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5480" windowHeight="11640" tabRatio="874" activeTab="4"/>
  </bookViews>
  <sheets>
    <sheet name="総括表" sheetId="1" r:id="rId1"/>
    <sheet name="財政力附表" sheetId="2" r:id="rId2"/>
    <sheet name="道路橋りょう費" sheetId="3" r:id="rId3"/>
    <sheet name="河川費" sheetId="4" r:id="rId4"/>
    <sheet name="港湾費（港湾）" sheetId="5" r:id="rId5"/>
    <sheet name="港湾費（漁港）" sheetId="6" r:id="rId6"/>
    <sheet name="高等学校費" sheetId="7" r:id="rId7"/>
    <sheet name="衛生費" sheetId="8" r:id="rId8"/>
    <sheet name="附表" sheetId="9" r:id="rId9"/>
    <sheet name="注" sheetId="10" r:id="rId10"/>
    <sheet name="高齢者保健福祉費" sheetId="11" r:id="rId11"/>
    <sheet name="農業行政費(1)" sheetId="12" r:id="rId12"/>
    <sheet name="農業行政費(2)" sheetId="13" r:id="rId13"/>
    <sheet name="林野行政費" sheetId="14" r:id="rId14"/>
    <sheet name="地域振興費・その１" sheetId="15" r:id="rId15"/>
    <sheet name="地域振興費・その２" sheetId="16" r:id="rId16"/>
    <sheet name="地域振興費・その３" sheetId="17" r:id="rId17"/>
    <sheet name="附表１（財政力補正係数）" sheetId="18" r:id="rId18"/>
    <sheet name="附表２（新幹線割増）" sheetId="19" r:id="rId19"/>
    <sheet name="標準財政規模" sheetId="20" r:id="rId20"/>
    <sheet name="災害復旧費" sheetId="21" r:id="rId21"/>
    <sheet name="補正（10以前）" sheetId="22" r:id="rId22"/>
    <sheet name="補正（11以降）" sheetId="23" r:id="rId23"/>
    <sheet name="減収補てん債" sheetId="24" r:id="rId24"/>
    <sheet name="地域財政特例・臨時財政特例" sheetId="25" r:id="rId25"/>
    <sheet name="財源対策債" sheetId="26" r:id="rId26"/>
    <sheet name="減税補てん債" sheetId="27" r:id="rId27"/>
    <sheet name="臨時税収補てん・臨時財政対策" sheetId="28" r:id="rId28"/>
    <sheet name="その他公債費" sheetId="29" r:id="rId29"/>
  </sheets>
  <externalReferences>
    <externalReference r:id="rId32"/>
    <externalReference r:id="rId33"/>
  </externalReferences>
  <definedNames>
    <definedName name="_xlnm.Print_Area" localSheetId="7">'衛生費'!$A$1:$L$170</definedName>
    <definedName name="_xlnm.Print_Area" localSheetId="3">'河川費'!$A$1:$K$136</definedName>
    <definedName name="_xlnm.Print_Area" localSheetId="5">'/現任者(個人ファイル)\榎戸\地域振興費（市・面積） with（県・人口）\平成１９年度\02＿道府県分　→地域振興費（人口へ）\ｻ＿算出資料（地域振興費）\★会議後打たれ　0709～★\[190711正誤（地下鉄）　⑲地域振興費（県分）★算出資料★（事業費補正）.XLS]その３（旧〃その土）'!#REF!</definedName>
    <definedName name="_xlnm.Print_Area" localSheetId="10">'高齢者保健福祉費'!$A$1:$L$42</definedName>
    <definedName name="_xlnm.Print_Area" localSheetId="20">'災害復旧費'!$A$1:$AN$45</definedName>
    <definedName name="_xlnm.Print_Area" localSheetId="1">'財政力附表'!$A$1:$AM$68</definedName>
    <definedName name="_xlnm.Print_Area" localSheetId="0">'総括表'!$A$1:$O$40</definedName>
    <definedName name="_xlnm.Print_Area" localSheetId="14">'地域振興費・その１'!$A$1:$K$131</definedName>
    <definedName name="_xlnm.Print_Area" localSheetId="15">'地域振興費・その２'!$A$1:$K$136</definedName>
    <definedName name="_xlnm.Print_Area" localSheetId="16">'地域振興費・その３'!$A$1:$K$362</definedName>
    <definedName name="_xlnm.Print_Area" localSheetId="9">'注'!$A$1:$I$33</definedName>
    <definedName name="_xlnm.Print_Area" localSheetId="2">'道路橋りょう費'!$A$1:$K$134</definedName>
    <definedName name="_xlnm.Print_Area" localSheetId="11">'農業行政費(1)'!$A$1:$M$74</definedName>
    <definedName name="_xlnm.Print_Area" localSheetId="12">'農業行政費(2)'!$A$1:$L$154</definedName>
    <definedName name="_xlnm.Print_Area" localSheetId="19">'標準財政規模'!$B$1:$D$54</definedName>
    <definedName name="_xlnm.Print_Area" localSheetId="17">'附表１（財政力補正係数）'!$A$1:$AK$39</definedName>
    <definedName name="_xlnm.Print_Area" localSheetId="18">'附表２（新幹線割増）'!$A$1:$AK$38</definedName>
    <definedName name="_xlnm.Print_Area" localSheetId="13">'林野行政費'!$A$1:$L$69</definedName>
    <definedName name="_xlnm.Print_Area">'/現任者(個人ファイル)\榎戸\地域振興費（市・面積） with（県・人口）\平成１９年度\02＿道府県分　→地域振興費（人口へ）\ｻ＿算出資料（地域振興費）\★会議後打たれ　0709～★\[190711正誤（地下鉄）　⑲地域振興費（県分）★算出資料★（事業費補正）.XLS]その３（旧〃その土）'!#REF!</definedName>
    <definedName name="_xlnm.Print_Titles" localSheetId="19">'標準財政規模'!$B:$B</definedName>
    <definedName name="一枚目" localSheetId="17">'附表１（財政力補正係数）'!#REF!</definedName>
    <definedName name="一枚目" localSheetId="18">'附表２（新幹線割増）'!#REF!</definedName>
    <definedName name="三枚目" localSheetId="5">'[1]その３（旧〃その土）'!#REF!</definedName>
    <definedName name="三枚目" localSheetId="2">'[2]その３（旧〃その土）'!#REF!</definedName>
    <definedName name="三枚目" localSheetId="17">'附表１（財政力補正係数）'!$B$2:$AJ$4</definedName>
    <definedName name="三枚目" localSheetId="18">'附表２（新幹線割増）'!$C$2:$AI$36</definedName>
    <definedName name="三枚目">'[1]その３（旧〃その土）'!#REF!</definedName>
    <definedName name="二枚名" localSheetId="5">'[1]その３（旧〃その土）'!#REF!</definedName>
    <definedName name="二枚名" localSheetId="2">'[2]その３（旧〃その土）'!#REF!</definedName>
    <definedName name="二枚名" localSheetId="17">'附表１（財政力補正係数）'!#REF!</definedName>
    <definedName name="二枚名" localSheetId="18">'附表２（新幹線割増）'!#REF!</definedName>
    <definedName name="二枚名">'[1]その３（旧〃その土）'!#REF!</definedName>
  </definedNames>
  <calcPr fullCalcOnLoad="1"/>
</workbook>
</file>

<file path=xl/sharedStrings.xml><?xml version="1.0" encoding="utf-8"?>
<sst xmlns="http://schemas.openxmlformats.org/spreadsheetml/2006/main" count="5437" uniqueCount="978">
  <si>
    <t>都道府県名</t>
  </si>
  <si>
    <t>１</t>
  </si>
  <si>
    <t>災害復旧費</t>
  </si>
  <si>
    <t>算入見込額</t>
  </si>
  <si>
    <t>(AA)</t>
  </si>
  <si>
    <t>(AB)</t>
  </si>
  <si>
    <t>(AC)</t>
  </si>
  <si>
    <t>(AD)</t>
  </si>
  <si>
    <t>地域財政特例対策債償還費</t>
  </si>
  <si>
    <t>(AE)</t>
  </si>
  <si>
    <t>(AF)</t>
  </si>
  <si>
    <t>財源対策債償還費</t>
  </si>
  <si>
    <t>(AG)</t>
  </si>
  <si>
    <t>減税補てん債償還費</t>
  </si>
  <si>
    <t>(AH)</t>
  </si>
  <si>
    <t>臨時税収補てん債償還費</t>
  </si>
  <si>
    <t>(AI)</t>
  </si>
  <si>
    <t>臨時財政対策債償還費</t>
  </si>
  <si>
    <t>(AJ)</t>
  </si>
  <si>
    <t>(AK)</t>
  </si>
  <si>
    <t>(AL)</t>
  </si>
  <si>
    <t>(AM)</t>
  </si>
  <si>
    <t>(AN)</t>
  </si>
  <si>
    <t>(AO)</t>
  </si>
  <si>
    <t>(AP)</t>
  </si>
  <si>
    <t>港湾費（港湾）</t>
  </si>
  <si>
    <t>２</t>
  </si>
  <si>
    <t>(C)</t>
  </si>
  <si>
    <t>港湾費（漁港）</t>
  </si>
  <si>
    <t>(D)</t>
  </si>
  <si>
    <t>河川費</t>
  </si>
  <si>
    <t>３</t>
  </si>
  <si>
    <t>４</t>
  </si>
  <si>
    <t>５</t>
  </si>
  <si>
    <t>７</t>
  </si>
  <si>
    <t>(B)</t>
  </si>
  <si>
    <t>農業行政費</t>
  </si>
  <si>
    <t>６</t>
  </si>
  <si>
    <t>８</t>
  </si>
  <si>
    <t>９</t>
  </si>
  <si>
    <t>(H)</t>
  </si>
  <si>
    <t>林野行政費</t>
  </si>
  <si>
    <t>(I)</t>
  </si>
  <si>
    <t>(G)</t>
  </si>
  <si>
    <t>(J)</t>
  </si>
  <si>
    <t>道路橋りょう費</t>
  </si>
  <si>
    <t>(A)</t>
  </si>
  <si>
    <t>地方公共団体コード</t>
  </si>
  <si>
    <t>担当課名</t>
  </si>
  <si>
    <t>担当者名</t>
  </si>
  <si>
    <t>連絡先</t>
  </si>
  <si>
    <t>（単位：千円）</t>
  </si>
  <si>
    <t>費　　目</t>
  </si>
  <si>
    <t>測定単位</t>
  </si>
  <si>
    <t>道路の延長</t>
  </si>
  <si>
    <t>河川の延長</t>
  </si>
  <si>
    <t>外郭施設の延長</t>
  </si>
  <si>
    <t>高等学校費</t>
  </si>
  <si>
    <t>生徒数</t>
  </si>
  <si>
    <t>(E)</t>
  </si>
  <si>
    <t>衛生費</t>
  </si>
  <si>
    <t>人口</t>
  </si>
  <si>
    <t>(F)</t>
  </si>
  <si>
    <t>高齢者保健福祉費</t>
  </si>
  <si>
    <t>65歳以上人口</t>
  </si>
  <si>
    <t>農家数</t>
  </si>
  <si>
    <t>公有以外の林野の面積</t>
  </si>
  <si>
    <t>地域振興費</t>
  </si>
  <si>
    <t>10</t>
  </si>
  <si>
    <t>公債費</t>
  </si>
  <si>
    <t>(K)</t>
  </si>
  <si>
    <t>合計</t>
  </si>
  <si>
    <t>（公債費内訳）</t>
  </si>
  <si>
    <t>補正予算債償還費（平成10年度以前許可債に係るもの）</t>
  </si>
  <si>
    <t>補正予算債償還費（平成11年度以降同意(許可)債に係るもの）</t>
  </si>
  <si>
    <t>地方税減収補てん債償還費</t>
  </si>
  <si>
    <t>臨時財政特例対策債償還費</t>
  </si>
  <si>
    <t>地域改善対策特定事業債等償還費</t>
  </si>
  <si>
    <t>公害防止事業債償還費</t>
  </si>
  <si>
    <t>石油コンビナート等債償還費</t>
  </si>
  <si>
    <t>地震対策緊急整備事業債償還費</t>
  </si>
  <si>
    <t>被災者生活再建債償還費</t>
  </si>
  <si>
    <t>原子力発電施設等立地地域振興債償還費</t>
  </si>
  <si>
    <t>公　債　費　計</t>
  </si>
  <si>
    <t>千円・・・（ケ）</t>
  </si>
  <si>
    <t>＝</t>
  </si>
  <si>
    <t>(ｶ)+(ｷ)+(ｸ)</t>
  </si>
  <si>
    <t>標準財政収入額＝</t>
  </si>
  <si>
    <t>・・・（ク）</t>
  </si>
  <si>
    <t>千円</t>
  </si>
  <si>
    <t>＋</t>
  </si>
  <si>
    <t>地方特例交付金</t>
  </si>
  <si>
    <t>×1.3333</t>
  </si>
  <si>
    <t>）</t>
  </si>
  <si>
    <t>－</t>
  </si>
  <si>
    <t>（H20算出資料(再算定)6ﾍﾟｰｼﾞ（e））</t>
  </si>
  <si>
    <t>（H20算出資料88ﾍﾟｰｼﾞ（ﾂ））</t>
  </si>
  <si>
    <t>補てん臨時交付金</t>
  </si>
  <si>
    <t>税源移譲相当額×0.25</t>
  </si>
  <si>
    <t>地方道路譲与税減収</t>
  </si>
  <si>
    <t>道府県民税所得割に係る</t>
  </si>
  <si>
    <t>（</t>
  </si>
  <si>
    <t>H20：</t>
  </si>
  <si>
    <t>交通安全対策特別交付金</t>
  </si>
  <si>
    <t>譲与税計</t>
  </si>
  <si>
    <t>基準財政収入額</t>
  </si>
  <si>
    <t>・・・（キ）</t>
  </si>
  <si>
    <t>（H19算出資料85ﾍﾟｰｼﾞ（ﾀ））</t>
  </si>
  <si>
    <t>H19：</t>
  </si>
  <si>
    <t>・・・（カ）</t>
  </si>
  <si>
    <t>児童手当特例交付金</t>
  </si>
  <si>
    <t>所得譲与税</t>
  </si>
  <si>
    <t>H18：</t>
  </si>
  <si>
    <t>２　標準財政収入額の算出（災害復旧費等関係）</t>
  </si>
  <si>
    <t>（小数点以下3位未満四捨五入）</t>
  </si>
  <si>
    <t>・・・α</t>
  </si>
  <si>
    <t>（オ）’</t>
  </si>
  <si>
    <t>財政力指数に応じた算入率</t>
  </si>
  <si>
    <t>・・・（オ）’</t>
  </si>
  <si>
    <t>　（オ）が0.300を下回る場合は0.300、
0.550を上回る場合は0.550とする。</t>
  </si>
  <si>
    <t>（小数点以下3位未満四捨五入）</t>
  </si>
  <si>
    <t>・・・（オ）</t>
  </si>
  <si>
    <t>×</t>
  </si>
  <si>
    <t>係数(b)</t>
  </si>
  <si>
    <t>乗率(a)</t>
  </si>
  <si>
    <t>財政力指数</t>
  </si>
  <si>
    <t>係数 (b)</t>
  </si>
  <si>
    <t>乗率 (a)</t>
  </si>
  <si>
    <t>財政力指数（エ）</t>
  </si>
  <si>
    <t>（２）算入率算式</t>
  </si>
  <si>
    <t>（ア）～（エ）は小数点以下2位未満四捨五入</t>
  </si>
  <si>
    <t>（再算定があれば再算定額、錯誤額は除く。）</t>
  </si>
  <si>
    <t>・・・（エ）</t>
  </si>
  <si>
    <t>・・・（ウ）</t>
  </si>
  <si>
    <t>H20基準財政需要額</t>
  </si>
  <si>
    <t>H20基準財政収入額</t>
  </si>
  <si>
    <t>・・・（イ）</t>
  </si>
  <si>
    <t>H19基準財政需要額</t>
  </si>
  <si>
    <t>（ア）＋（イ）＋（ウ）</t>
  </si>
  <si>
    <t>H19基準財政収入額</t>
  </si>
  <si>
    <t>・・・（ア）</t>
  </si>
  <si>
    <t>H18基準財政需要額</t>
  </si>
  <si>
    <t>H18基準財政収入額</t>
  </si>
  <si>
    <t>（１）財政力指数の算出</t>
  </si>
  <si>
    <t>1　事業費補正に用いる財政力指数に応じた算入率</t>
  </si>
  <si>
    <t>都道府県名</t>
  </si>
  <si>
    <t>（財政力補正に係る附表）</t>
  </si>
  <si>
    <t>道路橋りょう費合計</t>
  </si>
  <si>
    <t>*</t>
  </si>
  <si>
    <t>(h)</t>
  </si>
  <si>
    <t>計</t>
  </si>
  <si>
    <t>(ｱ)～(ｶ)</t>
  </si>
  <si>
    <t>(ｶ)</t>
  </si>
  <si>
    <t>=</t>
  </si>
  <si>
    <t>20年度</t>
  </si>
  <si>
    <t>(ｵ)</t>
  </si>
  <si>
    <t>19年度</t>
  </si>
  <si>
    <t>(ｴ)</t>
  </si>
  <si>
    <t>18年度</t>
  </si>
  <si>
    <t>(ｳ)</t>
  </si>
  <si>
    <t>17年度</t>
  </si>
  <si>
    <t>(ｲ)</t>
  </si>
  <si>
    <t>16年度</t>
  </si>
  <si>
    <t>(ｱ)</t>
  </si>
  <si>
    <t>15年度</t>
  </si>
  <si>
    <t>(千円未満四捨五入）</t>
  </si>
  <si>
    <t>算入予定割合</t>
  </si>
  <si>
    <t>同意等額</t>
  </si>
  <si>
    <t>区　分</t>
  </si>
  <si>
    <t>同意等年度</t>
  </si>
  <si>
    <t>一般公共事業債（直轄高速道路分）</t>
  </si>
  <si>
    <t>(g)</t>
  </si>
  <si>
    <t>(ｱ)～(ｹ)</t>
  </si>
  <si>
    <t>(ｹ)</t>
  </si>
  <si>
    <t>(ｸ)</t>
  </si>
  <si>
    <t>(ｷ)</t>
  </si>
  <si>
    <t>14年度</t>
  </si>
  <si>
    <t>13年度</t>
  </si>
  <si>
    <t>12年度</t>
  </si>
  <si>
    <t>臨時地方道整備事業債（復興特別分）</t>
  </si>
  <si>
    <t>(f)</t>
  </si>
  <si>
    <t>(ﾁ)</t>
  </si>
  <si>
    <t>(ﾀ)</t>
  </si>
  <si>
    <t>(ｿ)</t>
  </si>
  <si>
    <t>(ｾ)</t>
  </si>
  <si>
    <t>(ｽ)</t>
  </si>
  <si>
    <t>(ｼ)</t>
  </si>
  <si>
    <t>(ｻ)</t>
  </si>
  <si>
    <t>(ｺ)</t>
  </si>
  <si>
    <t>その他</t>
  </si>
  <si>
    <t>②</t>
  </si>
  <si>
    <t>市場公募</t>
  </si>
  <si>
    <t>①</t>
  </si>
  <si>
    <t>11年度</t>
  </si>
  <si>
    <t>10年度</t>
  </si>
  <si>
    <t>９年度</t>
  </si>
  <si>
    <t>８年度</t>
  </si>
  <si>
    <t>臨時地方道整備事業債（特定分）（財対債分）</t>
  </si>
  <si>
    <t>(e)</t>
  </si>
  <si>
    <t>(d)</t>
  </si>
  <si>
    <t>小　計</t>
  </si>
  <si>
    <t>(ﾉ)</t>
  </si>
  <si>
    <t>(ﾈ)</t>
  </si>
  <si>
    <t>(ﾇ)</t>
  </si>
  <si>
    <t>(ﾆ)</t>
  </si>
  <si>
    <t>(ﾅ)</t>
  </si>
  <si>
    <t>(ﾄ)</t>
  </si>
  <si>
    <t>(ﾃ)</t>
  </si>
  <si>
    <t>財政力附表のα</t>
  </si>
  <si>
    <t>(c)</t>
  </si>
  <si>
    <t>21年度財政力補正</t>
  </si>
  <si>
    <t>(b)欄の額</t>
  </si>
  <si>
    <t>(b)</t>
  </si>
  <si>
    <t>(ﾂ)</t>
  </si>
  <si>
    <t>７年度</t>
  </si>
  <si>
    <t>６年度</t>
  </si>
  <si>
    <t>５年度</t>
  </si>
  <si>
    <t>４年度</t>
  </si>
  <si>
    <t>臨時地方道整備事業債（特定分）（財対債分以外）</t>
  </si>
  <si>
    <t>(a)</t>
  </si>
  <si>
    <t>(ﾏ)</t>
  </si>
  <si>
    <t>(ﾎ)</t>
  </si>
  <si>
    <t>(ﾍ)</t>
  </si>
  <si>
    <t>(ﾌ)</t>
  </si>
  <si>
    <t>(ﾋ)</t>
  </si>
  <si>
    <t>(ﾊ)</t>
  </si>
  <si>
    <t>３年度</t>
  </si>
  <si>
    <t>２年度</t>
  </si>
  <si>
    <t>元年度</t>
  </si>
  <si>
    <t>臨時地方道整備事業債（一般分）</t>
  </si>
  <si>
    <t>費目</t>
  </si>
  <si>
    <t>河川費合計</t>
  </si>
  <si>
    <t>(j)</t>
  </si>
  <si>
    <t>(ｱ)～(ｴ)</t>
  </si>
  <si>
    <t>許可額</t>
  </si>
  <si>
    <t>許可年度</t>
  </si>
  <si>
    <t>下水等関連特定治水施設整備事業等</t>
  </si>
  <si>
    <t>(i)</t>
  </si>
  <si>
    <t>(ｱ)～(ｷ)</t>
  </si>
  <si>
    <t>河川等関連公共施設整備促進事業</t>
  </si>
  <si>
    <t>臨時河川等整備事業債（地方特定河川等整備事業分）（財対債分）</t>
  </si>
  <si>
    <t>(d)欄の額</t>
  </si>
  <si>
    <t>臨時河川等整備事業債（地方特定河川等整備事業分）（財対債分以外）</t>
  </si>
  <si>
    <t>(c)</t>
  </si>
  <si>
    <t>(ｱ)～(ﾄ)</t>
  </si>
  <si>
    <t>臨時河川等整備事業債（一般分）</t>
  </si>
  <si>
    <t>一般公共事業債</t>
  </si>
  <si>
    <t>(千円未満四捨五入）</t>
  </si>
  <si>
    <t>算入率</t>
  </si>
  <si>
    <t>河川事業及び砂防事業に係る地方債</t>
  </si>
  <si>
    <t>港湾費(港湾)合計</t>
  </si>
  <si>
    <t>(a)+(b)</t>
  </si>
  <si>
    <t>(ｱ)～(ｻ)</t>
  </si>
  <si>
    <t>(ｹ)</t>
  </si>
  <si>
    <t>(ｸ)</t>
  </si>
  <si>
    <t>(ｷ)</t>
  </si>
  <si>
    <t>(ｶ)</t>
  </si>
  <si>
    <t>港湾事業に係る地方債（公債費で算入されているものを除く）</t>
  </si>
  <si>
    <t>港湾事業に係る地方債</t>
  </si>
  <si>
    <t>港湾費(漁港)合計</t>
  </si>
  <si>
    <t>(ｻ)</t>
  </si>
  <si>
    <t>衛生費計</t>
  </si>
  <si>
    <t>一般会計出資債（Ｈ１０以前許可債）に係る２０年度末地方債残高（高度浄水施設整備、老朽菅更新、浄水未普及地域解消事業及び上水安全対策事業を含む。）</t>
  </si>
  <si>
    <t>広域化対策に係る２１年度以降繰出基準額
（附表（R）参照）</t>
  </si>
  <si>
    <t>水源開発対策に係る２１年度以降繰出基準額
（附表（L）参照）</t>
  </si>
  <si>
    <t>一般会計出資債（高度浄水施設整備、老朽菅更新、上水未普及地域解消事業及び上水安全</t>
  </si>
  <si>
    <t>基本設計等着手（通常分）</t>
  </si>
  <si>
    <t>基本設計等着手（Ｈ１４年度）</t>
  </si>
  <si>
    <t>基本設計等着手（～Ｈ１３年度）</t>
  </si>
  <si>
    <t>機械器具</t>
  </si>
  <si>
    <t>医療施設</t>
  </si>
  <si>
    <t>(ﾉ)</t>
  </si>
  <si>
    <t>(ﾈ)</t>
  </si>
  <si>
    <t>(ﾇ)</t>
  </si>
  <si>
    <t>(ﾆ)</t>
  </si>
  <si>
    <t>公立大学付属病院地方債（つづき）</t>
  </si>
  <si>
    <t>(ﾅ)</t>
  </si>
  <si>
    <t>(ﾄ)</t>
  </si>
  <si>
    <t>(ﾃ)</t>
  </si>
  <si>
    <t>(ﾂ)</t>
  </si>
  <si>
    <t>(ﾁ)</t>
  </si>
  <si>
    <t>(ﾀ)</t>
  </si>
  <si>
    <t>(ｿ)</t>
  </si>
  <si>
    <t>(ｾ)</t>
  </si>
  <si>
    <t>(ｽ)</t>
  </si>
  <si>
    <t>(ｼ)</t>
  </si>
  <si>
    <t>(ｺ)</t>
  </si>
  <si>
    <t xml:space="preserve">17年度
</t>
  </si>
  <si>
    <t>(ｵ)</t>
  </si>
  <si>
    <t>(ｴ)</t>
  </si>
  <si>
    <t>(ｳ)</t>
  </si>
  <si>
    <t>(ｲ)</t>
  </si>
  <si>
    <t>(ｱ)</t>
  </si>
  <si>
    <t>同意等額</t>
  </si>
  <si>
    <t>区分</t>
  </si>
  <si>
    <t>公立大学付属病院地方債</t>
  </si>
  <si>
    <t>災害拠点病院上乗せ</t>
  </si>
  <si>
    <t>病院事業建設費等</t>
  </si>
  <si>
    <t>基本設計等着手
（通常分）</t>
  </si>
  <si>
    <t>基本設計等着手
（Ｈ１４年度）</t>
  </si>
  <si>
    <t>基本設計等着手
（～Ｈ１３年度）</t>
  </si>
  <si>
    <t>(ｱｾ)</t>
  </si>
  <si>
    <t>(ｱｽ)</t>
  </si>
  <si>
    <t>(ｱｼ)</t>
  </si>
  <si>
    <t>(ｱｻ)</t>
  </si>
  <si>
    <t>(ｱｺ)</t>
  </si>
  <si>
    <t>(ｱｹ)</t>
  </si>
  <si>
    <t>(ｱｸ)</t>
  </si>
  <si>
    <t>(ｱｷ)</t>
  </si>
  <si>
    <t>(ｱｶ)</t>
  </si>
  <si>
    <t>(ｱｵ)</t>
  </si>
  <si>
    <t>(ｱｴ)</t>
  </si>
  <si>
    <t>(ｱｳ)</t>
  </si>
  <si>
    <t>(ｱｲ)</t>
  </si>
  <si>
    <t>(ｱｱ)</t>
  </si>
  <si>
    <t>(ﾝ)</t>
  </si>
  <si>
    <t>(ｦ)</t>
  </si>
  <si>
    <t>(ﾜ)</t>
  </si>
  <si>
    <t>(ﾛ)</t>
  </si>
  <si>
    <t>公立病院地方債（災害拠点上乗せ分を含む）（つづき）</t>
  </si>
  <si>
    <t>(ﾚ)</t>
  </si>
  <si>
    <t>(ﾙ)</t>
  </si>
  <si>
    <t>(ﾘ)</t>
  </si>
  <si>
    <t>(ﾗ)</t>
  </si>
  <si>
    <t>(ﾖ)</t>
  </si>
  <si>
    <t>(ﾕ)</t>
  </si>
  <si>
    <t>(ﾔ)</t>
  </si>
  <si>
    <t>(ﾓ)</t>
  </si>
  <si>
    <t>(ﾒ)</t>
  </si>
  <si>
    <t>(ﾑ)</t>
  </si>
  <si>
    <t>(ﾐ)</t>
  </si>
  <si>
    <t>公立病院地方債（災害拠点上乗せ分を含む）</t>
  </si>
  <si>
    <t>衛生費</t>
  </si>
  <si>
    <t>建設仮勘定分</t>
  </si>
  <si>
    <t>年度</t>
  </si>
  <si>
    <t>元金分</t>
  </si>
  <si>
    <t>事業費</t>
  </si>
  <si>
    <t>同意等額</t>
  </si>
  <si>
    <t>施行</t>
  </si>
  <si>
    <t>繰出基準額</t>
  </si>
  <si>
    <t>広域化対策企業債</t>
  </si>
  <si>
    <t>繰出対象</t>
  </si>
  <si>
    <t>企業債</t>
  </si>
  <si>
    <t>事業</t>
  </si>
  <si>
    <t>（単位：千円）</t>
  </si>
  <si>
    <t>④広域化対策企業債Ｈ２０年度末現在高</t>
  </si>
  <si>
    <t>水源開発対策企業債</t>
  </si>
  <si>
    <t>補助対象</t>
  </si>
  <si>
    <t>③水源開発対策に係る企業債Ｈ２０年度末現在高</t>
  </si>
  <si>
    <t>（Ｆ）</t>
  </si>
  <si>
    <t>（Ｅ）</t>
  </si>
  <si>
    <t>（Ｄ）</t>
  </si>
  <si>
    <t>（Ｄ）×2/3（1/3）</t>
  </si>
  <si>
    <t>病院事業建設費負担企業債</t>
  </si>
  <si>
    <t>②病院事業建設費負担　企業債（平成１４年度許可）Ｈ２０年度末現在高</t>
  </si>
  <si>
    <t>（Ｃ）</t>
  </si>
  <si>
    <t>（Ｂ）</t>
  </si>
  <si>
    <t>（Ａ）</t>
  </si>
  <si>
    <t>（Ａ）×2/3（1/3）</t>
  </si>
  <si>
    <t>衛生費附表</t>
  </si>
  <si>
    <t>　については、（Ｐ）欄はそれぞれ（Ｎ）×1/3×（Ｏ）/（Ｍ）の算式により算出し記入すること。</t>
  </si>
  <si>
    <t>　昭和55年度以前の事業及び繰出基準に該当しないことにより建設時に出資を行わなかった事業</t>
  </si>
  <si>
    <t>９　（Ｐ）欄は（Ｎ）×7/30×（Ｏ）/（Ｍ）の算式により算出し記入すること。ただし、事業施行年度が</t>
  </si>
  <si>
    <t>　「水道水源開発施設施設整備費補助金」の対象となった事業が該当するものであること。</t>
  </si>
  <si>
    <t>　第１、５（２）に定める操出基準に該当する事業について記入すること。昭和42年度以降</t>
  </si>
  <si>
    <t>８　④は、「平成20年度の地方公営企業繰出金について」（平成20年６月６日付け総財公第95号）</t>
  </si>
  <si>
    <t>　については、（Ｊ）欄は（Ｈ）×1/3×（Ｉ）/（Ｇ）の算式により算出し記入すること。</t>
  </si>
  <si>
    <t>７　（Ｊ）欄は（Ｈ）×7/30×（Ｉ）/（Ｇ）の算式により算出し記入すること。ただし、事業施行年度が</t>
  </si>
  <si>
    <t>　年度において「水道水源開発施設整備費補助金」の対象となった事業が該当するものであること。</t>
  </si>
  <si>
    <t>　第１、４（２）に定める繰出基準に該当する事業について記入すること。昭和42年度から平成元</t>
  </si>
  <si>
    <t>６　③は、「平成20年度の地方公営企業繰出金について」（平成20年６月６日付け総財公第95号）</t>
  </si>
  <si>
    <t>　（一般会計で運営している病院、介護老人保健施設等）は、対象とならないものであること。</t>
  </si>
  <si>
    <t>５　①・②については、病院事業債であっても地方公営企業繰出金の対象とならないもの</t>
  </si>
  <si>
    <t>　に係る上乗せ措置分については、（Ｄ）×１/3の算式により記入すること。</t>
  </si>
  <si>
    <t>４　（Ｅ）欄は（Ｄ）×2/3の算式により算出し記入すること。ただし、災害拠点病院の施設整備事業</t>
  </si>
  <si>
    <t xml:space="preserve">  着手した継続事業を除く。）病院事業債について記入すること。</t>
  </si>
  <si>
    <t xml:space="preserve">  第７、１、（２）に該当する事業で、平成１４年度に許可を受けた （平成13年度以前に基本設計等に</t>
  </si>
  <si>
    <t>２　（B）欄は（A）×2/3の算式により算出し記入すること。ただし、災害拠点病院の施設整備事業</t>
  </si>
  <si>
    <t xml:space="preserve">  </t>
  </si>
  <si>
    <t xml:space="preserve"> 平成13年度以前に基本設計等に着手した継続事業を含む。） 病院事業債について記入すること。</t>
  </si>
  <si>
    <t xml:space="preserve">  第７、１、（２）に該当する事業で、平成４年度から平成13年度までに許可を受けた （平成14年度に許可を受けた</t>
  </si>
  <si>
    <t>（注）</t>
  </si>
  <si>
    <t>高齢者保健福祉費計</t>
  </si>
  <si>
    <t>(ｱ)～(ｳ)</t>
  </si>
  <si>
    <t>施設整備事業（一般財源化分）地域介護・福祉空間整備等施設整備交付金</t>
  </si>
  <si>
    <t>高齢者保健福祉費（６５歳以上人口）</t>
  </si>
  <si>
    <t>　債務負担行為に基づく平成20年度支出額</t>
  </si>
  <si>
    <t>事業費補正対象率</t>
  </si>
  <si>
    <t>＝</t>
  </si>
  <si>
    <t>(元金分）</t>
  </si>
  <si>
    <t>事業費補正対象率</t>
  </si>
  <si>
    <t>（３）平成14年度以降償還開始分のうちダム以外に係るもの</t>
  </si>
  <si>
    <t>（２）平成14年度以降償還開始分のうちダムに係るもの</t>
  </si>
  <si>
    <t>（１）平成13年度以前償還開始分</t>
  </si>
  <si>
    <t>国営等土地改良事業に係る地方負担額</t>
  </si>
  <si>
    <t>農業行政費合計</t>
  </si>
  <si>
    <t>(q)</t>
  </si>
  <si>
    <t>(ｱ)～(ｽ)</t>
  </si>
  <si>
    <t>臨時地方道整備事業債（ふるさと農道・財対債分）</t>
  </si>
  <si>
    <t>(p)</t>
  </si>
  <si>
    <t>(ｻ)～(ﾂ)</t>
  </si>
  <si>
    <t>(ｺ)欄の額</t>
  </si>
  <si>
    <t>臨時地方道整備事業債（ふるさと農道分）</t>
  </si>
  <si>
    <t>(o)</t>
  </si>
  <si>
    <t>(ｱ)～(ｺ)</t>
  </si>
  <si>
    <t>許可額</t>
  </si>
  <si>
    <t>一般単独（一般）事業債（単独農道及びふるさと一般農道分）</t>
  </si>
  <si>
    <t>(n)</t>
  </si>
  <si>
    <t>一般公共事業債（公団営・機構営）</t>
  </si>
  <si>
    <t>(m)</t>
  </si>
  <si>
    <t>一般公共事業債（国営・災害関連）</t>
  </si>
  <si>
    <t>(l)</t>
  </si>
  <si>
    <t>一般公共事業債（国営・農業業村）</t>
  </si>
  <si>
    <t>(k)</t>
  </si>
  <si>
    <t>一般公共事業債（都道府県営・災害関連）</t>
  </si>
  <si>
    <t>一般公共事業債（都道府県営・農業業村）</t>
  </si>
  <si>
    <t>林野行政費合計</t>
  </si>
  <si>
    <t>一般単独（一般）事業債（単独林道及びふるさと一般林道分）</t>
  </si>
  <si>
    <t>臨時地方道整備事業債（ふるさと林道・財対債分）</t>
  </si>
  <si>
    <t>臨時地方道整備事業債（ふるさと林道分）</t>
  </si>
  <si>
    <t>地域振興費･その１合計</t>
  </si>
  <si>
    <t>同意等額</t>
  </si>
  <si>
    <t>同意等年度</t>
  </si>
  <si>
    <t>合併特例事業債（市町村合併推進事業分）（合併新法に係る事業分）</t>
  </si>
  <si>
    <t>合併特例事業債（市町村合併推進事業分）（合併旧法に係る事業分）</t>
  </si>
  <si>
    <t>許可年度</t>
  </si>
  <si>
    <t>一般単独(一般)事業債（地方拠点都市整備事業分）</t>
  </si>
  <si>
    <t>一般単独(一般)事業債（半島振興道路整備事業分）</t>
  </si>
  <si>
    <t>日本新生緊急基盤整備事業債</t>
  </si>
  <si>
    <t>発展基盤緊急整備事業債</t>
  </si>
  <si>
    <t>(旧)地域総合整備事業債（特別分）（財源対策債分）</t>
  </si>
  <si>
    <t>(ｻ)欄の額</t>
  </si>
  <si>
    <t>(旧)地域総合整備事業債（特別分）（財源対策債分以外）</t>
  </si>
  <si>
    <t>地域活性化事業債（財源対策債分）</t>
  </si>
  <si>
    <t>地域活性化事業債</t>
  </si>
  <si>
    <t>地域振興費・その１</t>
  </si>
  <si>
    <t>地域振興費･その２合計</t>
  </si>
  <si>
    <r>
      <t>1</t>
    </r>
    <r>
      <rPr>
        <sz val="9"/>
        <rFont val="ＭＳ ゴシック"/>
        <family val="3"/>
      </rPr>
      <t>7</t>
    </r>
    <r>
      <rPr>
        <sz val="9"/>
        <rFont val="ＭＳ ゴシック"/>
        <family val="3"/>
      </rPr>
      <t>年度</t>
    </r>
  </si>
  <si>
    <t>石綿対策事業債</t>
  </si>
  <si>
    <r>
      <t>1</t>
    </r>
    <r>
      <rPr>
        <sz val="9"/>
        <rFont val="ＭＳ ゴシック"/>
        <family val="3"/>
      </rPr>
      <t>9</t>
    </r>
    <r>
      <rPr>
        <sz val="9"/>
        <rFont val="ＭＳ ゴシック"/>
        <family val="3"/>
      </rPr>
      <t>年度</t>
    </r>
  </si>
  <si>
    <t>施設整備費相当額</t>
  </si>
  <si>
    <t>算入年度</t>
  </si>
  <si>
    <t>ＰＦＩ事業に伴う施設整備費相当額④</t>
  </si>
  <si>
    <t>ＰＦＩ事業に伴う施設整備費相当額③</t>
  </si>
  <si>
    <t>ＰＦＩ事業に伴う施設整備費相当額②</t>
  </si>
  <si>
    <t>ＰＦＩ事業に伴う施設整備費相当額①</t>
  </si>
  <si>
    <t>水俣病原因企業に対する金融支援事業債</t>
  </si>
  <si>
    <r>
      <t>1</t>
    </r>
    <r>
      <rPr>
        <sz val="9"/>
        <rFont val="ＭＳ ゴシック"/>
        <family val="3"/>
      </rPr>
      <t>5</t>
    </r>
    <r>
      <rPr>
        <sz val="9"/>
        <rFont val="ＭＳ ゴシック"/>
        <family val="3"/>
      </rPr>
      <t>年度</t>
    </r>
  </si>
  <si>
    <t>産業廃棄物不法投棄対策事業債</t>
  </si>
  <si>
    <t>緊急防災基盤整備事業債</t>
  </si>
  <si>
    <t>地域振興費・その２</t>
  </si>
  <si>
    <t>地域振興費合計</t>
  </si>
  <si>
    <t>地域振興費･その３合計</t>
  </si>
  <si>
    <t>(上記以外分)</t>
  </si>
  <si>
    <t>(13以降採択分)</t>
  </si>
  <si>
    <t>9年度</t>
  </si>
  <si>
    <t>8年度</t>
  </si>
  <si>
    <t>7年度</t>
  </si>
  <si>
    <t>6年度</t>
  </si>
  <si>
    <t>4年度</t>
  </si>
  <si>
    <t>2年度</t>
  </si>
  <si>
    <t>63年度</t>
  </si>
  <si>
    <t>61年度</t>
  </si>
  <si>
    <t>60年度</t>
  </si>
  <si>
    <t>58年度</t>
  </si>
  <si>
    <t>57年度</t>
  </si>
  <si>
    <t>55年度</t>
  </si>
  <si>
    <t>54年度</t>
  </si>
  <si>
    <t>第三ｾｸﾀｰ地下鉄･ﾓﾉﾚｰﾙ･ﾆｭｰﾀｳﾝ鉄道等に係る一般会計出資債･補助金債</t>
  </si>
  <si>
    <t>地域住宅交付金事業債</t>
  </si>
  <si>
    <t>臨時経済対策事業債</t>
  </si>
  <si>
    <t>附表２の⑨</t>
  </si>
  <si>
    <t>(ｱ)～(ﾂ) 計</t>
  </si>
  <si>
    <t>5年度</t>
  </si>
  <si>
    <t>3年度</t>
  </si>
  <si>
    <t>新幹線鉄道整備事業債</t>
  </si>
  <si>
    <t>住宅宅地関連公共施設整備促進事業債及び住宅市街地総合整備促進事業債</t>
  </si>
  <si>
    <t>都市生活環境整備特別対策事業債</t>
  </si>
  <si>
    <t>産炭地域開発就労事業等に係る地方債元利償還金</t>
  </si>
  <si>
    <t>財政力補正係数</t>
  </si>
  <si>
    <t>自然災害防止事業債</t>
  </si>
  <si>
    <t>公園緑地事業債</t>
  </si>
  <si>
    <t>地下鉄緊急整備事業債</t>
  </si>
  <si>
    <t>地下鉄事業出資債等</t>
  </si>
  <si>
    <t>地下鉄事業出資債等</t>
  </si>
  <si>
    <t>地下鉄事業続特例債</t>
  </si>
  <si>
    <t>地下鉄事業既特例債・新特例債・新々特例債</t>
  </si>
  <si>
    <t>下水道資本費平準化債</t>
  </si>
  <si>
    <t>更新</t>
  </si>
  <si>
    <t>新設</t>
  </si>
  <si>
    <t>流域下水道事業債(通常分)</t>
  </si>
  <si>
    <t>地域振興費・その３</t>
  </si>
  <si>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</si>
  <si>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</si>
  <si>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</si>
  <si>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</si>
  <si>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</si>
  <si>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</si>
  <si>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</si>
  <si>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</si>
  <si>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</si>
  <si>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</si>
  <si>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</si>
  <si>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</si>
  <si>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</si>
  <si>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</si>
  <si>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</si>
  <si>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</si>
  <si>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</si>
  <si>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</si>
  <si>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</si>
  <si>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</si>
  <si>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</si>
  <si>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</si>
  <si>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</si>
  <si>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</si>
  <si>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</si>
  <si>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</si>
  <si>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</si>
  <si>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</si>
  <si>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</si>
  <si>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平成21年度　自然災害防止事業元利償還金</t>
  </si>
  <si>
    <t>（千円未満四捨五入）</t>
  </si>
  <si>
    <t>⑤　</t>
  </si>
  <si>
    <t>　④　×　１／３</t>
  </si>
  <si>
    <t>④　</t>
  </si>
  <si>
    <t>小　　　計　（①＋②＋③）</t>
  </si>
  <si>
    <t>③　</t>
  </si>
  <si>
    <t>②　</t>
  </si>
  <si>
    <t>①　</t>
  </si>
  <si>
    <t>平成20年度標準財政収入額</t>
  </si>
  <si>
    <t>平成19年度標準財政収入額</t>
  </si>
  <si>
    <t>平成18年度標準財政収入額</t>
  </si>
  <si>
    <t>財政力補正係数算出表（千円未満四捨五入）</t>
  </si>
  <si>
    <t>【附表１】</t>
  </si>
  <si>
    <t>自然災害防止事業債　財政力補正係数算出</t>
  </si>
  <si>
    <t>（注）　⑦欄は掛け放し、⑨欄は小数点以下３位未満を四捨五入すること。</t>
  </si>
  <si>
    <t xml:space="preserve">4.50超　　　　  </t>
  </si>
  <si>
    <t>1.00超　4.50以下</t>
  </si>
  <si>
    <t>　　　  1.00以下</t>
  </si>
  <si>
    <t>定数</t>
  </si>
  <si>
    <t>乗率</t>
  </si>
  <si>
    <t>指数</t>
  </si>
  <si>
    <t>⑤の段階区分</t>
  </si>
  <si>
    <t>（小数点以下４位未満四捨五入）</t>
  </si>
  <si>
    <t>（参考別紙から転記）</t>
  </si>
  <si>
    <t>　平成20年度標準財政規模</t>
  </si>
  <si>
    <t>　　　　　　計</t>
  </si>
  <si>
    <t>９</t>
  </si>
  <si>
    <t>８</t>
  </si>
  <si>
    <t>７</t>
  </si>
  <si>
    <t>６</t>
  </si>
  <si>
    <t>５</t>
  </si>
  <si>
    <t>４</t>
  </si>
  <si>
    <t>（千円未満四捨五入）</t>
  </si>
  <si>
    <t>乗　率</t>
  </si>
  <si>
    <t>(ｱ)</t>
  </si>
  <si>
    <t>同意等額（千円）</t>
  </si>
  <si>
    <t>同意等年度</t>
  </si>
  <si>
    <t>新幹線鉄道整備事業に充てた地方債</t>
  </si>
  <si>
    <t>○</t>
  </si>
  <si>
    <t>【附表２】</t>
  </si>
  <si>
    <t>整備新幹線に係る事業費補正割増係数算出表</t>
  </si>
  <si>
    <t>合　　計</t>
  </si>
  <si>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</si>
  <si>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</si>
  <si>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</si>
  <si>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</si>
  <si>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</si>
  <si>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</si>
  <si>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</si>
  <si>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</si>
  <si>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</si>
  <si>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</si>
  <si>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</si>
  <si>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</si>
  <si>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</si>
  <si>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</si>
  <si>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</si>
  <si>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</si>
  <si>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</si>
  <si>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</si>
  <si>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</si>
  <si>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</si>
  <si>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</si>
  <si>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</si>
  <si>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</si>
  <si>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</si>
  <si>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</si>
  <si>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</si>
  <si>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</si>
  <si>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</si>
  <si>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</si>
  <si>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</si>
  <si>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</si>
  <si>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</si>
  <si>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</si>
  <si>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</si>
  <si>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</si>
  <si>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</si>
  <si>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</si>
  <si>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</si>
  <si>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</si>
  <si>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</si>
  <si>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</si>
  <si>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</si>
  <si>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</si>
  <si>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</si>
  <si>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</si>
  <si>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</si>
  <si>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</si>
  <si>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</si>
  <si>
    <t>標準財政規模</t>
  </si>
  <si>
    <t>（参考別紙）平成20年度標準財政規模</t>
  </si>
  <si>
    <t>（３）財政力補正係数の算出</t>
  </si>
  <si>
    <t>βは小数点以下3位未満四捨五入</t>
  </si>
  <si>
    <t>5,000超</t>
  </si>
  <si>
    <t>4,000超5,000以下</t>
  </si>
  <si>
    <t>3,500超4,000以下</t>
  </si>
  <si>
    <t>3,000超3,500以下</t>
  </si>
  <si>
    <t>2,500超3,000以下</t>
  </si>
  <si>
    <t>2,000超2,500以下</t>
  </si>
  <si>
    <t>1,500超2,000以下</t>
  </si>
  <si>
    <t>1,000超1,500以下</t>
  </si>
  <si>
    <t>７００超1,000以下</t>
  </si>
  <si>
    <t>５００超７００以下</t>
  </si>
  <si>
    <t>４００超５００以下</t>
  </si>
  <si>
    <t>３００超４００以下</t>
  </si>
  <si>
    <t>２００超３００以下</t>
  </si>
  <si>
    <t>１００超２００以下</t>
  </si>
  <si>
    <t>１００以下</t>
  </si>
  <si>
    <t>財政力補正係数
β＝e/a</t>
  </si>
  <si>
    <t>e=c-d
端数整理なし</t>
  </si>
  <si>
    <t>定数
d</t>
  </si>
  <si>
    <t>c=a×b
掛け放し</t>
  </si>
  <si>
    <t>乗率
b</t>
  </si>
  <si>
    <t>（１）の指数 a の値</t>
  </si>
  <si>
    <t>（２）　財政力補正係数の算出</t>
  </si>
  <si>
    <t>（小数点以下四捨五入）</t>
  </si>
  <si>
    <t>(財政力附表の（ケ）)</t>
  </si>
  <si>
    <t>標準財政収入額</t>
  </si>
  <si>
    <t>小災害債（公共土木分）</t>
  </si>
  <si>
    <t>単独復旧事業債</t>
  </si>
  <si>
    <t>（１）　指数の算出</t>
  </si>
  <si>
    <t>　(災害復旧費　附表)　</t>
  </si>
  <si>
    <t>(ｱ)～(ｸ)
災害復旧費合計</t>
  </si>
  <si>
    <t>鉱害復旧事業債</t>
  </si>
  <si>
    <t>特殊土壌対策事業債</t>
  </si>
  <si>
    <t>激甚災害対策特別緊急事業債</t>
  </si>
  <si>
    <t>緊急治山等事業債</t>
  </si>
  <si>
    <t>地盤沈下等対策事業債</t>
  </si>
  <si>
    <t>小災害債（公共土木分）</t>
  </si>
  <si>
    <t>単独災害復旧事業債</t>
  </si>
  <si>
    <t>公共災害復旧事業債</t>
  </si>
  <si>
    <t>（千円未満四捨五入）</t>
  </si>
  <si>
    <t>β又はβ+0.4</t>
  </si>
  <si>
    <t>地方債残高</t>
  </si>
  <si>
    <t>算入見込額</t>
  </si>
  <si>
    <t>算入率</t>
  </si>
  <si>
    <t>財政力補正係数</t>
  </si>
  <si>
    <t>区　　分</t>
  </si>
  <si>
    <t>　災害復旧費</t>
  </si>
  <si>
    <t>公債費（災害復旧費）</t>
  </si>
  <si>
    <t>費目</t>
  </si>
  <si>
    <t>補正予算債10以前合計</t>
  </si>
  <si>
    <t>62年度</t>
  </si>
  <si>
    <t>53年度</t>
  </si>
  <si>
    <t>52年度</t>
  </si>
  <si>
    <t>地方債残高</t>
  </si>
  <si>
    <t>補正予算債償還費（10年度以前許可債に係るもの）</t>
  </si>
  <si>
    <t>公債費(補正予算債償還費)</t>
  </si>
  <si>
    <t>減収補てん債償還費</t>
  </si>
  <si>
    <t>公債費(減収補てん債償還費)</t>
  </si>
  <si>
    <t>臨時財政特例債償還費</t>
  </si>
  <si>
    <t>公債費(臨時財政特例対策債償還費)</t>
  </si>
  <si>
    <t>公債費(地域財政特例対策債償還費)</t>
  </si>
  <si>
    <t>公債費(財源対策債償還費)</t>
  </si>
  <si>
    <t>(恒久減税分)</t>
  </si>
  <si>
    <t>(先行減税分)</t>
  </si>
  <si>
    <t>減税減収見込額</t>
  </si>
  <si>
    <t>公債費(減税補てん債償還費)</t>
  </si>
  <si>
    <t>(ｱ)～(ｸ)</t>
  </si>
  <si>
    <t>発行可能額</t>
  </si>
  <si>
    <t>年　度</t>
  </si>
  <si>
    <t>公債費(臨時財政対策債償還費)</t>
  </si>
  <si>
    <t>(ｱ)～(ｲ)</t>
  </si>
  <si>
    <t>起債上限額</t>
  </si>
  <si>
    <t>公債費(臨時税収補てん債償還費)</t>
  </si>
  <si>
    <t>原子力発電施設立地地域振興債に係る20年度末地方債残高</t>
  </si>
  <si>
    <t>公債費(原子力発電施設等立地地域振興債償還費)</t>
  </si>
  <si>
    <t>公債費(被災者生活再建債償還費)</t>
  </si>
  <si>
    <t>公債費(地震対策緊急整備事業債償還費)</t>
  </si>
  <si>
    <t>公債費(石油コンビナート等債償還費)</t>
  </si>
  <si>
    <t>公債費(公害防止事業債償還費)</t>
  </si>
  <si>
    <t>公債費(地域改善対策特定事業債償還費)</t>
  </si>
  <si>
    <t>(あ)</t>
  </si>
  <si>
    <t>(a)～(j)</t>
  </si>
  <si>
    <r>
      <t>(</t>
    </r>
    <r>
      <rPr>
        <sz val="9"/>
        <rFont val="ＭＳ ゴシック"/>
        <family val="3"/>
      </rPr>
      <t>i</t>
    </r>
    <r>
      <rPr>
        <sz val="9"/>
        <rFont val="ＭＳ ゴシック"/>
        <family val="3"/>
      </rPr>
      <t>)</t>
    </r>
  </si>
  <si>
    <r>
      <t>(</t>
    </r>
    <r>
      <rPr>
        <sz val="9"/>
        <rFont val="ＭＳ ゴシック"/>
        <family val="3"/>
      </rPr>
      <t>h</t>
    </r>
    <r>
      <rPr>
        <sz val="9"/>
        <rFont val="ＭＳ ゴシック"/>
        <family val="3"/>
      </rPr>
      <t>)</t>
    </r>
  </si>
  <si>
    <r>
      <t>(</t>
    </r>
    <r>
      <rPr>
        <sz val="9"/>
        <rFont val="ＭＳ ゴシック"/>
        <family val="3"/>
      </rPr>
      <t>g</t>
    </r>
    <r>
      <rPr>
        <sz val="9"/>
        <rFont val="ＭＳ ゴシック"/>
        <family val="3"/>
      </rPr>
      <t>)</t>
    </r>
  </si>
  <si>
    <r>
      <t>(</t>
    </r>
    <r>
      <rPr>
        <sz val="9"/>
        <rFont val="ＭＳ ゴシック"/>
        <family val="3"/>
      </rPr>
      <t>f</t>
    </r>
    <r>
      <rPr>
        <sz val="9"/>
        <rFont val="ＭＳ ゴシック"/>
        <family val="3"/>
      </rPr>
      <t>)</t>
    </r>
  </si>
  <si>
    <r>
      <t>(</t>
    </r>
    <r>
      <rPr>
        <sz val="9"/>
        <rFont val="ＭＳ ゴシック"/>
        <family val="3"/>
      </rPr>
      <t>e</t>
    </r>
    <r>
      <rPr>
        <sz val="9"/>
        <rFont val="ＭＳ ゴシック"/>
        <family val="3"/>
      </rPr>
      <t>)</t>
    </r>
  </si>
  <si>
    <t>(い)</t>
  </si>
  <si>
    <t>(a)～(l)</t>
  </si>
  <si>
    <t>12</t>
  </si>
  <si>
    <t>　　ること。</t>
  </si>
  <si>
    <t>　２　21年度算入分については、埼玉県が行う「埼玉県県民活動総合センターESCO事業」に係る額を記入す</t>
  </si>
  <si>
    <t>　　73頁の該当箇所から転記すること。</t>
  </si>
  <si>
    <t>注１　８～11のうち16～20年度算入分に係る「施設整備費相当額」欄には、平成20年度普通交付税算出資料</t>
  </si>
  <si>
    <t>11</t>
  </si>
  <si>
    <t>(ｱ)～(ｵ)</t>
  </si>
  <si>
    <t>21年度</t>
  </si>
  <si>
    <r>
      <t>(</t>
    </r>
    <r>
      <rPr>
        <sz val="9"/>
        <rFont val="ＭＳ ゴシック"/>
        <family val="3"/>
      </rPr>
      <t>d</t>
    </r>
    <r>
      <rPr>
        <sz val="9"/>
        <rFont val="ＭＳ ゴシック"/>
        <family val="3"/>
      </rPr>
      <t>)</t>
    </r>
  </si>
  <si>
    <r>
      <t>(</t>
    </r>
    <r>
      <rPr>
        <sz val="9"/>
        <rFont val="ＭＳ ゴシック"/>
        <family val="3"/>
      </rPr>
      <t>c</t>
    </r>
    <r>
      <rPr>
        <sz val="9"/>
        <rFont val="ＭＳ ゴシック"/>
        <family val="3"/>
      </rPr>
      <t>)</t>
    </r>
  </si>
  <si>
    <t>(ab)</t>
  </si>
  <si>
    <t>(aa)</t>
  </si>
  <si>
    <t>(z)</t>
  </si>
  <si>
    <t>(y)</t>
  </si>
  <si>
    <t>(x)</t>
  </si>
  <si>
    <t>(w)</t>
  </si>
  <si>
    <t>(v)</t>
  </si>
  <si>
    <t>(u)</t>
  </si>
  <si>
    <t>附表１の⑬</t>
  </si>
  <si>
    <t>(t)</t>
  </si>
  <si>
    <t>(s)</t>
  </si>
  <si>
    <t>(r)</t>
  </si>
  <si>
    <t>算入率</t>
  </si>
  <si>
    <t>下水汚泥広域処理事業に係る地方債</t>
  </si>
  <si>
    <t>(ｱ)～(ｼ)</t>
  </si>
  <si>
    <t>(a)～(c)</t>
  </si>
  <si>
    <t>高等学校費合計</t>
  </si>
  <si>
    <t>臨時高等学校整備事業債（老朽単独分）</t>
  </si>
  <si>
    <t>臨時高等学校整備事業債（大規模改造分）</t>
  </si>
  <si>
    <t>地域改善対策特定事業債に係る20年度末地方債残高</t>
  </si>
  <si>
    <t>*</t>
  </si>
  <si>
    <t>=</t>
  </si>
  <si>
    <t>(AK)</t>
  </si>
  <si>
    <t>公害防止事業債に係る20年度末地方債残高</t>
  </si>
  <si>
    <t>(AL)</t>
  </si>
  <si>
    <t>石油コンビナート等債に係る20年度末地方債残高</t>
  </si>
  <si>
    <t>(AM)</t>
  </si>
  <si>
    <t>地震対策緊急整備事業債に係る20年度末地方債残高</t>
  </si>
  <si>
    <t>(AN)</t>
  </si>
  <si>
    <t>被災者生活再建債に係る20年度末地方債残高</t>
  </si>
  <si>
    <t>(AO)</t>
  </si>
  <si>
    <t>(AP)</t>
  </si>
  <si>
    <t>１</t>
  </si>
  <si>
    <t>(千円未満四捨五入）</t>
  </si>
  <si>
    <t>①</t>
  </si>
  <si>
    <t>(ｱ)</t>
  </si>
  <si>
    <t>②</t>
  </si>
  <si>
    <t>(ｲ)</t>
  </si>
  <si>
    <t>(ｱ)～(ｲ)</t>
  </si>
  <si>
    <t>(AI)</t>
  </si>
  <si>
    <t>*</t>
  </si>
  <si>
    <t>=</t>
  </si>
  <si>
    <t>(ｶ)</t>
  </si>
  <si>
    <t>(ｷ)</t>
  </si>
  <si>
    <t>(ｸ)</t>
  </si>
  <si>
    <t>(ｱ)～(ｸ)</t>
  </si>
  <si>
    <t>(AJ)</t>
  </si>
  <si>
    <t>１</t>
  </si>
  <si>
    <t>(千円未満四捨五入）</t>
  </si>
  <si>
    <t>(恒久減税分)</t>
  </si>
  <si>
    <t>(先行減税分)</t>
  </si>
  <si>
    <t>(ｿ)</t>
  </si>
  <si>
    <t>(ｱ)～(ｿ)</t>
  </si>
  <si>
    <t>(AH)</t>
  </si>
  <si>
    <t>(ﾃ)</t>
  </si>
  <si>
    <t>(ﾄ)</t>
  </si>
  <si>
    <t>(ﾅ)</t>
  </si>
  <si>
    <t>(ｱ)～(ﾅ)</t>
  </si>
  <si>
    <t>(AG)</t>
  </si>
  <si>
    <t>(ｱ)</t>
  </si>
  <si>
    <t>(ｲ)</t>
  </si>
  <si>
    <t>(ｳ)</t>
  </si>
  <si>
    <t>(ｴ)</t>
  </si>
  <si>
    <t>(ｱ)～(ｴ)</t>
  </si>
  <si>
    <t>(AE)</t>
  </si>
  <si>
    <t>(ｵ)</t>
  </si>
  <si>
    <t>(ｹ)</t>
  </si>
  <si>
    <t>(ｱ)～(ｹ)</t>
  </si>
  <si>
    <t>(AF)</t>
  </si>
  <si>
    <t>①</t>
  </si>
  <si>
    <t>(ｸ)</t>
  </si>
  <si>
    <t>②</t>
  </si>
  <si>
    <t>(ｱ)～(ﾄ)</t>
  </si>
  <si>
    <t>(AD)</t>
  </si>
  <si>
    <r>
      <t>補正予算債償還費（1</t>
    </r>
    <r>
      <rPr>
        <sz val="11"/>
        <rFont val="ＭＳ Ｐゴシック"/>
        <family val="3"/>
      </rPr>
      <t>1年度以降同意等債</t>
    </r>
    <r>
      <rPr>
        <sz val="11"/>
        <rFont val="ＭＳ ゴシック"/>
        <family val="3"/>
      </rPr>
      <t>に係るもの）</t>
    </r>
  </si>
  <si>
    <t>(76.0%分)</t>
  </si>
  <si>
    <t>(66.0%分)</t>
  </si>
  <si>
    <t>(50.0%分)</t>
  </si>
  <si>
    <t>(95.0%分)</t>
  </si>
  <si>
    <t>(60.0%分)</t>
  </si>
  <si>
    <t>(ｽ)</t>
  </si>
  <si>
    <t>(ｾ)</t>
  </si>
  <si>
    <t>(ﾀ)</t>
  </si>
  <si>
    <t>(ﾁ)</t>
  </si>
  <si>
    <t>(ｱ)～(ﾁ)</t>
  </si>
  <si>
    <t>(AC)</t>
  </si>
  <si>
    <t>20年度末</t>
  </si>
  <si>
    <t>(ｺ)</t>
  </si>
  <si>
    <t>(ｻ)</t>
  </si>
  <si>
    <t>(ｱ)～(ｻ)</t>
  </si>
  <si>
    <t>(AB)</t>
  </si>
  <si>
    <r>
      <t>2</t>
    </r>
    <r>
      <rPr>
        <sz val="11"/>
        <rFont val="ＭＳ Ｐゴシック"/>
        <family val="3"/>
      </rPr>
      <t>0</t>
    </r>
    <r>
      <rPr>
        <sz val="11"/>
        <rFont val="ＭＳ Ｐゴシック"/>
        <family val="3"/>
      </rPr>
      <t>年度末</t>
    </r>
  </si>
  <si>
    <t>(AA)</t>
  </si>
  <si>
    <r>
      <t>2</t>
    </r>
    <r>
      <rPr>
        <sz val="11"/>
        <rFont val="ＭＳ Ｐゴシック"/>
        <family val="3"/>
      </rPr>
      <t>1</t>
    </r>
    <r>
      <rPr>
        <sz val="11"/>
        <rFont val="ＭＳ Ｐゴシック"/>
        <family val="3"/>
      </rPr>
      <t>年度元利償還金</t>
    </r>
  </si>
  <si>
    <t>＋</t>
  </si>
  <si>
    <t>×100,000＝</t>
  </si>
  <si>
    <t>・・・ a</t>
  </si>
  <si>
    <t>a</t>
  </si>
  <si>
    <t>－</t>
  </si>
  <si>
    <t>×</t>
  </si>
  <si>
    <t>＝</t>
  </si>
  <si>
    <t>・・・β</t>
  </si>
  <si>
    <t>(ｲ)</t>
  </si>
  <si>
    <t>(ｱ)×(ｲ)</t>
  </si>
  <si>
    <t>３</t>
  </si>
  <si>
    <t>★</t>
  </si>
  <si>
    <t>①</t>
  </si>
  <si>
    <t>　①　×　２</t>
  </si>
  <si>
    <t>②</t>
  </si>
  <si>
    <t>③</t>
  </si>
  <si>
    <t>　②／③</t>
  </si>
  <si>
    <t>④</t>
  </si>
  <si>
    <t>　④　×　100</t>
  </si>
  <si>
    <t>⑤</t>
  </si>
  <si>
    <t>⑤×⑥</t>
  </si>
  <si>
    <t>⑦＋⑧</t>
  </si>
  <si>
    <t>⑥</t>
  </si>
  <si>
    <t>⑦</t>
  </si>
  <si>
    <t>⑧</t>
  </si>
  <si>
    <t>⑨</t>
  </si>
  <si>
    <t>-</t>
  </si>
  <si>
    <t>流域下水道事業債(通常分)(10年度以前許可債)に係る20年度末地方債残高</t>
  </si>
  <si>
    <r>
      <t>流域下水道事業債(通常分</t>
    </r>
    <r>
      <rPr>
        <sz val="11"/>
        <rFont val="ＭＳ Ｐゴシック"/>
        <family val="3"/>
      </rPr>
      <t>)</t>
    </r>
  </si>
  <si>
    <r>
      <t>流域下水道事業債(特例措置分</t>
    </r>
    <r>
      <rPr>
        <sz val="11"/>
        <rFont val="ＭＳ Ｐゴシック"/>
        <family val="3"/>
      </rPr>
      <t>)</t>
    </r>
  </si>
  <si>
    <r>
      <t>流域下水道事業債(臨時措置分</t>
    </r>
    <r>
      <rPr>
        <sz val="11"/>
        <rFont val="ＭＳ Ｐゴシック"/>
        <family val="3"/>
      </rPr>
      <t>)</t>
    </r>
  </si>
  <si>
    <t>下水汚泥広域処理事業に係る地方債のうち21年度以降普通交付税措置対象額（元金に限る。）</t>
  </si>
  <si>
    <r>
      <t>地下高速鉄道事業(補助金債元利償還金・三セク除く</t>
    </r>
    <r>
      <rPr>
        <sz val="11"/>
        <rFont val="ＭＳ Ｐゴシック"/>
        <family val="3"/>
      </rPr>
      <t>)</t>
    </r>
  </si>
  <si>
    <t>地下鉄事業既特例債・新特例債・新々特例債に係る平成20年度末地方債残高</t>
  </si>
  <si>
    <t>地下鉄事業続特例債に係る平成20年度末地方債残高</t>
  </si>
  <si>
    <t>地下鉄事業出資債(11年度以前許可債)に係る20年度末地方債残高</t>
  </si>
  <si>
    <t>地下鉄緊急整備事業に係る地方債に係る20年度末地方債残高</t>
  </si>
  <si>
    <r>
      <t>空港整備事業債(２種Ａ空港</t>
    </r>
    <r>
      <rPr>
        <sz val="11"/>
        <rFont val="ＭＳ Ｐゴシック"/>
        <family val="3"/>
      </rPr>
      <t>)</t>
    </r>
  </si>
  <si>
    <t>空港整備事業に係る地方債に係る(10年度以前許可債)20年度末地方債残高</t>
  </si>
  <si>
    <r>
      <t>空港整備事業債(２種Ｂ空港</t>
    </r>
    <r>
      <rPr>
        <sz val="11"/>
        <rFont val="ＭＳ Ｐゴシック"/>
        <family val="3"/>
      </rPr>
      <t>)</t>
    </r>
  </si>
  <si>
    <r>
      <t>空港整備事業債(３種空港</t>
    </r>
    <r>
      <rPr>
        <sz val="11"/>
        <rFont val="ＭＳ Ｐゴシック"/>
        <family val="3"/>
      </rPr>
      <t>)</t>
    </r>
  </si>
  <si>
    <t>公園緑地事業債に係る地方債に係る(10年度以前許可債)20年度末地方債残高</t>
  </si>
  <si>
    <t>自然災害防止事業に係る地方債に係る20年度末地方債残高</t>
  </si>
  <si>
    <t>産炭地域開発就労事業等に係る地方債に係る20年度末地方債残高</t>
  </si>
  <si>
    <r>
      <t>一般公共事業債(被災市街地復興特別対策事業</t>
    </r>
    <r>
      <rPr>
        <sz val="11"/>
        <rFont val="ＭＳ Ｐゴシック"/>
        <family val="3"/>
      </rPr>
      <t>)</t>
    </r>
  </si>
  <si>
    <r>
      <t>地震防災対策事業(学校教育施設等整備事業を除く</t>
    </r>
    <r>
      <rPr>
        <sz val="11"/>
        <rFont val="ＭＳ Ｐゴシック"/>
        <family val="3"/>
      </rPr>
      <t>)</t>
    </r>
    <r>
      <rPr>
        <sz val="11"/>
        <rFont val="ＭＳ ゴシック"/>
        <family val="3"/>
      </rPr>
      <t>に充てた地方債</t>
    </r>
  </si>
  <si>
    <t>(ｱ)～(ｳ)</t>
  </si>
  <si>
    <t>(ac)</t>
  </si>
  <si>
    <r>
      <t>地震防災対策事業(学校教育施設等整備事業分</t>
    </r>
    <r>
      <rPr>
        <sz val="11"/>
        <rFont val="ＭＳ Ｐゴシック"/>
        <family val="3"/>
      </rPr>
      <t>)</t>
    </r>
    <r>
      <rPr>
        <sz val="11"/>
        <rFont val="ＭＳ ゴシック"/>
        <family val="3"/>
      </rPr>
      <t>に充てた地方債</t>
    </r>
  </si>
  <si>
    <t>(ad)</t>
  </si>
  <si>
    <t>(ｼ)</t>
  </si>
  <si>
    <t>(ﾂ)</t>
  </si>
  <si>
    <t>(ﾆ)</t>
  </si>
  <si>
    <t>(ﾇ)</t>
  </si>
  <si>
    <t>(ﾈ)</t>
  </si>
  <si>
    <t>(ﾉ)</t>
  </si>
  <si>
    <t>(ﾊ)</t>
  </si>
  <si>
    <t>(ﾋ)</t>
  </si>
  <si>
    <t>(ﾌ)</t>
  </si>
  <si>
    <t>(ﾍ)</t>
  </si>
  <si>
    <t>(ﾎ)</t>
  </si>
  <si>
    <t>(ﾏ)</t>
  </si>
  <si>
    <t>(ﾐ)</t>
  </si>
  <si>
    <t>(ｱ)～(ﾐ)</t>
  </si>
  <si>
    <t>(ae)</t>
  </si>
  <si>
    <t>(a)～(ae)</t>
  </si>
  <si>
    <t>(う)</t>
  </si>
  <si>
    <t>(あ)～(う)</t>
  </si>
  <si>
    <t>(J)</t>
  </si>
  <si>
    <r>
      <t>防災対策事業債</t>
    </r>
    <r>
      <rPr>
        <sz val="11"/>
        <rFont val="ＭＳ Ｐゴシック"/>
        <family val="3"/>
      </rPr>
      <t>(</t>
    </r>
    <r>
      <rPr>
        <sz val="11"/>
        <rFont val="ＭＳ ゴシック"/>
        <family val="3"/>
      </rPr>
      <t>防災基盤整備事業分</t>
    </r>
    <r>
      <rPr>
        <sz val="11"/>
        <rFont val="ＭＳ Ｐゴシック"/>
        <family val="3"/>
      </rPr>
      <t>(</t>
    </r>
    <r>
      <rPr>
        <sz val="11"/>
        <rFont val="ＭＳ ゴシック"/>
        <family val="3"/>
      </rPr>
      <t>平成1</t>
    </r>
    <r>
      <rPr>
        <sz val="11"/>
        <rFont val="ＭＳ ゴシック"/>
        <family val="3"/>
      </rPr>
      <t>7年度以降は｢特に推進すべきもの｣以外</t>
    </r>
    <r>
      <rPr>
        <sz val="11"/>
        <rFont val="ＭＳ Ｐゴシック"/>
        <family val="3"/>
      </rPr>
      <t>))</t>
    </r>
  </si>
  <si>
    <r>
      <t>防災対策事業債(防災基盤整備事業分</t>
    </r>
    <r>
      <rPr>
        <sz val="11"/>
        <rFont val="ＭＳ Ｐゴシック"/>
        <family val="3"/>
      </rPr>
      <t>(</t>
    </r>
    <r>
      <rPr>
        <sz val="11"/>
        <rFont val="ＭＳ ゴシック"/>
        <family val="3"/>
      </rPr>
      <t>特に推進すべきもの</t>
    </r>
    <r>
      <rPr>
        <sz val="11"/>
        <rFont val="ＭＳ Ｐゴシック"/>
        <family val="3"/>
      </rPr>
      <t>))</t>
    </r>
  </si>
  <si>
    <r>
      <t>防災対策事業債(公共施設等耐震化事業分</t>
    </r>
    <r>
      <rPr>
        <sz val="11"/>
        <rFont val="ＭＳ Ｐゴシック"/>
        <family val="3"/>
      </rPr>
      <t>)</t>
    </r>
  </si>
  <si>
    <r>
      <t>防災対策事業債(旧緊急防災基盤整備事業</t>
    </r>
    <r>
      <rPr>
        <sz val="11"/>
        <rFont val="ＭＳ Ｐゴシック"/>
        <family val="3"/>
      </rPr>
      <t>(</t>
    </r>
    <r>
      <rPr>
        <sz val="11"/>
        <rFont val="ＭＳ ゴシック"/>
        <family val="3"/>
      </rPr>
      <t>継続事業分</t>
    </r>
    <r>
      <rPr>
        <sz val="11"/>
        <rFont val="ＭＳ Ｐゴシック"/>
        <family val="3"/>
      </rPr>
      <t>))</t>
    </r>
  </si>
  <si>
    <t>水俣病原因企業に対する金融支援事業債に係る20年度末地方債残高</t>
  </si>
  <si>
    <t>(ｱ)～(ｺ)</t>
  </si>
  <si>
    <t>(l)</t>
  </si>
  <si>
    <t>５</t>
  </si>
  <si>
    <t>(m)</t>
  </si>
  <si>
    <t>６</t>
  </si>
  <si>
    <t>(n)</t>
  </si>
  <si>
    <t>７</t>
  </si>
  <si>
    <t>(o)</t>
  </si>
  <si>
    <t>８</t>
  </si>
  <si>
    <t>(ｻ)～(ﾂ)</t>
  </si>
  <si>
    <t>(p)</t>
  </si>
  <si>
    <t>９</t>
  </si>
  <si>
    <t>(ｱ)～(ｽ)</t>
  </si>
  <si>
    <t>(q)</t>
  </si>
  <si>
    <t>(a)～(q)</t>
  </si>
  <si>
    <t>(H)</t>
  </si>
  <si>
    <r>
      <t>国営土地改良事業に係る2</t>
    </r>
    <r>
      <rPr>
        <sz val="11"/>
        <rFont val="ＭＳ Ｐゴシック"/>
        <family val="3"/>
      </rPr>
      <t>1</t>
    </r>
    <r>
      <rPr>
        <sz val="11"/>
        <rFont val="ＭＳ ゴシック"/>
        <family val="3"/>
      </rPr>
      <t>年度以降地方負担額（元金分）</t>
    </r>
  </si>
  <si>
    <r>
      <t>平成20年度総務大臣通知額（算出資料</t>
    </r>
    <r>
      <rPr>
        <sz val="11"/>
        <rFont val="ＭＳ Ｐゴシック"/>
        <family val="3"/>
      </rPr>
      <t>P52）</t>
    </r>
  </si>
  <si>
    <r>
      <t>森林総合研究所土地改良事業に係る2</t>
    </r>
    <r>
      <rPr>
        <sz val="11"/>
        <rFont val="ＭＳ Ｐゴシック"/>
        <family val="3"/>
      </rPr>
      <t>1</t>
    </r>
    <r>
      <rPr>
        <sz val="11"/>
        <rFont val="ＭＳ ゴシック"/>
        <family val="3"/>
      </rPr>
      <t>年度以降地方負担額</t>
    </r>
  </si>
  <si>
    <r>
      <t>(</t>
    </r>
    <r>
      <rPr>
        <sz val="11"/>
        <rFont val="ＭＳ Ｐゴシック"/>
        <family val="3"/>
      </rPr>
      <t>b</t>
    </r>
    <r>
      <rPr>
        <sz val="11"/>
        <rFont val="ＭＳ ゴシック"/>
        <family val="3"/>
      </rPr>
      <t>)</t>
    </r>
  </si>
  <si>
    <r>
      <t>水資源機構営土地改良事業に係る2</t>
    </r>
    <r>
      <rPr>
        <sz val="11"/>
        <rFont val="ＭＳ Ｐゴシック"/>
        <family val="3"/>
      </rPr>
      <t>1</t>
    </r>
    <r>
      <rPr>
        <sz val="11"/>
        <rFont val="ＭＳ ゴシック"/>
        <family val="3"/>
      </rPr>
      <t>年度以降地方負担額</t>
    </r>
  </si>
  <si>
    <r>
      <t>(</t>
    </r>
    <r>
      <rPr>
        <sz val="11"/>
        <rFont val="ＭＳ Ｐゴシック"/>
        <family val="3"/>
      </rPr>
      <t>c</t>
    </r>
    <r>
      <rPr>
        <sz val="11"/>
        <rFont val="ＭＳ ゴシック"/>
        <family val="3"/>
      </rPr>
      <t>)</t>
    </r>
  </si>
  <si>
    <r>
      <t>(</t>
    </r>
    <r>
      <rPr>
        <sz val="11"/>
        <rFont val="ＭＳ Ｐゴシック"/>
        <family val="3"/>
      </rPr>
      <t>d</t>
    </r>
    <r>
      <rPr>
        <sz val="11"/>
        <rFont val="ＭＳ ゴシック"/>
        <family val="3"/>
      </rPr>
      <t>)</t>
    </r>
  </si>
  <si>
    <r>
      <t>(</t>
    </r>
    <r>
      <rPr>
        <sz val="11"/>
        <rFont val="ＭＳ Ｐゴシック"/>
        <family val="3"/>
      </rPr>
      <t>f</t>
    </r>
    <r>
      <rPr>
        <sz val="11"/>
        <rFont val="ＭＳ ゴシック"/>
        <family val="3"/>
      </rPr>
      <t>)</t>
    </r>
  </si>
  <si>
    <r>
      <t>(</t>
    </r>
    <r>
      <rPr>
        <sz val="11"/>
        <rFont val="ＭＳ Ｐゴシック"/>
        <family val="3"/>
      </rPr>
      <t>g</t>
    </r>
    <r>
      <rPr>
        <sz val="11"/>
        <rFont val="ＭＳ ゴシック"/>
        <family val="3"/>
      </rPr>
      <t>)</t>
    </r>
  </si>
  <si>
    <r>
      <t>(</t>
    </r>
    <r>
      <rPr>
        <sz val="11"/>
        <rFont val="ＭＳ Ｐゴシック"/>
        <family val="3"/>
      </rPr>
      <t>h</t>
    </r>
    <r>
      <rPr>
        <sz val="11"/>
        <rFont val="ＭＳ ゴシック"/>
        <family val="3"/>
      </rPr>
      <t>)</t>
    </r>
  </si>
  <si>
    <r>
      <t>(</t>
    </r>
    <r>
      <rPr>
        <sz val="11"/>
        <rFont val="ＭＳ Ｐゴシック"/>
        <family val="3"/>
      </rPr>
      <t>i</t>
    </r>
    <r>
      <rPr>
        <sz val="11"/>
        <rFont val="ＭＳ ゴシック"/>
        <family val="3"/>
      </rPr>
      <t>)</t>
    </r>
  </si>
  <si>
    <r>
      <t>１　①は、「平成2</t>
    </r>
    <r>
      <rPr>
        <sz val="11"/>
        <rFont val="ＭＳ Ｐゴシック"/>
        <family val="3"/>
      </rPr>
      <t>0</t>
    </r>
    <r>
      <rPr>
        <sz val="11"/>
        <rFont val="ＭＳ Ｐゴシック"/>
        <family val="3"/>
      </rPr>
      <t>年度の地方公営企業繰出金について」（平成</t>
    </r>
    <r>
      <rPr>
        <sz val="11"/>
        <rFont val="ＭＳ Ｐゴシック"/>
        <family val="3"/>
      </rPr>
      <t>20</t>
    </r>
    <r>
      <rPr>
        <sz val="11"/>
        <rFont val="ＭＳ Ｐゴシック"/>
        <family val="3"/>
      </rPr>
      <t>年６月６日付け総財公第</t>
    </r>
    <r>
      <rPr>
        <sz val="11"/>
        <rFont val="ＭＳ Ｐゴシック"/>
        <family val="3"/>
      </rPr>
      <t>95</t>
    </r>
    <r>
      <rPr>
        <sz val="11"/>
        <rFont val="ＭＳ Ｐゴシック"/>
        <family val="3"/>
      </rPr>
      <t>号）</t>
    </r>
  </si>
  <si>
    <r>
      <t>　に係る上乗せ措置分については、（A）×</t>
    </r>
    <r>
      <rPr>
        <sz val="11"/>
        <rFont val="ＭＳ Ｐゴシック"/>
        <family val="3"/>
      </rPr>
      <t>1</t>
    </r>
    <r>
      <rPr>
        <sz val="11"/>
        <rFont val="ＭＳ Ｐゴシック"/>
        <family val="3"/>
      </rPr>
      <t>/3の算式により記入すること。</t>
    </r>
  </si>
  <si>
    <r>
      <t>３　②は、「平成2</t>
    </r>
    <r>
      <rPr>
        <sz val="11"/>
        <rFont val="ＭＳ Ｐゴシック"/>
        <family val="3"/>
      </rPr>
      <t>0</t>
    </r>
    <r>
      <rPr>
        <sz val="11"/>
        <rFont val="ＭＳ Ｐゴシック"/>
        <family val="3"/>
      </rPr>
      <t>年度の地方公営企業繰出金について」（平成</t>
    </r>
    <r>
      <rPr>
        <sz val="11"/>
        <rFont val="ＭＳ Ｐゴシック"/>
        <family val="3"/>
      </rPr>
      <t>20</t>
    </r>
    <r>
      <rPr>
        <sz val="11"/>
        <rFont val="ＭＳ Ｐゴシック"/>
        <family val="3"/>
      </rPr>
      <t>年６月６日付け総財公第</t>
    </r>
    <r>
      <rPr>
        <sz val="11"/>
        <rFont val="ＭＳ Ｐゴシック"/>
        <family val="3"/>
      </rPr>
      <t>95</t>
    </r>
    <r>
      <rPr>
        <sz val="11"/>
        <rFont val="ＭＳ Ｐゴシック"/>
        <family val="3"/>
      </rPr>
      <t>号）</t>
    </r>
  </si>
  <si>
    <r>
      <t>①病院事業建設費負担　企業債（平成４年度～平成13年度許可まで）Ｈ２０</t>
    </r>
    <r>
      <rPr>
        <sz val="11"/>
        <rFont val="ＭＳ Ｐゴシック"/>
        <family val="3"/>
      </rPr>
      <t>年度末現在高</t>
    </r>
  </si>
  <si>
    <r>
      <t>に係る平成2</t>
    </r>
    <r>
      <rPr>
        <sz val="11"/>
        <rFont val="ＭＳ Ｐゴシック"/>
        <family val="3"/>
      </rPr>
      <t>0</t>
    </r>
    <r>
      <rPr>
        <sz val="11"/>
        <rFont val="ＭＳ Ｐゴシック"/>
        <family val="3"/>
      </rPr>
      <t>年度末地方債残高</t>
    </r>
  </si>
  <si>
    <r>
      <t>に係る平成2</t>
    </r>
    <r>
      <rPr>
        <sz val="11"/>
        <rFont val="ＭＳ Ｐゴシック"/>
        <family val="3"/>
      </rPr>
      <t>0</t>
    </r>
    <r>
      <rPr>
        <sz val="11"/>
        <rFont val="ＭＳ Ｐゴシック"/>
        <family val="3"/>
      </rPr>
      <t>年度末地方債残高</t>
    </r>
  </si>
  <si>
    <t>（Ｊ）のうち</t>
  </si>
  <si>
    <t>（Ｊ）－（Ｋ）</t>
  </si>
  <si>
    <t>（Ｇ）</t>
  </si>
  <si>
    <t>（Ｈ）</t>
  </si>
  <si>
    <t>（Ｉ）</t>
  </si>
  <si>
    <t>（Ｊ）</t>
  </si>
  <si>
    <t>（Ｋ）</t>
  </si>
  <si>
    <t>（Ｌ）</t>
  </si>
  <si>
    <t>（Ｐ）のうち</t>
  </si>
  <si>
    <t>（Ｐ）－（Ｑ）</t>
  </si>
  <si>
    <t>（Ｍ）</t>
  </si>
  <si>
    <t>（Ｎ）</t>
  </si>
  <si>
    <t>（Ｏ）</t>
  </si>
  <si>
    <t>（Ｐ）</t>
  </si>
  <si>
    <t>（Ｑ）</t>
  </si>
  <si>
    <t>（Ｒ）</t>
  </si>
  <si>
    <r>
      <t>公立病院地方債（災害拠点上乗せ分を含む）(13年度以前許可債)に係る20年度末地方債残高
（附表（</t>
    </r>
    <r>
      <rPr>
        <sz val="11"/>
        <rFont val="ＭＳ Ｐゴシック"/>
        <family val="3"/>
      </rPr>
      <t>C</t>
    </r>
    <r>
      <rPr>
        <sz val="11"/>
        <rFont val="ＭＳ ゴシック"/>
        <family val="3"/>
      </rPr>
      <t>）参照）</t>
    </r>
  </si>
  <si>
    <r>
      <t>公立病院地方債（災害拠点上乗せ分を含む）(14年度許可債)に係る20年度末地方債残高
（附表（</t>
    </r>
    <r>
      <rPr>
        <sz val="11"/>
        <rFont val="ＭＳ Ｐゴシック"/>
        <family val="3"/>
      </rPr>
      <t>F</t>
    </r>
    <r>
      <rPr>
        <sz val="11"/>
        <rFont val="ＭＳ ゴシック"/>
        <family val="3"/>
      </rPr>
      <t>）参照）</t>
    </r>
  </si>
  <si>
    <t>２</t>
  </si>
  <si>
    <t>(ｱﾀ)</t>
  </si>
  <si>
    <t>(ｱﾁ)</t>
  </si>
  <si>
    <t>(ｱﾂ)</t>
  </si>
  <si>
    <t>(ｱﾃ)</t>
  </si>
  <si>
    <t>(ｱﾄ)</t>
  </si>
  <si>
    <t>(ｱﾅ)</t>
  </si>
  <si>
    <t>(ｱ)～(ｱﾅ)</t>
  </si>
  <si>
    <t>(c)</t>
  </si>
  <si>
    <t>３</t>
  </si>
  <si>
    <t>公立大学附属病院に係る地方債(14年度以前許可債)に係る20年度末地方債残高</t>
  </si>
  <si>
    <t>(d)</t>
  </si>
  <si>
    <t>４</t>
  </si>
  <si>
    <t>(ﾏ)</t>
  </si>
  <si>
    <t>(ﾐ)</t>
  </si>
  <si>
    <t>(ﾑ)</t>
  </si>
  <si>
    <t>(ｱ)～(ﾑ)</t>
  </si>
  <si>
    <t>(e)</t>
  </si>
  <si>
    <t>対策事業を含む。）</t>
  </si>
  <si>
    <t>(f)</t>
  </si>
  <si>
    <t>その他</t>
  </si>
  <si>
    <t>(g)</t>
  </si>
  <si>
    <t>(h)</t>
  </si>
  <si>
    <t>(i)</t>
  </si>
  <si>
    <t>（a）～(i)</t>
  </si>
  <si>
    <t>(F)</t>
  </si>
  <si>
    <t>港湾事業に係る地方債(10年度以前許可債)に係る20年度末地方債残高</t>
  </si>
  <si>
    <t>(b)</t>
  </si>
  <si>
    <t>(a)+(b)</t>
  </si>
  <si>
    <t>(C)</t>
  </si>
  <si>
    <t>(a)</t>
  </si>
  <si>
    <t>(ｻ)</t>
  </si>
  <si>
    <t>河川事業及び砂防事業に係る地方債(10年度以前許可債)に係る20年度末地方債残高</t>
  </si>
  <si>
    <t>(e)+(f)</t>
  </si>
  <si>
    <t>(ｱ)～(ｾ)</t>
  </si>
  <si>
    <t>6</t>
  </si>
  <si>
    <t>(ｱ)～(ｷ)</t>
  </si>
  <si>
    <t>(j)</t>
  </si>
  <si>
    <t>(a)+(b)+(c)+(g)+(h)+(i)+(j)</t>
  </si>
  <si>
    <t>(B)</t>
  </si>
  <si>
    <t>(ｱ)～(ﾏ)</t>
  </si>
  <si>
    <t>(c)+(d)</t>
  </si>
  <si>
    <t>(ｱ)～(ｶ)</t>
  </si>
  <si>
    <t>(a)+(e)+(f)+(g)+(h)</t>
  </si>
  <si>
    <t>(A)</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</si>
</sst>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0"/>
    <numFmt numFmtId="191" formatCode="0.00_ "/>
    <numFmt numFmtId="192" formatCode="0.0000_ "/>
    <numFmt numFmtId="193" formatCode="0.0000;&quot;△ &quot;0.0000"/>
    <numFmt numFmtId="194" formatCode="0.0_ "/>
    <numFmt numFmtId="195" formatCode="&quot;Yes&quot;;&quot;Yes&quot;;&quot;No&quot;"/>
    <numFmt numFmtId="196" formatCode="&quot;True&quot;;&quot;True&quot;;&quot;False&quot;"/>
    <numFmt numFmtId="197" formatCode="&quot;On&quot;;&quot;On&quot;;&quot;Off&quot;"/>
    <numFmt numFmtId="198" formatCode="[$€-2]\ #,##0.00_);[Red]\([$€-2]\ #,##0.00\)"/>
    <numFmt numFmtId="199" formatCode="#,##0.00000_ "/>
    <numFmt numFmtId="200" formatCode="#,##0.00;&quot;△ &quot;#,##0.00"/>
    <numFmt numFmtId="201" formatCode="#,##0.0000;&quot;△ &quot;#,##0.0000"/>
    <numFmt numFmtId="202" formatCode="\(0\)"/>
    <numFmt numFmtId="203" formatCode="\(General\)"/>
    <numFmt numFmtId="204" formatCode="#,##0.000000_ "/>
    <numFmt numFmtId="205" formatCode="#,##0.0000000_ "/>
    <numFmt numFmtId="206" formatCode="#,##0.0000_ "/>
    <numFmt numFmtId="207" formatCode="#,##0.00_ "/>
    <numFmt numFmtId="208" formatCode="#,##0.0_ "/>
  </numFmts>
  <fonts count="55">
    <font>
      <sz val="11"/>
      <name val="ＭＳ Ｐゴシック"/>
      <family val="3"/>
    </font>
    <font>
      <sz val="6"/>
      <name val="ＭＳ Ｐゴシック"/>
      <family val="3"/>
    </font>
    <font>
      <sz val="11"/>
      <name val="ＭＳ ゴシック"/>
      <family val="3"/>
    </font>
    <font>
      <sz val="6"/>
      <name val="ＭＳ ゴシック"/>
      <family val="3"/>
    </font>
    <font>
      <u val="single"/>
      <sz val="9.9"/>
      <color indexed="12"/>
      <name val="ＭＳ ゴシック"/>
      <family val="3"/>
    </font>
    <font>
      <sz val="12"/>
      <name val="Arial"/>
      <family val="2"/>
    </font>
    <font>
      <sz val="12"/>
      <name val="ＭＳ ゴシック"/>
      <family val="3"/>
    </font>
    <font>
      <sz val="9"/>
      <name val="ＭＳ ゴシック"/>
      <family val="3"/>
    </font>
    <font>
      <sz val="8"/>
      <name val="ＭＳ ゴシック"/>
      <family val="3"/>
    </font>
    <font>
      <sz val="10"/>
      <name val="ＭＳ ゴシック"/>
      <family val="3"/>
    </font>
    <font>
      <sz val="11"/>
      <name val="ＭＳ 明朝"/>
      <family val="1"/>
    </font>
    <font>
      <sz val="12"/>
      <name val="ＭＳ 明朝"/>
      <family val="1"/>
    </font>
    <font>
      <sz val="10"/>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Ｐゴシック"/>
      <family val="3"/>
    </font>
    <font>
      <u val="single"/>
      <sz val="11"/>
      <name val="ＭＳ Ｐゴシック"/>
      <family val="3"/>
    </font>
    <font>
      <sz val="9"/>
      <name val="ＭＳ Ｐゴシック"/>
      <family val="3"/>
    </font>
    <font>
      <sz val="9"/>
      <name val="ＭＳ 明朝"/>
      <family val="1"/>
    </font>
    <font>
      <b/>
      <sz val="11"/>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style="medium"/>
      <right style="medium"/>
      <top style="medium"/>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diagonalUp="1">
      <left style="thin"/>
      <right style="thin"/>
      <top style="thin"/>
      <bottom style="thin"/>
      <diagonal style="thin"/>
    </border>
    <border>
      <left style="thin"/>
      <right style="thin"/>
      <top style="thin"/>
      <bottom style="medium"/>
    </border>
    <border>
      <left style="medium"/>
      <right style="medium"/>
      <top>
        <color indexed="63"/>
      </top>
      <bottom style="medium"/>
    </border>
    <border>
      <left style="medium"/>
      <right style="medium"/>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color indexed="63"/>
      </right>
      <top style="thin"/>
      <bottom>
        <color indexed="63"/>
      </bottom>
    </border>
    <border>
      <left>
        <color indexed="63"/>
      </left>
      <right>
        <color indexed="63"/>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double">
        <color indexed="8"/>
      </right>
      <top style="thin">
        <color indexed="8"/>
      </top>
      <bottom>
        <color indexed="63"/>
      </bottom>
    </border>
    <border>
      <left style="double">
        <color indexed="8"/>
      </left>
      <right>
        <color indexed="63"/>
      </right>
      <top style="thin">
        <color indexed="8"/>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double">
        <color indexed="8"/>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medium"/>
      <right>
        <color indexed="63"/>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bottom style="thin"/>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border>
    <border>
      <left style="thin"/>
      <right>
        <color indexed="63"/>
      </right>
      <top style="thin">
        <color indexed="8"/>
      </top>
      <bottom style="thin"/>
    </border>
    <border>
      <left>
        <color indexed="63"/>
      </left>
      <right style="thin">
        <color indexed="8"/>
      </right>
      <top>
        <color indexed="63"/>
      </top>
      <bottom>
        <color indexed="63"/>
      </bottom>
    </border>
    <border>
      <left>
        <color indexed="63"/>
      </left>
      <right style="thin">
        <color indexed="8"/>
      </right>
      <top style="thin">
        <color indexed="8"/>
      </top>
      <bottom style="thin"/>
    </border>
    <border>
      <left>
        <color indexed="63"/>
      </left>
      <right style="thin"/>
      <top style="thin">
        <color indexed="8"/>
      </top>
      <bottom style="thin"/>
    </border>
    <border>
      <left style="thin">
        <color indexed="8"/>
      </left>
      <right>
        <color indexed="63"/>
      </right>
      <top style="thin">
        <color indexed="8"/>
      </top>
      <bottom style="thin"/>
    </border>
    <border>
      <left>
        <color indexed="63"/>
      </left>
      <right style="thin"/>
      <top style="thin">
        <color indexed="8"/>
      </top>
      <bottom>
        <color indexed="63"/>
      </bottom>
    </border>
    <border>
      <left style="thin">
        <color indexed="8"/>
      </left>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diagonalUp="1">
      <left style="thin"/>
      <right>
        <color indexed="63"/>
      </right>
      <top style="thin"/>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double">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double"/>
    </border>
    <border>
      <left style="thin"/>
      <right style="double"/>
      <top style="thin"/>
      <bottom style="thin"/>
    </border>
    <border>
      <left>
        <color indexed="63"/>
      </left>
      <right>
        <color indexed="63"/>
      </right>
      <top style="double"/>
      <bottom>
        <color indexed="63"/>
      </bottom>
    </border>
    <border diagonalUp="1">
      <left>
        <color indexed="63"/>
      </left>
      <right>
        <color indexed="63"/>
      </right>
      <top style="thin"/>
      <bottom style="thin"/>
      <diagonal style="thin"/>
    </border>
    <border diagonalUp="1">
      <left style="thin"/>
      <right style="thin"/>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53" fillId="31" borderId="4" applyNumberFormat="0" applyAlignment="0" applyProtection="0"/>
    <xf numFmtId="0" fontId="2"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54" fillId="32" borderId="0" applyNumberFormat="0" applyBorder="0" applyAlignment="0" applyProtection="0"/>
  </cellStyleXfs>
  <cellXfs count="880">
    <xf numFmtId="0" fontId="0" fillId="0" borderId="0" xfId="0" applyAlignment="1">
      <alignment/>
    </xf>
    <xf numFmtId="0" fontId="2" fillId="0" borderId="0" xfId="62" applyFont="1">
      <alignment vertical="center"/>
      <protection/>
    </xf>
    <xf numFmtId="0" fontId="2" fillId="0" borderId="0" xfId="62" applyFont="1" applyFill="1">
      <alignment vertical="center"/>
      <protection/>
    </xf>
    <xf numFmtId="177" fontId="2" fillId="0" borderId="0" xfId="62" applyNumberFormat="1" applyFont="1">
      <alignment vertical="center"/>
      <protection/>
    </xf>
    <xf numFmtId="0" fontId="2" fillId="0" borderId="0" xfId="62" applyFont="1" applyFill="1" applyBorder="1">
      <alignment vertical="center"/>
      <protection/>
    </xf>
    <xf numFmtId="0" fontId="2" fillId="0" borderId="0" xfId="62" applyFont="1" applyFill="1" applyAlignment="1">
      <alignment horizontal="center" vertical="center"/>
      <protection/>
    </xf>
    <xf numFmtId="0" fontId="2" fillId="0" borderId="0" xfId="62" applyFont="1" applyFill="1" applyBorder="1" applyAlignment="1">
      <alignment horizontal="center" vertical="center"/>
      <protection/>
    </xf>
    <xf numFmtId="0" fontId="2" fillId="0" borderId="0" xfId="62" applyFont="1" applyFill="1" applyAlignment="1">
      <alignment horizontal="left" vertical="center" wrapText="1"/>
      <protection/>
    </xf>
    <xf numFmtId="177" fontId="2" fillId="0" borderId="0" xfId="62" applyNumberFormat="1" applyFont="1" applyFill="1" applyAlignment="1">
      <alignment horizontal="left" vertical="center" wrapText="1"/>
      <protection/>
    </xf>
    <xf numFmtId="0" fontId="2" fillId="0" borderId="0" xfId="62" applyFont="1" applyFill="1" applyAlignment="1" quotePrefix="1">
      <alignment horizontal="center" vertical="center"/>
      <protection/>
    </xf>
    <xf numFmtId="0" fontId="2" fillId="0" borderId="0" xfId="62" applyFont="1" applyAlignment="1">
      <alignment horizontal="center" vertical="center"/>
      <protection/>
    </xf>
    <xf numFmtId="177" fontId="2" fillId="33" borderId="10" xfId="62" applyNumberFormat="1" applyFont="1" applyFill="1" applyBorder="1" applyAlignment="1" applyProtection="1">
      <alignment horizontal="center" vertical="center"/>
      <protection locked="0"/>
    </xf>
    <xf numFmtId="0" fontId="2" fillId="0" borderId="0" xfId="62" applyFont="1" applyAlignment="1" quotePrefix="1">
      <alignment horizontal="center" vertical="center"/>
      <protection/>
    </xf>
    <xf numFmtId="179" fontId="7" fillId="34" borderId="10" xfId="62" applyNumberFormat="1" applyFont="1" applyFill="1" applyBorder="1">
      <alignment vertical="center"/>
      <protection/>
    </xf>
    <xf numFmtId="177" fontId="2" fillId="0" borderId="11" xfId="62" applyNumberFormat="1" applyFont="1" applyBorder="1" applyAlignment="1" applyProtection="1">
      <alignment vertical="center" wrapText="1"/>
      <protection/>
    </xf>
    <xf numFmtId="0" fontId="2" fillId="0" borderId="0" xfId="62" applyFont="1" applyBorder="1" applyAlignment="1">
      <alignment horizontal="right" vertical="center" wrapText="1"/>
      <protection/>
    </xf>
    <xf numFmtId="0" fontId="2" fillId="0" borderId="0" xfId="62" applyFont="1" applyAlignment="1">
      <alignment horizontal="right" vertical="center" wrapText="1"/>
      <protection/>
    </xf>
    <xf numFmtId="177" fontId="2" fillId="0" borderId="0" xfId="62" applyNumberFormat="1" applyFont="1" applyAlignment="1">
      <alignment horizontal="right" vertical="center" wrapText="1"/>
      <protection/>
    </xf>
    <xf numFmtId="0" fontId="6" fillId="0" borderId="0" xfId="62" applyFont="1" applyFill="1" applyBorder="1" applyAlignment="1">
      <alignment vertical="center" shrinkToFit="1"/>
      <protection/>
    </xf>
    <xf numFmtId="177" fontId="2" fillId="33" borderId="10" xfId="62" applyNumberFormat="1" applyFont="1" applyFill="1" applyBorder="1" applyAlignment="1" applyProtection="1">
      <alignment vertical="center" wrapText="1"/>
      <protection locked="0"/>
    </xf>
    <xf numFmtId="0" fontId="2" fillId="0" borderId="0" xfId="62" applyFont="1" applyAlignment="1">
      <alignment horizontal="left" vertical="center" wrapText="1"/>
      <protection/>
    </xf>
    <xf numFmtId="177" fontId="2" fillId="0" borderId="0" xfId="62" applyNumberFormat="1" applyFont="1" applyAlignment="1">
      <alignment horizontal="left" vertical="center" wrapText="1"/>
      <protection/>
    </xf>
    <xf numFmtId="177" fontId="7" fillId="34" borderId="12" xfId="62" applyNumberFormat="1" applyFont="1" applyFill="1" applyBorder="1">
      <alignment vertical="center"/>
      <protection/>
    </xf>
    <xf numFmtId="182" fontId="7" fillId="0" borderId="10" xfId="62" applyNumberFormat="1" applyFont="1" applyFill="1" applyBorder="1" applyAlignment="1">
      <alignment horizontal="right" vertical="center"/>
      <protection/>
    </xf>
    <xf numFmtId="0" fontId="7" fillId="34" borderId="10" xfId="62" applyFont="1" applyFill="1" applyBorder="1">
      <alignment vertical="center"/>
      <protection/>
    </xf>
    <xf numFmtId="177" fontId="2" fillId="33" borderId="10" xfId="62" applyNumberFormat="1" applyFont="1" applyFill="1" applyBorder="1" applyAlignment="1" applyProtection="1">
      <alignment horizontal="left" vertical="center" wrapText="1"/>
      <protection locked="0"/>
    </xf>
    <xf numFmtId="0" fontId="2" fillId="0" borderId="0" xfId="62" applyFont="1" applyAlignment="1">
      <alignment vertical="center" shrinkToFit="1"/>
      <protection/>
    </xf>
    <xf numFmtId="179" fontId="2" fillId="34" borderId="10" xfId="62" applyNumberFormat="1" applyFont="1" applyFill="1" applyBorder="1">
      <alignment vertical="center"/>
      <protection/>
    </xf>
    <xf numFmtId="177" fontId="2" fillId="0" borderId="11" xfId="62" applyNumberFormat="1" applyFont="1" applyBorder="1" applyAlignment="1">
      <alignment vertical="center" wrapText="1"/>
      <protection/>
    </xf>
    <xf numFmtId="0" fontId="2" fillId="0" borderId="0" xfId="62" applyFont="1" applyAlignment="1">
      <alignment vertical="center" wrapText="1"/>
      <protection/>
    </xf>
    <xf numFmtId="179" fontId="7" fillId="34" borderId="10" xfId="62" applyNumberFormat="1" applyFont="1" applyFill="1" applyBorder="1" applyAlignment="1">
      <alignment horizontal="right" vertical="center"/>
      <protection/>
    </xf>
    <xf numFmtId="182" fontId="2" fillId="0" borderId="0" xfId="62" applyNumberFormat="1" applyFont="1" applyFill="1" applyBorder="1" applyAlignment="1">
      <alignment horizontal="right" vertical="center"/>
      <protection/>
    </xf>
    <xf numFmtId="0" fontId="7" fillId="34" borderId="10" xfId="62" applyFont="1" applyFill="1" applyBorder="1" applyAlignment="1">
      <alignment horizontal="right" vertical="center"/>
      <protection/>
    </xf>
    <xf numFmtId="0" fontId="2" fillId="0" borderId="0" xfId="62" applyFont="1" applyAlignment="1">
      <alignment horizontal="right" vertical="center"/>
      <protection/>
    </xf>
    <xf numFmtId="0" fontId="2" fillId="0" borderId="13" xfId="62" applyFont="1" applyBorder="1" applyAlignment="1">
      <alignment horizontal="center" vertical="center"/>
      <protection/>
    </xf>
    <xf numFmtId="0" fontId="2" fillId="0" borderId="13" xfId="62" applyFont="1" applyFill="1" applyBorder="1" applyAlignment="1">
      <alignment horizontal="center" vertical="center"/>
      <protection/>
    </xf>
    <xf numFmtId="0" fontId="2" fillId="0" borderId="0" xfId="62" applyFont="1" applyBorder="1" applyAlignment="1">
      <alignment horizontal="center" vertical="center"/>
      <protection/>
    </xf>
    <xf numFmtId="0" fontId="7" fillId="0" borderId="0" xfId="62" applyFont="1">
      <alignment vertical="center"/>
      <protection/>
    </xf>
    <xf numFmtId="177" fontId="7" fillId="34" borderId="14" xfId="62" applyNumberFormat="1" applyFont="1" applyFill="1" applyBorder="1">
      <alignment vertical="center"/>
      <protection/>
    </xf>
    <xf numFmtId="177" fontId="7" fillId="0" borderId="15" xfId="62" applyNumberFormat="1" applyFont="1" applyFill="1" applyBorder="1">
      <alignment vertical="center"/>
      <protection/>
    </xf>
    <xf numFmtId="177" fontId="2" fillId="0" borderId="0" xfId="62" applyNumberFormat="1" applyFont="1" applyFill="1" applyBorder="1">
      <alignment vertical="center"/>
      <protection/>
    </xf>
    <xf numFmtId="177" fontId="7" fillId="0" borderId="0" xfId="62" applyNumberFormat="1" applyFont="1">
      <alignment vertical="center"/>
      <protection/>
    </xf>
    <xf numFmtId="0" fontId="7" fillId="0" borderId="0" xfId="62" applyFont="1" applyFill="1" applyBorder="1" applyAlignment="1">
      <alignment horizontal="center" vertical="center"/>
      <protection/>
    </xf>
    <xf numFmtId="177" fontId="7" fillId="0" borderId="0" xfId="62" applyNumberFormat="1" applyFont="1" applyFill="1" applyBorder="1">
      <alignment vertical="center"/>
      <protection/>
    </xf>
    <xf numFmtId="0" fontId="7" fillId="0" borderId="0" xfId="62" applyFont="1" applyBorder="1">
      <alignment vertical="center"/>
      <protection/>
    </xf>
    <xf numFmtId="0" fontId="7" fillId="0" borderId="0" xfId="62" applyFont="1" applyBorder="1" applyAlignment="1">
      <alignment horizontal="center" vertical="center"/>
      <protection/>
    </xf>
    <xf numFmtId="177" fontId="7" fillId="34" borderId="10" xfId="62" applyNumberFormat="1" applyFont="1" applyFill="1" applyBorder="1">
      <alignment vertical="center"/>
      <protection/>
    </xf>
    <xf numFmtId="0" fontId="7" fillId="0" borderId="10" xfId="62" applyFont="1" applyBorder="1" applyAlignment="1">
      <alignment horizontal="center" vertical="center"/>
      <protection/>
    </xf>
    <xf numFmtId="179" fontId="7" fillId="0" borderId="10" xfId="62" applyNumberFormat="1" applyFont="1" applyFill="1" applyBorder="1">
      <alignment vertical="center"/>
      <protection/>
    </xf>
    <xf numFmtId="177" fontId="7" fillId="33" borderId="10" xfId="62" applyNumberFormat="1" applyFont="1" applyFill="1" applyBorder="1" applyProtection="1">
      <alignment vertical="center"/>
      <protection locked="0"/>
    </xf>
    <xf numFmtId="0" fontId="7" fillId="0" borderId="16" xfId="62" applyFont="1" applyBorder="1">
      <alignment vertical="center"/>
      <protection/>
    </xf>
    <xf numFmtId="178" fontId="7" fillId="0" borderId="17" xfId="62" applyNumberFormat="1" applyFont="1" applyBorder="1" applyAlignment="1">
      <alignment horizontal="center" vertical="center"/>
      <protection/>
    </xf>
    <xf numFmtId="178" fontId="7" fillId="0" borderId="18" xfId="62" applyNumberFormat="1" applyFont="1" applyBorder="1" applyAlignment="1">
      <alignment horizontal="center" vertical="center"/>
      <protection/>
    </xf>
    <xf numFmtId="0" fontId="7" fillId="0" borderId="19" xfId="62" applyFont="1" applyBorder="1">
      <alignment vertical="center"/>
      <protection/>
    </xf>
    <xf numFmtId="177" fontId="7" fillId="0" borderId="20" xfId="62" applyNumberFormat="1" applyFont="1" applyBorder="1" applyAlignment="1">
      <alignment horizontal="center" vertical="center" shrinkToFit="1"/>
      <protection/>
    </xf>
    <xf numFmtId="0" fontId="7" fillId="0" borderId="20" xfId="62" applyFont="1" applyBorder="1" applyAlignment="1">
      <alignment horizontal="center" vertical="center"/>
      <protection/>
    </xf>
    <xf numFmtId="0" fontId="7" fillId="0" borderId="20" xfId="62" applyFont="1" applyFill="1" applyBorder="1" applyAlignment="1">
      <alignment horizontal="center" vertical="center"/>
      <protection/>
    </xf>
    <xf numFmtId="177" fontId="7" fillId="0" borderId="20" xfId="62" applyNumberFormat="1" applyFont="1" applyBorder="1" applyAlignment="1">
      <alignment horizontal="center" vertical="center"/>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23" xfId="62" applyFont="1" applyBorder="1" applyAlignment="1">
      <alignment horizontal="center" vertical="center"/>
      <protection/>
    </xf>
    <xf numFmtId="0" fontId="7" fillId="0" borderId="24" xfId="62" applyFont="1" applyBorder="1" applyAlignment="1">
      <alignment horizontal="center" vertical="center"/>
      <protection/>
    </xf>
    <xf numFmtId="177" fontId="7" fillId="0" borderId="25" xfId="62" applyNumberFormat="1" applyFont="1" applyBorder="1" applyAlignment="1">
      <alignment horizontal="center" vertical="center"/>
      <protection/>
    </xf>
    <xf numFmtId="0" fontId="7" fillId="0" borderId="25" xfId="62" applyFont="1" applyBorder="1" applyAlignment="1">
      <alignment horizontal="center" vertical="center"/>
      <protection/>
    </xf>
    <xf numFmtId="0" fontId="7" fillId="0" borderId="25" xfId="62" applyFont="1" applyFill="1" applyBorder="1" applyAlignment="1">
      <alignment horizontal="center" vertical="center"/>
      <protection/>
    </xf>
    <xf numFmtId="0" fontId="7" fillId="0" borderId="18" xfId="62" applyFont="1" applyBorder="1" applyAlignment="1">
      <alignment horizontal="center" vertical="center"/>
      <protection/>
    </xf>
    <xf numFmtId="177" fontId="7" fillId="0" borderId="26" xfId="62" applyNumberFormat="1" applyFont="1" applyFill="1" applyBorder="1">
      <alignment vertical="center"/>
      <protection/>
    </xf>
    <xf numFmtId="0" fontId="7" fillId="0" borderId="26" xfId="62" applyFont="1" applyFill="1" applyBorder="1" applyAlignment="1">
      <alignment horizontal="center" vertical="center"/>
      <protection/>
    </xf>
    <xf numFmtId="179" fontId="7" fillId="0" borderId="26" xfId="62" applyNumberFormat="1" applyFont="1" applyFill="1" applyBorder="1" applyAlignment="1">
      <alignment vertical="center" shrinkToFit="1"/>
      <protection/>
    </xf>
    <xf numFmtId="177" fontId="7" fillId="0" borderId="20" xfId="62" applyNumberFormat="1" applyFont="1" applyFill="1" applyBorder="1">
      <alignment vertical="center"/>
      <protection/>
    </xf>
    <xf numFmtId="177" fontId="7" fillId="34" borderId="26" xfId="62" applyNumberFormat="1" applyFont="1" applyFill="1" applyBorder="1">
      <alignment vertical="center"/>
      <protection/>
    </xf>
    <xf numFmtId="0" fontId="7" fillId="0" borderId="26" xfId="62" applyFont="1" applyBorder="1" applyAlignment="1">
      <alignment horizontal="center" vertical="center"/>
      <protection/>
    </xf>
    <xf numFmtId="177" fontId="7" fillId="0" borderId="25" xfId="62" applyNumberFormat="1" applyFont="1" applyFill="1" applyBorder="1">
      <alignment vertical="center"/>
      <protection/>
    </xf>
    <xf numFmtId="179" fontId="7" fillId="0" borderId="25" xfId="62" applyNumberFormat="1" applyFont="1" applyFill="1" applyBorder="1" applyAlignment="1">
      <alignment vertical="center" shrinkToFit="1"/>
      <protection/>
    </xf>
    <xf numFmtId="177" fontId="7" fillId="34" borderId="25" xfId="62" applyNumberFormat="1" applyFont="1" applyFill="1" applyBorder="1">
      <alignment vertical="center"/>
      <protection/>
    </xf>
    <xf numFmtId="0" fontId="7" fillId="0" borderId="27" xfId="62" applyFont="1" applyBorder="1" applyAlignment="1">
      <alignment horizontal="center" vertical="center"/>
      <protection/>
    </xf>
    <xf numFmtId="179" fontId="7" fillId="0" borderId="27" xfId="62" applyNumberFormat="1" applyFont="1" applyFill="1" applyBorder="1">
      <alignment vertical="center"/>
      <protection/>
    </xf>
    <xf numFmtId="177" fontId="7" fillId="0" borderId="27" xfId="62" applyNumberFormat="1" applyFont="1" applyFill="1" applyBorder="1">
      <alignment vertical="center"/>
      <protection/>
    </xf>
    <xf numFmtId="0" fontId="7" fillId="0" borderId="17" xfId="62" applyFont="1" applyBorder="1" applyAlignment="1">
      <alignment horizontal="center" vertical="center"/>
      <protection/>
    </xf>
    <xf numFmtId="176" fontId="7" fillId="0" borderId="10" xfId="62" applyNumberFormat="1" applyFont="1" applyFill="1" applyBorder="1">
      <alignment vertical="center"/>
      <protection/>
    </xf>
    <xf numFmtId="176" fontId="7" fillId="0" borderId="10" xfId="62" applyNumberFormat="1" applyFont="1" applyFill="1" applyBorder="1" applyAlignment="1">
      <alignment vertical="center"/>
      <protection/>
    </xf>
    <xf numFmtId="0" fontId="7" fillId="0" borderId="16" xfId="62" applyFont="1" applyFill="1" applyBorder="1">
      <alignment vertical="center"/>
      <protection/>
    </xf>
    <xf numFmtId="0" fontId="7" fillId="0" borderId="19" xfId="62" applyFont="1" applyFill="1" applyBorder="1">
      <alignment vertical="center"/>
      <protection/>
    </xf>
    <xf numFmtId="0" fontId="7" fillId="0" borderId="10" xfId="62" applyFont="1" applyFill="1" applyBorder="1" applyAlignment="1">
      <alignment horizontal="center" vertical="center"/>
      <protection/>
    </xf>
    <xf numFmtId="178" fontId="7" fillId="0" borderId="18" xfId="62" applyNumberFormat="1" applyFont="1" applyFill="1" applyBorder="1" applyAlignment="1">
      <alignment horizontal="center" vertical="center"/>
      <protection/>
    </xf>
    <xf numFmtId="0" fontId="2" fillId="0" borderId="0" xfId="62" applyFont="1" applyBorder="1">
      <alignment vertical="center"/>
      <protection/>
    </xf>
    <xf numFmtId="177" fontId="2" fillId="0" borderId="0" xfId="62" applyNumberFormat="1" applyFont="1" applyBorder="1">
      <alignment vertical="center"/>
      <protection/>
    </xf>
    <xf numFmtId="0" fontId="2" fillId="0" borderId="0" xfId="62" applyFont="1" applyAlignment="1">
      <alignment vertical="center"/>
      <protection/>
    </xf>
    <xf numFmtId="0" fontId="7" fillId="0" borderId="0" xfId="62" applyFont="1" applyAlignment="1">
      <alignment vertical="center"/>
      <protection/>
    </xf>
    <xf numFmtId="0" fontId="7" fillId="0" borderId="0" xfId="62" applyFont="1" applyFill="1" applyBorder="1">
      <alignment vertical="center"/>
      <protection/>
    </xf>
    <xf numFmtId="0" fontId="7" fillId="0" borderId="0" xfId="62" applyFont="1" applyBorder="1" applyAlignment="1">
      <alignment vertical="center"/>
      <protection/>
    </xf>
    <xf numFmtId="176" fontId="7" fillId="0" borderId="10" xfId="62" applyNumberFormat="1" applyFont="1" applyFill="1" applyBorder="1" applyAlignment="1">
      <alignment horizontal="right" vertical="center"/>
      <protection/>
    </xf>
    <xf numFmtId="176" fontId="7" fillId="0" borderId="10" xfId="62" applyNumberFormat="1" applyFont="1" applyBorder="1">
      <alignment vertical="center"/>
      <protection/>
    </xf>
    <xf numFmtId="0" fontId="7" fillId="0" borderId="25" xfId="62" applyFont="1" applyBorder="1" applyAlignment="1">
      <alignment horizontal="center" vertical="center" shrinkToFit="1"/>
      <protection/>
    </xf>
    <xf numFmtId="179" fontId="7" fillId="0" borderId="25" xfId="62" applyNumberFormat="1" applyFont="1" applyBorder="1" applyAlignment="1">
      <alignment vertical="center" shrinkToFit="1"/>
      <protection/>
    </xf>
    <xf numFmtId="179" fontId="7" fillId="0" borderId="27" xfId="62" applyNumberFormat="1" applyFont="1" applyBorder="1">
      <alignment vertical="center"/>
      <protection/>
    </xf>
    <xf numFmtId="177" fontId="2" fillId="0" borderId="0" xfId="62" applyNumberFormat="1" applyFont="1" applyAlignment="1">
      <alignment horizontal="right" vertical="center"/>
      <protection/>
    </xf>
    <xf numFmtId="0" fontId="6" fillId="0" borderId="0" xfId="62" applyFont="1">
      <alignment vertical="center"/>
      <protection/>
    </xf>
    <xf numFmtId="177" fontId="6" fillId="0" borderId="0" xfId="62" applyNumberFormat="1" applyFont="1">
      <alignment vertical="center"/>
      <protection/>
    </xf>
    <xf numFmtId="181" fontId="7" fillId="0" borderId="25" xfId="62" applyNumberFormat="1" applyFont="1" applyBorder="1">
      <alignment vertical="center"/>
      <protection/>
    </xf>
    <xf numFmtId="181" fontId="7" fillId="0" borderId="10" xfId="62" applyNumberFormat="1" applyFont="1" applyBorder="1">
      <alignment vertical="center"/>
      <protection/>
    </xf>
    <xf numFmtId="0" fontId="6" fillId="0" borderId="0" xfId="62" applyFont="1" applyAlignment="1" quotePrefix="1">
      <alignment horizontal="center" vertical="center"/>
      <protection/>
    </xf>
    <xf numFmtId="177" fontId="7" fillId="34" borderId="28" xfId="62" applyNumberFormat="1" applyFont="1" applyFill="1" applyBorder="1">
      <alignment vertical="center"/>
      <protection/>
    </xf>
    <xf numFmtId="0" fontId="7" fillId="0" borderId="28" xfId="62" applyFont="1" applyBorder="1" applyAlignment="1">
      <alignment horizontal="center" vertical="center"/>
      <protection/>
    </xf>
    <xf numFmtId="179" fontId="7" fillId="0" borderId="28" xfId="62" applyNumberFormat="1" applyFont="1" applyBorder="1">
      <alignment vertical="center"/>
      <protection/>
    </xf>
    <xf numFmtId="177" fontId="7" fillId="0" borderId="29" xfId="62" applyNumberFormat="1" applyFont="1" applyFill="1" applyBorder="1">
      <alignment vertical="center"/>
      <protection/>
    </xf>
    <xf numFmtId="0" fontId="7" fillId="0" borderId="22" xfId="62" applyFont="1" applyFill="1" applyBorder="1" applyAlignment="1">
      <alignment horizontal="center" vertical="center"/>
      <protection/>
    </xf>
    <xf numFmtId="183" fontId="8" fillId="0" borderId="20" xfId="62" applyNumberFormat="1" applyFont="1" applyFill="1" applyBorder="1" applyAlignment="1">
      <alignment vertical="center" shrinkToFit="1"/>
      <protection/>
    </xf>
    <xf numFmtId="177" fontId="7" fillId="34" borderId="30" xfId="62" applyNumberFormat="1" applyFont="1" applyFill="1" applyBorder="1">
      <alignment vertical="center"/>
      <protection/>
    </xf>
    <xf numFmtId="183" fontId="7" fillId="0" borderId="25" xfId="62" applyNumberFormat="1" applyFont="1" applyBorder="1" applyAlignment="1">
      <alignment vertical="center" shrinkToFit="1"/>
      <protection/>
    </xf>
    <xf numFmtId="183" fontId="7" fillId="0" borderId="27" xfId="62" applyNumberFormat="1" applyFont="1" applyBorder="1">
      <alignment vertical="center"/>
      <protection/>
    </xf>
    <xf numFmtId="177" fontId="9" fillId="0" borderId="0" xfId="62" applyNumberFormat="1" applyFont="1" applyAlignment="1">
      <alignment horizontal="right" vertical="center"/>
      <protection/>
    </xf>
    <xf numFmtId="0" fontId="6" fillId="0" borderId="0" xfId="62" applyFont="1" applyBorder="1">
      <alignment vertical="center"/>
      <protection/>
    </xf>
    <xf numFmtId="0" fontId="2" fillId="0" borderId="0" xfId="62" applyFont="1" applyAlignment="1" quotePrefix="1">
      <alignment horizontal="center" vertical="center"/>
      <protection/>
    </xf>
    <xf numFmtId="179" fontId="7" fillId="0" borderId="10" xfId="62" applyNumberFormat="1" applyFont="1" applyBorder="1">
      <alignment vertical="center"/>
      <protection/>
    </xf>
    <xf numFmtId="177" fontId="7" fillId="0" borderId="26" xfId="62" applyNumberFormat="1" applyFont="1" applyBorder="1" applyAlignment="1">
      <alignment horizontal="center" vertical="center" shrinkToFit="1"/>
      <protection/>
    </xf>
    <xf numFmtId="177" fontId="7" fillId="0" borderId="25" xfId="62" applyNumberFormat="1" applyFont="1" applyBorder="1" applyAlignment="1">
      <alignment horizontal="center" vertical="center" shrinkToFit="1"/>
      <protection/>
    </xf>
    <xf numFmtId="178" fontId="7" fillId="0" borderId="17" xfId="62" applyNumberFormat="1" applyFont="1" applyFill="1" applyBorder="1" applyAlignment="1">
      <alignment horizontal="center" vertical="center"/>
      <protection/>
    </xf>
    <xf numFmtId="0" fontId="6" fillId="0" borderId="0" xfId="62" applyFont="1" applyFill="1">
      <alignment vertical="center"/>
      <protection/>
    </xf>
    <xf numFmtId="0" fontId="6" fillId="0" borderId="0" xfId="62" applyFont="1" applyFill="1" applyBorder="1">
      <alignment vertical="center"/>
      <protection/>
    </xf>
    <xf numFmtId="177" fontId="6" fillId="0" borderId="0" xfId="62" applyNumberFormat="1" applyFont="1" applyFill="1">
      <alignment vertical="center"/>
      <protection/>
    </xf>
    <xf numFmtId="177" fontId="8" fillId="0" borderId="0" xfId="62" applyNumberFormat="1" applyFont="1" applyAlignment="1">
      <alignment horizontal="left" vertical="center"/>
      <protection/>
    </xf>
    <xf numFmtId="179" fontId="7" fillId="0" borderId="10" xfId="62" applyNumberFormat="1" applyFont="1" applyBorder="1" applyAlignment="1">
      <alignment vertical="center"/>
      <protection/>
    </xf>
    <xf numFmtId="179" fontId="2" fillId="0" borderId="0" xfId="62" applyNumberFormat="1" applyFont="1">
      <alignment vertical="center"/>
      <protection/>
    </xf>
    <xf numFmtId="179" fontId="6" fillId="0" borderId="0" xfId="62" applyNumberFormat="1" applyFont="1">
      <alignment vertical="center"/>
      <protection/>
    </xf>
    <xf numFmtId="0" fontId="2" fillId="0" borderId="0" xfId="62" applyFont="1" applyBorder="1" applyAlignment="1">
      <alignment vertical="center" shrinkToFit="1"/>
      <protection/>
    </xf>
    <xf numFmtId="189" fontId="6" fillId="0" borderId="0" xfId="62" applyNumberFormat="1" applyFont="1">
      <alignment vertical="center"/>
      <protection/>
    </xf>
    <xf numFmtId="176" fontId="6" fillId="0" borderId="0" xfId="62" applyNumberFormat="1" applyFont="1">
      <alignment vertical="center"/>
      <protection/>
    </xf>
    <xf numFmtId="189" fontId="7" fillId="34" borderId="14" xfId="62" applyNumberFormat="1" applyFont="1" applyFill="1" applyBorder="1">
      <alignment vertical="center"/>
      <protection/>
    </xf>
    <xf numFmtId="189" fontId="7" fillId="0" borderId="15" xfId="62" applyNumberFormat="1" applyFont="1" applyFill="1" applyBorder="1">
      <alignment vertical="center"/>
      <protection/>
    </xf>
    <xf numFmtId="189" fontId="7" fillId="0" borderId="0" xfId="62" applyNumberFormat="1" applyFont="1">
      <alignment vertical="center"/>
      <protection/>
    </xf>
    <xf numFmtId="189" fontId="2" fillId="0" borderId="0" xfId="62" applyNumberFormat="1" applyFont="1">
      <alignment vertical="center"/>
      <protection/>
    </xf>
    <xf numFmtId="176" fontId="2" fillId="0" borderId="0" xfId="62" applyNumberFormat="1" applyFont="1">
      <alignment vertical="center"/>
      <protection/>
    </xf>
    <xf numFmtId="189" fontId="7" fillId="0" borderId="0" xfId="62" applyNumberFormat="1" applyFont="1" applyFill="1" applyBorder="1">
      <alignment vertical="center"/>
      <protection/>
    </xf>
    <xf numFmtId="189" fontId="7" fillId="34" borderId="10" xfId="62" applyNumberFormat="1" applyFont="1" applyFill="1" applyBorder="1">
      <alignment vertical="center"/>
      <protection/>
    </xf>
    <xf numFmtId="189" fontId="7" fillId="33" borderId="10" xfId="62" applyNumberFormat="1" applyFont="1" applyFill="1" applyBorder="1" applyProtection="1">
      <alignment vertical="center"/>
      <protection locked="0"/>
    </xf>
    <xf numFmtId="0" fontId="7" fillId="0" borderId="17" xfId="62" applyFont="1" applyBorder="1">
      <alignment vertical="center"/>
      <protection/>
    </xf>
    <xf numFmtId="189" fontId="7" fillId="34" borderId="25" xfId="62" applyNumberFormat="1" applyFont="1" applyFill="1" applyBorder="1">
      <alignment vertical="center"/>
      <protection/>
    </xf>
    <xf numFmtId="0" fontId="7" fillId="0" borderId="21" xfId="62" applyFont="1" applyBorder="1">
      <alignment vertical="center"/>
      <protection/>
    </xf>
    <xf numFmtId="178" fontId="7" fillId="0" borderId="22" xfId="62" applyNumberFormat="1" applyFont="1" applyBorder="1" applyAlignment="1">
      <alignment horizontal="center" vertical="center"/>
      <protection/>
    </xf>
    <xf numFmtId="189" fontId="7" fillId="0" borderId="20" xfId="62" applyNumberFormat="1" applyFont="1" applyBorder="1" applyAlignment="1">
      <alignment horizontal="center" vertical="center" shrinkToFit="1"/>
      <protection/>
    </xf>
    <xf numFmtId="176" fontId="7" fillId="0" borderId="20" xfId="62" applyNumberFormat="1" applyFont="1" applyBorder="1" applyAlignment="1">
      <alignment horizontal="center" vertical="center"/>
      <protection/>
    </xf>
    <xf numFmtId="189" fontId="7" fillId="0" borderId="20" xfId="62" applyNumberFormat="1" applyFont="1" applyBorder="1" applyAlignment="1">
      <alignment horizontal="center" vertical="center"/>
      <protection/>
    </xf>
    <xf numFmtId="189" fontId="7" fillId="0" borderId="25" xfId="62" applyNumberFormat="1" applyFont="1" applyBorder="1" applyAlignment="1">
      <alignment horizontal="center" vertical="center"/>
      <protection/>
    </xf>
    <xf numFmtId="176" fontId="7" fillId="0" borderId="25" xfId="62" applyNumberFormat="1" applyFont="1" applyBorder="1" applyAlignment="1">
      <alignment horizontal="center" vertical="center"/>
      <protection/>
    </xf>
    <xf numFmtId="189" fontId="7" fillId="34" borderId="20" xfId="62" applyNumberFormat="1" applyFont="1" applyFill="1" applyBorder="1">
      <alignment vertical="center"/>
      <protection/>
    </xf>
    <xf numFmtId="176" fontId="7" fillId="0" borderId="20" xfId="62" applyNumberFormat="1" applyFont="1" applyBorder="1">
      <alignment vertical="center"/>
      <protection/>
    </xf>
    <xf numFmtId="176" fontId="7" fillId="0" borderId="25" xfId="62" applyNumberFormat="1" applyFont="1" applyBorder="1">
      <alignment vertical="center"/>
      <protection/>
    </xf>
    <xf numFmtId="0" fontId="7" fillId="0" borderId="31" xfId="62" applyFont="1" applyFill="1" applyBorder="1" applyAlignment="1">
      <alignment horizontal="center" vertical="center"/>
      <protection/>
    </xf>
    <xf numFmtId="179" fontId="7" fillId="33" borderId="20" xfId="62" applyNumberFormat="1" applyFont="1" applyFill="1" applyBorder="1" applyAlignment="1">
      <alignment horizontal="center" vertical="center"/>
      <protection/>
    </xf>
    <xf numFmtId="0" fontId="7" fillId="0" borderId="0" xfId="62" applyFont="1" applyAlignment="1">
      <alignment horizontal="center" vertical="center"/>
      <protection/>
    </xf>
    <xf numFmtId="0" fontId="7" fillId="0" borderId="32" xfId="62" applyFont="1" applyFill="1" applyBorder="1" applyAlignment="1">
      <alignment horizontal="center" vertical="center"/>
      <protection/>
    </xf>
    <xf numFmtId="189" fontId="7" fillId="0" borderId="25" xfId="62" applyNumberFormat="1" applyFont="1" applyFill="1" applyBorder="1" applyAlignment="1">
      <alignment horizontal="center" vertical="center"/>
      <protection/>
    </xf>
    <xf numFmtId="0" fontId="7" fillId="0" borderId="33" xfId="62" applyFont="1" applyBorder="1" applyAlignment="1">
      <alignment horizontal="center" vertical="center"/>
      <protection/>
    </xf>
    <xf numFmtId="189" fontId="8" fillId="0" borderId="0" xfId="62" applyNumberFormat="1" applyFont="1" applyAlignment="1">
      <alignment horizontal="left" vertical="center"/>
      <protection/>
    </xf>
    <xf numFmtId="189" fontId="7" fillId="34" borderId="12" xfId="62" applyNumberFormat="1" applyFont="1" applyFill="1" applyBorder="1">
      <alignment vertical="center"/>
      <protection/>
    </xf>
    <xf numFmtId="176" fontId="7" fillId="0" borderId="10" xfId="62" applyNumberFormat="1" applyFont="1" applyBorder="1" applyAlignment="1">
      <alignment horizontal="right" vertical="center"/>
      <protection/>
    </xf>
    <xf numFmtId="0" fontId="9" fillId="0" borderId="0" xfId="62" applyFont="1" applyAlignment="1">
      <alignment vertical="center" wrapText="1"/>
      <protection/>
    </xf>
    <xf numFmtId="176" fontId="9" fillId="0" borderId="0" xfId="62" applyNumberFormat="1" applyFont="1" applyAlignment="1">
      <alignment vertical="center" shrinkToFit="1"/>
      <protection/>
    </xf>
    <xf numFmtId="185" fontId="7" fillId="0" borderId="10" xfId="62" applyNumberFormat="1" applyFont="1" applyBorder="1" applyAlignment="1">
      <alignment horizontal="right" vertical="center"/>
      <protection/>
    </xf>
    <xf numFmtId="176" fontId="7" fillId="33" borderId="10" xfId="62" applyNumberFormat="1" applyFont="1" applyFill="1" applyBorder="1" applyAlignment="1">
      <alignment horizontal="right" vertical="center"/>
      <protection/>
    </xf>
    <xf numFmtId="176" fontId="2" fillId="0" borderId="0" xfId="62" applyNumberFormat="1" applyFont="1" applyAlignment="1">
      <alignment vertical="center" shrinkToFit="1"/>
      <protection/>
    </xf>
    <xf numFmtId="184" fontId="7" fillId="0" borderId="10" xfId="62" applyNumberFormat="1" applyFont="1" applyBorder="1">
      <alignment vertical="center"/>
      <protection/>
    </xf>
    <xf numFmtId="184" fontId="7" fillId="0" borderId="25" xfId="62" applyNumberFormat="1" applyFont="1" applyBorder="1">
      <alignment vertical="center"/>
      <protection/>
    </xf>
    <xf numFmtId="176" fontId="7" fillId="0" borderId="10" xfId="62" applyNumberFormat="1" applyFont="1" applyBorder="1" applyAlignment="1">
      <alignment vertical="center"/>
      <protection/>
    </xf>
    <xf numFmtId="176" fontId="7" fillId="0" borderId="0" xfId="62" applyNumberFormat="1" applyFont="1" applyFill="1" applyBorder="1" applyAlignment="1">
      <alignment horizontal="center" vertical="center"/>
      <protection/>
    </xf>
    <xf numFmtId="0" fontId="7" fillId="0" borderId="23" xfId="62" applyFont="1" applyBorder="1">
      <alignment vertical="center"/>
      <protection/>
    </xf>
    <xf numFmtId="178" fontId="7" fillId="0" borderId="24" xfId="62" applyNumberFormat="1" applyFont="1" applyBorder="1" applyAlignment="1">
      <alignment horizontal="center" vertical="center"/>
      <protection/>
    </xf>
    <xf numFmtId="176" fontId="2" fillId="0" borderId="0" xfId="62" applyNumberFormat="1" applyFont="1" applyBorder="1" applyAlignment="1">
      <alignment horizontal="center" vertical="center"/>
      <protection/>
    </xf>
    <xf numFmtId="189" fontId="2" fillId="0" borderId="0" xfId="62" applyNumberFormat="1" applyFont="1" applyFill="1" applyBorder="1">
      <alignment vertical="center"/>
      <protection/>
    </xf>
    <xf numFmtId="189" fontId="9" fillId="0" borderId="0" xfId="62" applyNumberFormat="1" applyFont="1" applyAlignment="1">
      <alignment horizontal="right" vertical="center"/>
      <protection/>
    </xf>
    <xf numFmtId="176" fontId="2" fillId="0" borderId="13" xfId="62" applyNumberFormat="1" applyFont="1" applyBorder="1" applyAlignment="1">
      <alignment horizontal="center" vertical="center"/>
      <protection/>
    </xf>
    <xf numFmtId="0" fontId="10" fillId="0" borderId="0" xfId="63" applyNumberFormat="1" applyFont="1" applyAlignment="1">
      <alignment vertical="center"/>
      <protection/>
    </xf>
    <xf numFmtId="0" fontId="10" fillId="0" borderId="34" xfId="63" applyNumberFormat="1" applyFont="1" applyBorder="1" applyAlignment="1">
      <alignment vertical="center"/>
      <protection/>
    </xf>
    <xf numFmtId="0" fontId="10" fillId="0" borderId="35" xfId="63" applyNumberFormat="1" applyFont="1" applyBorder="1" applyAlignment="1">
      <alignment vertical="center"/>
      <protection/>
    </xf>
    <xf numFmtId="0" fontId="10" fillId="0" borderId="36" xfId="63" applyNumberFormat="1" applyFont="1" applyBorder="1" applyAlignment="1">
      <alignment vertical="center"/>
      <protection/>
    </xf>
    <xf numFmtId="0" fontId="10" fillId="0" borderId="37" xfId="63" applyNumberFormat="1" applyFont="1" applyBorder="1" applyAlignment="1">
      <alignment vertical="center"/>
      <protection/>
    </xf>
    <xf numFmtId="0" fontId="10" fillId="0" borderId="38" xfId="63" applyNumberFormat="1" applyFont="1" applyBorder="1" applyAlignment="1">
      <alignment vertical="center"/>
      <protection/>
    </xf>
    <xf numFmtId="0" fontId="10" fillId="0" borderId="0" xfId="63" applyNumberFormat="1" applyFont="1" applyBorder="1" applyAlignment="1">
      <alignment vertical="center"/>
      <protection/>
    </xf>
    <xf numFmtId="0" fontId="10" fillId="0" borderId="39" xfId="63" applyNumberFormat="1" applyFont="1" applyBorder="1" applyAlignment="1">
      <alignment vertical="center"/>
      <protection/>
    </xf>
    <xf numFmtId="0" fontId="10" fillId="0" borderId="40" xfId="63" applyNumberFormat="1" applyFont="1" applyBorder="1" applyAlignment="1">
      <alignment vertical="center"/>
      <protection/>
    </xf>
    <xf numFmtId="0" fontId="10" fillId="0" borderId="40" xfId="63" applyNumberFormat="1" applyFont="1" applyBorder="1" applyAlignment="1">
      <alignment horizontal="centerContinuous" vertical="center"/>
      <protection/>
    </xf>
    <xf numFmtId="0" fontId="10" fillId="0" borderId="41" xfId="63" applyNumberFormat="1" applyFont="1" applyBorder="1" applyAlignment="1">
      <alignment horizontal="centerContinuous" vertical="center"/>
      <protection/>
    </xf>
    <xf numFmtId="0" fontId="10" fillId="0" borderId="41" xfId="63" applyNumberFormat="1" applyFont="1" applyBorder="1" applyAlignment="1">
      <alignment vertical="center"/>
      <protection/>
    </xf>
    <xf numFmtId="0" fontId="10" fillId="0" borderId="42" xfId="63" applyNumberFormat="1" applyFont="1" applyBorder="1" applyAlignment="1">
      <alignment horizontal="centerContinuous" vertical="center"/>
      <protection/>
    </xf>
    <xf numFmtId="0" fontId="10" fillId="0" borderId="43" xfId="63" applyNumberFormat="1" applyFont="1" applyBorder="1" applyAlignment="1">
      <alignment horizontal="centerContinuous" vertical="center"/>
      <protection/>
    </xf>
    <xf numFmtId="0" fontId="10" fillId="0" borderId="44" xfId="63" applyNumberFormat="1" applyFont="1" applyBorder="1" applyAlignment="1">
      <alignment vertical="center"/>
      <protection/>
    </xf>
    <xf numFmtId="0" fontId="10" fillId="0" borderId="45" xfId="63" applyNumberFormat="1" applyFont="1" applyBorder="1" applyAlignment="1">
      <alignment vertical="center"/>
      <protection/>
    </xf>
    <xf numFmtId="0" fontId="10" fillId="0" borderId="0" xfId="63" applyNumberFormat="1" applyFont="1" applyBorder="1" applyAlignment="1">
      <alignment horizontal="centerContinuous" vertical="center"/>
      <protection/>
    </xf>
    <xf numFmtId="0" fontId="10" fillId="0" borderId="46" xfId="63" applyNumberFormat="1" applyFont="1" applyBorder="1" applyAlignment="1">
      <alignment horizontal="centerContinuous" vertical="center"/>
      <protection/>
    </xf>
    <xf numFmtId="0" fontId="10" fillId="0" borderId="46" xfId="63" applyNumberFormat="1" applyFont="1" applyBorder="1" applyAlignment="1">
      <alignment vertical="center"/>
      <protection/>
    </xf>
    <xf numFmtId="0" fontId="10" fillId="0" borderId="47" xfId="63" applyNumberFormat="1" applyFont="1" applyBorder="1" applyAlignment="1">
      <alignment horizontal="centerContinuous" vertical="center"/>
      <protection/>
    </xf>
    <xf numFmtId="0" fontId="10" fillId="0" borderId="48" xfId="63" applyNumberFormat="1" applyFont="1" applyBorder="1" applyAlignment="1">
      <alignment horizontal="centerContinuous" vertical="center"/>
      <protection/>
    </xf>
    <xf numFmtId="0" fontId="10" fillId="0" borderId="49" xfId="63" applyNumberFormat="1" applyFont="1" applyBorder="1" applyAlignment="1">
      <alignment horizontal="centerContinuous" vertical="center"/>
      <protection/>
    </xf>
    <xf numFmtId="0" fontId="10" fillId="0" borderId="40" xfId="63" applyNumberFormat="1" applyFont="1" applyBorder="1" applyAlignment="1">
      <alignment horizontal="center" vertical="center"/>
      <protection/>
    </xf>
    <xf numFmtId="0" fontId="10" fillId="0" borderId="50" xfId="63" applyNumberFormat="1" applyFont="1" applyBorder="1" applyAlignment="1">
      <alignment horizontal="centerContinuous" vertical="center"/>
      <protection/>
    </xf>
    <xf numFmtId="0" fontId="10" fillId="0" borderId="51" xfId="63" applyNumberFormat="1" applyFont="1" applyBorder="1" applyAlignment="1">
      <alignment vertical="center"/>
      <protection/>
    </xf>
    <xf numFmtId="0" fontId="10" fillId="0" borderId="52" xfId="63" applyNumberFormat="1" applyFont="1" applyBorder="1" applyAlignment="1">
      <alignment horizontal="centerContinuous" vertical="center"/>
      <protection/>
    </xf>
    <xf numFmtId="177" fontId="10" fillId="0" borderId="40" xfId="63" applyNumberFormat="1" applyFont="1" applyBorder="1" applyAlignment="1">
      <alignment vertical="center"/>
      <protection/>
    </xf>
    <xf numFmtId="0" fontId="10" fillId="0" borderId="53" xfId="63" applyNumberFormat="1" applyFont="1" applyBorder="1" applyAlignment="1">
      <alignment vertical="center"/>
      <protection/>
    </xf>
    <xf numFmtId="0" fontId="10" fillId="0" borderId="54" xfId="63" applyNumberFormat="1" applyFont="1" applyBorder="1" applyAlignment="1">
      <alignment vertical="center"/>
      <protection/>
    </xf>
    <xf numFmtId="0" fontId="10" fillId="0" borderId="55" xfId="63" applyNumberFormat="1" applyFont="1" applyBorder="1" applyAlignment="1">
      <alignment vertical="center"/>
      <protection/>
    </xf>
    <xf numFmtId="0" fontId="10" fillId="0" borderId="0" xfId="64" applyNumberFormat="1" applyFont="1" applyFill="1" applyAlignment="1">
      <alignment vertical="center"/>
      <protection/>
    </xf>
    <xf numFmtId="0" fontId="10" fillId="0" borderId="0" xfId="64" applyNumberFormat="1" applyFont="1" applyFill="1" applyBorder="1" applyAlignment="1">
      <alignment vertical="center"/>
      <protection/>
    </xf>
    <xf numFmtId="0" fontId="10" fillId="0" borderId="14" xfId="64" applyNumberFormat="1" applyFont="1" applyFill="1" applyBorder="1" applyAlignment="1">
      <alignment vertical="center"/>
      <protection/>
    </xf>
    <xf numFmtId="0" fontId="10" fillId="0" borderId="56" xfId="64" applyNumberFormat="1" applyFont="1" applyFill="1" applyBorder="1" applyAlignment="1">
      <alignment vertical="center"/>
      <protection/>
    </xf>
    <xf numFmtId="0" fontId="10" fillId="0" borderId="57" xfId="64" applyNumberFormat="1" applyFont="1" applyFill="1" applyBorder="1" applyAlignment="1">
      <alignment vertical="center"/>
      <protection/>
    </xf>
    <xf numFmtId="0" fontId="10" fillId="0" borderId="58" xfId="64" applyNumberFormat="1" applyFont="1" applyFill="1" applyBorder="1" applyAlignment="1">
      <alignment vertical="center"/>
      <protection/>
    </xf>
    <xf numFmtId="183" fontId="10" fillId="0" borderId="0" xfId="64" applyNumberFormat="1" applyFont="1" applyFill="1" applyBorder="1" applyAlignment="1">
      <alignment vertical="center"/>
      <protection/>
    </xf>
    <xf numFmtId="0" fontId="10" fillId="0" borderId="0" xfId="64" applyFont="1" applyFill="1" applyBorder="1" applyAlignment="1">
      <alignment vertical="center"/>
      <protection/>
    </xf>
    <xf numFmtId="0" fontId="11" fillId="0" borderId="0" xfId="64" applyFont="1" applyFill="1" applyBorder="1" applyAlignment="1">
      <alignment vertical="center"/>
      <protection/>
    </xf>
    <xf numFmtId="0" fontId="11" fillId="0" borderId="0" xfId="64" applyFont="1" applyFill="1" applyBorder="1" applyAlignment="1">
      <alignment horizontal="center" vertical="center"/>
      <protection/>
    </xf>
    <xf numFmtId="0" fontId="10" fillId="0" borderId="53" xfId="64" applyNumberFormat="1" applyFont="1" applyFill="1" applyBorder="1" applyAlignment="1">
      <alignment vertical="center"/>
      <protection/>
    </xf>
    <xf numFmtId="0" fontId="10" fillId="0" borderId="0" xfId="64" applyFont="1" applyFill="1" applyBorder="1" applyAlignment="1">
      <alignment horizontal="right" vertical="center"/>
      <protection/>
    </xf>
    <xf numFmtId="0" fontId="10" fillId="0" borderId="21" xfId="64" applyFont="1" applyFill="1" applyBorder="1" applyAlignment="1">
      <alignment horizontal="right" vertical="center"/>
      <protection/>
    </xf>
    <xf numFmtId="0" fontId="10" fillId="0" borderId="13" xfId="64" applyFont="1" applyFill="1" applyBorder="1" applyAlignment="1">
      <alignment vertical="center"/>
      <protection/>
    </xf>
    <xf numFmtId="0" fontId="10" fillId="0" borderId="22" xfId="64" applyFont="1" applyFill="1" applyBorder="1" applyAlignment="1">
      <alignment vertical="center"/>
      <protection/>
    </xf>
    <xf numFmtId="0" fontId="10" fillId="0" borderId="0" xfId="64" applyFont="1" applyFill="1" applyBorder="1" applyAlignment="1">
      <alignment horizontal="center" vertical="center"/>
      <protection/>
    </xf>
    <xf numFmtId="0" fontId="10" fillId="0" borderId="16" xfId="64" applyNumberFormat="1" applyFont="1" applyFill="1" applyBorder="1" applyAlignment="1">
      <alignment horizontal="centerContinuous" vertical="center"/>
      <protection/>
    </xf>
    <xf numFmtId="0" fontId="10" fillId="0" borderId="11" xfId="64" applyNumberFormat="1" applyFont="1" applyFill="1" applyBorder="1" applyAlignment="1">
      <alignment horizontal="centerContinuous" vertical="center"/>
      <protection/>
    </xf>
    <xf numFmtId="0" fontId="10" fillId="0" borderId="11" xfId="64" applyNumberFormat="1" applyFont="1" applyFill="1" applyBorder="1" applyAlignment="1">
      <alignment vertical="center"/>
      <protection/>
    </xf>
    <xf numFmtId="0" fontId="10" fillId="0" borderId="17" xfId="64" applyNumberFormat="1" applyFont="1" applyFill="1" applyBorder="1" applyAlignment="1">
      <alignment vertical="center"/>
      <protection/>
    </xf>
    <xf numFmtId="202" fontId="11" fillId="0" borderId="0" xfId="64" applyNumberFormat="1" applyFont="1" applyFill="1" applyBorder="1" applyAlignment="1">
      <alignment horizontal="right" vertical="center"/>
      <protection/>
    </xf>
    <xf numFmtId="202" fontId="11" fillId="0" borderId="58" xfId="64" applyNumberFormat="1" applyFont="1" applyFill="1" applyBorder="1" applyAlignment="1">
      <alignment horizontal="right" vertical="center"/>
      <protection/>
    </xf>
    <xf numFmtId="202" fontId="10" fillId="0" borderId="0" xfId="64" applyNumberFormat="1" applyFont="1" applyFill="1" applyBorder="1" applyAlignment="1">
      <alignment horizontal="right" vertical="center"/>
      <protection/>
    </xf>
    <xf numFmtId="188" fontId="10" fillId="0" borderId="0" xfId="64" applyNumberFormat="1" applyFont="1" applyFill="1" applyBorder="1" applyAlignment="1">
      <alignment vertical="center"/>
      <protection/>
    </xf>
    <xf numFmtId="188" fontId="11" fillId="0" borderId="0" xfId="64" applyNumberFormat="1" applyFont="1" applyFill="1" applyBorder="1" applyAlignment="1">
      <alignment vertical="center"/>
      <protection/>
    </xf>
    <xf numFmtId="0" fontId="10" fillId="0" borderId="0" xfId="64" applyNumberFormat="1" applyFont="1" applyFill="1" applyBorder="1" applyAlignment="1">
      <alignment horizontal="centerContinuous" vertical="center"/>
      <protection/>
    </xf>
    <xf numFmtId="188" fontId="11" fillId="0" borderId="51" xfId="64" applyNumberFormat="1" applyFont="1" applyFill="1" applyBorder="1" applyAlignment="1">
      <alignment vertical="center"/>
      <protection/>
    </xf>
    <xf numFmtId="188" fontId="10" fillId="0" borderId="59" xfId="64" applyNumberFormat="1" applyFont="1" applyFill="1" applyBorder="1" applyAlignment="1">
      <alignment vertical="center"/>
      <protection/>
    </xf>
    <xf numFmtId="0" fontId="10" fillId="0" borderId="60" xfId="64" applyNumberFormat="1" applyFont="1" applyFill="1" applyBorder="1" applyAlignment="1">
      <alignment vertical="center"/>
      <protection/>
    </xf>
    <xf numFmtId="0" fontId="10" fillId="0" borderId="21" xfId="64" applyNumberFormat="1" applyFont="1" applyFill="1" applyBorder="1" applyAlignment="1">
      <alignment vertical="center"/>
      <protection/>
    </xf>
    <xf numFmtId="188" fontId="11" fillId="0" borderId="61" xfId="64" applyNumberFormat="1" applyFont="1" applyFill="1" applyBorder="1" applyAlignment="1">
      <alignment vertical="center"/>
      <protection/>
    </xf>
    <xf numFmtId="188" fontId="10" fillId="0" borderId="62" xfId="64" applyNumberFormat="1" applyFont="1" applyFill="1" applyBorder="1" applyAlignment="1">
      <alignment vertical="center"/>
      <protection/>
    </xf>
    <xf numFmtId="0" fontId="10" fillId="0" borderId="19" xfId="64" applyNumberFormat="1" applyFont="1" applyFill="1" applyBorder="1" applyAlignment="1">
      <alignment vertical="center"/>
      <protection/>
    </xf>
    <xf numFmtId="0" fontId="10" fillId="0" borderId="18" xfId="64" applyNumberFormat="1" applyFont="1" applyFill="1" applyBorder="1" applyAlignment="1">
      <alignment vertical="center"/>
      <protection/>
    </xf>
    <xf numFmtId="0" fontId="10" fillId="0" borderId="51" xfId="64" applyFont="1" applyFill="1" applyBorder="1" applyAlignment="1">
      <alignment vertical="center"/>
      <protection/>
    </xf>
    <xf numFmtId="0" fontId="10" fillId="0" borderId="33" xfId="64" applyNumberFormat="1" applyFont="1" applyFill="1" applyBorder="1" applyAlignment="1">
      <alignment vertical="center"/>
      <protection/>
    </xf>
    <xf numFmtId="0" fontId="10" fillId="0" borderId="40" xfId="64" applyNumberFormat="1" applyFont="1" applyFill="1" applyBorder="1" applyAlignment="1">
      <alignment horizontal="center" vertical="center"/>
      <protection/>
    </xf>
    <xf numFmtId="0" fontId="10" fillId="0" borderId="40" xfId="64" applyNumberFormat="1" applyFont="1" applyFill="1" applyBorder="1" applyAlignment="1" quotePrefix="1">
      <alignment horizontal="center" vertical="center"/>
      <protection/>
    </xf>
    <xf numFmtId="0" fontId="10" fillId="0" borderId="13" xfId="64" applyNumberFormat="1" applyFont="1" applyFill="1" applyBorder="1" applyAlignment="1">
      <alignment vertical="center"/>
      <protection/>
    </xf>
    <xf numFmtId="188" fontId="11" fillId="0" borderId="63" xfId="64" applyNumberFormat="1" applyFont="1" applyFill="1" applyBorder="1" applyAlignment="1">
      <alignment vertical="center"/>
      <protection/>
    </xf>
    <xf numFmtId="188" fontId="10" fillId="0" borderId="64" xfId="64" applyNumberFormat="1" applyFont="1" applyFill="1" applyBorder="1" applyAlignment="1">
      <alignment vertical="center"/>
      <protection/>
    </xf>
    <xf numFmtId="0" fontId="10" fillId="0" borderId="16" xfId="64" applyNumberFormat="1" applyFont="1" applyFill="1" applyBorder="1" applyAlignment="1">
      <alignment vertical="center"/>
      <protection/>
    </xf>
    <xf numFmtId="0" fontId="10" fillId="0" borderId="58" xfId="64" applyNumberFormat="1" applyFont="1" applyFill="1" applyBorder="1" applyAlignment="1">
      <alignment horizontal="centerContinuous" vertical="center"/>
      <protection/>
    </xf>
    <xf numFmtId="0" fontId="10" fillId="0" borderId="51" xfId="64" applyNumberFormat="1" applyFont="1" applyFill="1" applyBorder="1" applyAlignment="1" quotePrefix="1">
      <alignment horizontal="center" vertical="center"/>
      <protection/>
    </xf>
    <xf numFmtId="0" fontId="10" fillId="0" borderId="63" xfId="64" applyNumberFormat="1" applyFont="1" applyFill="1" applyBorder="1" applyAlignment="1">
      <alignment vertical="center"/>
      <protection/>
    </xf>
    <xf numFmtId="0" fontId="10" fillId="0" borderId="65" xfId="64" applyNumberFormat="1" applyFont="1" applyFill="1" applyBorder="1" applyAlignment="1">
      <alignment horizontal="centerContinuous" vertical="center"/>
      <protection/>
    </xf>
    <xf numFmtId="0" fontId="10" fillId="0" borderId="40" xfId="64" applyNumberFormat="1" applyFont="1" applyFill="1" applyBorder="1" applyAlignment="1">
      <alignment horizontal="centerContinuous" vertical="center"/>
      <protection/>
    </xf>
    <xf numFmtId="0" fontId="10" fillId="0" borderId="40" xfId="64" applyNumberFormat="1" applyFont="1" applyFill="1" applyBorder="1" applyAlignment="1">
      <alignment vertical="center"/>
      <protection/>
    </xf>
    <xf numFmtId="0" fontId="10" fillId="0" borderId="41" xfId="64" applyNumberFormat="1" applyFont="1" applyFill="1" applyBorder="1" applyAlignment="1">
      <alignment vertical="center"/>
      <protection/>
    </xf>
    <xf numFmtId="0" fontId="10" fillId="0" borderId="21" xfId="64" applyNumberFormat="1" applyFont="1" applyFill="1" applyBorder="1" applyAlignment="1">
      <alignment horizontal="centerContinuous" vertical="center"/>
      <protection/>
    </xf>
    <xf numFmtId="0" fontId="10" fillId="0" borderId="66" xfId="64" applyNumberFormat="1" applyFont="1" applyFill="1" applyBorder="1" applyAlignment="1">
      <alignment horizontal="centerContinuous" vertical="center"/>
      <protection/>
    </xf>
    <xf numFmtId="0" fontId="10" fillId="0" borderId="52" xfId="64" applyNumberFormat="1" applyFont="1" applyFill="1" applyBorder="1" applyAlignment="1">
      <alignment horizontal="centerContinuous" vertical="center"/>
      <protection/>
    </xf>
    <xf numFmtId="0" fontId="10" fillId="0" borderId="51" xfId="64" applyNumberFormat="1" applyFont="1" applyFill="1" applyBorder="1" applyAlignment="1">
      <alignment horizontal="centerContinuous" vertical="center"/>
      <protection/>
    </xf>
    <xf numFmtId="0" fontId="10" fillId="0" borderId="67" xfId="64" applyNumberFormat="1" applyFont="1" applyFill="1" applyBorder="1" applyAlignment="1">
      <alignment horizontal="centerContinuous" vertical="center"/>
      <protection/>
    </xf>
    <xf numFmtId="0" fontId="10" fillId="0" borderId="63" xfId="64" applyNumberFormat="1" applyFont="1" applyFill="1" applyBorder="1" applyAlignment="1">
      <alignment horizontal="centerContinuous" vertical="center"/>
      <protection/>
    </xf>
    <xf numFmtId="188" fontId="10" fillId="0" borderId="68" xfId="64" applyNumberFormat="1" applyFont="1" applyFill="1" applyBorder="1" applyAlignment="1">
      <alignment vertical="center"/>
      <protection/>
    </xf>
    <xf numFmtId="0" fontId="10" fillId="0" borderId="68" xfId="64" applyNumberFormat="1" applyFont="1" applyFill="1" applyBorder="1" applyAlignment="1">
      <alignment vertical="center"/>
      <protection/>
    </xf>
    <xf numFmtId="0" fontId="10" fillId="0" borderId="63" xfId="64" applyFont="1" applyFill="1" applyBorder="1" applyAlignment="1">
      <alignment vertical="center"/>
      <protection/>
    </xf>
    <xf numFmtId="0" fontId="10" fillId="0" borderId="63" xfId="64" applyNumberFormat="1" applyFont="1" applyFill="1" applyBorder="1" applyAlignment="1" quotePrefix="1">
      <alignment horizontal="center" vertical="center"/>
      <protection/>
    </xf>
    <xf numFmtId="0" fontId="10" fillId="0" borderId="69" xfId="64" applyNumberFormat="1" applyFont="1" applyFill="1" applyBorder="1" applyAlignment="1">
      <alignment horizontal="centerContinuous" vertical="center"/>
      <protection/>
    </xf>
    <xf numFmtId="0" fontId="10" fillId="0" borderId="51" xfId="64" applyNumberFormat="1" applyFont="1" applyFill="1" applyBorder="1" applyAlignment="1">
      <alignment horizontal="center" vertical="center"/>
      <protection/>
    </xf>
    <xf numFmtId="0" fontId="12" fillId="0" borderId="0" xfId="64" applyNumberFormat="1" applyFont="1" applyFill="1" applyBorder="1" applyAlignment="1">
      <alignment horizontal="right" vertical="center"/>
      <protection/>
    </xf>
    <xf numFmtId="0" fontId="12" fillId="0" borderId="58" xfId="64" applyNumberFormat="1" applyFont="1" applyFill="1" applyBorder="1" applyAlignment="1">
      <alignment horizontal="right" vertical="center"/>
      <protection/>
    </xf>
    <xf numFmtId="0" fontId="12" fillId="0" borderId="19" xfId="64" applyNumberFormat="1" applyFont="1" applyFill="1" applyBorder="1" applyAlignment="1">
      <alignment horizontal="right" vertical="center"/>
      <protection/>
    </xf>
    <xf numFmtId="0" fontId="10" fillId="0" borderId="70" xfId="64" applyNumberFormat="1" applyFont="1" applyFill="1" applyBorder="1" applyAlignment="1">
      <alignment vertical="center"/>
      <protection/>
    </xf>
    <xf numFmtId="0" fontId="10" fillId="0" borderId="33" xfId="64" applyNumberFormat="1" applyFont="1" applyFill="1" applyBorder="1" applyAlignment="1">
      <alignment horizontal="right" vertical="center"/>
      <protection/>
    </xf>
    <xf numFmtId="0" fontId="10" fillId="0" borderId="33" xfId="64" applyNumberFormat="1" applyFont="1" applyFill="1" applyBorder="1" applyAlignment="1">
      <alignment horizontal="centerContinuous" vertical="center"/>
      <protection/>
    </xf>
    <xf numFmtId="0" fontId="10" fillId="0" borderId="70" xfId="64" applyNumberFormat="1" applyFont="1" applyFill="1" applyBorder="1" applyAlignment="1">
      <alignment horizontal="centerContinuous" vertical="center"/>
      <protection/>
    </xf>
    <xf numFmtId="203" fontId="10" fillId="0" borderId="33" xfId="64" applyNumberFormat="1" applyFont="1" applyFill="1" applyBorder="1" applyAlignment="1">
      <alignment horizontal="right" vertical="center"/>
      <protection/>
    </xf>
    <xf numFmtId="0" fontId="10" fillId="0" borderId="41" xfId="64" applyNumberFormat="1" applyFont="1" applyFill="1" applyBorder="1" applyAlignment="1">
      <alignment horizontal="centerContinuous" vertical="center"/>
      <protection/>
    </xf>
    <xf numFmtId="0" fontId="10" fillId="0" borderId="61" xfId="64" applyNumberFormat="1" applyFont="1" applyFill="1" applyBorder="1" applyAlignment="1">
      <alignment vertical="center"/>
      <protection/>
    </xf>
    <xf numFmtId="0" fontId="10" fillId="0" borderId="71" xfId="64" applyNumberFormat="1" applyFont="1" applyFill="1" applyBorder="1" applyAlignment="1">
      <alignment vertical="center"/>
      <protection/>
    </xf>
    <xf numFmtId="0" fontId="10" fillId="0" borderId="72" xfId="64" applyNumberFormat="1" applyFont="1" applyFill="1" applyBorder="1" applyAlignment="1">
      <alignment vertical="center"/>
      <protection/>
    </xf>
    <xf numFmtId="0" fontId="10" fillId="0" borderId="73" xfId="64" applyNumberFormat="1" applyFont="1" applyFill="1" applyBorder="1" applyAlignment="1">
      <alignment vertical="center"/>
      <protection/>
    </xf>
    <xf numFmtId="0" fontId="6" fillId="0" borderId="0" xfId="65" applyFont="1">
      <alignment vertical="center"/>
      <protection/>
    </xf>
    <xf numFmtId="0" fontId="6" fillId="0" borderId="10" xfId="65" applyFont="1" applyBorder="1" applyAlignment="1">
      <alignment horizontal="center" vertical="center"/>
      <protection/>
    </xf>
    <xf numFmtId="0" fontId="6" fillId="0" borderId="20" xfId="65" applyFont="1" applyBorder="1">
      <alignment vertical="center"/>
      <protection/>
    </xf>
    <xf numFmtId="0" fontId="6" fillId="0" borderId="26" xfId="65" applyFont="1" applyBorder="1">
      <alignment vertical="center"/>
      <protection/>
    </xf>
    <xf numFmtId="0" fontId="6" fillId="0" borderId="20" xfId="65" applyFont="1" applyBorder="1" applyAlignment="1">
      <alignment horizontal="right" vertical="center"/>
      <protection/>
    </xf>
    <xf numFmtId="0" fontId="6" fillId="0" borderId="26" xfId="65" applyFont="1" applyBorder="1" applyAlignment="1">
      <alignment horizontal="center" vertical="center"/>
      <protection/>
    </xf>
    <xf numFmtId="0" fontId="6" fillId="0" borderId="25" xfId="65" applyFont="1" applyBorder="1" applyAlignment="1">
      <alignment horizontal="centerContinuous" vertical="center"/>
      <protection/>
    </xf>
    <xf numFmtId="0" fontId="6" fillId="0" borderId="25" xfId="65" applyFont="1" applyBorder="1">
      <alignment vertical="center"/>
      <protection/>
    </xf>
    <xf numFmtId="0" fontId="13" fillId="0" borderId="0" xfId="65" applyFont="1">
      <alignment vertical="center"/>
      <protection/>
    </xf>
    <xf numFmtId="0" fontId="6" fillId="0" borderId="0" xfId="62" applyFont="1" applyAlignment="1">
      <alignment vertical="center"/>
      <protection/>
    </xf>
    <xf numFmtId="179" fontId="7" fillId="0" borderId="25" xfId="62" applyNumberFormat="1" applyFont="1" applyBorder="1">
      <alignment vertical="center"/>
      <protection/>
    </xf>
    <xf numFmtId="179" fontId="7" fillId="0" borderId="20" xfId="62" applyNumberFormat="1" applyFont="1" applyBorder="1" applyAlignment="1">
      <alignment horizontal="center" vertical="center"/>
      <protection/>
    </xf>
    <xf numFmtId="179" fontId="7" fillId="0" borderId="25" xfId="62" applyNumberFormat="1" applyFont="1" applyBorder="1" applyAlignment="1">
      <alignment horizontal="center" vertical="center"/>
      <protection/>
    </xf>
    <xf numFmtId="0" fontId="7" fillId="0" borderId="21" xfId="62" applyFont="1" applyBorder="1" applyAlignment="1">
      <alignment horizontal="center" vertical="center" shrinkToFit="1"/>
      <protection/>
    </xf>
    <xf numFmtId="179" fontId="6" fillId="0" borderId="13" xfId="62" applyNumberFormat="1" applyFont="1" applyBorder="1" applyAlignment="1">
      <alignment horizontal="center" vertical="center"/>
      <protection/>
    </xf>
    <xf numFmtId="179" fontId="7" fillId="35" borderId="26" xfId="62" applyNumberFormat="1" applyFont="1" applyFill="1" applyBorder="1" applyProtection="1">
      <alignment vertical="center"/>
      <protection locked="0"/>
    </xf>
    <xf numFmtId="183" fontId="7" fillId="35" borderId="26" xfId="62" applyNumberFormat="1" applyFont="1" applyFill="1" applyBorder="1" applyProtection="1">
      <alignment vertical="center"/>
      <protection locked="0"/>
    </xf>
    <xf numFmtId="0" fontId="7" fillId="0" borderId="74" xfId="62" applyFont="1" applyBorder="1" applyAlignment="1">
      <alignment horizontal="center" vertical="center"/>
      <protection/>
    </xf>
    <xf numFmtId="0" fontId="6" fillId="0" borderId="13" xfId="62" applyFont="1" applyBorder="1" applyAlignment="1">
      <alignment horizontal="center" vertical="center"/>
      <protection/>
    </xf>
    <xf numFmtId="0" fontId="2" fillId="0" borderId="0" xfId="62" applyFont="1" applyAlignment="1">
      <alignment horizontal="left" vertical="center" wrapText="1"/>
      <protection/>
    </xf>
    <xf numFmtId="0" fontId="6" fillId="0" borderId="0" xfId="62" applyFont="1" applyAlignment="1">
      <alignment horizontal="left" vertical="center" shrinkToFit="1"/>
      <protection/>
    </xf>
    <xf numFmtId="0" fontId="6" fillId="0" borderId="23" xfId="62" applyFont="1" applyBorder="1" applyAlignment="1">
      <alignment horizontal="left" vertical="center" shrinkToFit="1"/>
      <protection/>
    </xf>
    <xf numFmtId="0" fontId="2" fillId="0" borderId="0" xfId="62" applyFont="1" applyAlignment="1">
      <alignment horizontal="left" vertical="top" wrapText="1"/>
      <protection/>
    </xf>
    <xf numFmtId="0" fontId="2" fillId="0" borderId="23" xfId="62" applyFont="1" applyBorder="1" applyAlignment="1">
      <alignment horizontal="left" vertical="top" wrapText="1"/>
      <protection/>
    </xf>
    <xf numFmtId="0" fontId="2" fillId="0" borderId="0" xfId="62" applyFont="1" applyAlignment="1">
      <alignment horizontal="right" vertical="center" wrapText="1"/>
      <protection/>
    </xf>
    <xf numFmtId="0" fontId="2" fillId="0" borderId="23" xfId="62" applyFont="1" applyBorder="1" applyAlignment="1">
      <alignment horizontal="right" vertical="center" wrapText="1"/>
      <protection/>
    </xf>
    <xf numFmtId="0" fontId="2" fillId="0" borderId="0" xfId="62" applyFont="1" applyAlignment="1">
      <alignment horizontal="center" vertical="center"/>
      <protection/>
    </xf>
    <xf numFmtId="0" fontId="2" fillId="0" borderId="13"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16" xfId="62" applyFont="1" applyBorder="1" applyAlignment="1">
      <alignment horizontal="center" vertical="center"/>
      <protection/>
    </xf>
    <xf numFmtId="0" fontId="7" fillId="0" borderId="75" xfId="62" applyFont="1" applyBorder="1" applyAlignment="1">
      <alignment horizontal="center" vertical="center"/>
      <protection/>
    </xf>
    <xf numFmtId="0" fontId="7" fillId="0" borderId="76" xfId="62" applyFont="1" applyBorder="1" applyAlignment="1">
      <alignment horizontal="center" vertical="center"/>
      <protection/>
    </xf>
    <xf numFmtId="0" fontId="7" fillId="0" borderId="18"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74" xfId="62" applyFont="1" applyBorder="1" applyAlignment="1">
      <alignment horizontal="center" vertical="center"/>
      <protection/>
    </xf>
    <xf numFmtId="0" fontId="7" fillId="0" borderId="77" xfId="62" applyFont="1" applyBorder="1" applyAlignment="1">
      <alignment horizontal="center" vertical="center"/>
      <protection/>
    </xf>
    <xf numFmtId="0" fontId="7" fillId="0" borderId="78" xfId="62" applyFont="1" applyBorder="1" applyAlignment="1">
      <alignment horizontal="center" vertical="center"/>
      <protection/>
    </xf>
    <xf numFmtId="0" fontId="7" fillId="0" borderId="79" xfId="62" applyFont="1" applyBorder="1" applyAlignment="1">
      <alignment horizontal="center" vertical="center"/>
      <protection/>
    </xf>
    <xf numFmtId="0" fontId="7" fillId="0" borderId="80" xfId="62" applyFont="1" applyBorder="1" applyAlignment="1">
      <alignment horizontal="center" vertical="center"/>
      <protection/>
    </xf>
    <xf numFmtId="0" fontId="7" fillId="0" borderId="81" xfId="62" applyFont="1" applyBorder="1" applyAlignment="1">
      <alignment horizontal="center" vertical="center"/>
      <protection/>
    </xf>
    <xf numFmtId="0" fontId="7" fillId="0" borderId="73" xfId="62" applyFont="1" applyFill="1" applyBorder="1" applyAlignment="1">
      <alignment horizontal="center" vertical="center"/>
      <protection/>
    </xf>
    <xf numFmtId="0" fontId="7" fillId="0" borderId="71" xfId="62" applyFont="1" applyFill="1" applyBorder="1" applyAlignment="1">
      <alignment horizontal="center" vertical="center"/>
      <protection/>
    </xf>
    <xf numFmtId="0" fontId="7" fillId="0" borderId="57"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75" xfId="62" applyFont="1" applyFill="1" applyBorder="1" applyAlignment="1">
      <alignment horizontal="center" vertical="center"/>
      <protection/>
    </xf>
    <xf numFmtId="0" fontId="7" fillId="0" borderId="76" xfId="62" applyFont="1" applyFill="1" applyBorder="1" applyAlignment="1">
      <alignment horizontal="center" vertical="center"/>
      <protection/>
    </xf>
    <xf numFmtId="0" fontId="7" fillId="0" borderId="73" xfId="62" applyFont="1" applyFill="1" applyBorder="1" applyAlignment="1">
      <alignment horizontal="center" vertical="center" shrinkToFit="1"/>
      <protection/>
    </xf>
    <xf numFmtId="0" fontId="7" fillId="0" borderId="71" xfId="62" applyFont="1" applyFill="1" applyBorder="1" applyAlignment="1">
      <alignment horizontal="center" vertical="center" shrinkToFit="1"/>
      <protection/>
    </xf>
    <xf numFmtId="0" fontId="7" fillId="0" borderId="57" xfId="62" applyFont="1" applyFill="1" applyBorder="1" applyAlignment="1">
      <alignment horizontal="center" vertical="center" shrinkToFit="1"/>
      <protection/>
    </xf>
    <xf numFmtId="0" fontId="7" fillId="0" borderId="14" xfId="62" applyFont="1" applyFill="1" applyBorder="1" applyAlignment="1">
      <alignment horizontal="center" vertical="center" shrinkToFit="1"/>
      <protection/>
    </xf>
    <xf numFmtId="0" fontId="6" fillId="0" borderId="17"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13" xfId="62" applyFont="1" applyBorder="1" applyAlignment="1">
      <alignment horizontal="center" vertical="center"/>
      <protection/>
    </xf>
    <xf numFmtId="0" fontId="9" fillId="0" borderId="0" xfId="62" applyFont="1" applyAlignment="1">
      <alignment vertical="center" wrapText="1"/>
      <protection/>
    </xf>
    <xf numFmtId="177" fontId="10" fillId="36" borderId="59" xfId="63" applyNumberFormat="1" applyFont="1" applyFill="1" applyBorder="1" applyAlignment="1">
      <alignment vertical="center"/>
      <protection/>
    </xf>
    <xf numFmtId="177" fontId="10" fillId="36" borderId="51" xfId="63" applyNumberFormat="1" applyFont="1" applyFill="1" applyBorder="1" applyAlignment="1">
      <alignment vertical="center"/>
      <protection/>
    </xf>
    <xf numFmtId="177" fontId="10" fillId="36" borderId="50" xfId="63" applyNumberFormat="1" applyFont="1" applyFill="1" applyBorder="1" applyAlignment="1">
      <alignment vertical="center"/>
      <protection/>
    </xf>
    <xf numFmtId="208" fontId="10" fillId="35" borderId="59" xfId="63" applyNumberFormat="1" applyFont="1" applyFill="1" applyBorder="1" applyAlignment="1">
      <alignment vertical="center"/>
      <protection/>
    </xf>
    <xf numFmtId="208" fontId="10" fillId="35" borderId="51" xfId="63" applyNumberFormat="1" applyFont="1" applyFill="1" applyBorder="1" applyAlignment="1">
      <alignment vertical="center"/>
      <protection/>
    </xf>
    <xf numFmtId="208" fontId="10" fillId="35" borderId="50" xfId="63" applyNumberFormat="1" applyFont="1" applyFill="1" applyBorder="1" applyAlignment="1">
      <alignment vertical="center"/>
      <protection/>
    </xf>
    <xf numFmtId="0" fontId="10" fillId="0" borderId="59" xfId="63" applyNumberFormat="1" applyFont="1" applyBorder="1" applyAlignment="1">
      <alignment horizontal="center" vertical="center"/>
      <protection/>
    </xf>
    <xf numFmtId="0" fontId="10" fillId="0" borderId="51" xfId="63" applyNumberFormat="1" applyFont="1" applyBorder="1" applyAlignment="1">
      <alignment horizontal="center" vertical="center"/>
      <protection/>
    </xf>
    <xf numFmtId="0" fontId="10" fillId="0" borderId="50" xfId="63" applyNumberFormat="1" applyFont="1" applyBorder="1" applyAlignment="1">
      <alignment horizontal="center" vertical="center"/>
      <protection/>
    </xf>
    <xf numFmtId="194" fontId="10" fillId="0" borderId="59" xfId="63" applyNumberFormat="1" applyFont="1" applyBorder="1" applyAlignment="1">
      <alignment horizontal="center" vertical="center"/>
      <protection/>
    </xf>
    <xf numFmtId="194" fontId="10" fillId="0" borderId="51" xfId="63" applyNumberFormat="1" applyFont="1" applyBorder="1" applyAlignment="1">
      <alignment horizontal="center" vertical="center"/>
      <protection/>
    </xf>
    <xf numFmtId="194" fontId="10" fillId="0" borderId="50" xfId="63" applyNumberFormat="1" applyFont="1" applyBorder="1" applyAlignment="1">
      <alignment horizontal="center" vertical="center"/>
      <protection/>
    </xf>
    <xf numFmtId="181" fontId="10" fillId="35" borderId="82" xfId="63" applyNumberFormat="1" applyFont="1" applyFill="1" applyBorder="1" applyAlignment="1">
      <alignment horizontal="center" vertical="center"/>
      <protection/>
    </xf>
    <xf numFmtId="181" fontId="10" fillId="35" borderId="51" xfId="63" applyNumberFormat="1" applyFont="1" applyFill="1" applyBorder="1" applyAlignment="1">
      <alignment horizontal="center" vertical="center"/>
      <protection/>
    </xf>
    <xf numFmtId="181" fontId="10" fillId="35" borderId="83" xfId="63" applyNumberFormat="1" applyFont="1" applyFill="1" applyBorder="1" applyAlignment="1">
      <alignment horizontal="center" vertical="center"/>
      <protection/>
    </xf>
    <xf numFmtId="208" fontId="10" fillId="35" borderId="83" xfId="63" applyNumberFormat="1" applyFont="1" applyFill="1" applyBorder="1" applyAlignment="1">
      <alignment vertical="center"/>
      <protection/>
    </xf>
    <xf numFmtId="181" fontId="10" fillId="35" borderId="84" xfId="63" applyNumberFormat="1" applyFont="1" applyFill="1" applyBorder="1" applyAlignment="1">
      <alignment horizontal="center" vertical="center"/>
      <protection/>
    </xf>
    <xf numFmtId="181" fontId="10" fillId="35" borderId="85" xfId="63" applyNumberFormat="1" applyFont="1" applyFill="1" applyBorder="1" applyAlignment="1">
      <alignment horizontal="center" vertical="center"/>
      <protection/>
    </xf>
    <xf numFmtId="181" fontId="10" fillId="35" borderId="86" xfId="63" applyNumberFormat="1" applyFont="1" applyFill="1" applyBorder="1" applyAlignment="1">
      <alignment horizontal="center" vertical="center"/>
      <protection/>
    </xf>
    <xf numFmtId="177" fontId="10" fillId="35" borderId="59" xfId="63" applyNumberFormat="1" applyFont="1" applyFill="1" applyBorder="1" applyAlignment="1">
      <alignment vertical="center"/>
      <protection/>
    </xf>
    <xf numFmtId="177" fontId="10" fillId="35" borderId="51" xfId="63" applyNumberFormat="1" applyFont="1" applyFill="1" applyBorder="1" applyAlignment="1">
      <alignment vertical="center"/>
      <protection/>
    </xf>
    <xf numFmtId="199" fontId="10" fillId="0" borderId="59" xfId="63" applyNumberFormat="1" applyFont="1" applyBorder="1" applyAlignment="1">
      <alignment vertical="center"/>
      <protection/>
    </xf>
    <xf numFmtId="199" fontId="10" fillId="0" borderId="51" xfId="63" applyNumberFormat="1" applyFont="1" applyBorder="1" applyAlignment="1">
      <alignment vertical="center"/>
      <protection/>
    </xf>
    <xf numFmtId="199" fontId="10" fillId="0" borderId="50" xfId="63" applyNumberFormat="1" applyFont="1" applyBorder="1" applyAlignment="1">
      <alignment vertical="center"/>
      <protection/>
    </xf>
    <xf numFmtId="199" fontId="10" fillId="0" borderId="83" xfId="63" applyNumberFormat="1" applyFont="1" applyBorder="1" applyAlignment="1">
      <alignment vertical="center"/>
      <protection/>
    </xf>
    <xf numFmtId="181" fontId="10" fillId="35" borderId="59" xfId="63" applyNumberFormat="1" applyFont="1" applyFill="1" applyBorder="1" applyAlignment="1">
      <alignment vertical="center"/>
      <protection/>
    </xf>
    <xf numFmtId="181" fontId="10" fillId="35" borderId="51" xfId="63" applyNumberFormat="1" applyFont="1" applyFill="1" applyBorder="1" applyAlignment="1">
      <alignment vertical="center"/>
      <protection/>
    </xf>
    <xf numFmtId="183" fontId="10" fillId="0" borderId="87" xfId="64" applyNumberFormat="1" applyFont="1" applyFill="1" applyBorder="1" applyAlignment="1" quotePrefix="1">
      <alignment horizontal="right" vertical="center"/>
      <protection/>
    </xf>
    <xf numFmtId="183" fontId="10" fillId="0" borderId="88" xfId="64" applyNumberFormat="1" applyFont="1" applyFill="1" applyBorder="1" applyAlignment="1" quotePrefix="1">
      <alignment horizontal="right" vertical="center"/>
      <protection/>
    </xf>
    <xf numFmtId="183" fontId="10" fillId="0" borderId="89" xfId="64" applyNumberFormat="1" applyFont="1" applyFill="1" applyBorder="1" applyAlignment="1" quotePrefix="1">
      <alignment horizontal="right" vertical="center"/>
      <protection/>
    </xf>
    <xf numFmtId="183" fontId="10" fillId="0" borderId="90" xfId="64" applyNumberFormat="1" applyFont="1" applyFill="1" applyBorder="1" applyAlignment="1">
      <alignment vertical="center"/>
      <protection/>
    </xf>
    <xf numFmtId="0" fontId="10" fillId="0" borderId="87" xfId="64" applyFont="1" applyFill="1" applyBorder="1" applyAlignment="1">
      <alignment horizontal="center" vertical="center"/>
      <protection/>
    </xf>
    <xf numFmtId="0" fontId="11" fillId="0" borderId="88" xfId="64" applyFont="1" applyFill="1" applyBorder="1" applyAlignment="1">
      <alignment horizontal="center" vertical="center"/>
      <protection/>
    </xf>
    <xf numFmtId="0" fontId="11" fillId="0" borderId="89" xfId="64" applyFont="1" applyFill="1" applyBorder="1" applyAlignment="1">
      <alignment horizontal="center" vertical="center"/>
      <protection/>
    </xf>
    <xf numFmtId="0" fontId="10" fillId="35" borderId="90" xfId="64" applyFont="1" applyFill="1" applyBorder="1" applyAlignment="1">
      <alignment vertical="center"/>
      <protection/>
    </xf>
    <xf numFmtId="183" fontId="10" fillId="37" borderId="87" xfId="64" applyNumberFormat="1" applyFont="1" applyFill="1" applyBorder="1" applyAlignment="1" quotePrefix="1">
      <alignment horizontal="right" vertical="center"/>
      <protection/>
    </xf>
    <xf numFmtId="183" fontId="10" fillId="37" borderId="88" xfId="64" applyNumberFormat="1" applyFont="1" applyFill="1" applyBorder="1" applyAlignment="1" quotePrefix="1">
      <alignment horizontal="right" vertical="center"/>
      <protection/>
    </xf>
    <xf numFmtId="183" fontId="10" fillId="37" borderId="89" xfId="64" applyNumberFormat="1" applyFont="1" applyFill="1" applyBorder="1" applyAlignment="1" quotePrefix="1">
      <alignment horizontal="right" vertical="center"/>
      <protection/>
    </xf>
    <xf numFmtId="0" fontId="10" fillId="0" borderId="91" xfId="64" applyFont="1" applyFill="1" applyBorder="1" applyAlignment="1">
      <alignment horizontal="center" vertical="center"/>
      <protection/>
    </xf>
    <xf numFmtId="0" fontId="11" fillId="0" borderId="92" xfId="64" applyFont="1" applyFill="1" applyBorder="1" applyAlignment="1">
      <alignment horizontal="center" vertical="center"/>
      <protection/>
    </xf>
    <xf numFmtId="0" fontId="11" fillId="0" borderId="93" xfId="64" applyFont="1" applyFill="1" applyBorder="1" applyAlignment="1">
      <alignment horizontal="center" vertical="center"/>
      <protection/>
    </xf>
    <xf numFmtId="0" fontId="10" fillId="35" borderId="94" xfId="64" applyFont="1" applyFill="1" applyBorder="1" applyAlignment="1">
      <alignment vertical="center"/>
      <protection/>
    </xf>
    <xf numFmtId="0" fontId="10" fillId="0" borderId="94" xfId="64" applyFont="1" applyFill="1" applyBorder="1" applyAlignment="1" quotePrefix="1">
      <alignment horizontal="right" vertical="center"/>
      <protection/>
    </xf>
    <xf numFmtId="0" fontId="10" fillId="0" borderId="94" xfId="64" applyFont="1" applyFill="1" applyBorder="1" applyAlignment="1">
      <alignment horizontal="right" vertical="center"/>
      <protection/>
    </xf>
    <xf numFmtId="0" fontId="10" fillId="37" borderId="94" xfId="64" applyFont="1" applyFill="1" applyBorder="1" applyAlignment="1" quotePrefix="1">
      <alignment horizontal="right" vertical="center"/>
      <protection/>
    </xf>
    <xf numFmtId="0" fontId="10" fillId="37" borderId="94" xfId="64" applyFont="1" applyFill="1" applyBorder="1" applyAlignment="1">
      <alignment horizontal="right" vertical="center"/>
      <protection/>
    </xf>
    <xf numFmtId="0" fontId="10" fillId="0" borderId="95" xfId="64" applyFont="1" applyFill="1" applyBorder="1" applyAlignment="1">
      <alignment horizontal="center" vertical="center"/>
      <protection/>
    </xf>
    <xf numFmtId="0" fontId="11" fillId="0" borderId="96" xfId="64" applyFont="1" applyFill="1" applyBorder="1" applyAlignment="1">
      <alignment horizontal="center" vertical="center"/>
      <protection/>
    </xf>
    <xf numFmtId="0" fontId="11" fillId="0" borderId="97" xfId="64" applyFont="1" applyFill="1" applyBorder="1" applyAlignment="1">
      <alignment horizontal="center" vertical="center"/>
      <protection/>
    </xf>
    <xf numFmtId="0" fontId="10" fillId="35" borderId="98" xfId="64" applyFont="1" applyFill="1" applyBorder="1" applyAlignment="1">
      <alignment vertical="center"/>
      <protection/>
    </xf>
    <xf numFmtId="0" fontId="10" fillId="0" borderId="98" xfId="64" applyFont="1" applyFill="1" applyBorder="1" applyAlignment="1" quotePrefix="1">
      <alignment horizontal="right" vertical="center"/>
      <protection/>
    </xf>
    <xf numFmtId="0" fontId="10" fillId="0" borderId="98" xfId="64" applyFont="1" applyFill="1" applyBorder="1" applyAlignment="1">
      <alignment horizontal="right" vertical="center"/>
      <protection/>
    </xf>
    <xf numFmtId="0" fontId="10" fillId="35" borderId="98" xfId="64" applyFont="1" applyFill="1" applyBorder="1" applyAlignment="1" quotePrefix="1">
      <alignment horizontal="right" vertical="center"/>
      <protection/>
    </xf>
    <xf numFmtId="0" fontId="10" fillId="35" borderId="98" xfId="64" applyFont="1" applyFill="1" applyBorder="1" applyAlignment="1">
      <alignment horizontal="right" vertical="center"/>
      <protection/>
    </xf>
    <xf numFmtId="201" fontId="10" fillId="35" borderId="60" xfId="64" applyNumberFormat="1" applyFont="1" applyFill="1" applyBorder="1" applyAlignment="1">
      <alignment vertical="center"/>
      <protection/>
    </xf>
    <xf numFmtId="201" fontId="11" fillId="35" borderId="11" xfId="64" applyNumberFormat="1" applyFont="1" applyFill="1" applyBorder="1" applyAlignment="1">
      <alignment vertical="center"/>
      <protection/>
    </xf>
    <xf numFmtId="200" fontId="10" fillId="35" borderId="60" xfId="64" applyNumberFormat="1" applyFont="1" applyFill="1" applyBorder="1" applyAlignment="1">
      <alignment vertical="center"/>
      <protection/>
    </xf>
    <xf numFmtId="200" fontId="11" fillId="35" borderId="11" xfId="64" applyNumberFormat="1" applyFont="1" applyFill="1" applyBorder="1" applyAlignment="1">
      <alignment vertical="center"/>
      <protection/>
    </xf>
    <xf numFmtId="188" fontId="10" fillId="35" borderId="60" xfId="64" applyNumberFormat="1" applyFont="1" applyFill="1" applyBorder="1" applyAlignment="1">
      <alignment vertical="center"/>
      <protection/>
    </xf>
    <xf numFmtId="188" fontId="11" fillId="35" borderId="11" xfId="64" applyNumberFormat="1" applyFont="1" applyFill="1" applyBorder="1" applyAlignment="1">
      <alignment vertical="center"/>
      <protection/>
    </xf>
    <xf numFmtId="0" fontId="10" fillId="0" borderId="18" xfId="64" applyFont="1" applyFill="1" applyBorder="1" applyAlignment="1">
      <alignment horizontal="center" vertical="center"/>
      <protection/>
    </xf>
    <xf numFmtId="0" fontId="11" fillId="0" borderId="33"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1" fillId="0" borderId="22"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11" fillId="0" borderId="21" xfId="64" applyFont="1" applyFill="1" applyBorder="1" applyAlignment="1">
      <alignment horizontal="center" vertical="center"/>
      <protection/>
    </xf>
    <xf numFmtId="0" fontId="10" fillId="0" borderId="33" xfId="64" applyFont="1" applyFill="1" applyBorder="1" applyAlignment="1">
      <alignment horizontal="center" vertical="center"/>
      <protection/>
    </xf>
    <xf numFmtId="0" fontId="10" fillId="0" borderId="19" xfId="64" applyFont="1" applyFill="1" applyBorder="1" applyAlignment="1">
      <alignment horizontal="center" vertical="center"/>
      <protection/>
    </xf>
    <xf numFmtId="188" fontId="10" fillId="35" borderId="51" xfId="64" applyNumberFormat="1" applyFont="1" applyFill="1" applyBorder="1" applyAlignment="1">
      <alignment vertical="center"/>
      <protection/>
    </xf>
    <xf numFmtId="188" fontId="10" fillId="36" borderId="51" xfId="64" applyNumberFormat="1" applyFont="1" applyFill="1" applyBorder="1" applyAlignment="1">
      <alignment vertical="center"/>
      <protection/>
    </xf>
    <xf numFmtId="188" fontId="11" fillId="36" borderId="51" xfId="64" applyNumberFormat="1" applyFont="1" applyFill="1" applyBorder="1" applyAlignment="1">
      <alignment vertical="center"/>
      <protection/>
    </xf>
    <xf numFmtId="188" fontId="11" fillId="36" borderId="50" xfId="64" applyNumberFormat="1" applyFont="1" applyFill="1" applyBorder="1" applyAlignment="1">
      <alignment vertical="center"/>
      <protection/>
    </xf>
    <xf numFmtId="183" fontId="10" fillId="0" borderId="51" xfId="64" applyNumberFormat="1" applyFont="1" applyFill="1" applyBorder="1" applyAlignment="1" quotePrefix="1">
      <alignment vertical="center"/>
      <protection/>
    </xf>
    <xf numFmtId="183" fontId="11" fillId="0" borderId="51" xfId="64" applyNumberFormat="1" applyFont="1" applyFill="1" applyBorder="1" applyAlignment="1">
      <alignment vertical="center"/>
      <protection/>
    </xf>
    <xf numFmtId="202" fontId="10" fillId="0" borderId="11" xfId="64" applyNumberFormat="1" applyFont="1" applyFill="1" applyBorder="1" applyAlignment="1">
      <alignment horizontal="right" vertical="center"/>
      <protection/>
    </xf>
    <xf numFmtId="202" fontId="11" fillId="0" borderId="16" xfId="64" applyNumberFormat="1" applyFont="1" applyFill="1" applyBorder="1" applyAlignment="1">
      <alignment horizontal="right" vertical="center"/>
      <protection/>
    </xf>
    <xf numFmtId="188" fontId="10" fillId="36" borderId="60" xfId="64" applyNumberFormat="1" applyFont="1" applyFill="1" applyBorder="1" applyAlignment="1">
      <alignment vertical="center"/>
      <protection/>
    </xf>
    <xf numFmtId="188" fontId="11" fillId="36" borderId="11" xfId="64" applyNumberFormat="1" applyFont="1" applyFill="1" applyBorder="1" applyAlignment="1">
      <alignment vertical="center"/>
      <protection/>
    </xf>
    <xf numFmtId="188" fontId="10" fillId="36" borderId="63" xfId="64" applyNumberFormat="1" applyFont="1" applyFill="1" applyBorder="1" applyAlignment="1">
      <alignment vertical="center"/>
      <protection/>
    </xf>
    <xf numFmtId="188" fontId="10" fillId="36" borderId="66" xfId="64" applyNumberFormat="1" applyFont="1" applyFill="1" applyBorder="1" applyAlignment="1">
      <alignment vertical="center"/>
      <protection/>
    </xf>
    <xf numFmtId="183" fontId="10" fillId="0" borderId="63" xfId="64" applyNumberFormat="1" applyFont="1" applyFill="1" applyBorder="1" applyAlignment="1" quotePrefix="1">
      <alignment vertical="center"/>
      <protection/>
    </xf>
    <xf numFmtId="188" fontId="10" fillId="35" borderId="63" xfId="64" applyNumberFormat="1" applyFont="1" applyFill="1" applyBorder="1" applyAlignment="1">
      <alignment vertical="center"/>
      <protection/>
    </xf>
    <xf numFmtId="0" fontId="10" fillId="0" borderId="91" xfId="64" applyFont="1" applyFill="1" applyBorder="1" applyAlignment="1" quotePrefix="1">
      <alignment horizontal="right" vertical="center"/>
      <protection/>
    </xf>
    <xf numFmtId="0" fontId="11" fillId="0" borderId="92" xfId="64" applyFont="1" applyFill="1" applyBorder="1" applyAlignment="1">
      <alignment vertical="center"/>
      <protection/>
    </xf>
    <xf numFmtId="0" fontId="11" fillId="0" borderId="93" xfId="64" applyFont="1" applyFill="1" applyBorder="1" applyAlignment="1">
      <alignment vertical="center"/>
      <protection/>
    </xf>
    <xf numFmtId="183" fontId="10" fillId="0" borderId="94" xfId="64" applyNumberFormat="1" applyFont="1" applyFill="1" applyBorder="1" applyAlignment="1" quotePrefix="1">
      <alignment horizontal="right" vertical="center"/>
      <protection/>
    </xf>
    <xf numFmtId="183" fontId="10" fillId="0" borderId="94" xfId="64" applyNumberFormat="1" applyFont="1" applyFill="1" applyBorder="1" applyAlignment="1">
      <alignment horizontal="right" vertical="center"/>
      <protection/>
    </xf>
    <xf numFmtId="0" fontId="10" fillId="0" borderId="95" xfId="64" applyFont="1" applyFill="1" applyBorder="1" applyAlignment="1" quotePrefix="1">
      <alignment horizontal="right" vertical="center"/>
      <protection/>
    </xf>
    <xf numFmtId="0" fontId="11" fillId="0" borderId="96" xfId="64" applyFont="1" applyFill="1" applyBorder="1" applyAlignment="1">
      <alignment vertical="center"/>
      <protection/>
    </xf>
    <xf numFmtId="0" fontId="11" fillId="0" borderId="97" xfId="64" applyFont="1" applyFill="1" applyBorder="1" applyAlignment="1">
      <alignment vertical="center"/>
      <protection/>
    </xf>
    <xf numFmtId="183" fontId="10" fillId="35" borderId="98" xfId="64" applyNumberFormat="1" applyFont="1" applyFill="1" applyBorder="1" applyAlignment="1" quotePrefix="1">
      <alignment horizontal="right" vertical="center"/>
      <protection/>
    </xf>
    <xf numFmtId="183" fontId="10" fillId="35" borderId="98" xfId="64" applyNumberFormat="1" applyFont="1" applyFill="1" applyBorder="1" applyAlignment="1">
      <alignment horizontal="right" vertical="center"/>
      <protection/>
    </xf>
    <xf numFmtId="188" fontId="10" fillId="35" borderId="61" xfId="64" applyNumberFormat="1" applyFont="1" applyFill="1" applyBorder="1" applyAlignment="1">
      <alignment vertical="center"/>
      <protection/>
    </xf>
    <xf numFmtId="0" fontId="11" fillId="0" borderId="33" xfId="64" applyFont="1" applyFill="1" applyBorder="1" applyAlignment="1">
      <alignment vertical="center"/>
      <protection/>
    </xf>
    <xf numFmtId="0" fontId="11" fillId="0" borderId="19" xfId="64" applyFont="1" applyFill="1" applyBorder="1" applyAlignment="1">
      <alignment vertical="center"/>
      <protection/>
    </xf>
    <xf numFmtId="0" fontId="6" fillId="0" borderId="17" xfId="62" applyFont="1" applyBorder="1" applyAlignment="1">
      <alignment horizontal="center" vertical="center" shrinkToFit="1"/>
      <protection/>
    </xf>
    <xf numFmtId="0" fontId="6" fillId="0" borderId="11" xfId="62" applyFont="1" applyBorder="1" applyAlignment="1">
      <alignment horizontal="center" vertical="center" shrinkToFit="1"/>
      <protection/>
    </xf>
    <xf numFmtId="0" fontId="6" fillId="0" borderId="16" xfId="62" applyFont="1" applyBorder="1" applyAlignment="1">
      <alignment horizontal="center" vertical="center" shrinkToFit="1"/>
      <protection/>
    </xf>
    <xf numFmtId="0" fontId="6" fillId="0" borderId="13" xfId="62" applyNumberFormat="1" applyFont="1" applyBorder="1" applyAlignment="1">
      <alignment horizontal="center" vertical="center"/>
      <protection/>
    </xf>
    <xf numFmtId="177" fontId="6" fillId="0" borderId="13" xfId="62" applyNumberFormat="1" applyFont="1" applyBorder="1" applyAlignment="1">
      <alignment horizontal="center" vertical="center"/>
      <protection/>
    </xf>
    <xf numFmtId="0" fontId="31" fillId="0" borderId="10" xfId="0" applyFont="1" applyBorder="1" applyAlignment="1">
      <alignment horizontal="center" vertical="center"/>
    </xf>
    <xf numFmtId="0" fontId="2" fillId="0" borderId="13" xfId="62" applyNumberFormat="1"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13" xfId="0" applyFont="1" applyBorder="1" applyAlignment="1">
      <alignment vertical="center"/>
    </xf>
    <xf numFmtId="3" fontId="0" fillId="38" borderId="13" xfId="0" applyNumberFormat="1" applyFont="1" applyFill="1" applyBorder="1" applyAlignment="1">
      <alignment horizontal="center" vertical="center"/>
    </xf>
    <xf numFmtId="0" fontId="0" fillId="0" borderId="0" xfId="0" applyFont="1" applyBorder="1" applyAlignment="1">
      <alignment horizontal="center" vertical="center"/>
    </xf>
    <xf numFmtId="191" fontId="0" fillId="34" borderId="0" xfId="0" applyNumberFormat="1" applyFont="1" applyFill="1" applyBorder="1" applyAlignment="1">
      <alignment vertical="center"/>
    </xf>
    <xf numFmtId="0" fontId="0" fillId="0" borderId="0" xfId="0" applyFont="1" applyBorder="1" applyAlignment="1">
      <alignment horizontal="right" vertical="center"/>
    </xf>
    <xf numFmtId="3" fontId="0" fillId="38" borderId="33" xfId="0" applyNumberFormat="1" applyFont="1" applyFill="1" applyBorder="1" applyAlignment="1">
      <alignment horizontal="center" vertical="center"/>
    </xf>
    <xf numFmtId="0" fontId="0" fillId="0" borderId="33" xfId="0" applyFont="1" applyBorder="1" applyAlignment="1">
      <alignment vertical="center"/>
    </xf>
    <xf numFmtId="0" fontId="0" fillId="0" borderId="0" xfId="0" applyFont="1" applyBorder="1" applyAlignment="1">
      <alignment vertical="distributed" textRotation="255"/>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33" xfId="0" applyFont="1" applyBorder="1" applyAlignment="1">
      <alignment horizontal="center" vertical="center"/>
    </xf>
    <xf numFmtId="191" fontId="0" fillId="34" borderId="13"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91" fontId="0" fillId="0" borderId="0" xfId="0" applyNumberFormat="1"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191" fontId="0" fillId="0" borderId="10"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93" fontId="0" fillId="34" borderId="0" xfId="0" applyNumberFormat="1" applyFont="1" applyFill="1" applyBorder="1" applyAlignment="1">
      <alignment vertical="center"/>
    </xf>
    <xf numFmtId="0" fontId="0" fillId="0" borderId="0" xfId="0" applyFont="1" applyAlignment="1">
      <alignment horizontal="center" vertical="center"/>
    </xf>
    <xf numFmtId="179" fontId="0" fillId="34" borderId="0" xfId="0" applyNumberFormat="1" applyFont="1" applyFill="1" applyBorder="1" applyAlignment="1">
      <alignment vertical="center"/>
    </xf>
    <xf numFmtId="0" fontId="0" fillId="0" borderId="0" xfId="0" applyFont="1" applyAlignment="1">
      <alignment vertical="center" wrapText="1"/>
    </xf>
    <xf numFmtId="191" fontId="0" fillId="0" borderId="10" xfId="0" applyNumberFormat="1" applyFont="1" applyBorder="1" applyAlignment="1">
      <alignment horizontal="center" vertical="center"/>
    </xf>
    <xf numFmtId="179" fontId="0" fillId="0" borderId="10" xfId="0" applyNumberFormat="1" applyFont="1" applyBorder="1" applyAlignment="1">
      <alignment horizontal="center" vertical="center"/>
    </xf>
    <xf numFmtId="179" fontId="0" fillId="0" borderId="0" xfId="0" applyNumberFormat="1" applyFont="1" applyFill="1" applyBorder="1" applyAlignment="1">
      <alignment vertical="center"/>
    </xf>
    <xf numFmtId="193"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79" fontId="0" fillId="34" borderId="73" xfId="0" applyNumberFormat="1" applyFont="1" applyFill="1" applyBorder="1" applyAlignment="1">
      <alignment vertical="center"/>
    </xf>
    <xf numFmtId="179" fontId="0" fillId="34" borderId="72" xfId="0" applyNumberFormat="1" applyFont="1" applyFill="1" applyBorder="1" applyAlignment="1">
      <alignment vertical="center"/>
    </xf>
    <xf numFmtId="179" fontId="0" fillId="34" borderId="71" xfId="0" applyNumberFormat="1" applyFont="1" applyFill="1" applyBorder="1" applyAlignment="1">
      <alignment vertical="center"/>
    </xf>
    <xf numFmtId="0" fontId="0" fillId="0" borderId="53" xfId="0" applyFont="1" applyBorder="1" applyAlignment="1">
      <alignment horizontal="center" vertical="center"/>
    </xf>
    <xf numFmtId="179" fontId="0" fillId="0" borderId="0" xfId="0" applyNumberFormat="1" applyFont="1" applyAlignment="1">
      <alignment horizontal="center" vertical="center"/>
    </xf>
    <xf numFmtId="179" fontId="0" fillId="34" borderId="57" xfId="0" applyNumberFormat="1" applyFont="1" applyFill="1" applyBorder="1" applyAlignment="1">
      <alignment vertical="center"/>
    </xf>
    <xf numFmtId="179" fontId="0" fillId="34" borderId="56" xfId="0" applyNumberFormat="1" applyFont="1" applyFill="1" applyBorder="1" applyAlignment="1">
      <alignment vertical="center"/>
    </xf>
    <xf numFmtId="179" fontId="0" fillId="34" borderId="14" xfId="0" applyNumberFormat="1" applyFont="1" applyFill="1" applyBorder="1" applyAlignment="1">
      <alignment vertical="center"/>
    </xf>
    <xf numFmtId="0" fontId="0" fillId="0" borderId="0" xfId="0" applyFont="1" applyAlignment="1">
      <alignment horizontal="center" vertical="center"/>
    </xf>
    <xf numFmtId="179" fontId="0" fillId="0" borderId="0" xfId="0" applyNumberFormat="1" applyFont="1" applyAlignment="1">
      <alignment horizontal="center" vertical="center"/>
    </xf>
    <xf numFmtId="179" fontId="0" fillId="0" borderId="0" xfId="0" applyNumberFormat="1" applyFont="1" applyFill="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left" vertical="center" wrapText="1"/>
    </xf>
    <xf numFmtId="0" fontId="32"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Border="1" applyAlignment="1">
      <alignment horizontal="left" vertical="top"/>
    </xf>
    <xf numFmtId="0" fontId="0" fillId="0" borderId="0" xfId="0" applyNumberFormat="1" applyFont="1" applyFill="1" applyAlignment="1">
      <alignment vertical="center"/>
    </xf>
    <xf numFmtId="0" fontId="32" fillId="0" borderId="0" xfId="0" applyFont="1" applyAlignment="1">
      <alignment horizontal="right" vertical="center"/>
    </xf>
    <xf numFmtId="0" fontId="32" fillId="0" borderId="0" xfId="0" applyFont="1" applyBorder="1" applyAlignment="1">
      <alignment horizontal="left" vertical="top"/>
    </xf>
    <xf numFmtId="0" fontId="0" fillId="0" borderId="0" xfId="0" applyNumberFormat="1" applyFont="1" applyFill="1" applyBorder="1" applyAlignment="1">
      <alignment horizontal="right" vertical="center"/>
    </xf>
    <xf numFmtId="3" fontId="0" fillId="34" borderId="0" xfId="0" applyNumberFormat="1" applyFont="1" applyFill="1" applyBorder="1" applyAlignment="1">
      <alignment horizontal="center" vertical="center"/>
    </xf>
    <xf numFmtId="3" fontId="0" fillId="38" borderId="0" xfId="0" applyNumberFormat="1" applyFont="1" applyFill="1" applyBorder="1" applyAlignment="1">
      <alignment horizontal="center" vertical="center"/>
    </xf>
    <xf numFmtId="49" fontId="32" fillId="0" borderId="0" xfId="0" applyNumberFormat="1" applyFont="1" applyBorder="1" applyAlignment="1">
      <alignment horizontal="left" vertical="top"/>
    </xf>
    <xf numFmtId="49" fontId="32" fillId="0" borderId="0" xfId="0" applyNumberFormat="1" applyFont="1" applyBorder="1" applyAlignment="1">
      <alignment vertical="center"/>
    </xf>
    <xf numFmtId="49" fontId="0" fillId="0" borderId="0" xfId="0" applyNumberFormat="1" applyFont="1" applyFill="1" applyBorder="1" applyAlignment="1">
      <alignment vertical="center"/>
    </xf>
    <xf numFmtId="0" fontId="32" fillId="0" borderId="0" xfId="0" applyFont="1" applyBorder="1" applyAlignment="1">
      <alignment vertical="center"/>
    </xf>
    <xf numFmtId="0" fontId="0" fillId="0" borderId="0" xfId="0" applyNumberFormat="1" applyFont="1" applyBorder="1" applyAlignment="1">
      <alignment vertical="center"/>
    </xf>
    <xf numFmtId="0" fontId="32" fillId="0" borderId="0" xfId="0" applyNumberFormat="1" applyFont="1" applyBorder="1" applyAlignment="1">
      <alignment vertical="center"/>
    </xf>
    <xf numFmtId="0" fontId="0" fillId="0" borderId="0" xfId="0" applyNumberFormat="1" applyFont="1" applyAlignment="1">
      <alignment vertical="center"/>
    </xf>
    <xf numFmtId="3" fontId="0" fillId="0" borderId="0" xfId="0" applyNumberFormat="1" applyFont="1" applyFill="1" applyBorder="1" applyAlignment="1">
      <alignment horizontal="left" vertical="center"/>
    </xf>
    <xf numFmtId="0" fontId="0" fillId="0" borderId="0" xfId="0" applyNumberFormat="1" applyFont="1" applyAlignment="1">
      <alignment horizontal="right" vertical="center"/>
    </xf>
    <xf numFmtId="0" fontId="33" fillId="0" borderId="0" xfId="0" applyNumberFormat="1" applyFont="1" applyAlignment="1">
      <alignment horizontal="center" vertical="center"/>
    </xf>
    <xf numFmtId="0" fontId="0" fillId="0" borderId="0" xfId="0" applyNumberFormat="1" applyFont="1" applyAlignment="1">
      <alignment horizontal="center" vertical="center"/>
    </xf>
    <xf numFmtId="3" fontId="0" fillId="34" borderId="73" xfId="0" applyNumberFormat="1" applyFont="1" applyFill="1" applyBorder="1" applyAlignment="1">
      <alignment horizontal="center" vertical="center"/>
    </xf>
    <xf numFmtId="3" fontId="0" fillId="34" borderId="72" xfId="0" applyNumberFormat="1" applyFont="1" applyFill="1" applyBorder="1" applyAlignment="1">
      <alignment horizontal="center" vertical="center"/>
    </xf>
    <xf numFmtId="3" fontId="0" fillId="34" borderId="71" xfId="0" applyNumberFormat="1" applyFont="1" applyFill="1" applyBorder="1" applyAlignment="1">
      <alignment horizontal="center" vertical="center"/>
    </xf>
    <xf numFmtId="0" fontId="0" fillId="0" borderId="0" xfId="0" applyNumberFormat="1" applyFont="1" applyAlignment="1">
      <alignment horizontal="left" vertical="center"/>
    </xf>
    <xf numFmtId="3" fontId="0" fillId="34" borderId="57" xfId="0" applyNumberFormat="1" applyFont="1" applyFill="1" applyBorder="1" applyAlignment="1">
      <alignment horizontal="center" vertical="center"/>
    </xf>
    <xf numFmtId="3" fontId="0" fillId="34" borderId="56" xfId="0" applyNumberFormat="1" applyFont="1" applyFill="1" applyBorder="1" applyAlignment="1">
      <alignment horizontal="center" vertical="center"/>
    </xf>
    <xf numFmtId="3" fontId="0" fillId="34" borderId="14" xfId="0" applyNumberFormat="1" applyFont="1" applyFill="1" applyBorder="1" applyAlignment="1">
      <alignment horizontal="center" vertical="center"/>
    </xf>
    <xf numFmtId="180" fontId="6" fillId="0" borderId="16" xfId="62" applyNumberFormat="1" applyFont="1" applyBorder="1" applyAlignment="1">
      <alignment horizontal="center" vertical="center" shrinkToFit="1"/>
      <protection/>
    </xf>
    <xf numFmtId="180" fontId="6" fillId="0" borderId="0" xfId="62" applyNumberFormat="1" applyFont="1">
      <alignment vertical="center"/>
      <protection/>
    </xf>
    <xf numFmtId="180" fontId="2" fillId="0" borderId="0" xfId="62" applyNumberFormat="1" applyFont="1">
      <alignment vertical="center"/>
      <protection/>
    </xf>
    <xf numFmtId="180" fontId="2" fillId="33" borderId="10" xfId="62" applyNumberFormat="1" applyFont="1" applyFill="1" applyBorder="1" applyProtection="1">
      <alignment vertical="center"/>
      <protection locked="0"/>
    </xf>
    <xf numFmtId="179" fontId="7" fillId="0" borderId="10" xfId="62" applyNumberFormat="1" applyFont="1" applyBorder="1" applyAlignment="1">
      <alignment horizontal="right" vertical="center"/>
      <protection/>
    </xf>
    <xf numFmtId="180" fontId="7" fillId="34" borderId="12" xfId="62" applyNumberFormat="1" applyFont="1" applyFill="1" applyBorder="1">
      <alignment vertical="center"/>
      <protection/>
    </xf>
    <xf numFmtId="0" fontId="9" fillId="0" borderId="0" xfId="62" applyFont="1" applyAlignment="1">
      <alignment horizontal="left" vertical="center" wrapText="1"/>
      <protection/>
    </xf>
    <xf numFmtId="179" fontId="7" fillId="0" borderId="0" xfId="62" applyNumberFormat="1" applyFont="1" applyFill="1" applyBorder="1" applyAlignment="1">
      <alignment horizontal="center" vertical="center"/>
      <protection/>
    </xf>
    <xf numFmtId="0" fontId="8" fillId="0" borderId="17" xfId="62" applyFont="1" applyBorder="1" applyAlignment="1">
      <alignment horizontal="center" vertical="center"/>
      <protection/>
    </xf>
    <xf numFmtId="0" fontId="8" fillId="0" borderId="16" xfId="62" applyFont="1" applyBorder="1" applyAlignment="1">
      <alignment horizontal="center" vertical="center"/>
      <protection/>
    </xf>
    <xf numFmtId="0" fontId="7" fillId="0" borderId="24" xfId="62" applyFont="1" applyBorder="1" applyAlignment="1">
      <alignment vertical="center"/>
      <protection/>
    </xf>
    <xf numFmtId="0" fontId="7" fillId="0" borderId="23" xfId="62" applyFont="1" applyBorder="1" applyAlignment="1">
      <alignment horizontal="center" vertical="center" shrinkToFit="1"/>
      <protection/>
    </xf>
    <xf numFmtId="0" fontId="7" fillId="0" borderId="22" xfId="62" applyFont="1" applyBorder="1" applyAlignment="1">
      <alignment vertical="center"/>
      <protection/>
    </xf>
    <xf numFmtId="177" fontId="7" fillId="0" borderId="0" xfId="62" applyNumberFormat="1" applyFont="1" applyFill="1" applyBorder="1" applyAlignment="1">
      <alignment horizontal="left" vertical="center"/>
      <protection/>
    </xf>
    <xf numFmtId="177" fontId="7" fillId="0" borderId="0" xfId="62" applyNumberFormat="1" applyFont="1" applyFill="1" applyBorder="1" applyAlignment="1">
      <alignment horizontal="right" vertical="center" shrinkToFit="1"/>
      <protection/>
    </xf>
    <xf numFmtId="0" fontId="7" fillId="0" borderId="0" xfId="62" applyFont="1" applyFill="1" applyBorder="1" applyAlignment="1">
      <alignment horizontal="center" vertical="center" shrinkToFit="1"/>
      <protection/>
    </xf>
    <xf numFmtId="0" fontId="31" fillId="0" borderId="0" xfId="0" applyFont="1" applyAlignment="1">
      <alignment vertical="center"/>
    </xf>
    <xf numFmtId="0" fontId="31" fillId="0" borderId="13" xfId="0" applyFont="1" applyBorder="1" applyAlignment="1">
      <alignment horizontal="center" vertical="center"/>
    </xf>
    <xf numFmtId="0" fontId="0" fillId="0" borderId="10"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1" xfId="0" applyFont="1" applyBorder="1" applyAlignment="1">
      <alignment horizontal="center" vertical="center" shrinkToFit="1"/>
    </xf>
    <xf numFmtId="0" fontId="0" fillId="38" borderId="10" xfId="0" applyFont="1" applyFill="1" applyBorder="1" applyAlignment="1">
      <alignment horizontal="center" vertical="center" shrinkToFit="1"/>
    </xf>
    <xf numFmtId="0" fontId="0" fillId="0" borderId="27" xfId="0" applyFont="1" applyBorder="1" applyAlignment="1">
      <alignment horizontal="center" vertical="center" shrinkToFit="1"/>
    </xf>
    <xf numFmtId="179" fontId="0" fillId="0" borderId="10" xfId="0" applyNumberFormat="1" applyFont="1" applyBorder="1" applyAlignment="1">
      <alignment horizontal="center" vertical="center" shrinkToFit="1"/>
    </xf>
    <xf numFmtId="177" fontId="0" fillId="34" borderId="17" xfId="0" applyNumberFormat="1" applyFont="1" applyFill="1" applyBorder="1" applyAlignment="1">
      <alignment vertical="center" shrinkToFit="1"/>
    </xf>
    <xf numFmtId="177" fontId="0" fillId="34" borderId="11" xfId="0" applyNumberFormat="1" applyFont="1" applyFill="1" applyBorder="1" applyAlignment="1">
      <alignment vertical="center" shrinkToFit="1"/>
    </xf>
    <xf numFmtId="177" fontId="0" fillId="34" borderId="16" xfId="0" applyNumberFormat="1" applyFont="1" applyFill="1" applyBorder="1" applyAlignment="1">
      <alignment vertical="center" shrinkToFit="1"/>
    </xf>
    <xf numFmtId="179" fontId="0" fillId="34" borderId="10" xfId="0" applyNumberFormat="1" applyFont="1" applyFill="1" applyBorder="1" applyAlignment="1">
      <alignment horizontal="center" vertical="center" shrinkToFit="1"/>
    </xf>
    <xf numFmtId="0" fontId="0" fillId="34" borderId="10" xfId="0" applyFont="1" applyFill="1" applyBorder="1" applyAlignment="1">
      <alignment horizontal="center" vertical="center" shrinkToFit="1"/>
    </xf>
    <xf numFmtId="179" fontId="0" fillId="0" borderId="25" xfId="0" applyNumberFormat="1" applyFont="1" applyBorder="1" applyAlignment="1">
      <alignment horizontal="center" vertical="center" shrinkToFit="1"/>
    </xf>
    <xf numFmtId="177" fontId="0" fillId="34" borderId="99" xfId="0" applyNumberFormat="1" applyFont="1" applyFill="1" applyBorder="1" applyAlignment="1">
      <alignment vertical="center" shrinkToFit="1"/>
    </xf>
    <xf numFmtId="177" fontId="0" fillId="34" borderId="100" xfId="0" applyNumberFormat="1" applyFont="1" applyFill="1" applyBorder="1" applyAlignment="1">
      <alignment vertical="center" shrinkToFit="1"/>
    </xf>
    <xf numFmtId="177" fontId="0" fillId="34" borderId="101" xfId="0" applyNumberFormat="1" applyFont="1" applyFill="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73" xfId="0" applyFont="1" applyBorder="1" applyAlignment="1">
      <alignment horizontal="center" vertical="center" wrapText="1" shrinkToFit="1"/>
    </xf>
    <xf numFmtId="0" fontId="0" fillId="0" borderId="72"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14" xfId="0" applyFont="1" applyBorder="1" applyAlignment="1">
      <alignment horizontal="center" vertical="center" shrinkToFit="1"/>
    </xf>
    <xf numFmtId="180" fontId="0" fillId="34" borderId="57" xfId="0" applyNumberFormat="1" applyFont="1" applyFill="1" applyBorder="1" applyAlignment="1">
      <alignment horizontal="right" vertical="center" shrinkToFit="1"/>
    </xf>
    <xf numFmtId="180" fontId="0" fillId="34" borderId="56" xfId="0" applyNumberFormat="1" applyFont="1" applyFill="1" applyBorder="1" applyAlignment="1">
      <alignment horizontal="right" vertical="center" shrinkToFit="1"/>
    </xf>
    <xf numFmtId="180" fontId="0" fillId="34" borderId="14" xfId="0" applyNumberFormat="1" applyFont="1" applyFill="1" applyBorder="1" applyAlignment="1">
      <alignment horizontal="right" vertical="center" shrinkToFit="1"/>
    </xf>
    <xf numFmtId="0" fontId="0" fillId="0" borderId="13" xfId="0" applyNumberFormat="1" applyFont="1" applyBorder="1" applyAlignment="1">
      <alignment vertical="center"/>
    </xf>
    <xf numFmtId="0" fontId="0" fillId="0" borderId="13" xfId="0" applyNumberFormat="1" applyFont="1" applyFill="1" applyBorder="1" applyAlignment="1">
      <alignment vertical="center"/>
    </xf>
    <xf numFmtId="3" fontId="0" fillId="0" borderId="33" xfId="0" applyNumberFormat="1" applyFont="1" applyFill="1" applyBorder="1" applyAlignment="1">
      <alignment vertical="center"/>
    </xf>
    <xf numFmtId="3" fontId="0" fillId="34" borderId="33" xfId="0" applyNumberFormat="1" applyFont="1" applyFill="1" applyBorder="1" applyAlignment="1">
      <alignment horizontal="center" vertical="center"/>
    </xf>
    <xf numFmtId="3" fontId="0" fillId="34" borderId="13"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02" xfId="0" applyFont="1" applyBorder="1" applyAlignment="1">
      <alignment horizontal="center" vertical="center"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22"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20" xfId="0" applyFont="1" applyBorder="1" applyAlignment="1">
      <alignment horizontal="left" vertical="center"/>
    </xf>
    <xf numFmtId="0" fontId="0" fillId="38" borderId="18" xfId="0" applyFont="1" applyFill="1" applyBorder="1" applyAlignment="1">
      <alignment horizontal="center" vertical="center"/>
    </xf>
    <xf numFmtId="0" fontId="0" fillId="38" borderId="33" xfId="0" applyFont="1" applyFill="1" applyBorder="1" applyAlignment="1">
      <alignment horizontal="center" vertical="center"/>
    </xf>
    <xf numFmtId="191" fontId="0" fillId="0" borderId="27" xfId="0" applyNumberFormat="1" applyFont="1" applyBorder="1" applyAlignment="1">
      <alignment horizontal="right" vertical="center"/>
    </xf>
    <xf numFmtId="0" fontId="0" fillId="0" borderId="27" xfId="0" applyFont="1" applyBorder="1" applyAlignment="1">
      <alignment horizontal="center" vertical="center"/>
    </xf>
    <xf numFmtId="0" fontId="0" fillId="0" borderId="75" xfId="0" applyFont="1" applyBorder="1" applyAlignment="1">
      <alignment horizontal="center" vertical="center"/>
    </xf>
    <xf numFmtId="179" fontId="0" fillId="34" borderId="105" xfId="0" applyNumberFormat="1" applyFont="1" applyFill="1" applyBorder="1" applyAlignment="1">
      <alignment horizontal="right" vertical="center"/>
    </xf>
    <xf numFmtId="179" fontId="0" fillId="34" borderId="10" xfId="0" applyNumberFormat="1" applyFont="1" applyFill="1" applyBorder="1" applyAlignment="1">
      <alignment horizontal="right" vertical="center"/>
    </xf>
    <xf numFmtId="179" fontId="0" fillId="34" borderId="106" xfId="0" applyNumberFormat="1" applyFont="1" applyFill="1" applyBorder="1" applyAlignment="1">
      <alignment horizontal="right" vertical="center"/>
    </xf>
    <xf numFmtId="0" fontId="0" fillId="0" borderId="10" xfId="0" applyFont="1" applyBorder="1" applyAlignment="1">
      <alignment horizontal="left" vertical="center"/>
    </xf>
    <xf numFmtId="191" fontId="0" fillId="0" borderId="10" xfId="0" applyNumberFormat="1" applyFont="1" applyBorder="1" applyAlignment="1">
      <alignment horizontal="right" vertical="center"/>
    </xf>
    <xf numFmtId="180" fontId="0" fillId="0" borderId="10" xfId="0" applyNumberFormat="1" applyFont="1" applyBorder="1" applyAlignment="1">
      <alignment horizontal="right" vertical="center"/>
    </xf>
    <xf numFmtId="0" fontId="0" fillId="0" borderId="10" xfId="0" applyFont="1" applyBorder="1" applyAlignment="1">
      <alignment horizontal="right" vertical="center"/>
    </xf>
    <xf numFmtId="0" fontId="0" fillId="0" borderId="17" xfId="0" applyFont="1" applyBorder="1" applyAlignment="1">
      <alignment horizontal="right" vertical="center"/>
    </xf>
    <xf numFmtId="3" fontId="0" fillId="0" borderId="10" xfId="0" applyNumberFormat="1" applyFont="1" applyBorder="1" applyAlignment="1">
      <alignment horizontal="right" vertical="center"/>
    </xf>
    <xf numFmtId="0" fontId="0" fillId="38" borderId="17"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6" xfId="0" applyFont="1" applyFill="1" applyBorder="1" applyAlignment="1">
      <alignment horizontal="center" vertical="center"/>
    </xf>
    <xf numFmtId="179" fontId="0" fillId="34" borderId="107" xfId="0" applyNumberFormat="1" applyFont="1" applyFill="1" applyBorder="1" applyAlignment="1">
      <alignment horizontal="right" vertical="center"/>
    </xf>
    <xf numFmtId="179" fontId="0" fillId="34" borderId="28" xfId="0" applyNumberFormat="1" applyFont="1" applyFill="1" applyBorder="1" applyAlignment="1">
      <alignment horizontal="right" vertical="center"/>
    </xf>
    <xf numFmtId="179" fontId="0" fillId="34" borderId="108" xfId="0" applyNumberFormat="1" applyFont="1" applyFill="1" applyBorder="1" applyAlignment="1">
      <alignment horizontal="right" vertical="center"/>
    </xf>
    <xf numFmtId="0" fontId="0" fillId="0" borderId="17" xfId="0" applyFont="1" applyBorder="1" applyAlignment="1">
      <alignment vertical="center"/>
    </xf>
    <xf numFmtId="0" fontId="0" fillId="0" borderId="10" xfId="0" applyFont="1" applyBorder="1" applyAlignment="1">
      <alignment horizontal="center" vertical="center"/>
    </xf>
    <xf numFmtId="38" fontId="0" fillId="0" borderId="10" xfId="49" applyFont="1" applyBorder="1" applyAlignment="1">
      <alignment horizontal="center" vertical="center"/>
    </xf>
    <xf numFmtId="40" fontId="0" fillId="0" borderId="20" xfId="49" applyNumberFormat="1" applyFont="1" applyBorder="1" applyAlignment="1">
      <alignment vertical="center"/>
    </xf>
    <xf numFmtId="38" fontId="0" fillId="0" borderId="20" xfId="49" applyFont="1" applyBorder="1" applyAlignment="1">
      <alignment vertical="center"/>
    </xf>
    <xf numFmtId="0" fontId="0" fillId="34" borderId="13" xfId="0" applyFont="1" applyFill="1" applyBorder="1" applyAlignment="1">
      <alignment horizontal="center" vertical="center"/>
    </xf>
    <xf numFmtId="191" fontId="0" fillId="34" borderId="13" xfId="0" applyNumberFormat="1" applyFont="1" applyFill="1" applyBorder="1" applyAlignment="1">
      <alignment horizontal="center" vertical="center"/>
    </xf>
    <xf numFmtId="179" fontId="0" fillId="34" borderId="73" xfId="0" applyNumberFormat="1" applyFont="1" applyFill="1" applyBorder="1" applyAlignment="1">
      <alignment horizontal="center" vertical="center"/>
    </xf>
    <xf numFmtId="179" fontId="0" fillId="34" borderId="72" xfId="0" applyNumberFormat="1" applyFont="1" applyFill="1" applyBorder="1" applyAlignment="1">
      <alignment horizontal="center" vertical="center"/>
    </xf>
    <xf numFmtId="179" fontId="0" fillId="34" borderId="71" xfId="0" applyNumberFormat="1" applyFont="1" applyFill="1" applyBorder="1" applyAlignment="1">
      <alignment horizontal="center" vertical="center"/>
    </xf>
    <xf numFmtId="40" fontId="0" fillId="0" borderId="10" xfId="49" applyNumberFormat="1" applyFont="1" applyBorder="1" applyAlignment="1">
      <alignment vertical="center"/>
    </xf>
    <xf numFmtId="38" fontId="0" fillId="0" borderId="10" xfId="49" applyFont="1" applyBorder="1" applyAlignment="1">
      <alignment vertical="center"/>
    </xf>
    <xf numFmtId="0" fontId="0" fillId="34" borderId="33" xfId="0" applyFont="1" applyFill="1" applyBorder="1" applyAlignment="1">
      <alignment horizontal="center" vertical="center"/>
    </xf>
    <xf numFmtId="179" fontId="0" fillId="34" borderId="57" xfId="0" applyNumberFormat="1" applyFont="1" applyFill="1" applyBorder="1" applyAlignment="1">
      <alignment horizontal="center" vertical="center"/>
    </xf>
    <xf numFmtId="179" fontId="0" fillId="34" borderId="56" xfId="0" applyNumberFormat="1" applyFont="1" applyFill="1" applyBorder="1" applyAlignment="1">
      <alignment horizontal="center" vertical="center"/>
    </xf>
    <xf numFmtId="179" fontId="0" fillId="34" borderId="14" xfId="0" applyNumberFormat="1" applyFont="1" applyFill="1" applyBorder="1" applyAlignment="1">
      <alignment horizontal="center" vertical="center"/>
    </xf>
    <xf numFmtId="0" fontId="6" fillId="0" borderId="0" xfId="62" applyFont="1" applyBorder="1" applyAlignment="1">
      <alignment vertical="center"/>
      <protection/>
    </xf>
    <xf numFmtId="0" fontId="6" fillId="0" borderId="0" xfId="62" applyFont="1" applyBorder="1" applyAlignment="1">
      <alignment horizontal="center" vertical="center"/>
      <protection/>
    </xf>
    <xf numFmtId="176" fontId="6" fillId="0" borderId="0" xfId="62" applyNumberFormat="1" applyFont="1" applyBorder="1">
      <alignment vertical="center"/>
      <protection/>
    </xf>
    <xf numFmtId="3" fontId="6" fillId="34" borderId="0" xfId="62" applyNumberFormat="1" applyFont="1" applyFill="1" applyBorder="1">
      <alignment vertical="center"/>
      <protection/>
    </xf>
    <xf numFmtId="0" fontId="6" fillId="34" borderId="0" xfId="62" applyFont="1" applyFill="1" applyBorder="1">
      <alignment vertical="center"/>
      <protection/>
    </xf>
    <xf numFmtId="0" fontId="6" fillId="0" borderId="0" xfId="62" applyFont="1" applyBorder="1" applyAlignment="1">
      <alignment horizontal="center" vertical="center"/>
      <protection/>
    </xf>
    <xf numFmtId="176" fontId="6" fillId="34" borderId="0" xfId="62" applyNumberFormat="1" applyFont="1" applyFill="1" applyBorder="1" applyAlignment="1">
      <alignment horizontal="center" vertical="center"/>
      <protection/>
    </xf>
    <xf numFmtId="188" fontId="6" fillId="0" borderId="26" xfId="65" applyNumberFormat="1" applyFont="1" applyBorder="1">
      <alignment vertical="center"/>
      <protection/>
    </xf>
    <xf numFmtId="188" fontId="6" fillId="0" borderId="20" xfId="65" applyNumberFormat="1" applyFont="1" applyBorder="1">
      <alignment vertical="center"/>
      <protection/>
    </xf>
    <xf numFmtId="188" fontId="6" fillId="0" borderId="10" xfId="65" applyNumberFormat="1" applyFont="1" applyBorder="1">
      <alignment vertical="center"/>
      <protection/>
    </xf>
    <xf numFmtId="0" fontId="9" fillId="0" borderId="0" xfId="62" applyFont="1" applyAlignment="1">
      <alignment horizontal="right" vertical="center"/>
      <protection/>
    </xf>
    <xf numFmtId="0" fontId="7" fillId="0" borderId="20" xfId="62" applyFont="1" applyBorder="1" applyAlignment="1">
      <alignment horizontal="center" vertical="center" shrinkToFit="1"/>
      <protection/>
    </xf>
    <xf numFmtId="0" fontId="0" fillId="0" borderId="0" xfId="0" applyFont="1" applyAlignment="1">
      <alignment/>
    </xf>
    <xf numFmtId="0" fontId="0" fillId="0" borderId="0" xfId="0" applyFont="1" applyAlignment="1">
      <alignment horizontal="left" shrinkToFit="1"/>
    </xf>
    <xf numFmtId="0" fontId="0" fillId="0" borderId="0" xfId="0" applyFont="1" applyAlignment="1">
      <alignment shrinkToFit="1"/>
    </xf>
    <xf numFmtId="0" fontId="0" fillId="0" borderId="0" xfId="0" applyFont="1" applyAlignment="1">
      <alignment horizontal="left" shrinkToFit="1"/>
    </xf>
    <xf numFmtId="0" fontId="0" fillId="0" borderId="0" xfId="0" applyFont="1" applyAlignment="1">
      <alignment shrinkToFit="1"/>
    </xf>
    <xf numFmtId="0" fontId="0" fillId="0" borderId="0" xfId="0" applyFont="1" applyBorder="1" applyAlignment="1">
      <alignment/>
    </xf>
    <xf numFmtId="0" fontId="34" fillId="0" borderId="13" xfId="0" applyFont="1" applyBorder="1" applyAlignment="1">
      <alignment shrinkToFit="1"/>
    </xf>
    <xf numFmtId="0" fontId="0" fillId="0" borderId="13" xfId="0" applyFont="1" applyBorder="1" applyAlignment="1">
      <alignment/>
    </xf>
    <xf numFmtId="0" fontId="0" fillId="0" borderId="0" xfId="0" applyFont="1" applyAlignment="1">
      <alignment horizontal="right"/>
    </xf>
    <xf numFmtId="0" fontId="0" fillId="0" borderId="25" xfId="0" applyFont="1" applyBorder="1" applyAlignment="1">
      <alignment horizontal="center"/>
    </xf>
    <xf numFmtId="0" fontId="0" fillId="0" borderId="18" xfId="0" applyFont="1" applyBorder="1" applyAlignment="1">
      <alignment horizontal="center" wrapText="1" shrinkToFit="1"/>
    </xf>
    <xf numFmtId="0" fontId="0" fillId="0" borderId="33" xfId="0" applyFont="1" applyBorder="1" applyAlignment="1">
      <alignment horizontal="center" wrapText="1" shrinkToFit="1"/>
    </xf>
    <xf numFmtId="0" fontId="0" fillId="0" borderId="19" xfId="0" applyFont="1" applyBorder="1" applyAlignment="1">
      <alignment horizontal="center" wrapText="1" shrinkToFit="1"/>
    </xf>
    <xf numFmtId="0" fontId="0" fillId="0" borderId="18" xfId="0" applyFont="1" applyBorder="1" applyAlignment="1">
      <alignment horizontal="center"/>
    </xf>
    <xf numFmtId="0" fontId="0" fillId="0" borderId="33" xfId="0" applyFont="1" applyBorder="1" applyAlignment="1">
      <alignment horizontal="center"/>
    </xf>
    <xf numFmtId="0" fontId="0" fillId="0" borderId="19" xfId="0" applyFont="1" applyBorder="1" applyAlignment="1">
      <alignment horizontal="center"/>
    </xf>
    <xf numFmtId="0" fontId="0" fillId="0" borderId="26" xfId="0" applyFont="1" applyBorder="1" applyAlignment="1">
      <alignment horizontal="center"/>
    </xf>
    <xf numFmtId="0" fontId="0" fillId="0" borderId="24"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20" xfId="0" applyFont="1" applyBorder="1" applyAlignment="1">
      <alignment horizontal="center"/>
    </xf>
    <xf numFmtId="0" fontId="0" fillId="0" borderId="22" xfId="0" applyFont="1" applyBorder="1" applyAlignment="1">
      <alignment horizontal="right"/>
    </xf>
    <xf numFmtId="0" fontId="0" fillId="0" borderId="13" xfId="0" applyFont="1" applyBorder="1" applyAlignment="1">
      <alignment horizontal="right"/>
    </xf>
    <xf numFmtId="0" fontId="0" fillId="0" borderId="21" xfId="0" applyFont="1" applyBorder="1" applyAlignment="1">
      <alignment horizontal="right"/>
    </xf>
    <xf numFmtId="0" fontId="0" fillId="33" borderId="18" xfId="0" applyFont="1" applyFill="1" applyBorder="1" applyAlignment="1">
      <alignment/>
    </xf>
    <xf numFmtId="0" fontId="0" fillId="33" borderId="18" xfId="0" applyFont="1" applyFill="1" applyBorder="1" applyAlignment="1">
      <alignment horizontal="right"/>
    </xf>
    <xf numFmtId="0" fontId="0" fillId="33" borderId="33" xfId="0" applyFont="1" applyFill="1" applyBorder="1" applyAlignment="1">
      <alignment horizontal="right"/>
    </xf>
    <xf numFmtId="0" fontId="0" fillId="33" borderId="19" xfId="0" applyFont="1" applyFill="1" applyBorder="1" applyAlignment="1">
      <alignment horizontal="right"/>
    </xf>
    <xf numFmtId="0" fontId="0" fillId="33" borderId="24" xfId="0" applyFont="1" applyFill="1" applyBorder="1" applyAlignment="1">
      <alignment/>
    </xf>
    <xf numFmtId="0" fontId="0" fillId="33" borderId="22" xfId="0" applyFont="1" applyFill="1" applyBorder="1" applyAlignment="1">
      <alignment horizontal="right"/>
    </xf>
    <xf numFmtId="0" fontId="0" fillId="33" borderId="13" xfId="0" applyFont="1" applyFill="1" applyBorder="1" applyAlignment="1">
      <alignment horizontal="right"/>
    </xf>
    <xf numFmtId="0" fontId="0" fillId="33" borderId="21" xfId="0" applyFont="1" applyFill="1" applyBorder="1" applyAlignment="1">
      <alignment horizontal="right"/>
    </xf>
    <xf numFmtId="0" fontId="0" fillId="33" borderId="109" xfId="0" applyFont="1" applyFill="1" applyBorder="1" applyAlignment="1">
      <alignment horizontal="right"/>
    </xf>
    <xf numFmtId="0" fontId="0" fillId="33" borderId="110" xfId="0" applyFont="1" applyFill="1" applyBorder="1" applyAlignment="1">
      <alignment horizontal="right"/>
    </xf>
    <xf numFmtId="0" fontId="0" fillId="33" borderId="111" xfId="0" applyFont="1" applyFill="1" applyBorder="1" applyAlignment="1">
      <alignment horizontal="right"/>
    </xf>
    <xf numFmtId="0" fontId="0" fillId="0" borderId="17" xfId="0" applyFont="1" applyBorder="1" applyAlignment="1">
      <alignment/>
    </xf>
    <xf numFmtId="0" fontId="0" fillId="0" borderId="17" xfId="0" applyFont="1" applyBorder="1" applyAlignment="1">
      <alignment horizontal="right"/>
    </xf>
    <xf numFmtId="0" fontId="0" fillId="0" borderId="11" xfId="0" applyFont="1" applyBorder="1" applyAlignment="1">
      <alignment horizontal="right"/>
    </xf>
    <xf numFmtId="0" fontId="0" fillId="0" borderId="112" xfId="0" applyFont="1" applyBorder="1" applyAlignment="1">
      <alignment horizontal="right"/>
    </xf>
    <xf numFmtId="0" fontId="0" fillId="34" borderId="113" xfId="0" applyFont="1" applyFill="1" applyBorder="1" applyAlignment="1">
      <alignment horizontal="right"/>
    </xf>
    <xf numFmtId="0" fontId="0" fillId="34" borderId="114" xfId="0" applyFont="1" applyFill="1" applyBorder="1" applyAlignment="1">
      <alignment horizontal="right"/>
    </xf>
    <xf numFmtId="0" fontId="0" fillId="34" borderId="115" xfId="0" applyFont="1" applyFill="1" applyBorder="1" applyAlignment="1">
      <alignment horizontal="right"/>
    </xf>
    <xf numFmtId="0" fontId="0" fillId="0" borderId="25" xfId="0" applyFont="1" applyBorder="1" applyAlignment="1">
      <alignment horizontal="center" wrapText="1" shrinkToFit="1"/>
    </xf>
    <xf numFmtId="0" fontId="0" fillId="0" borderId="18" xfId="0" applyFont="1" applyBorder="1" applyAlignment="1">
      <alignment horizontal="center" shrinkToFit="1"/>
    </xf>
    <xf numFmtId="0" fontId="0" fillId="0" borderId="25" xfId="0" applyFont="1" applyBorder="1" applyAlignment="1">
      <alignment shrinkToFit="1"/>
    </xf>
    <xf numFmtId="0" fontId="0" fillId="0" borderId="19" xfId="0" applyFont="1" applyBorder="1" applyAlignment="1">
      <alignment shrinkToFit="1"/>
    </xf>
    <xf numFmtId="0" fontId="0" fillId="0" borderId="24" xfId="0" applyFont="1" applyBorder="1" applyAlignment="1">
      <alignment shrinkToFit="1"/>
    </xf>
    <xf numFmtId="0" fontId="0" fillId="0" borderId="26" xfId="0" applyFont="1" applyBorder="1" applyAlignment="1">
      <alignment shrinkToFit="1"/>
    </xf>
    <xf numFmtId="0" fontId="0" fillId="0" borderId="23" xfId="0" applyFont="1" applyBorder="1" applyAlignment="1">
      <alignment shrinkToFit="1"/>
    </xf>
    <xf numFmtId="0" fontId="0" fillId="0" borderId="20" xfId="0" applyFont="1" applyBorder="1" applyAlignment="1">
      <alignment horizontal="right"/>
    </xf>
    <xf numFmtId="0" fontId="0" fillId="0" borderId="22" xfId="0" applyFont="1" applyBorder="1" applyAlignment="1">
      <alignment horizontal="right"/>
    </xf>
    <xf numFmtId="0" fontId="0" fillId="0" borderId="21" xfId="0" applyFont="1" applyBorder="1" applyAlignment="1">
      <alignment/>
    </xf>
    <xf numFmtId="0" fontId="0" fillId="33" borderId="25" xfId="0" applyFont="1" applyFill="1" applyBorder="1" applyAlignment="1">
      <alignment/>
    </xf>
    <xf numFmtId="0" fontId="0" fillId="33" borderId="33" xfId="0" applyFont="1" applyFill="1" applyBorder="1" applyAlignment="1">
      <alignment/>
    </xf>
    <xf numFmtId="0" fontId="0" fillId="34" borderId="25" xfId="0" applyFont="1" applyFill="1" applyBorder="1" applyAlignment="1">
      <alignment/>
    </xf>
    <xf numFmtId="0" fontId="0" fillId="33" borderId="26" xfId="0" applyFont="1" applyFill="1" applyBorder="1" applyAlignment="1">
      <alignment/>
    </xf>
    <xf numFmtId="0" fontId="0" fillId="33" borderId="0" xfId="0" applyFont="1" applyFill="1" applyBorder="1" applyAlignment="1">
      <alignment/>
    </xf>
    <xf numFmtId="0" fontId="0" fillId="34" borderId="116" xfId="0" applyFont="1" applyFill="1" applyBorder="1" applyAlignment="1">
      <alignment/>
    </xf>
    <xf numFmtId="0" fontId="0" fillId="0" borderId="17" xfId="0" applyFont="1" applyBorder="1" applyAlignment="1">
      <alignment/>
    </xf>
    <xf numFmtId="0" fontId="0" fillId="0" borderId="117" xfId="0" applyFont="1" applyBorder="1" applyAlignment="1">
      <alignment/>
    </xf>
    <xf numFmtId="0" fontId="0" fillId="34" borderId="115" xfId="0" applyFont="1" applyFill="1" applyBorder="1" applyAlignment="1">
      <alignment horizontal="right"/>
    </xf>
    <xf numFmtId="0" fontId="0" fillId="0" borderId="118" xfId="0" applyFont="1" applyBorder="1" applyAlignment="1">
      <alignment horizontal="right"/>
    </xf>
    <xf numFmtId="0" fontId="7" fillId="0" borderId="0" xfId="62" applyFont="1" applyAlignment="1">
      <alignment vertical="center" shrinkToFit="1"/>
      <protection/>
    </xf>
    <xf numFmtId="0" fontId="2" fillId="0" borderId="0" xfId="62" applyFont="1" applyBorder="1" applyAlignment="1" quotePrefix="1">
      <alignment horizontal="center" vertical="center"/>
      <protection/>
    </xf>
    <xf numFmtId="0" fontId="10" fillId="0" borderId="0" xfId="62" applyFont="1" applyBorder="1" applyAlignment="1">
      <alignment horizontal="center" vertical="center"/>
      <protection/>
    </xf>
    <xf numFmtId="0" fontId="10" fillId="0" borderId="0" xfId="62" applyFont="1" applyBorder="1" applyAlignment="1">
      <alignment horizontal="center"/>
      <protection/>
    </xf>
    <xf numFmtId="0" fontId="10" fillId="0" borderId="0" xfId="62" applyFont="1" applyBorder="1" applyAlignment="1">
      <alignment horizontal="center"/>
      <protection/>
    </xf>
    <xf numFmtId="0" fontId="10" fillId="0" borderId="0" xfId="62" applyFont="1" applyBorder="1" applyAlignment="1">
      <alignment horizontal="right"/>
      <protection/>
    </xf>
    <xf numFmtId="0" fontId="10" fillId="0" borderId="0" xfId="62" applyFont="1" applyBorder="1">
      <alignment vertical="center"/>
      <protection/>
    </xf>
    <xf numFmtId="177" fontId="2" fillId="34" borderId="10" xfId="62" applyNumberFormat="1" applyFont="1" applyFill="1" applyBorder="1" applyProtection="1">
      <alignment vertical="center"/>
      <protection locked="0"/>
    </xf>
    <xf numFmtId="179" fontId="7" fillId="0" borderId="0" xfId="62" applyNumberFormat="1" applyFont="1" applyFill="1" applyBorder="1">
      <alignment vertical="center"/>
      <protection/>
    </xf>
    <xf numFmtId="0" fontId="12" fillId="0" borderId="0" xfId="62" applyFont="1" applyBorder="1" applyAlignment="1">
      <alignment horizontal="center" vertical="center"/>
      <protection/>
    </xf>
    <xf numFmtId="0" fontId="12" fillId="0" borderId="0" xfId="62" applyFont="1" applyBorder="1" applyAlignment="1">
      <alignment horizontal="center" vertical="center" wrapText="1"/>
      <protection/>
    </xf>
    <xf numFmtId="0" fontId="12" fillId="0" borderId="0" xfId="62" applyFont="1" applyBorder="1" applyAlignment="1">
      <alignment horizontal="distributed"/>
      <protection/>
    </xf>
    <xf numFmtId="49" fontId="10" fillId="0" borderId="0" xfId="62" applyNumberFormat="1" applyFont="1" applyBorder="1" applyAlignment="1">
      <alignment horizontal="center"/>
      <protection/>
    </xf>
    <xf numFmtId="0" fontId="10" fillId="0" borderId="0" xfId="62" applyFont="1" applyBorder="1" applyAlignment="1">
      <alignment horizontal="right"/>
      <protection/>
    </xf>
    <xf numFmtId="187" fontId="10" fillId="0" borderId="0" xfId="62" applyNumberFormat="1" applyFont="1" applyBorder="1" applyAlignment="1">
      <alignment horizontal="center"/>
      <protection/>
    </xf>
    <xf numFmtId="0" fontId="7" fillId="0" borderId="25" xfId="62" applyFont="1" applyBorder="1" applyAlignment="1">
      <alignment horizontal="center" vertical="center"/>
      <protection/>
    </xf>
    <xf numFmtId="178" fontId="7" fillId="0" borderId="25" xfId="62" applyNumberFormat="1" applyFont="1" applyBorder="1" applyAlignment="1">
      <alignment horizontal="center" vertical="center"/>
      <protection/>
    </xf>
    <xf numFmtId="177" fontId="7" fillId="0" borderId="25" xfId="62" applyNumberFormat="1" applyFont="1" applyFill="1" applyBorder="1" applyAlignment="1">
      <alignment horizontal="center" vertical="center"/>
      <protection/>
    </xf>
    <xf numFmtId="178" fontId="7" fillId="0" borderId="13" xfId="62" applyNumberFormat="1" applyFont="1" applyBorder="1" applyAlignment="1">
      <alignment horizontal="center" vertical="center"/>
      <protection/>
    </xf>
    <xf numFmtId="178" fontId="7" fillId="0" borderId="21" xfId="62" applyNumberFormat="1" applyFont="1" applyBorder="1" applyAlignment="1">
      <alignment horizontal="center" vertical="center" shrinkToFit="1"/>
      <protection/>
    </xf>
    <xf numFmtId="177" fontId="7" fillId="0" borderId="20" xfId="62" applyNumberFormat="1" applyFont="1" applyFill="1" applyBorder="1" applyAlignment="1">
      <alignment horizontal="center" vertical="center"/>
      <protection/>
    </xf>
    <xf numFmtId="178" fontId="7" fillId="0" borderId="17" xfId="62" applyNumberFormat="1" applyFont="1" applyBorder="1" applyAlignment="1">
      <alignment horizontal="center" vertical="center"/>
      <protection/>
    </xf>
    <xf numFmtId="0" fontId="7" fillId="0" borderId="10" xfId="62" applyFont="1" applyBorder="1" applyAlignment="1">
      <alignment horizontal="center" vertical="center"/>
      <protection/>
    </xf>
    <xf numFmtId="0" fontId="7" fillId="0" borderId="11" xfId="62" applyFont="1" applyBorder="1" applyAlignment="1">
      <alignment horizontal="center" vertical="center" wrapText="1" shrinkToFit="1"/>
      <protection/>
    </xf>
    <xf numFmtId="0" fontId="8" fillId="0" borderId="10" xfId="62" applyFont="1" applyBorder="1" applyAlignment="1">
      <alignment horizontal="distributed" shrinkToFit="1"/>
      <protection/>
    </xf>
    <xf numFmtId="177" fontId="7" fillId="33" borderId="11" xfId="62" applyNumberFormat="1" applyFont="1" applyFill="1" applyBorder="1" applyProtection="1">
      <alignment vertical="center"/>
      <protection locked="0"/>
    </xf>
    <xf numFmtId="179" fontId="7" fillId="0" borderId="11" xfId="62" applyNumberFormat="1" applyFont="1" applyFill="1" applyBorder="1">
      <alignment vertical="center"/>
      <protection/>
    </xf>
    <xf numFmtId="187" fontId="11" fillId="0" borderId="0" xfId="62" applyNumberFormat="1" applyFont="1" applyBorder="1" applyAlignment="1">
      <alignment horizontal="center"/>
      <protection/>
    </xf>
    <xf numFmtId="178" fontId="7" fillId="0" borderId="18" xfId="62" applyNumberFormat="1" applyFont="1" applyBorder="1" applyAlignment="1">
      <alignment horizontal="center" vertical="center"/>
      <protection/>
    </xf>
    <xf numFmtId="0" fontId="7" fillId="0" borderId="19" xfId="62" applyFont="1" applyBorder="1" applyAlignment="1">
      <alignment horizontal="center" vertical="center" wrapText="1"/>
      <protection/>
    </xf>
    <xf numFmtId="0" fontId="7" fillId="0" borderId="25" xfId="62" applyFont="1" applyBorder="1" applyAlignment="1">
      <alignment horizontal="center" vertical="center" wrapText="1" shrinkToFit="1"/>
      <protection/>
    </xf>
    <xf numFmtId="178" fontId="7" fillId="0" borderId="24" xfId="62" applyNumberFormat="1" applyFont="1" applyBorder="1" applyAlignment="1">
      <alignment horizontal="center" vertical="center"/>
      <protection/>
    </xf>
    <xf numFmtId="0" fontId="7" fillId="0" borderId="23" xfId="62" applyFont="1" applyBorder="1" applyAlignment="1">
      <alignment horizontal="center" vertical="center"/>
      <protection/>
    </xf>
    <xf numFmtId="0" fontId="7" fillId="0" borderId="26" xfId="62" applyFont="1" applyBorder="1" applyAlignment="1">
      <alignment horizontal="center" vertical="center"/>
      <protection/>
    </xf>
    <xf numFmtId="0" fontId="7" fillId="0" borderId="20" xfId="62" applyFont="1" applyBorder="1" applyAlignment="1">
      <alignment horizontal="center" vertical="center" wrapText="1" shrinkToFit="1"/>
      <protection/>
    </xf>
    <xf numFmtId="0" fontId="7" fillId="0" borderId="20" xfId="62" applyFont="1" applyBorder="1" applyAlignment="1">
      <alignment horizontal="center" vertical="center"/>
      <protection/>
    </xf>
    <xf numFmtId="178" fontId="7" fillId="0" borderId="22" xfId="62" applyNumberFormat="1" applyFont="1" applyBorder="1" applyAlignment="1">
      <alignment horizontal="center" vertical="center"/>
      <protection/>
    </xf>
    <xf numFmtId="0" fontId="7" fillId="0" borderId="21" xfId="62" applyFont="1" applyBorder="1" applyAlignment="1">
      <alignment horizontal="center" vertical="center"/>
      <protection/>
    </xf>
    <xf numFmtId="178" fontId="7" fillId="0" borderId="0" xfId="62" applyNumberFormat="1" applyFont="1" applyBorder="1" applyAlignment="1">
      <alignment horizontal="center" vertical="center"/>
      <protection/>
    </xf>
    <xf numFmtId="0" fontId="7" fillId="0" borderId="0" xfId="62" applyFont="1" applyBorder="1" applyAlignment="1">
      <alignment horizontal="center" vertical="center" wrapText="1" shrinkToFit="1"/>
      <protection/>
    </xf>
    <xf numFmtId="0" fontId="8" fillId="0" borderId="0" xfId="62" applyFont="1" applyBorder="1" applyAlignment="1">
      <alignment horizontal="distributed" shrinkToFit="1"/>
      <protection/>
    </xf>
    <xf numFmtId="177" fontId="7" fillId="0" borderId="0" xfId="62" applyNumberFormat="1" applyFont="1" applyFill="1" applyBorder="1" applyProtection="1">
      <alignment vertical="center"/>
      <protection locked="0"/>
    </xf>
    <xf numFmtId="0" fontId="7" fillId="0" borderId="13" xfId="62" applyFont="1" applyBorder="1" applyAlignment="1">
      <alignment horizontal="center" vertical="center"/>
      <protection/>
    </xf>
    <xf numFmtId="0" fontId="7" fillId="0" borderId="13" xfId="62" applyFont="1" applyBorder="1" applyAlignment="1">
      <alignment horizontal="center" vertical="center" wrapText="1" shrinkToFit="1"/>
      <protection/>
    </xf>
    <xf numFmtId="0" fontId="8" fillId="0" borderId="13" xfId="62" applyFont="1" applyBorder="1" applyAlignment="1">
      <alignment horizontal="distributed" shrinkToFit="1"/>
      <protection/>
    </xf>
    <xf numFmtId="177" fontId="7" fillId="0" borderId="13" xfId="62" applyNumberFormat="1" applyFont="1" applyFill="1" applyBorder="1" applyProtection="1">
      <alignment vertical="center"/>
      <protection locked="0"/>
    </xf>
    <xf numFmtId="0" fontId="7" fillId="0" borderId="13" xfId="62" applyFont="1" applyFill="1" applyBorder="1" applyAlignment="1">
      <alignment horizontal="center" vertical="center"/>
      <protection/>
    </xf>
    <xf numFmtId="179" fontId="7" fillId="0" borderId="13" xfId="62" applyNumberFormat="1" applyFont="1" applyFill="1" applyBorder="1">
      <alignment vertical="center"/>
      <protection/>
    </xf>
    <xf numFmtId="177" fontId="7" fillId="0" borderId="13" xfId="62" applyNumberFormat="1" applyFont="1" applyFill="1" applyBorder="1">
      <alignment vertical="center"/>
      <protection/>
    </xf>
    <xf numFmtId="0" fontId="7" fillId="0" borderId="23" xfId="62" applyFont="1" applyBorder="1" applyAlignment="1">
      <alignment horizontal="center" vertical="center" wrapText="1"/>
      <protection/>
    </xf>
    <xf numFmtId="0" fontId="7" fillId="0" borderId="26" xfId="62" applyFont="1" applyBorder="1" applyAlignment="1">
      <alignment horizontal="center" vertical="center" wrapText="1" shrinkToFit="1"/>
      <protection/>
    </xf>
    <xf numFmtId="0" fontId="8" fillId="0" borderId="20" xfId="62" applyFont="1" applyBorder="1" applyAlignment="1">
      <alignment horizontal="distributed" shrinkToFit="1"/>
      <protection/>
    </xf>
    <xf numFmtId="177" fontId="7" fillId="33" borderId="13" xfId="62" applyNumberFormat="1" applyFont="1" applyFill="1" applyBorder="1" applyProtection="1">
      <alignment vertical="center"/>
      <protection locked="0"/>
    </xf>
    <xf numFmtId="0" fontId="7" fillId="0" borderId="24" xfId="62" applyFont="1" applyBorder="1">
      <alignment vertical="center"/>
      <protection/>
    </xf>
    <xf numFmtId="0" fontId="35" fillId="0" borderId="0" xfId="62" applyFont="1" applyBorder="1" applyAlignment="1">
      <alignment horizontal="distributed" shrinkToFit="1"/>
      <protection/>
    </xf>
    <xf numFmtId="177" fontId="2" fillId="33" borderId="10" xfId="62" applyNumberFormat="1" applyFont="1" applyFill="1" applyBorder="1" applyProtection="1">
      <alignment vertical="center"/>
      <protection locked="0"/>
    </xf>
    <xf numFmtId="188" fontId="10" fillId="0" borderId="0" xfId="60" applyNumberFormat="1" applyFont="1" applyBorder="1" applyAlignment="1">
      <alignment horizontal="right"/>
    </xf>
    <xf numFmtId="188" fontId="10" fillId="0" borderId="0" xfId="62" applyNumberFormat="1" applyFont="1" applyBorder="1" applyAlignment="1">
      <alignment horizontal="right"/>
      <protection/>
    </xf>
    <xf numFmtId="0" fontId="7" fillId="0" borderId="17" xfId="62" applyFont="1" applyBorder="1" applyAlignment="1">
      <alignment horizontal="center" vertical="center" wrapText="1" shrinkToFit="1"/>
      <protection/>
    </xf>
    <xf numFmtId="0" fontId="7" fillId="0" borderId="16" xfId="62" applyFont="1" applyBorder="1" applyAlignment="1">
      <alignment horizontal="center" vertical="center" wrapText="1" shrinkToFit="1"/>
      <protection/>
    </xf>
    <xf numFmtId="0" fontId="7" fillId="0" borderId="16" xfId="62" applyFont="1" applyBorder="1" applyAlignment="1">
      <alignment horizontal="center" vertical="center" wrapText="1"/>
      <protection/>
    </xf>
    <xf numFmtId="178" fontId="7" fillId="0" borderId="0" xfId="62" applyNumberFormat="1" applyFont="1" applyFill="1" applyBorder="1" applyAlignment="1">
      <alignment horizontal="center" vertical="center"/>
      <protection/>
    </xf>
    <xf numFmtId="0" fontId="7" fillId="0" borderId="0" xfId="62" applyFont="1" applyFill="1" applyBorder="1" applyAlignment="1">
      <alignment horizontal="center" vertical="center" wrapText="1" shrinkToFit="1"/>
      <protection/>
    </xf>
    <xf numFmtId="0" fontId="7" fillId="0" borderId="0" xfId="62" applyFont="1" applyFill="1">
      <alignment vertical="center"/>
      <protection/>
    </xf>
    <xf numFmtId="0" fontId="12" fillId="0" borderId="0" xfId="62" applyFont="1" applyFill="1" applyBorder="1" applyAlignment="1">
      <alignment horizontal="center" vertical="center"/>
      <protection/>
    </xf>
    <xf numFmtId="0" fontId="12" fillId="0" borderId="0" xfId="62" applyFont="1" applyFill="1" applyBorder="1" applyAlignment="1">
      <alignment horizontal="center" vertical="center" wrapText="1"/>
      <protection/>
    </xf>
    <xf numFmtId="0" fontId="12" fillId="0" borderId="0" xfId="62" applyFont="1" applyFill="1" applyBorder="1" applyAlignment="1">
      <alignment horizontal="distributed"/>
      <protection/>
    </xf>
    <xf numFmtId="0" fontId="10" fillId="0" borderId="0" xfId="62" applyFont="1" applyFill="1" applyBorder="1" applyAlignment="1">
      <alignment horizontal="right"/>
      <protection/>
    </xf>
    <xf numFmtId="49" fontId="10" fillId="0" borderId="0" xfId="62" applyNumberFormat="1" applyFont="1" applyFill="1" applyBorder="1" applyAlignment="1">
      <alignment horizontal="center"/>
      <protection/>
    </xf>
    <xf numFmtId="187" fontId="10" fillId="0" borderId="0" xfId="62" applyNumberFormat="1" applyFont="1" applyFill="1" applyBorder="1" applyAlignment="1">
      <alignment horizontal="center"/>
      <protection/>
    </xf>
    <xf numFmtId="0" fontId="10" fillId="0" borderId="0" xfId="62" applyFont="1" applyFill="1" applyBorder="1" applyAlignment="1">
      <alignment horizontal="center"/>
      <protection/>
    </xf>
    <xf numFmtId="0" fontId="10" fillId="0" borderId="0" xfId="62" applyFont="1" applyFill="1" applyBorder="1">
      <alignment vertical="center"/>
      <protection/>
    </xf>
    <xf numFmtId="0" fontId="7" fillId="0" borderId="0" xfId="62" applyFont="1" applyBorder="1" applyAlignment="1">
      <alignment horizontal="center" vertical="center" shrinkToFit="1"/>
      <protection/>
    </xf>
    <xf numFmtId="0" fontId="6" fillId="0" borderId="0" xfId="62" applyFont="1" applyAlignment="1">
      <alignment horizontal="left" vertical="center"/>
      <protection/>
    </xf>
    <xf numFmtId="0" fontId="9" fillId="0" borderId="0" xfId="62" applyFont="1" applyBorder="1" applyAlignment="1">
      <alignment horizontal="left" vertical="center" wrapText="1"/>
      <protection/>
    </xf>
    <xf numFmtId="177" fontId="9" fillId="0" borderId="0" xfId="62" applyNumberFormat="1" applyFont="1" applyBorder="1" applyAlignment="1">
      <alignment horizontal="left" vertical="center" wrapText="1"/>
      <protection/>
    </xf>
    <xf numFmtId="0" fontId="7" fillId="0" borderId="33" xfId="62" applyFont="1" applyBorder="1" applyAlignment="1">
      <alignment horizontal="center" vertical="center"/>
      <protection/>
    </xf>
    <xf numFmtId="0" fontId="7" fillId="0" borderId="119" xfId="62" applyFont="1" applyBorder="1" applyAlignment="1">
      <alignment horizontal="center" vertical="center"/>
      <protection/>
    </xf>
    <xf numFmtId="0" fontId="0" fillId="0" borderId="119" xfId="0" applyFont="1" applyBorder="1" applyAlignment="1">
      <alignment horizontal="center" vertical="center"/>
    </xf>
    <xf numFmtId="0" fontId="0" fillId="0" borderId="76" xfId="0" applyFont="1" applyBorder="1" applyAlignment="1">
      <alignment horizontal="center" vertical="center"/>
    </xf>
    <xf numFmtId="177" fontId="7" fillId="33" borderId="25" xfId="62" applyNumberFormat="1" applyFont="1" applyFill="1" applyBorder="1" applyProtection="1">
      <alignment vertical="center"/>
      <protection locked="0"/>
    </xf>
    <xf numFmtId="177" fontId="7" fillId="0" borderId="120" xfId="62" applyNumberFormat="1" applyFont="1" applyFill="1" applyBorder="1">
      <alignment vertical="center"/>
      <protection/>
    </xf>
    <xf numFmtId="0" fontId="7" fillId="0" borderId="120" xfId="62" applyFont="1" applyBorder="1" applyAlignment="1">
      <alignment horizontal="center" vertical="center"/>
      <protection/>
    </xf>
    <xf numFmtId="179" fontId="7" fillId="0" borderId="120" xfId="62" applyNumberFormat="1" applyFont="1" applyBorder="1">
      <alignment vertical="center"/>
      <protection/>
    </xf>
    <xf numFmtId="0" fontId="7" fillId="0" borderId="33" xfId="62" applyFont="1" applyBorder="1" applyAlignment="1">
      <alignment horizontal="center" vertical="center" shrinkToFit="1"/>
      <protection/>
    </xf>
    <xf numFmtId="177" fontId="7" fillId="0" borderId="33" xfId="62" applyNumberFormat="1" applyFont="1" applyFill="1" applyBorder="1">
      <alignment vertical="center"/>
      <protection/>
    </xf>
    <xf numFmtId="179" fontId="7" fillId="0" borderId="33" xfId="62" applyNumberFormat="1" applyFont="1" applyBorder="1">
      <alignment vertical="center"/>
      <protection/>
    </xf>
    <xf numFmtId="0" fontId="6" fillId="0" borderId="0" xfId="62" applyFont="1" applyBorder="1" applyAlignment="1">
      <alignment horizontal="left" vertical="center"/>
      <protection/>
    </xf>
    <xf numFmtId="179" fontId="7" fillId="0" borderId="0" xfId="62" applyNumberFormat="1" applyFont="1" applyBorder="1">
      <alignment vertical="center"/>
      <protection/>
    </xf>
    <xf numFmtId="0" fontId="7" fillId="0" borderId="0" xfId="62" applyFont="1" applyFill="1" applyBorder="1" applyAlignment="1">
      <alignment vertical="center"/>
      <protection/>
    </xf>
    <xf numFmtId="0" fontId="7" fillId="0" borderId="0" xfId="62" applyFont="1" applyFill="1" applyBorder="1" applyAlignment="1">
      <alignment vertical="center" shrinkToFit="1"/>
      <protection/>
    </xf>
    <xf numFmtId="0" fontId="2" fillId="0" borderId="0" xfId="62" applyFont="1" applyFill="1" applyBorder="1" applyAlignment="1" quotePrefix="1">
      <alignment horizontal="center" vertical="center"/>
      <protection/>
    </xf>
    <xf numFmtId="0" fontId="2" fillId="0" borderId="0" xfId="62" applyFont="1" applyFill="1" applyBorder="1" applyAlignment="1">
      <alignment vertical="center"/>
      <protection/>
    </xf>
    <xf numFmtId="179" fontId="6" fillId="0" borderId="0" xfId="62" applyNumberFormat="1" applyFont="1" applyFill="1" applyBorder="1">
      <alignment vertical="center"/>
      <protection/>
    </xf>
    <xf numFmtId="177" fontId="6" fillId="0" borderId="0" xfId="62" applyNumberFormat="1" applyFont="1" applyFill="1" applyBorder="1">
      <alignment vertical="center"/>
      <protection/>
    </xf>
    <xf numFmtId="0" fontId="6" fillId="0" borderId="0" xfId="62" applyFont="1" applyFill="1" applyBorder="1" applyAlignment="1" quotePrefix="1">
      <alignment horizontal="center" vertical="center"/>
      <protection/>
    </xf>
    <xf numFmtId="0" fontId="6" fillId="0" borderId="0" xfId="62" applyFont="1" applyFill="1" applyBorder="1" applyAlignment="1">
      <alignment vertical="center"/>
      <protection/>
    </xf>
    <xf numFmtId="0" fontId="7" fillId="0" borderId="0" xfId="62" applyFont="1" applyFill="1" applyBorder="1" applyAlignment="1">
      <alignment horizontal="center" vertical="center"/>
      <protection/>
    </xf>
    <xf numFmtId="177" fontId="7" fillId="0" borderId="0" xfId="62" applyNumberFormat="1" applyFont="1" applyFill="1" applyBorder="1" applyAlignment="1">
      <alignment horizontal="center" vertical="center"/>
      <protection/>
    </xf>
    <xf numFmtId="177" fontId="7" fillId="0" borderId="0" xfId="62" applyNumberFormat="1" applyFont="1" applyFill="1" applyBorder="1" applyAlignment="1">
      <alignment horizontal="center" vertical="center" shrinkToFit="1"/>
      <protection/>
    </xf>
    <xf numFmtId="0" fontId="7" fillId="0" borderId="0" xfId="62" applyFont="1" applyFill="1" applyBorder="1" applyAlignment="1">
      <alignment horizontal="center" vertical="center" shrinkToFit="1"/>
      <protection/>
    </xf>
    <xf numFmtId="179" fontId="2" fillId="0" borderId="13" xfId="62" applyNumberFormat="1" applyFont="1" applyBorder="1" applyAlignment="1">
      <alignment horizontal="center" vertical="center"/>
      <protection/>
    </xf>
    <xf numFmtId="0" fontId="2" fillId="33" borderId="10" xfId="62" applyFont="1" applyFill="1" applyBorder="1" applyProtection="1">
      <alignment vertical="center"/>
      <protection locked="0"/>
    </xf>
    <xf numFmtId="0" fontId="8" fillId="0" borderId="0" xfId="62" applyFont="1" applyAlignment="1">
      <alignment horizontal="left" vertical="center"/>
      <protection/>
    </xf>
    <xf numFmtId="0" fontId="7" fillId="33" borderId="10" xfId="62" applyFont="1" applyFill="1" applyBorder="1" applyProtection="1">
      <alignment vertical="center"/>
      <protection locked="0"/>
    </xf>
    <xf numFmtId="0" fontId="7" fillId="34" borderId="25" xfId="62" applyFont="1" applyFill="1" applyBorder="1">
      <alignment vertical="center"/>
      <protection/>
    </xf>
    <xf numFmtId="0" fontId="7" fillId="33" borderId="25" xfId="62" applyFont="1" applyFill="1" applyBorder="1" applyProtection="1">
      <alignment vertical="center"/>
      <protection locked="0"/>
    </xf>
    <xf numFmtId="0" fontId="2" fillId="0" borderId="76" xfId="62" applyFont="1" applyBorder="1" applyAlignment="1">
      <alignment horizontal="center" vertical="center"/>
      <protection/>
    </xf>
    <xf numFmtId="0" fontId="7" fillId="0" borderId="58" xfId="62" applyFont="1" applyFill="1" applyBorder="1" applyAlignment="1">
      <alignment horizontal="center" vertical="center"/>
      <protection/>
    </xf>
    <xf numFmtId="0" fontId="7" fillId="0" borderId="15" xfId="62" applyFont="1" applyFill="1" applyBorder="1">
      <alignment vertical="center"/>
      <protection/>
    </xf>
    <xf numFmtId="0" fontId="7" fillId="34" borderId="14" xfId="62" applyFont="1" applyFill="1" applyBorder="1">
      <alignment vertical="center"/>
      <protection/>
    </xf>
    <xf numFmtId="0" fontId="7" fillId="0" borderId="27" xfId="62" applyFont="1" applyBorder="1">
      <alignment vertical="center"/>
      <protection/>
    </xf>
    <xf numFmtId="183" fontId="7" fillId="34" borderId="26" xfId="62" applyNumberFormat="1" applyFont="1" applyFill="1" applyBorder="1" applyProtection="1">
      <alignment vertical="center"/>
      <protection locked="0"/>
    </xf>
    <xf numFmtId="183" fontId="8" fillId="0" borderId="26" xfId="62" applyNumberFormat="1" applyFont="1" applyFill="1" applyBorder="1" applyAlignment="1">
      <alignment vertical="center" shrinkToFit="1"/>
      <protection/>
    </xf>
    <xf numFmtId="0" fontId="7" fillId="0" borderId="27" xfId="62" applyFont="1" applyFill="1" applyBorder="1">
      <alignment vertical="center"/>
      <protection/>
    </xf>
    <xf numFmtId="183" fontId="2" fillId="0" borderId="13" xfId="62" applyNumberFormat="1" applyFont="1" applyBorder="1" applyAlignment="1">
      <alignment horizontal="center" vertical="center"/>
      <protection/>
    </xf>
    <xf numFmtId="183" fontId="6" fillId="0" borderId="0" xfId="62" applyNumberFormat="1" applyFont="1">
      <alignment vertical="center"/>
      <protection/>
    </xf>
    <xf numFmtId="183" fontId="7" fillId="0" borderId="25" xfId="62" applyNumberFormat="1" applyFont="1" applyBorder="1" applyAlignment="1">
      <alignment horizontal="center" vertical="center"/>
      <protection/>
    </xf>
    <xf numFmtId="183" fontId="7" fillId="0" borderId="20" xfId="62" applyNumberFormat="1" applyFont="1" applyBorder="1" applyAlignment="1">
      <alignment horizontal="center" vertical="center"/>
      <protection/>
    </xf>
    <xf numFmtId="183" fontId="7" fillId="0" borderId="10" xfId="62" applyNumberFormat="1" applyFont="1" applyBorder="1">
      <alignment vertical="center"/>
      <protection/>
    </xf>
    <xf numFmtId="183" fontId="7" fillId="0" borderId="25" xfId="62" applyNumberFormat="1" applyFont="1" applyBorder="1">
      <alignment vertical="center"/>
      <protection/>
    </xf>
    <xf numFmtId="183" fontId="2" fillId="0" borderId="0" xfId="62" applyNumberFormat="1" applyFont="1">
      <alignment vertical="center"/>
      <protection/>
    </xf>
    <xf numFmtId="0" fontId="7" fillId="0" borderId="25" xfId="62" applyFont="1" applyFill="1" applyBorder="1">
      <alignment vertical="center"/>
      <protection/>
    </xf>
    <xf numFmtId="0" fontId="7" fillId="0" borderId="20" xfId="62" applyFont="1" applyFill="1" applyBorder="1">
      <alignment vertical="center"/>
      <protection/>
    </xf>
    <xf numFmtId="183" fontId="7" fillId="0" borderId="0" xfId="62" applyNumberFormat="1" applyFont="1" applyFill="1" applyBorder="1" applyAlignment="1">
      <alignment horizontal="center" vertical="center"/>
      <protection/>
    </xf>
    <xf numFmtId="0" fontId="2" fillId="0" borderId="17" xfId="62" applyFont="1" applyBorder="1" applyAlignment="1">
      <alignment horizontal="center" vertical="center" shrinkToFit="1"/>
      <protection/>
    </xf>
    <xf numFmtId="0" fontId="2" fillId="0" borderId="16" xfId="62" applyFont="1" applyBorder="1" applyAlignment="1">
      <alignment horizontal="center" vertical="center" shrinkToFit="1"/>
      <protection/>
    </xf>
    <xf numFmtId="0" fontId="2" fillId="33" borderId="18" xfId="62" applyFont="1" applyFill="1" applyBorder="1" applyAlignment="1" applyProtection="1">
      <alignment horizontal="center" vertical="center" shrinkToFit="1"/>
      <protection locked="0"/>
    </xf>
    <xf numFmtId="0" fontId="2" fillId="33" borderId="19" xfId="62" applyFont="1" applyFill="1" applyBorder="1" applyAlignment="1" applyProtection="1">
      <alignment horizontal="center" vertical="center" shrinkToFit="1"/>
      <protection locked="0"/>
    </xf>
    <xf numFmtId="38" fontId="2" fillId="33" borderId="18" xfId="62" applyNumberFormat="1" applyFont="1" applyFill="1" applyBorder="1" applyAlignment="1" applyProtection="1">
      <alignment horizontal="center" vertical="center" shrinkToFit="1"/>
      <protection locked="0"/>
    </xf>
    <xf numFmtId="38" fontId="2" fillId="33" borderId="19" xfId="62" applyNumberFormat="1" applyFont="1" applyFill="1" applyBorder="1" applyAlignment="1" applyProtection="1">
      <alignment horizontal="center" vertical="center" shrinkToFit="1"/>
      <protection locked="0"/>
    </xf>
    <xf numFmtId="0" fontId="2" fillId="33" borderId="22" xfId="62" applyFont="1" applyFill="1" applyBorder="1" applyAlignment="1" applyProtection="1">
      <alignment horizontal="center" vertical="center" shrinkToFit="1"/>
      <protection locked="0"/>
    </xf>
    <xf numFmtId="0" fontId="2" fillId="33" borderId="21" xfId="62" applyFont="1" applyFill="1" applyBorder="1" applyAlignment="1" applyProtection="1">
      <alignment horizontal="center" vertical="center" shrinkToFit="1"/>
      <protection locked="0"/>
    </xf>
    <xf numFmtId="38" fontId="2" fillId="33" borderId="22" xfId="62" applyNumberFormat="1" applyFont="1" applyFill="1" applyBorder="1" applyAlignment="1" applyProtection="1">
      <alignment horizontal="center" vertical="center" shrinkToFit="1"/>
      <protection locked="0"/>
    </xf>
    <xf numFmtId="38" fontId="2" fillId="33" borderId="21" xfId="62" applyNumberFormat="1" applyFont="1" applyFill="1" applyBorder="1" applyAlignment="1" applyProtection="1">
      <alignment horizontal="center" vertical="center" shrinkToFit="1"/>
      <protection locked="0"/>
    </xf>
    <xf numFmtId="38" fontId="2" fillId="0" borderId="0" xfId="62" applyNumberFormat="1" applyFont="1" applyBorder="1">
      <alignment vertical="center"/>
      <protection/>
    </xf>
    <xf numFmtId="38" fontId="2" fillId="0" borderId="0" xfId="62" applyNumberFormat="1" applyFont="1" applyAlignment="1">
      <alignment horizontal="right" vertical="center"/>
      <protection/>
    </xf>
    <xf numFmtId="0" fontId="9" fillId="0" borderId="17"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6" xfId="62" applyFont="1" applyBorder="1" applyAlignment="1">
      <alignment horizontal="center" vertical="center"/>
      <protection/>
    </xf>
    <xf numFmtId="38" fontId="9" fillId="0" borderId="17" xfId="62" applyNumberFormat="1" applyFont="1" applyBorder="1" applyAlignment="1">
      <alignment horizontal="center" vertical="center"/>
      <protection/>
    </xf>
    <xf numFmtId="38" fontId="9" fillId="0" borderId="11" xfId="62" applyNumberFormat="1" applyFont="1" applyBorder="1" applyAlignment="1">
      <alignment horizontal="center" vertical="center"/>
      <protection/>
    </xf>
    <xf numFmtId="38" fontId="9" fillId="0" borderId="16" xfId="62" applyNumberFormat="1" applyFont="1" applyBorder="1" applyAlignment="1">
      <alignment horizontal="center" vertical="center"/>
      <protection/>
    </xf>
    <xf numFmtId="0" fontId="9" fillId="0" borderId="0" xfId="62" applyFont="1">
      <alignment vertical="center"/>
      <protection/>
    </xf>
    <xf numFmtId="178" fontId="9" fillId="0" borderId="17" xfId="62" applyNumberFormat="1" applyFont="1" applyBorder="1" applyAlignment="1" quotePrefix="1">
      <alignment horizontal="center" vertical="center"/>
      <protection/>
    </xf>
    <xf numFmtId="178" fontId="9" fillId="0" borderId="11" xfId="62" applyNumberFormat="1" applyFont="1" applyBorder="1" applyAlignment="1">
      <alignment horizontal="center" vertical="center"/>
      <protection/>
    </xf>
    <xf numFmtId="0" fontId="9" fillId="0" borderId="17" xfId="62" applyFont="1" applyBorder="1" applyAlignment="1">
      <alignment horizontal="distributed" vertical="center"/>
      <protection/>
    </xf>
    <xf numFmtId="0" fontId="9" fillId="0" borderId="11" xfId="62" applyFont="1" applyBorder="1" applyAlignment="1">
      <alignment horizontal="distributed" vertical="center"/>
      <protection/>
    </xf>
    <xf numFmtId="0" fontId="9" fillId="0" borderId="16" xfId="62" applyFont="1" applyBorder="1" applyAlignment="1">
      <alignment horizontal="distributed" vertical="center"/>
      <protection/>
    </xf>
    <xf numFmtId="38" fontId="9" fillId="34" borderId="17" xfId="62" applyNumberFormat="1" applyFont="1" applyFill="1" applyBorder="1" applyAlignment="1">
      <alignment horizontal="right" vertical="center"/>
      <protection/>
    </xf>
    <xf numFmtId="38" fontId="9" fillId="34" borderId="11" xfId="62" applyNumberFormat="1" applyFont="1" applyFill="1" applyBorder="1" applyAlignment="1">
      <alignment horizontal="right" vertical="center"/>
      <protection/>
    </xf>
    <xf numFmtId="38" fontId="9" fillId="34" borderId="16" xfId="62" applyNumberFormat="1" applyFont="1" applyFill="1" applyBorder="1" applyAlignment="1">
      <alignment horizontal="right" vertical="center"/>
      <protection/>
    </xf>
    <xf numFmtId="178" fontId="9" fillId="0" borderId="25" xfId="62" applyNumberFormat="1" applyFont="1" applyBorder="1" applyAlignment="1" quotePrefix="1">
      <alignment horizontal="center" vertical="center"/>
      <protection/>
    </xf>
    <xf numFmtId="178" fontId="9" fillId="0" borderId="20" xfId="62" applyNumberFormat="1" applyFont="1" applyBorder="1" applyAlignment="1" quotePrefix="1">
      <alignment horizontal="center" vertical="center"/>
      <protection/>
    </xf>
    <xf numFmtId="0" fontId="36" fillId="0" borderId="0" xfId="62" applyFont="1">
      <alignment vertical="center"/>
      <protection/>
    </xf>
    <xf numFmtId="0" fontId="9" fillId="0" borderId="99" xfId="62" applyFont="1" applyBorder="1" applyAlignment="1">
      <alignment horizontal="center" vertical="center"/>
      <protection/>
    </xf>
    <xf numFmtId="0" fontId="9" fillId="0" borderId="100" xfId="62" applyFont="1" applyBorder="1" applyAlignment="1">
      <alignment horizontal="center" vertical="center"/>
      <protection/>
    </xf>
    <xf numFmtId="0" fontId="9" fillId="0" borderId="101" xfId="62" applyFont="1" applyBorder="1" applyAlignment="1">
      <alignment horizontal="center" vertical="center"/>
      <protection/>
    </xf>
    <xf numFmtId="38" fontId="9" fillId="34" borderId="18" xfId="62" applyNumberFormat="1" applyFont="1" applyFill="1" applyBorder="1" applyAlignment="1">
      <alignment horizontal="right" vertical="center"/>
      <protection/>
    </xf>
    <xf numFmtId="38" fontId="9" fillId="34" borderId="33" xfId="62" applyNumberFormat="1" applyFont="1" applyFill="1" applyBorder="1" applyAlignment="1">
      <alignment horizontal="right" vertical="center"/>
      <protection/>
    </xf>
    <xf numFmtId="38" fontId="9" fillId="34" borderId="19" xfId="62" applyNumberFormat="1" applyFont="1" applyFill="1" applyBorder="1" applyAlignment="1">
      <alignment horizontal="right" vertical="center"/>
      <protection/>
    </xf>
    <xf numFmtId="0" fontId="9" fillId="0" borderId="33" xfId="62" applyFont="1" applyBorder="1" applyAlignment="1">
      <alignment vertical="center"/>
      <protection/>
    </xf>
    <xf numFmtId="0" fontId="9" fillId="0" borderId="0" xfId="62" applyFont="1" applyBorder="1" applyAlignment="1">
      <alignment vertical="center"/>
      <protection/>
    </xf>
    <xf numFmtId="0" fontId="9" fillId="0" borderId="121" xfId="62" applyFont="1" applyBorder="1" applyAlignment="1">
      <alignment horizontal="center" vertical="center"/>
      <protection/>
    </xf>
    <xf numFmtId="0" fontId="9" fillId="0" borderId="122" xfId="62" applyFont="1" applyBorder="1" applyAlignment="1">
      <alignment horizontal="center" vertical="center"/>
      <protection/>
    </xf>
    <xf numFmtId="0" fontId="9" fillId="0" borderId="123" xfId="62" applyFont="1" applyBorder="1" applyAlignment="1">
      <alignment horizontal="center" vertical="center"/>
      <protection/>
    </xf>
    <xf numFmtId="38" fontId="9" fillId="34" borderId="121" xfId="62" applyNumberFormat="1" applyFont="1" applyFill="1" applyBorder="1" applyAlignment="1">
      <alignment horizontal="right" vertical="center"/>
      <protection/>
    </xf>
    <xf numFmtId="38" fontId="9" fillId="34" borderId="122" xfId="62" applyNumberFormat="1" applyFont="1" applyFill="1" applyBorder="1" applyAlignment="1">
      <alignment horizontal="right" vertical="center"/>
      <protection/>
    </xf>
    <xf numFmtId="38" fontId="9" fillId="34" borderId="123" xfId="62" applyNumberFormat="1" applyFont="1" applyFill="1" applyBorder="1" applyAlignment="1">
      <alignment horizontal="right" vertical="center"/>
      <protection/>
    </xf>
    <xf numFmtId="38" fontId="2" fillId="0" borderId="0" xfId="62" applyNumberFormat="1" applyFont="1">
      <alignment vertical="center"/>
      <protection/>
    </xf>
    <xf numFmtId="186" fontId="9" fillId="0" borderId="25" xfId="62" applyNumberFormat="1" applyFont="1" applyBorder="1" applyAlignment="1" quotePrefix="1">
      <alignment horizontal="center" vertical="center" shrinkToFit="1"/>
      <protection/>
    </xf>
    <xf numFmtId="0" fontId="9" fillId="0" borderId="11" xfId="62" applyFont="1" applyBorder="1" applyAlignment="1">
      <alignment vertical="center" shrinkToFit="1"/>
      <protection/>
    </xf>
    <xf numFmtId="0" fontId="9" fillId="0" borderId="16" xfId="62" applyFont="1" applyBorder="1" applyAlignment="1">
      <alignment vertical="center" shrinkToFit="1"/>
      <protection/>
    </xf>
    <xf numFmtId="178" fontId="9" fillId="0" borderId="26" xfId="62" applyNumberFormat="1" applyFont="1" applyBorder="1" applyAlignment="1" quotePrefix="1">
      <alignment horizontal="center" vertical="center"/>
      <protection/>
    </xf>
    <xf numFmtId="0" fontId="2" fillId="0" borderId="11" xfId="62" applyFont="1" applyBorder="1" applyAlignment="1">
      <alignment horizontal="right" vertical="center"/>
      <protection/>
    </xf>
    <xf numFmtId="0" fontId="2" fillId="0" borderId="16" xfId="62" applyFont="1" applyBorder="1" applyAlignment="1">
      <alignment horizontal="right" vertical="center"/>
      <protection/>
    </xf>
    <xf numFmtId="178" fontId="9" fillId="0" borderId="33" xfId="62" applyNumberFormat="1" applyFont="1" applyBorder="1" applyAlignment="1">
      <alignment horizontal="center" vertical="center"/>
      <protection/>
    </xf>
    <xf numFmtId="0" fontId="9" fillId="0" borderId="33" xfId="62" applyFont="1" applyBorder="1" applyAlignment="1">
      <alignment vertical="center" shrinkToFit="1"/>
      <protection/>
    </xf>
    <xf numFmtId="0" fontId="9" fillId="0" borderId="19" xfId="62" applyFont="1" applyBorder="1" applyAlignment="1">
      <alignment vertical="center" shrinkToFit="1"/>
      <protection/>
    </xf>
    <xf numFmtId="38" fontId="9" fillId="34" borderId="99" xfId="62" applyNumberFormat="1" applyFont="1" applyFill="1" applyBorder="1" applyAlignment="1">
      <alignment horizontal="right" vertical="center"/>
      <protection/>
    </xf>
    <xf numFmtId="0" fontId="2" fillId="0" borderId="100" xfId="62" applyFont="1" applyBorder="1" applyAlignment="1">
      <alignment horizontal="right" vertical="center"/>
      <protection/>
    </xf>
    <xf numFmtId="0" fontId="2" fillId="0" borderId="101" xfId="62" applyFont="1" applyBorder="1" applyAlignment="1">
      <alignment horizontal="right" vertical="center"/>
      <protection/>
    </xf>
    <xf numFmtId="0" fontId="9" fillId="0" borderId="124" xfId="62" applyFont="1" applyBorder="1" applyAlignment="1">
      <alignment horizontal="center" vertical="center"/>
      <protection/>
    </xf>
    <xf numFmtId="0" fontId="2" fillId="0" borderId="122" xfId="62" applyFont="1" applyBorder="1" applyAlignment="1">
      <alignment horizontal="right" vertical="center"/>
      <protection/>
    </xf>
    <xf numFmtId="0" fontId="2" fillId="0" borderId="123" xfId="62" applyFont="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190711正誤（地下鉄）　⑲地域振興費（県分）★算出資料★（事業費補正）" xfId="63"/>
    <cellStyle name="標準_⑳地域振興費（事業費補正）・小比類巻" xfId="64"/>
    <cellStyle name="標準_H20参考資料 標準財政規模"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10</xdr:col>
      <xdr:colOff>342900</xdr:colOff>
      <xdr:row>1</xdr:row>
      <xdr:rowOff>142875</xdr:rowOff>
    </xdr:to>
    <xdr:sp>
      <xdr:nvSpPr>
        <xdr:cNvPr id="1" name="テキスト ボックス 1"/>
        <xdr:cNvSpPr txBox="1">
          <a:spLocks noChangeArrowheads="1"/>
        </xdr:cNvSpPr>
      </xdr:nvSpPr>
      <xdr:spPr>
        <a:xfrm>
          <a:off x="95250" y="85725"/>
          <a:ext cx="4629150" cy="2952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23</xdr:row>
      <xdr:rowOff>0</xdr:rowOff>
    </xdr:from>
    <xdr:to>
      <xdr:col>37</xdr:col>
      <xdr:colOff>180975</xdr:colOff>
      <xdr:row>25</xdr:row>
      <xdr:rowOff>0</xdr:rowOff>
    </xdr:to>
    <xdr:sp>
      <xdr:nvSpPr>
        <xdr:cNvPr id="1" name="大かっこ 1"/>
        <xdr:cNvSpPr>
          <a:spLocks/>
        </xdr:cNvSpPr>
      </xdr:nvSpPr>
      <xdr:spPr>
        <a:xfrm>
          <a:off x="4829175" y="3981450"/>
          <a:ext cx="2400300" cy="3429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19</xdr:row>
      <xdr:rowOff>142875</xdr:rowOff>
    </xdr:from>
    <xdr:to>
      <xdr:col>20</xdr:col>
      <xdr:colOff>47625</xdr:colOff>
      <xdr:row>22</xdr:row>
      <xdr:rowOff>152400</xdr:rowOff>
    </xdr:to>
    <xdr:sp>
      <xdr:nvSpPr>
        <xdr:cNvPr id="2" name="下矢印 7"/>
        <xdr:cNvSpPr>
          <a:spLocks/>
        </xdr:cNvSpPr>
      </xdr:nvSpPr>
      <xdr:spPr>
        <a:xfrm>
          <a:off x="3400425" y="3438525"/>
          <a:ext cx="457200" cy="523875"/>
        </a:xfrm>
        <a:prstGeom prst="downArrow">
          <a:avLst>
            <a:gd name="adj" fmla="val 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19</xdr:row>
      <xdr:rowOff>19050</xdr:rowOff>
    </xdr:from>
    <xdr:to>
      <xdr:col>10</xdr:col>
      <xdr:colOff>180975</xdr:colOff>
      <xdr:row>19</xdr:row>
      <xdr:rowOff>104775</xdr:rowOff>
    </xdr:to>
    <xdr:sp>
      <xdr:nvSpPr>
        <xdr:cNvPr id="3" name="左大かっこ 4"/>
        <xdr:cNvSpPr>
          <a:spLocks/>
        </xdr:cNvSpPr>
      </xdr:nvSpPr>
      <xdr:spPr>
        <a:xfrm rot="16200000">
          <a:off x="381000" y="3314700"/>
          <a:ext cx="1704975" cy="85725"/>
        </a:xfrm>
        <a:prstGeom prst="leftBracket">
          <a:avLst>
            <a:gd name="adj" fmla="val -49888"/>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11</xdr:row>
      <xdr:rowOff>123825</xdr:rowOff>
    </xdr:from>
    <xdr:to>
      <xdr:col>8</xdr:col>
      <xdr:colOff>895350</xdr:colOff>
      <xdr:row>11</xdr:row>
      <xdr:rowOff>123825</xdr:rowOff>
    </xdr:to>
    <xdr:sp>
      <xdr:nvSpPr>
        <xdr:cNvPr id="1" name="Line 1"/>
        <xdr:cNvSpPr>
          <a:spLocks/>
        </xdr:cNvSpPr>
      </xdr:nvSpPr>
      <xdr:spPr>
        <a:xfrm>
          <a:off x="657225" y="2457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10</xdr:row>
      <xdr:rowOff>9525</xdr:rowOff>
    </xdr:from>
    <xdr:to>
      <xdr:col>11</xdr:col>
      <xdr:colOff>142875</xdr:colOff>
      <xdr:row>13</xdr:row>
      <xdr:rowOff>0</xdr:rowOff>
    </xdr:to>
    <xdr:sp>
      <xdr:nvSpPr>
        <xdr:cNvPr id="2" name="AutoShape 2"/>
        <xdr:cNvSpPr>
          <a:spLocks/>
        </xdr:cNvSpPr>
      </xdr:nvSpPr>
      <xdr:spPr>
        <a:xfrm>
          <a:off x="485775" y="2105025"/>
          <a:ext cx="5324475" cy="704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3" name="Line 3"/>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18</xdr:row>
      <xdr:rowOff>9525</xdr:rowOff>
    </xdr:from>
    <xdr:to>
      <xdr:col>11</xdr:col>
      <xdr:colOff>142875</xdr:colOff>
      <xdr:row>21</xdr:row>
      <xdr:rowOff>0</xdr:rowOff>
    </xdr:to>
    <xdr:sp>
      <xdr:nvSpPr>
        <xdr:cNvPr id="4" name="AutoShape 4"/>
        <xdr:cNvSpPr>
          <a:spLocks/>
        </xdr:cNvSpPr>
      </xdr:nvSpPr>
      <xdr:spPr>
        <a:xfrm>
          <a:off x="485775" y="3819525"/>
          <a:ext cx="5324475" cy="704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5" name="Line 5"/>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26</xdr:row>
      <xdr:rowOff>9525</xdr:rowOff>
    </xdr:from>
    <xdr:to>
      <xdr:col>11</xdr:col>
      <xdr:colOff>142875</xdr:colOff>
      <xdr:row>29</xdr:row>
      <xdr:rowOff>0</xdr:rowOff>
    </xdr:to>
    <xdr:sp>
      <xdr:nvSpPr>
        <xdr:cNvPr id="6" name="AutoShape 6"/>
        <xdr:cNvSpPr>
          <a:spLocks/>
        </xdr:cNvSpPr>
      </xdr:nvSpPr>
      <xdr:spPr>
        <a:xfrm>
          <a:off x="485775" y="5534025"/>
          <a:ext cx="5324475" cy="704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7" name="Line 7"/>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36</xdr:row>
      <xdr:rowOff>9525</xdr:rowOff>
    </xdr:from>
    <xdr:to>
      <xdr:col>11</xdr:col>
      <xdr:colOff>142875</xdr:colOff>
      <xdr:row>39</xdr:row>
      <xdr:rowOff>0</xdr:rowOff>
    </xdr:to>
    <xdr:sp>
      <xdr:nvSpPr>
        <xdr:cNvPr id="8" name="AutoShape 8"/>
        <xdr:cNvSpPr>
          <a:spLocks/>
        </xdr:cNvSpPr>
      </xdr:nvSpPr>
      <xdr:spPr>
        <a:xfrm>
          <a:off x="485775" y="7629525"/>
          <a:ext cx="5324475" cy="704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39</xdr:row>
      <xdr:rowOff>0</xdr:rowOff>
    </xdr:from>
    <xdr:to>
      <xdr:col>11</xdr:col>
      <xdr:colOff>142875</xdr:colOff>
      <xdr:row>39</xdr:row>
      <xdr:rowOff>0</xdr:rowOff>
    </xdr:to>
    <xdr:sp>
      <xdr:nvSpPr>
        <xdr:cNvPr id="9" name="AutoShape 10"/>
        <xdr:cNvSpPr>
          <a:spLocks/>
        </xdr:cNvSpPr>
      </xdr:nvSpPr>
      <xdr:spPr>
        <a:xfrm>
          <a:off x="485775" y="8334375"/>
          <a:ext cx="5324475"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10" name="Line 1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44</xdr:row>
      <xdr:rowOff>9525</xdr:rowOff>
    </xdr:from>
    <xdr:to>
      <xdr:col>11</xdr:col>
      <xdr:colOff>142875</xdr:colOff>
      <xdr:row>47</xdr:row>
      <xdr:rowOff>0</xdr:rowOff>
    </xdr:to>
    <xdr:sp>
      <xdr:nvSpPr>
        <xdr:cNvPr id="11" name="AutoShape 12"/>
        <xdr:cNvSpPr>
          <a:spLocks/>
        </xdr:cNvSpPr>
      </xdr:nvSpPr>
      <xdr:spPr>
        <a:xfrm>
          <a:off x="485775" y="9344025"/>
          <a:ext cx="5324475" cy="704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12" name="Line 13"/>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54</xdr:row>
      <xdr:rowOff>9525</xdr:rowOff>
    </xdr:from>
    <xdr:to>
      <xdr:col>11</xdr:col>
      <xdr:colOff>142875</xdr:colOff>
      <xdr:row>57</xdr:row>
      <xdr:rowOff>0</xdr:rowOff>
    </xdr:to>
    <xdr:sp>
      <xdr:nvSpPr>
        <xdr:cNvPr id="13" name="AutoShape 14"/>
        <xdr:cNvSpPr>
          <a:spLocks/>
        </xdr:cNvSpPr>
      </xdr:nvSpPr>
      <xdr:spPr>
        <a:xfrm>
          <a:off x="485775" y="11439525"/>
          <a:ext cx="5324475" cy="704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14" name="Line 15"/>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62</xdr:row>
      <xdr:rowOff>9525</xdr:rowOff>
    </xdr:from>
    <xdr:to>
      <xdr:col>11</xdr:col>
      <xdr:colOff>142875</xdr:colOff>
      <xdr:row>65</xdr:row>
      <xdr:rowOff>0</xdr:rowOff>
    </xdr:to>
    <xdr:sp>
      <xdr:nvSpPr>
        <xdr:cNvPr id="15" name="AutoShape 16"/>
        <xdr:cNvSpPr>
          <a:spLocks/>
        </xdr:cNvSpPr>
      </xdr:nvSpPr>
      <xdr:spPr>
        <a:xfrm>
          <a:off x="485775" y="13154025"/>
          <a:ext cx="5324475" cy="704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16" name="Line 17"/>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70</xdr:row>
      <xdr:rowOff>9525</xdr:rowOff>
    </xdr:from>
    <xdr:to>
      <xdr:col>11</xdr:col>
      <xdr:colOff>142875</xdr:colOff>
      <xdr:row>73</xdr:row>
      <xdr:rowOff>0</xdr:rowOff>
    </xdr:to>
    <xdr:sp>
      <xdr:nvSpPr>
        <xdr:cNvPr id="17" name="AutoShape 18"/>
        <xdr:cNvSpPr>
          <a:spLocks/>
        </xdr:cNvSpPr>
      </xdr:nvSpPr>
      <xdr:spPr>
        <a:xfrm>
          <a:off x="485775" y="14868525"/>
          <a:ext cx="5324475" cy="704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18" name="Line 19"/>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19" name="Line 20"/>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20" name="Line 2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21" name="Line 3"/>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22"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23"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24"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25"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26"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27"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28"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29"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30"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31"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32"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33"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34"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35"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0</xdr:row>
      <xdr:rowOff>0</xdr:rowOff>
    </xdr:from>
    <xdr:to>
      <xdr:col>36</xdr:col>
      <xdr:colOff>0</xdr:colOff>
      <xdr:row>0</xdr:row>
      <xdr:rowOff>0</xdr:rowOff>
    </xdr:to>
    <xdr:sp>
      <xdr:nvSpPr>
        <xdr:cNvPr id="1" name="Line 2"/>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2" name="Line 6"/>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3" name="Line 7"/>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35</xdr:col>
      <xdr:colOff>0</xdr:colOff>
      <xdr:row>0</xdr:row>
      <xdr:rowOff>0</xdr:rowOff>
    </xdr:to>
    <xdr:sp>
      <xdr:nvSpPr>
        <xdr:cNvPr id="1" name="Line 7"/>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2" name="Line 12"/>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35</xdr:col>
      <xdr:colOff>0</xdr:colOff>
      <xdr:row>10</xdr:row>
      <xdr:rowOff>0</xdr:rowOff>
    </xdr:to>
    <xdr:sp>
      <xdr:nvSpPr>
        <xdr:cNvPr id="3" name="Line 16"/>
        <xdr:cNvSpPr>
          <a:spLocks/>
        </xdr:cNvSpPr>
      </xdr:nvSpPr>
      <xdr:spPr>
        <a:xfrm>
          <a:off x="7867650" y="242887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4" name="Line 17"/>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5" name="Line 18"/>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0</xdr:rowOff>
    </xdr:from>
    <xdr:to>
      <xdr:col>23</xdr:col>
      <xdr:colOff>0</xdr:colOff>
      <xdr:row>24</xdr:row>
      <xdr:rowOff>0</xdr:rowOff>
    </xdr:to>
    <xdr:sp>
      <xdr:nvSpPr>
        <xdr:cNvPr id="6" name="Line 16"/>
        <xdr:cNvSpPr>
          <a:spLocks/>
        </xdr:cNvSpPr>
      </xdr:nvSpPr>
      <xdr:spPr>
        <a:xfrm>
          <a:off x="2152650" y="6429375"/>
          <a:ext cx="297180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161925</xdr:rowOff>
    </xdr:from>
    <xdr:to>
      <xdr:col>17</xdr:col>
      <xdr:colOff>19050</xdr:colOff>
      <xdr:row>23</xdr:row>
      <xdr:rowOff>123825</xdr:rowOff>
    </xdr:to>
    <xdr:sp>
      <xdr:nvSpPr>
        <xdr:cNvPr id="1" name="左大かっこ 2"/>
        <xdr:cNvSpPr>
          <a:spLocks/>
        </xdr:cNvSpPr>
      </xdr:nvSpPr>
      <xdr:spPr>
        <a:xfrm rot="16200000">
          <a:off x="381000" y="4181475"/>
          <a:ext cx="2876550" cy="133350"/>
        </a:xfrm>
        <a:prstGeom prst="leftBracket">
          <a:avLst>
            <a:gd name="adj" fmla="val -49893"/>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その１（旧企画）"/>
      <sheetName val="その２（旧その諸）"/>
      <sheetName val="その３（旧〃その土）"/>
      <sheetName val="その３（旧〃その土）つづ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その１（旧企画）"/>
      <sheetName val="その２（旧その諸）"/>
      <sheetName val="その３（旧〃その土）"/>
      <sheetName val="その３（旧〃その土）つづ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0"/>
  <sheetViews>
    <sheetView showGridLines="0" view="pageBreakPreview" zoomScaleSheetLayoutView="100" zoomScalePageLayoutView="0" workbookViewId="0" topLeftCell="A1">
      <selection activeCell="AC33" sqref="AC33"/>
    </sheetView>
  </sheetViews>
  <sheetFormatPr defaultColWidth="5.75390625" defaultRowHeight="18.75" customHeight="1"/>
  <cols>
    <col min="1" max="1" width="5.75390625" style="1" customWidth="1"/>
    <col min="2" max="2" width="5.75390625" style="87" customWidth="1"/>
    <col min="3" max="10" width="5.75390625" style="1" customWidth="1"/>
    <col min="11" max="14" width="5.75390625" style="864" customWidth="1"/>
    <col min="15" max="16384" width="5.75390625" style="1" customWidth="1"/>
  </cols>
  <sheetData>
    <row r="1" spans="1:15" ht="18.75" customHeight="1">
      <c r="A1" s="10"/>
      <c r="B1" s="10"/>
      <c r="C1" s="10"/>
      <c r="D1" s="10"/>
      <c r="E1" s="10"/>
      <c r="F1" s="10"/>
      <c r="G1" s="10"/>
      <c r="H1" s="10"/>
      <c r="I1" s="10"/>
      <c r="J1" s="10"/>
      <c r="K1" s="10"/>
      <c r="L1" s="10"/>
      <c r="M1" s="10"/>
      <c r="N1" s="10"/>
      <c r="O1" s="10"/>
    </row>
    <row r="3" spans="6:15" ht="18.75" customHeight="1">
      <c r="F3" s="820" t="s">
        <v>47</v>
      </c>
      <c r="G3" s="821"/>
      <c r="H3" s="820" t="s">
        <v>0</v>
      </c>
      <c r="I3" s="821"/>
      <c r="J3" s="820" t="s">
        <v>48</v>
      </c>
      <c r="K3" s="821"/>
      <c r="L3" s="820" t="s">
        <v>49</v>
      </c>
      <c r="M3" s="821"/>
      <c r="N3" s="820" t="s">
        <v>50</v>
      </c>
      <c r="O3" s="821"/>
    </row>
    <row r="4" spans="6:15" ht="18.75" customHeight="1">
      <c r="F4" s="822"/>
      <c r="G4" s="823"/>
      <c r="H4" s="822"/>
      <c r="I4" s="823"/>
      <c r="J4" s="822"/>
      <c r="K4" s="823"/>
      <c r="L4" s="822"/>
      <c r="M4" s="823"/>
      <c r="N4" s="824"/>
      <c r="O4" s="825"/>
    </row>
    <row r="5" spans="6:15" ht="18.75" customHeight="1">
      <c r="F5" s="826"/>
      <c r="G5" s="827"/>
      <c r="H5" s="826"/>
      <c r="I5" s="827"/>
      <c r="J5" s="826"/>
      <c r="K5" s="827"/>
      <c r="L5" s="826"/>
      <c r="M5" s="827"/>
      <c r="N5" s="828"/>
      <c r="O5" s="829"/>
    </row>
    <row r="6" spans="7:14" ht="18.75" customHeight="1">
      <c r="G6" s="85"/>
      <c r="H6" s="85"/>
      <c r="I6" s="85"/>
      <c r="J6" s="85"/>
      <c r="K6" s="830"/>
      <c r="L6" s="830"/>
      <c r="M6" s="830"/>
      <c r="N6" s="830"/>
    </row>
    <row r="7" spans="11:14" ht="18.75" customHeight="1">
      <c r="K7" s="831"/>
      <c r="L7" s="831"/>
      <c r="M7" s="831"/>
      <c r="N7" s="831" t="s">
        <v>51</v>
      </c>
    </row>
    <row r="8" spans="1:15" ht="18.75" customHeight="1">
      <c r="A8" s="832" t="s">
        <v>52</v>
      </c>
      <c r="B8" s="833"/>
      <c r="C8" s="833"/>
      <c r="D8" s="833"/>
      <c r="E8" s="833"/>
      <c r="F8" s="834"/>
      <c r="G8" s="832" t="s">
        <v>53</v>
      </c>
      <c r="H8" s="833"/>
      <c r="I8" s="833"/>
      <c r="J8" s="834"/>
      <c r="K8" s="835" t="s">
        <v>3</v>
      </c>
      <c r="L8" s="836"/>
      <c r="M8" s="836"/>
      <c r="N8" s="837"/>
      <c r="O8" s="838"/>
    </row>
    <row r="9" spans="1:15" ht="18.75" customHeight="1">
      <c r="A9" s="839" t="s">
        <v>1</v>
      </c>
      <c r="B9" s="840"/>
      <c r="C9" s="833" t="s">
        <v>45</v>
      </c>
      <c r="D9" s="833"/>
      <c r="E9" s="833"/>
      <c r="F9" s="834"/>
      <c r="G9" s="841" t="s">
        <v>54</v>
      </c>
      <c r="H9" s="842"/>
      <c r="I9" s="842"/>
      <c r="J9" s="843"/>
      <c r="K9" s="844" t="e">
        <f>+'道路橋りょう費'!J134</f>
        <v>#DIV/0!</v>
      </c>
      <c r="L9" s="845"/>
      <c r="M9" s="845"/>
      <c r="N9" s="846"/>
      <c r="O9" s="838" t="s">
        <v>46</v>
      </c>
    </row>
    <row r="10" spans="1:15" ht="18.75" customHeight="1">
      <c r="A10" s="839" t="s">
        <v>26</v>
      </c>
      <c r="B10" s="840"/>
      <c r="C10" s="833" t="s">
        <v>30</v>
      </c>
      <c r="D10" s="833"/>
      <c r="E10" s="833"/>
      <c r="F10" s="834"/>
      <c r="G10" s="841" t="s">
        <v>55</v>
      </c>
      <c r="H10" s="842"/>
      <c r="I10" s="842"/>
      <c r="J10" s="843"/>
      <c r="K10" s="844" t="e">
        <f>+'河川費'!J136</f>
        <v>#DIV/0!</v>
      </c>
      <c r="L10" s="845"/>
      <c r="M10" s="845"/>
      <c r="N10" s="846"/>
      <c r="O10" s="838" t="s">
        <v>35</v>
      </c>
    </row>
    <row r="11" spans="1:15" ht="18.75" customHeight="1">
      <c r="A11" s="847" t="s">
        <v>31</v>
      </c>
      <c r="B11" s="840">
        <v>1</v>
      </c>
      <c r="C11" s="833" t="s">
        <v>25</v>
      </c>
      <c r="D11" s="833"/>
      <c r="E11" s="833"/>
      <c r="F11" s="834"/>
      <c r="G11" s="841" t="s">
        <v>56</v>
      </c>
      <c r="H11" s="842"/>
      <c r="I11" s="842"/>
      <c r="J11" s="843"/>
      <c r="K11" s="844">
        <f>+'港湾費（港湾）'!J30</f>
        <v>0</v>
      </c>
      <c r="L11" s="845"/>
      <c r="M11" s="845"/>
      <c r="N11" s="846"/>
      <c r="O11" s="838" t="s">
        <v>27</v>
      </c>
    </row>
    <row r="12" spans="1:15" ht="18.75" customHeight="1">
      <c r="A12" s="848"/>
      <c r="B12" s="840">
        <v>2</v>
      </c>
      <c r="C12" s="833" t="s">
        <v>28</v>
      </c>
      <c r="D12" s="833"/>
      <c r="E12" s="833"/>
      <c r="F12" s="834"/>
      <c r="G12" s="841" t="s">
        <v>56</v>
      </c>
      <c r="H12" s="842"/>
      <c r="I12" s="842"/>
      <c r="J12" s="843"/>
      <c r="K12" s="844">
        <f>+'港湾費（漁港）'!J30</f>
        <v>0</v>
      </c>
      <c r="L12" s="845"/>
      <c r="M12" s="845"/>
      <c r="N12" s="846"/>
      <c r="O12" s="838" t="s">
        <v>29</v>
      </c>
    </row>
    <row r="13" spans="1:16" ht="18.75" customHeight="1">
      <c r="A13" s="839" t="s">
        <v>32</v>
      </c>
      <c r="B13" s="840"/>
      <c r="C13" s="833" t="s">
        <v>57</v>
      </c>
      <c r="D13" s="833"/>
      <c r="E13" s="833"/>
      <c r="F13" s="834"/>
      <c r="G13" s="841" t="s">
        <v>58</v>
      </c>
      <c r="H13" s="842"/>
      <c r="I13" s="842"/>
      <c r="J13" s="843"/>
      <c r="K13" s="844">
        <f>+'高等学校費'!J37</f>
        <v>0</v>
      </c>
      <c r="L13" s="845"/>
      <c r="M13" s="845"/>
      <c r="N13" s="846"/>
      <c r="O13" s="838" t="s">
        <v>59</v>
      </c>
      <c r="P13" s="849"/>
    </row>
    <row r="14" spans="1:15" ht="18.75" customHeight="1">
      <c r="A14" s="839" t="s">
        <v>33</v>
      </c>
      <c r="B14" s="840"/>
      <c r="C14" s="833" t="s">
        <v>60</v>
      </c>
      <c r="D14" s="833"/>
      <c r="E14" s="833"/>
      <c r="F14" s="834"/>
      <c r="G14" s="841" t="s">
        <v>61</v>
      </c>
      <c r="H14" s="842"/>
      <c r="I14" s="842"/>
      <c r="J14" s="843"/>
      <c r="K14" s="844">
        <f>+'衛生費'!K170</f>
        <v>0</v>
      </c>
      <c r="L14" s="845"/>
      <c r="M14" s="845"/>
      <c r="N14" s="846"/>
      <c r="O14" s="838" t="s">
        <v>62</v>
      </c>
    </row>
    <row r="15" spans="1:15" ht="18.75" customHeight="1">
      <c r="A15" s="839" t="s">
        <v>37</v>
      </c>
      <c r="B15" s="840"/>
      <c r="C15" s="833" t="s">
        <v>63</v>
      </c>
      <c r="D15" s="833"/>
      <c r="E15" s="833"/>
      <c r="F15" s="834"/>
      <c r="G15" s="841" t="s">
        <v>64</v>
      </c>
      <c r="H15" s="842"/>
      <c r="I15" s="842"/>
      <c r="J15" s="843"/>
      <c r="K15" s="844">
        <f>+'高齢者保健福祉費'!J12</f>
        <v>0</v>
      </c>
      <c r="L15" s="845"/>
      <c r="M15" s="845"/>
      <c r="N15" s="846"/>
      <c r="O15" s="838" t="s">
        <v>43</v>
      </c>
    </row>
    <row r="16" spans="1:15" ht="18.75" customHeight="1">
      <c r="A16" s="839" t="s">
        <v>34</v>
      </c>
      <c r="B16" s="840"/>
      <c r="C16" s="833" t="s">
        <v>36</v>
      </c>
      <c r="D16" s="833"/>
      <c r="E16" s="833"/>
      <c r="F16" s="834"/>
      <c r="G16" s="841" t="s">
        <v>65</v>
      </c>
      <c r="H16" s="842"/>
      <c r="I16" s="842"/>
      <c r="J16" s="843"/>
      <c r="K16" s="844" t="e">
        <f>+'農業行政費(2)'!J154</f>
        <v>#DIV/0!</v>
      </c>
      <c r="L16" s="845"/>
      <c r="M16" s="845"/>
      <c r="N16" s="846"/>
      <c r="O16" s="838" t="s">
        <v>40</v>
      </c>
    </row>
    <row r="17" spans="1:15" ht="18.75" customHeight="1">
      <c r="A17" s="839" t="s">
        <v>38</v>
      </c>
      <c r="B17" s="840"/>
      <c r="C17" s="833" t="s">
        <v>41</v>
      </c>
      <c r="D17" s="833"/>
      <c r="E17" s="833"/>
      <c r="F17" s="834"/>
      <c r="G17" s="841" t="s">
        <v>66</v>
      </c>
      <c r="H17" s="842"/>
      <c r="I17" s="842"/>
      <c r="J17" s="843"/>
      <c r="K17" s="844" t="e">
        <f>+'林野行政費'!J69</f>
        <v>#DIV/0!</v>
      </c>
      <c r="L17" s="845"/>
      <c r="M17" s="845"/>
      <c r="N17" s="846"/>
      <c r="O17" s="838" t="s">
        <v>42</v>
      </c>
    </row>
    <row r="18" spans="1:15" ht="18.75" customHeight="1">
      <c r="A18" s="839" t="s">
        <v>39</v>
      </c>
      <c r="B18" s="840"/>
      <c r="C18" s="833" t="s">
        <v>67</v>
      </c>
      <c r="D18" s="833"/>
      <c r="E18" s="833"/>
      <c r="F18" s="834"/>
      <c r="G18" s="841" t="s">
        <v>61</v>
      </c>
      <c r="H18" s="842"/>
      <c r="I18" s="842"/>
      <c r="J18" s="843"/>
      <c r="K18" s="844" t="e">
        <f>+'地域振興費・その３'!J361</f>
        <v>#DIV/0!</v>
      </c>
      <c r="L18" s="845"/>
      <c r="M18" s="845"/>
      <c r="N18" s="846"/>
      <c r="O18" s="838" t="s">
        <v>44</v>
      </c>
    </row>
    <row r="19" spans="1:15" ht="18.75" customHeight="1" thickBot="1">
      <c r="A19" s="839" t="s">
        <v>68</v>
      </c>
      <c r="B19" s="840"/>
      <c r="C19" s="833" t="s">
        <v>69</v>
      </c>
      <c r="D19" s="833"/>
      <c r="E19" s="833"/>
      <c r="F19" s="834"/>
      <c r="G19" s="850"/>
      <c r="H19" s="851"/>
      <c r="I19" s="851"/>
      <c r="J19" s="852"/>
      <c r="K19" s="853" t="e">
        <f>K40</f>
        <v>#DIV/0!</v>
      </c>
      <c r="L19" s="854"/>
      <c r="M19" s="854"/>
      <c r="N19" s="855"/>
      <c r="O19" s="838" t="s">
        <v>70</v>
      </c>
    </row>
    <row r="20" spans="1:15" ht="18.75" customHeight="1" thickBot="1">
      <c r="A20" s="856"/>
      <c r="B20" s="856"/>
      <c r="C20" s="857"/>
      <c r="D20" s="857"/>
      <c r="E20" s="857"/>
      <c r="F20" s="857"/>
      <c r="G20" s="858" t="s">
        <v>71</v>
      </c>
      <c r="H20" s="859"/>
      <c r="I20" s="859"/>
      <c r="J20" s="860"/>
      <c r="K20" s="861" t="e">
        <f>SUM(K9:K19)</f>
        <v>#DIV/0!</v>
      </c>
      <c r="L20" s="862"/>
      <c r="M20" s="862"/>
      <c r="N20" s="863"/>
      <c r="O20" s="838"/>
    </row>
    <row r="23" ht="18.75" customHeight="1">
      <c r="A23" s="1" t="s">
        <v>72</v>
      </c>
    </row>
    <row r="24" spans="1:15" ht="18.75" customHeight="1">
      <c r="A24" s="865">
        <v>10</v>
      </c>
      <c r="B24" s="840">
        <v>1</v>
      </c>
      <c r="C24" s="866" t="s">
        <v>2</v>
      </c>
      <c r="D24" s="866"/>
      <c r="E24" s="866"/>
      <c r="F24" s="866"/>
      <c r="G24" s="866"/>
      <c r="H24" s="866"/>
      <c r="I24" s="866"/>
      <c r="J24" s="867"/>
      <c r="K24" s="844" t="e">
        <f>+'災害復旧費'!AC15</f>
        <v>#DIV/0!</v>
      </c>
      <c r="L24" s="845"/>
      <c r="M24" s="845"/>
      <c r="N24" s="846"/>
      <c r="O24" s="838" t="s">
        <v>4</v>
      </c>
    </row>
    <row r="25" spans="1:15" ht="18.75" customHeight="1">
      <c r="A25" s="868"/>
      <c r="B25" s="840">
        <v>2</v>
      </c>
      <c r="C25" s="866" t="s">
        <v>73</v>
      </c>
      <c r="D25" s="866"/>
      <c r="E25" s="866"/>
      <c r="F25" s="866"/>
      <c r="G25" s="866"/>
      <c r="H25" s="866"/>
      <c r="I25" s="866"/>
      <c r="J25" s="867"/>
      <c r="K25" s="844">
        <f>+'補正（10以前）'!J19</f>
        <v>0</v>
      </c>
      <c r="L25" s="869"/>
      <c r="M25" s="869"/>
      <c r="N25" s="870"/>
      <c r="O25" s="838" t="s">
        <v>5</v>
      </c>
    </row>
    <row r="26" spans="1:15" ht="18.75" customHeight="1">
      <c r="A26" s="868"/>
      <c r="B26" s="840">
        <v>3</v>
      </c>
      <c r="C26" s="866" t="s">
        <v>74</v>
      </c>
      <c r="D26" s="866"/>
      <c r="E26" s="866"/>
      <c r="F26" s="866"/>
      <c r="G26" s="866"/>
      <c r="H26" s="866"/>
      <c r="I26" s="866"/>
      <c r="J26" s="867"/>
      <c r="K26" s="844">
        <f>+'補正（11以降）'!J25</f>
        <v>0</v>
      </c>
      <c r="L26" s="869"/>
      <c r="M26" s="869"/>
      <c r="N26" s="870"/>
      <c r="O26" s="838" t="s">
        <v>6</v>
      </c>
    </row>
    <row r="27" spans="1:15" ht="18.75" customHeight="1">
      <c r="A27" s="868"/>
      <c r="B27" s="840">
        <v>4</v>
      </c>
      <c r="C27" s="866" t="s">
        <v>75</v>
      </c>
      <c r="D27" s="866"/>
      <c r="E27" s="866"/>
      <c r="F27" s="866"/>
      <c r="G27" s="866"/>
      <c r="H27" s="866"/>
      <c r="I27" s="866"/>
      <c r="J27" s="867"/>
      <c r="K27" s="844">
        <f>+'減収補てん債'!J28</f>
        <v>0</v>
      </c>
      <c r="L27" s="869"/>
      <c r="M27" s="869"/>
      <c r="N27" s="870"/>
      <c r="O27" s="838" t="s">
        <v>7</v>
      </c>
    </row>
    <row r="28" spans="1:15" ht="18.75" customHeight="1">
      <c r="A28" s="868"/>
      <c r="B28" s="840">
        <v>5</v>
      </c>
      <c r="C28" s="866" t="s">
        <v>8</v>
      </c>
      <c r="D28" s="866"/>
      <c r="E28" s="866"/>
      <c r="F28" s="866"/>
      <c r="G28" s="866"/>
      <c r="H28" s="866"/>
      <c r="I28" s="866"/>
      <c r="J28" s="867"/>
      <c r="K28" s="844">
        <f>+'地域財政特例・臨時財政特例'!J12</f>
        <v>0</v>
      </c>
      <c r="L28" s="869"/>
      <c r="M28" s="869"/>
      <c r="N28" s="870"/>
      <c r="O28" s="838" t="s">
        <v>9</v>
      </c>
    </row>
    <row r="29" spans="1:15" ht="18.75" customHeight="1">
      <c r="A29" s="868"/>
      <c r="B29" s="840">
        <v>6</v>
      </c>
      <c r="C29" s="866" t="s">
        <v>76</v>
      </c>
      <c r="D29" s="866"/>
      <c r="E29" s="866"/>
      <c r="F29" s="866"/>
      <c r="G29" s="866"/>
      <c r="H29" s="866"/>
      <c r="I29" s="866"/>
      <c r="J29" s="867"/>
      <c r="K29" s="844">
        <f>+'地域財政特例・臨時財政特例'!J30</f>
        <v>0</v>
      </c>
      <c r="L29" s="869"/>
      <c r="M29" s="869"/>
      <c r="N29" s="870"/>
      <c r="O29" s="838" t="s">
        <v>10</v>
      </c>
    </row>
    <row r="30" spans="1:15" ht="18.75" customHeight="1">
      <c r="A30" s="868"/>
      <c r="B30" s="840">
        <v>7</v>
      </c>
      <c r="C30" s="866" t="s">
        <v>11</v>
      </c>
      <c r="D30" s="866"/>
      <c r="E30" s="866"/>
      <c r="F30" s="866"/>
      <c r="G30" s="866"/>
      <c r="H30" s="866"/>
      <c r="I30" s="866"/>
      <c r="J30" s="867"/>
      <c r="K30" s="844">
        <f>+'財源対策債'!J29</f>
        <v>0</v>
      </c>
      <c r="L30" s="869"/>
      <c r="M30" s="869"/>
      <c r="N30" s="870"/>
      <c r="O30" s="838" t="s">
        <v>12</v>
      </c>
    </row>
    <row r="31" spans="1:15" ht="18.75" customHeight="1">
      <c r="A31" s="868"/>
      <c r="B31" s="840">
        <v>8</v>
      </c>
      <c r="C31" s="866" t="s">
        <v>13</v>
      </c>
      <c r="D31" s="866"/>
      <c r="E31" s="866"/>
      <c r="F31" s="866"/>
      <c r="G31" s="866"/>
      <c r="H31" s="866"/>
      <c r="I31" s="866"/>
      <c r="J31" s="867"/>
      <c r="K31" s="844">
        <f>+'減税補てん債'!J23</f>
        <v>0</v>
      </c>
      <c r="L31" s="869"/>
      <c r="M31" s="869"/>
      <c r="N31" s="870"/>
      <c r="O31" s="838" t="s">
        <v>14</v>
      </c>
    </row>
    <row r="32" spans="1:15" ht="18.75" customHeight="1">
      <c r="A32" s="868"/>
      <c r="B32" s="840">
        <v>9</v>
      </c>
      <c r="C32" s="866" t="s">
        <v>15</v>
      </c>
      <c r="D32" s="866"/>
      <c r="E32" s="866"/>
      <c r="F32" s="866"/>
      <c r="G32" s="866"/>
      <c r="H32" s="866"/>
      <c r="I32" s="866"/>
      <c r="J32" s="867"/>
      <c r="K32" s="844">
        <f>+'臨時税収補てん・臨時財政対策'!J10</f>
        <v>0</v>
      </c>
      <c r="L32" s="869"/>
      <c r="M32" s="869"/>
      <c r="N32" s="870"/>
      <c r="O32" s="838" t="s">
        <v>16</v>
      </c>
    </row>
    <row r="33" spans="1:15" ht="18.75" customHeight="1">
      <c r="A33" s="868"/>
      <c r="B33" s="840">
        <v>10</v>
      </c>
      <c r="C33" s="866" t="s">
        <v>17</v>
      </c>
      <c r="D33" s="866"/>
      <c r="E33" s="866"/>
      <c r="F33" s="866"/>
      <c r="G33" s="866"/>
      <c r="H33" s="866"/>
      <c r="I33" s="866"/>
      <c r="J33" s="867"/>
      <c r="K33" s="844">
        <f>+'臨時税収補てん・臨時財政対策'!J27</f>
        <v>0</v>
      </c>
      <c r="L33" s="869"/>
      <c r="M33" s="869"/>
      <c r="N33" s="870"/>
      <c r="O33" s="838" t="s">
        <v>18</v>
      </c>
    </row>
    <row r="34" spans="1:15" ht="18.75" customHeight="1">
      <c r="A34" s="868"/>
      <c r="B34" s="840">
        <v>11</v>
      </c>
      <c r="C34" s="866" t="s">
        <v>77</v>
      </c>
      <c r="D34" s="866"/>
      <c r="E34" s="866"/>
      <c r="F34" s="866"/>
      <c r="G34" s="866"/>
      <c r="H34" s="866"/>
      <c r="I34" s="866"/>
      <c r="J34" s="867"/>
      <c r="K34" s="844">
        <f>+'その他公債費'!J5</f>
        <v>0</v>
      </c>
      <c r="L34" s="869"/>
      <c r="M34" s="869"/>
      <c r="N34" s="870"/>
      <c r="O34" s="838" t="s">
        <v>19</v>
      </c>
    </row>
    <row r="35" spans="1:15" ht="18.75" customHeight="1">
      <c r="A35" s="868"/>
      <c r="B35" s="840">
        <v>12</v>
      </c>
      <c r="C35" s="866" t="s">
        <v>78</v>
      </c>
      <c r="D35" s="866"/>
      <c r="E35" s="866"/>
      <c r="F35" s="866"/>
      <c r="G35" s="866"/>
      <c r="H35" s="866"/>
      <c r="I35" s="866"/>
      <c r="J35" s="867"/>
      <c r="K35" s="844">
        <f>+'その他公債費'!J11</f>
        <v>0</v>
      </c>
      <c r="L35" s="869"/>
      <c r="M35" s="869"/>
      <c r="N35" s="870"/>
      <c r="O35" s="838" t="s">
        <v>20</v>
      </c>
    </row>
    <row r="36" spans="1:15" ht="18.75" customHeight="1">
      <c r="A36" s="868"/>
      <c r="B36" s="840">
        <v>13</v>
      </c>
      <c r="C36" s="866" t="s">
        <v>79</v>
      </c>
      <c r="D36" s="866"/>
      <c r="E36" s="866"/>
      <c r="F36" s="866"/>
      <c r="G36" s="866"/>
      <c r="H36" s="866"/>
      <c r="I36" s="866"/>
      <c r="J36" s="867"/>
      <c r="K36" s="844">
        <f>+'その他公債費'!J17</f>
        <v>0</v>
      </c>
      <c r="L36" s="869"/>
      <c r="M36" s="869"/>
      <c r="N36" s="870"/>
      <c r="O36" s="838" t="s">
        <v>21</v>
      </c>
    </row>
    <row r="37" spans="1:15" ht="18.75" customHeight="1">
      <c r="A37" s="868"/>
      <c r="B37" s="840">
        <v>14</v>
      </c>
      <c r="C37" s="866" t="s">
        <v>80</v>
      </c>
      <c r="D37" s="866"/>
      <c r="E37" s="866"/>
      <c r="F37" s="866"/>
      <c r="G37" s="866"/>
      <c r="H37" s="866"/>
      <c r="I37" s="866"/>
      <c r="J37" s="867"/>
      <c r="K37" s="844">
        <f>+'その他公債費'!J23</f>
        <v>0</v>
      </c>
      <c r="L37" s="869"/>
      <c r="M37" s="869"/>
      <c r="N37" s="870"/>
      <c r="O37" s="838" t="s">
        <v>22</v>
      </c>
    </row>
    <row r="38" spans="1:15" ht="18.75" customHeight="1">
      <c r="A38" s="868"/>
      <c r="B38" s="840">
        <v>15</v>
      </c>
      <c r="C38" s="866" t="s">
        <v>81</v>
      </c>
      <c r="D38" s="866"/>
      <c r="E38" s="866"/>
      <c r="F38" s="866"/>
      <c r="G38" s="866"/>
      <c r="H38" s="866"/>
      <c r="I38" s="866"/>
      <c r="J38" s="867"/>
      <c r="K38" s="844">
        <f>+'その他公債費'!J29</f>
        <v>0</v>
      </c>
      <c r="L38" s="869"/>
      <c r="M38" s="869"/>
      <c r="N38" s="870"/>
      <c r="O38" s="838" t="s">
        <v>23</v>
      </c>
    </row>
    <row r="39" spans="1:15" ht="18.75" customHeight="1" thickBot="1">
      <c r="A39" s="868"/>
      <c r="B39" s="871">
        <v>16</v>
      </c>
      <c r="C39" s="872" t="s">
        <v>82</v>
      </c>
      <c r="D39" s="872"/>
      <c r="E39" s="872"/>
      <c r="F39" s="872"/>
      <c r="G39" s="872"/>
      <c r="H39" s="872"/>
      <c r="I39" s="872"/>
      <c r="J39" s="873"/>
      <c r="K39" s="874">
        <f>+'その他公債費'!J35</f>
        <v>0</v>
      </c>
      <c r="L39" s="875"/>
      <c r="M39" s="875"/>
      <c r="N39" s="876"/>
      <c r="O39" s="838" t="s">
        <v>24</v>
      </c>
    </row>
    <row r="40" spans="1:15" ht="18.75" customHeight="1" thickBot="1">
      <c r="A40" s="832" t="s">
        <v>83</v>
      </c>
      <c r="B40" s="833"/>
      <c r="C40" s="833"/>
      <c r="D40" s="833"/>
      <c r="E40" s="833"/>
      <c r="F40" s="833"/>
      <c r="G40" s="833"/>
      <c r="H40" s="833"/>
      <c r="I40" s="833"/>
      <c r="J40" s="877"/>
      <c r="K40" s="861" t="e">
        <f>SUM(K24:K39)</f>
        <v>#DIV/0!</v>
      </c>
      <c r="L40" s="878"/>
      <c r="M40" s="878"/>
      <c r="N40" s="879"/>
      <c r="O40" s="838" t="s">
        <v>70</v>
      </c>
    </row>
  </sheetData>
  <sheetProtection/>
  <mergeCells count="82">
    <mergeCell ref="C35:J35"/>
    <mergeCell ref="K35:N35"/>
    <mergeCell ref="A40:J40"/>
    <mergeCell ref="K40:N40"/>
    <mergeCell ref="C37:J37"/>
    <mergeCell ref="K37:N37"/>
    <mergeCell ref="C38:J38"/>
    <mergeCell ref="K38:N38"/>
    <mergeCell ref="C39:J39"/>
    <mergeCell ref="K39:N39"/>
    <mergeCell ref="C36:J36"/>
    <mergeCell ref="K36:N36"/>
    <mergeCell ref="C31:J31"/>
    <mergeCell ref="K31:N31"/>
    <mergeCell ref="C32:J32"/>
    <mergeCell ref="K32:N32"/>
    <mergeCell ref="C33:J33"/>
    <mergeCell ref="K33:N33"/>
    <mergeCell ref="C34:J34"/>
    <mergeCell ref="K34:N34"/>
    <mergeCell ref="C29:J29"/>
    <mergeCell ref="K29:N29"/>
    <mergeCell ref="C30:J30"/>
    <mergeCell ref="K30:N30"/>
    <mergeCell ref="C27:J27"/>
    <mergeCell ref="K27:N27"/>
    <mergeCell ref="C28:J28"/>
    <mergeCell ref="K28:N28"/>
    <mergeCell ref="C25:J25"/>
    <mergeCell ref="K25:N25"/>
    <mergeCell ref="C26:J26"/>
    <mergeCell ref="K26:N26"/>
    <mergeCell ref="G20:J20"/>
    <mergeCell ref="K20:N20"/>
    <mergeCell ref="C24:J24"/>
    <mergeCell ref="K24:N24"/>
    <mergeCell ref="C18:F18"/>
    <mergeCell ref="G18:J18"/>
    <mergeCell ref="K18:N18"/>
    <mergeCell ref="C19:F19"/>
    <mergeCell ref="G19:J19"/>
    <mergeCell ref="K19:N19"/>
    <mergeCell ref="C16:F16"/>
    <mergeCell ref="G16:J16"/>
    <mergeCell ref="K16:N16"/>
    <mergeCell ref="C17:F17"/>
    <mergeCell ref="G17:J17"/>
    <mergeCell ref="K17:N17"/>
    <mergeCell ref="C14:F14"/>
    <mergeCell ref="G14:J14"/>
    <mergeCell ref="K14:N14"/>
    <mergeCell ref="C15:F15"/>
    <mergeCell ref="G15:J15"/>
    <mergeCell ref="K15:N15"/>
    <mergeCell ref="C12:F12"/>
    <mergeCell ref="G12:J12"/>
    <mergeCell ref="K12:N12"/>
    <mergeCell ref="C13:F13"/>
    <mergeCell ref="G13:J13"/>
    <mergeCell ref="K13:N13"/>
    <mergeCell ref="C10:F10"/>
    <mergeCell ref="G10:J10"/>
    <mergeCell ref="K10:N10"/>
    <mergeCell ref="C11:F11"/>
    <mergeCell ref="G11:J11"/>
    <mergeCell ref="K11:N11"/>
    <mergeCell ref="A8:F8"/>
    <mergeCell ref="G8:J8"/>
    <mergeCell ref="K8:N8"/>
    <mergeCell ref="C9:F9"/>
    <mergeCell ref="G9:J9"/>
    <mergeCell ref="K9:N9"/>
    <mergeCell ref="N3:O3"/>
    <mergeCell ref="F4:G5"/>
    <mergeCell ref="H4:I5"/>
    <mergeCell ref="J4:K5"/>
    <mergeCell ref="L4:M5"/>
    <mergeCell ref="N4:O5"/>
    <mergeCell ref="F3:G3"/>
    <mergeCell ref="H3:I3"/>
    <mergeCell ref="J3:K3"/>
    <mergeCell ref="L3:M3"/>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AC33" sqref="AC33"/>
    </sheetView>
  </sheetViews>
  <sheetFormatPr defaultColWidth="9.00390625" defaultRowHeight="13.5"/>
  <cols>
    <col min="1" max="16384" width="9.00390625" style="633" customWidth="1"/>
  </cols>
  <sheetData>
    <row r="1" ht="16.5" customHeight="1">
      <c r="A1" s="633" t="s">
        <v>381</v>
      </c>
    </row>
    <row r="2" spans="1:9" ht="16.5" customHeight="1">
      <c r="A2" s="634" t="s">
        <v>909</v>
      </c>
      <c r="B2" s="634"/>
      <c r="C2" s="634"/>
      <c r="D2" s="634"/>
      <c r="E2" s="634"/>
      <c r="F2" s="634"/>
      <c r="G2" s="634"/>
      <c r="H2" s="634"/>
      <c r="I2" s="634"/>
    </row>
    <row r="3" spans="1:9" ht="16.5" customHeight="1">
      <c r="A3" s="634" t="s">
        <v>380</v>
      </c>
      <c r="B3" s="634"/>
      <c r="C3" s="634"/>
      <c r="D3" s="634"/>
      <c r="E3" s="634"/>
      <c r="F3" s="634"/>
      <c r="G3" s="634"/>
      <c r="H3" s="634"/>
      <c r="I3" s="634"/>
    </row>
    <row r="4" spans="1:9" ht="16.5" customHeight="1">
      <c r="A4" s="634" t="s">
        <v>379</v>
      </c>
      <c r="B4" s="634"/>
      <c r="C4" s="634"/>
      <c r="D4" s="634"/>
      <c r="E4" s="634"/>
      <c r="F4" s="634"/>
      <c r="G4" s="634"/>
      <c r="H4" s="634"/>
      <c r="I4" s="634"/>
    </row>
    <row r="5" spans="1:7" ht="16.5" customHeight="1">
      <c r="A5" s="635" t="s">
        <v>378</v>
      </c>
      <c r="B5" s="635"/>
      <c r="C5" s="635"/>
      <c r="D5" s="635"/>
      <c r="E5" s="635"/>
      <c r="F5" s="635"/>
      <c r="G5" s="635"/>
    </row>
    <row r="6" spans="1:7" ht="16.5" customHeight="1">
      <c r="A6" s="633" t="s">
        <v>377</v>
      </c>
      <c r="B6" s="635"/>
      <c r="C6" s="635"/>
      <c r="D6" s="635"/>
      <c r="E6" s="635"/>
      <c r="F6" s="635"/>
      <c r="G6" s="635"/>
    </row>
    <row r="7" spans="1:7" ht="16.5" customHeight="1">
      <c r="A7" s="633" t="s">
        <v>910</v>
      </c>
      <c r="B7" s="635"/>
      <c r="C7" s="635"/>
      <c r="D7" s="635"/>
      <c r="E7" s="635"/>
      <c r="F7" s="635"/>
      <c r="G7" s="635"/>
    </row>
    <row r="8" spans="2:7" ht="16.5" customHeight="1">
      <c r="B8" s="635"/>
      <c r="C8" s="635"/>
      <c r="D8" s="635"/>
      <c r="E8" s="635"/>
      <c r="F8" s="635"/>
      <c r="G8" s="635"/>
    </row>
    <row r="9" spans="1:9" ht="16.5" customHeight="1">
      <c r="A9" s="634" t="s">
        <v>911</v>
      </c>
      <c r="B9" s="634"/>
      <c r="C9" s="634"/>
      <c r="D9" s="634"/>
      <c r="E9" s="634"/>
      <c r="F9" s="634"/>
      <c r="G9" s="634"/>
      <c r="H9" s="634"/>
      <c r="I9" s="634"/>
    </row>
    <row r="10" spans="1:9" ht="16.5" customHeight="1">
      <c r="A10" s="634" t="s">
        <v>376</v>
      </c>
      <c r="B10" s="634"/>
      <c r="C10" s="634"/>
      <c r="D10" s="634"/>
      <c r="E10" s="634"/>
      <c r="F10" s="634"/>
      <c r="G10" s="634"/>
      <c r="H10" s="634"/>
      <c r="I10" s="634"/>
    </row>
    <row r="11" spans="1:9" ht="16.5" customHeight="1">
      <c r="A11" s="634" t="s">
        <v>375</v>
      </c>
      <c r="B11" s="634"/>
      <c r="C11" s="634"/>
      <c r="D11" s="634"/>
      <c r="E11" s="634"/>
      <c r="F11" s="634"/>
      <c r="G11" s="634"/>
      <c r="H11" s="634"/>
      <c r="I11" s="634"/>
    </row>
    <row r="12" spans="1:7" ht="16.5" customHeight="1">
      <c r="A12" s="635"/>
      <c r="B12" s="635"/>
      <c r="C12" s="635"/>
      <c r="D12" s="635"/>
      <c r="E12" s="635"/>
      <c r="F12" s="635"/>
      <c r="G12" s="635"/>
    </row>
    <row r="13" spans="1:9" ht="16.5" customHeight="1">
      <c r="A13" s="634" t="s">
        <v>374</v>
      </c>
      <c r="B13" s="634"/>
      <c r="C13" s="634"/>
      <c r="D13" s="634"/>
      <c r="E13" s="634"/>
      <c r="F13" s="634"/>
      <c r="G13" s="634"/>
      <c r="H13" s="634"/>
      <c r="I13" s="634"/>
    </row>
    <row r="14" spans="1:9" ht="16.5" customHeight="1">
      <c r="A14" s="634" t="s">
        <v>373</v>
      </c>
      <c r="B14" s="634"/>
      <c r="C14" s="634"/>
      <c r="D14" s="634"/>
      <c r="E14" s="634"/>
      <c r="F14" s="634"/>
      <c r="G14" s="634"/>
      <c r="H14" s="634"/>
      <c r="I14" s="634"/>
    </row>
    <row r="15" spans="1:7" ht="16.5" customHeight="1">
      <c r="A15" s="636"/>
      <c r="B15" s="636"/>
      <c r="C15" s="636"/>
      <c r="D15" s="636"/>
      <c r="E15" s="636"/>
      <c r="F15" s="636"/>
      <c r="G15" s="636"/>
    </row>
    <row r="16" spans="1:9" ht="16.5" customHeight="1">
      <c r="A16" s="637" t="s">
        <v>372</v>
      </c>
      <c r="B16" s="637"/>
      <c r="C16" s="637"/>
      <c r="D16" s="637"/>
      <c r="E16" s="637"/>
      <c r="F16" s="637"/>
      <c r="G16" s="637"/>
      <c r="H16" s="637"/>
      <c r="I16" s="637"/>
    </row>
    <row r="17" spans="1:9" ht="16.5" customHeight="1">
      <c r="A17" s="634" t="s">
        <v>371</v>
      </c>
      <c r="B17" s="634"/>
      <c r="C17" s="634"/>
      <c r="D17" s="634"/>
      <c r="E17" s="634"/>
      <c r="F17" s="634"/>
      <c r="G17" s="634"/>
      <c r="H17" s="634"/>
      <c r="I17" s="634"/>
    </row>
    <row r="18" ht="16.5" customHeight="1"/>
    <row r="19" ht="16.5" customHeight="1">
      <c r="A19" s="633" t="s">
        <v>370</v>
      </c>
    </row>
    <row r="20" ht="16.5" customHeight="1">
      <c r="A20" s="633" t="s">
        <v>369</v>
      </c>
    </row>
    <row r="21" spans="1:9" ht="16.5" customHeight="1">
      <c r="A21" s="634" t="s">
        <v>368</v>
      </c>
      <c r="B21" s="634"/>
      <c r="C21" s="634"/>
      <c r="D21" s="634"/>
      <c r="E21" s="634"/>
      <c r="F21" s="634"/>
      <c r="G21" s="634"/>
      <c r="H21" s="634"/>
      <c r="I21" s="634"/>
    </row>
    <row r="22" ht="16.5" customHeight="1"/>
    <row r="23" ht="16.5" customHeight="1">
      <c r="A23" s="633" t="s">
        <v>367</v>
      </c>
    </row>
    <row r="24" spans="1:9" ht="16.5" customHeight="1">
      <c r="A24" s="637" t="s">
        <v>361</v>
      </c>
      <c r="B24" s="637"/>
      <c r="C24" s="637"/>
      <c r="D24" s="637"/>
      <c r="E24" s="637"/>
      <c r="F24" s="637"/>
      <c r="G24" s="637"/>
      <c r="H24" s="637"/>
      <c r="I24" s="637"/>
    </row>
    <row r="25" ht="16.5" customHeight="1">
      <c r="A25" s="633" t="s">
        <v>366</v>
      </c>
    </row>
    <row r="26" ht="16.5" customHeight="1"/>
    <row r="27" ht="16.5" customHeight="1">
      <c r="A27" s="633" t="s">
        <v>365</v>
      </c>
    </row>
    <row r="28" spans="1:9" ht="16.5" customHeight="1">
      <c r="A28" s="634" t="s">
        <v>364</v>
      </c>
      <c r="B28" s="634"/>
      <c r="C28" s="634"/>
      <c r="D28" s="634"/>
      <c r="E28" s="634"/>
      <c r="F28" s="634"/>
      <c r="G28" s="634"/>
      <c r="H28" s="634"/>
      <c r="I28" s="634"/>
    </row>
    <row r="29" spans="1:9" ht="16.5" customHeight="1">
      <c r="A29" s="634" t="s">
        <v>363</v>
      </c>
      <c r="B29" s="634"/>
      <c r="C29" s="634"/>
      <c r="D29" s="634"/>
      <c r="E29" s="634"/>
      <c r="F29" s="634"/>
      <c r="G29" s="634"/>
      <c r="H29" s="634"/>
      <c r="I29" s="634"/>
    </row>
    <row r="30" ht="16.5" customHeight="1"/>
    <row r="31" ht="16.5" customHeight="1">
      <c r="A31" s="633" t="s">
        <v>362</v>
      </c>
    </row>
    <row r="32" spans="1:9" ht="16.5" customHeight="1">
      <c r="A32" s="634" t="s">
        <v>361</v>
      </c>
      <c r="B32" s="634"/>
      <c r="C32" s="634"/>
      <c r="D32" s="634"/>
      <c r="E32" s="634"/>
      <c r="F32" s="634"/>
      <c r="G32" s="634"/>
      <c r="H32" s="634"/>
      <c r="I32" s="634"/>
    </row>
    <row r="33" ht="16.5" customHeight="1">
      <c r="A33" s="633" t="s">
        <v>360</v>
      </c>
    </row>
  </sheetData>
  <sheetProtection/>
  <mergeCells count="15">
    <mergeCell ref="A10:I10"/>
    <mergeCell ref="A11:I11"/>
    <mergeCell ref="A2:I2"/>
    <mergeCell ref="A3:I3"/>
    <mergeCell ref="A4:I4"/>
    <mergeCell ref="A9:I9"/>
    <mergeCell ref="A32:I32"/>
    <mergeCell ref="A24:I24"/>
    <mergeCell ref="A13:I13"/>
    <mergeCell ref="A14:I14"/>
    <mergeCell ref="A28:I28"/>
    <mergeCell ref="A29:I29"/>
    <mergeCell ref="A21:I21"/>
    <mergeCell ref="A16:I16"/>
    <mergeCell ref="A17:I17"/>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3"/>
  <sheetViews>
    <sheetView showGridLines="0" view="pageBreakPreview" zoomScale="130" zoomScaleSheetLayoutView="13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7" customWidth="1"/>
    <col min="7" max="7" width="2.25390625" style="97" bestFit="1" customWidth="1"/>
    <col min="8" max="8" width="11.875" style="97" customWidth="1"/>
    <col min="9" max="9" width="2.25390625" style="97" bestFit="1" customWidth="1"/>
    <col min="10" max="10" width="11.875" style="97" customWidth="1"/>
    <col min="11" max="11" width="3.125" style="97" customWidth="1"/>
    <col min="12" max="16384" width="9.00390625" style="97" customWidth="1"/>
  </cols>
  <sheetData>
    <row r="1" spans="1:11" ht="18.75" customHeight="1">
      <c r="A1" s="329" t="s">
        <v>230</v>
      </c>
      <c r="B1" s="331"/>
      <c r="C1" s="429" t="s">
        <v>385</v>
      </c>
      <c r="D1" s="430"/>
      <c r="E1" s="431"/>
      <c r="H1" s="34" t="s">
        <v>0</v>
      </c>
      <c r="I1" s="332">
        <f>'総括表'!H4</f>
        <v>0</v>
      </c>
      <c r="J1" s="332"/>
      <c r="K1" s="332"/>
    </row>
    <row r="2" ht="18.75" customHeight="1">
      <c r="J2" s="631"/>
    </row>
    <row r="3" ht="15" customHeight="1">
      <c r="A3" s="101"/>
    </row>
    <row r="4" spans="1:12" ht="18.75" customHeight="1">
      <c r="A4" s="12"/>
      <c r="B4" s="87" t="s">
        <v>384</v>
      </c>
      <c r="L4" s="37"/>
    </row>
    <row r="5" spans="1:12" ht="11.25" customHeight="1">
      <c r="A5" s="101"/>
      <c r="L5" s="37"/>
    </row>
    <row r="6" spans="1:12" ht="18.75" customHeight="1">
      <c r="A6" s="101"/>
      <c r="B6" s="309" t="s">
        <v>169</v>
      </c>
      <c r="C6" s="310"/>
      <c r="D6" s="309" t="s">
        <v>168</v>
      </c>
      <c r="E6" s="310"/>
      <c r="F6" s="63" t="s">
        <v>167</v>
      </c>
      <c r="G6" s="63"/>
      <c r="H6" s="93" t="s">
        <v>166</v>
      </c>
      <c r="I6" s="63"/>
      <c r="J6" s="63" t="s">
        <v>3</v>
      </c>
      <c r="K6" s="37"/>
      <c r="L6" s="37"/>
    </row>
    <row r="7" spans="1:12" ht="21" customHeight="1">
      <c r="A7" s="101"/>
      <c r="B7" s="61"/>
      <c r="C7" s="60"/>
      <c r="D7" s="59"/>
      <c r="E7" s="58"/>
      <c r="F7" s="55"/>
      <c r="G7" s="55"/>
      <c r="H7" s="55"/>
      <c r="I7" s="55"/>
      <c r="J7" s="632" t="s">
        <v>165</v>
      </c>
      <c r="K7" s="37"/>
      <c r="L7" s="37"/>
    </row>
    <row r="8" spans="2:11" s="1" customFormat="1" ht="18" customHeight="1">
      <c r="B8" s="51">
        <v>1</v>
      </c>
      <c r="C8" s="50" t="s">
        <v>158</v>
      </c>
      <c r="D8" s="307"/>
      <c r="E8" s="308"/>
      <c r="F8" s="49"/>
      <c r="G8" s="47" t="s">
        <v>148</v>
      </c>
      <c r="H8" s="114">
        <v>1</v>
      </c>
      <c r="I8" s="47" t="s">
        <v>153</v>
      </c>
      <c r="J8" s="46">
        <f>ROUND(F8*H8,0)</f>
        <v>0</v>
      </c>
      <c r="K8" s="37" t="s">
        <v>163</v>
      </c>
    </row>
    <row r="9" spans="2:11" s="1" customFormat="1" ht="18" customHeight="1">
      <c r="B9" s="51">
        <v>2</v>
      </c>
      <c r="C9" s="50" t="s">
        <v>156</v>
      </c>
      <c r="D9" s="307"/>
      <c r="E9" s="308"/>
      <c r="F9" s="49"/>
      <c r="G9" s="47" t="s">
        <v>148</v>
      </c>
      <c r="H9" s="114">
        <v>1</v>
      </c>
      <c r="I9" s="47" t="s">
        <v>153</v>
      </c>
      <c r="J9" s="46">
        <f>ROUND(F9*H9,0)</f>
        <v>0</v>
      </c>
      <c r="K9" s="37" t="s">
        <v>161</v>
      </c>
    </row>
    <row r="10" spans="2:11" s="1" customFormat="1" ht="18" customHeight="1" thickBot="1">
      <c r="B10" s="51">
        <v>3</v>
      </c>
      <c r="C10" s="50" t="s">
        <v>154</v>
      </c>
      <c r="D10" s="307"/>
      <c r="E10" s="308"/>
      <c r="F10" s="49"/>
      <c r="G10" s="47" t="s">
        <v>148</v>
      </c>
      <c r="H10" s="114">
        <v>1</v>
      </c>
      <c r="I10" s="47" t="s">
        <v>153</v>
      </c>
      <c r="J10" s="46">
        <f>ROUND(F10*H10,0)</f>
        <v>0</v>
      </c>
      <c r="K10" s="37" t="s">
        <v>159</v>
      </c>
    </row>
    <row r="11" spans="2:11" s="1" customFormat="1" ht="15" customHeight="1">
      <c r="B11" s="90"/>
      <c r="C11" s="45"/>
      <c r="D11" s="44"/>
      <c r="E11" s="44"/>
      <c r="F11" s="89"/>
      <c r="G11" s="42"/>
      <c r="H11" s="319" t="s">
        <v>383</v>
      </c>
      <c r="I11" s="320"/>
      <c r="J11" s="39"/>
      <c r="K11" s="37"/>
    </row>
    <row r="12" spans="2:11" s="1" customFormat="1" ht="15" customHeight="1" thickBot="1">
      <c r="B12" s="88"/>
      <c r="C12" s="37"/>
      <c r="D12" s="37"/>
      <c r="E12" s="37"/>
      <c r="F12" s="37"/>
      <c r="G12" s="37"/>
      <c r="H12" s="327" t="s">
        <v>382</v>
      </c>
      <c r="I12" s="328"/>
      <c r="J12" s="38">
        <f>SUM(J8:J10)</f>
        <v>0</v>
      </c>
      <c r="K12" s="37" t="s">
        <v>43</v>
      </c>
    </row>
    <row r="13" s="1" customFormat="1" ht="18.75" customHeight="1">
      <c r="B13" s="87"/>
    </row>
  </sheetData>
  <sheetProtection/>
  <mergeCells count="10">
    <mergeCell ref="D9:E9"/>
    <mergeCell ref="H11:I11"/>
    <mergeCell ref="H12:I12"/>
    <mergeCell ref="A1:B1"/>
    <mergeCell ref="C1:E1"/>
    <mergeCell ref="I1:K1"/>
    <mergeCell ref="B6:C6"/>
    <mergeCell ref="D6:E6"/>
    <mergeCell ref="D8:E8"/>
    <mergeCell ref="D10:E10"/>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74"/>
  <sheetViews>
    <sheetView showGridLines="0" zoomScaleSheetLayoutView="100" zoomScalePageLayoutView="0" workbookViewId="0" topLeftCell="A1">
      <selection activeCell="AC33" sqref="AC33"/>
    </sheetView>
  </sheetViews>
  <sheetFormatPr defaultColWidth="9.00390625" defaultRowHeight="18.75" customHeight="1"/>
  <cols>
    <col min="1" max="1" width="3.75390625" style="1" customWidth="1"/>
    <col min="2" max="2" width="5.00390625" style="1" customWidth="1"/>
    <col min="3" max="3" width="7.50390625" style="1" bestFit="1" customWidth="1"/>
    <col min="4" max="4" width="3.00390625" style="1" bestFit="1" customWidth="1"/>
    <col min="5" max="5" width="12.00390625" style="3" customWidth="1"/>
    <col min="6" max="6" width="3.00390625" style="1" bestFit="1" customWidth="1"/>
    <col min="7" max="7" width="11.875" style="1" customWidth="1"/>
    <col min="8" max="8" width="2.25390625" style="1" bestFit="1" customWidth="1"/>
    <col min="9" max="9" width="11.875" style="2" customWidth="1"/>
    <col min="10" max="10" width="2.25390625" style="1" bestFit="1" customWidth="1"/>
    <col min="11" max="11" width="11.875" style="1" customWidth="1"/>
    <col min="12" max="12" width="3.125" style="1" customWidth="1"/>
    <col min="13" max="13" width="4.25390625" style="1" customWidth="1"/>
    <col min="14" max="16384" width="9.00390625" style="1" customWidth="1"/>
  </cols>
  <sheetData>
    <row r="1" spans="1:12" ht="18.75" customHeight="1">
      <c r="A1" s="304" t="s">
        <v>230</v>
      </c>
      <c r="B1" s="306"/>
      <c r="C1" s="304" t="s">
        <v>36</v>
      </c>
      <c r="D1" s="305"/>
      <c r="E1" s="306"/>
      <c r="F1" s="36"/>
      <c r="I1" s="35" t="s">
        <v>0</v>
      </c>
      <c r="J1" s="303">
        <f>'総括表'!H4</f>
        <v>0</v>
      </c>
      <c r="K1" s="303"/>
      <c r="L1" s="303"/>
    </row>
    <row r="2" ht="18.75" customHeight="1">
      <c r="K2" s="33"/>
    </row>
    <row r="3" spans="1:2" ht="18.75" customHeight="1">
      <c r="A3" s="12" t="s">
        <v>1</v>
      </c>
      <c r="B3" s="1" t="s">
        <v>394</v>
      </c>
    </row>
    <row r="4" ht="11.25" customHeight="1">
      <c r="A4" s="12"/>
    </row>
    <row r="5" spans="1:2" ht="18.75" customHeight="1">
      <c r="A5" s="12"/>
      <c r="B5" s="1" t="s">
        <v>393</v>
      </c>
    </row>
    <row r="6" ht="11.25" customHeight="1">
      <c r="A6" s="12"/>
    </row>
    <row r="7" spans="1:6" ht="15" customHeight="1">
      <c r="A7" s="12"/>
      <c r="B7" s="295" t="s">
        <v>898</v>
      </c>
      <c r="C7" s="295"/>
      <c r="D7" s="295"/>
      <c r="E7" s="295"/>
      <c r="F7" s="20"/>
    </row>
    <row r="8" spans="1:9" ht="15" customHeight="1" thickBot="1">
      <c r="A8" s="12"/>
      <c r="B8" s="295"/>
      <c r="C8" s="295"/>
      <c r="D8" s="295"/>
      <c r="E8" s="295"/>
      <c r="F8" s="20"/>
      <c r="G8" s="26" t="s">
        <v>390</v>
      </c>
      <c r="I8" s="2" t="s">
        <v>248</v>
      </c>
    </row>
    <row r="9" spans="1:12" ht="18.75" customHeight="1" thickBot="1">
      <c r="A9" s="12"/>
      <c r="B9" s="29"/>
      <c r="C9" s="29"/>
      <c r="D9" s="29"/>
      <c r="E9" s="25"/>
      <c r="F9" s="10" t="s">
        <v>148</v>
      </c>
      <c r="G9" s="32">
        <f>K12</f>
        <v>0</v>
      </c>
      <c r="H9" s="10" t="s">
        <v>148</v>
      </c>
      <c r="I9" s="23">
        <v>0.35</v>
      </c>
      <c r="J9" s="10" t="s">
        <v>153</v>
      </c>
      <c r="K9" s="22">
        <f>ROUND(E9*G9*I9,0)</f>
        <v>0</v>
      </c>
      <c r="L9" s="1" t="s">
        <v>219</v>
      </c>
    </row>
    <row r="10" spans="1:11" ht="18.75" customHeight="1">
      <c r="A10" s="12"/>
      <c r="C10" s="20"/>
      <c r="D10" s="20"/>
      <c r="E10" s="21"/>
      <c r="F10" s="20"/>
      <c r="G10" s="4"/>
      <c r="H10" s="10"/>
      <c r="I10" s="6"/>
      <c r="J10" s="10"/>
      <c r="K10" s="4"/>
    </row>
    <row r="11" spans="1:11" ht="18.75" customHeight="1">
      <c r="A11" s="12"/>
      <c r="B11" s="300" t="s">
        <v>899</v>
      </c>
      <c r="C11" s="300"/>
      <c r="D11" s="300"/>
      <c r="E11" s="300"/>
      <c r="F11" s="300"/>
      <c r="G11" s="300"/>
      <c r="H11" s="301"/>
      <c r="I11" s="19"/>
      <c r="J11" s="302" t="s">
        <v>388</v>
      </c>
      <c r="K11" s="18" t="s">
        <v>387</v>
      </c>
    </row>
    <row r="12" spans="1:11" ht="18.75" customHeight="1">
      <c r="A12" s="12"/>
      <c r="B12" s="16"/>
      <c r="C12" s="16"/>
      <c r="D12" s="16"/>
      <c r="E12" s="17"/>
      <c r="F12" s="16"/>
      <c r="G12" s="16"/>
      <c r="H12" s="15"/>
      <c r="I12" s="28"/>
      <c r="J12" s="302"/>
      <c r="K12" s="13">
        <f>IF(I13=0,0,IF(I11/I13&gt;1,1,ROUND(I11/I13,3)))</f>
        <v>0</v>
      </c>
    </row>
    <row r="13" spans="1:11" ht="18.75" customHeight="1">
      <c r="A13" s="12"/>
      <c r="C13" s="296" t="s">
        <v>386</v>
      </c>
      <c r="D13" s="296"/>
      <c r="E13" s="296"/>
      <c r="F13" s="296"/>
      <c r="G13" s="296"/>
      <c r="H13" s="297"/>
      <c r="I13" s="11"/>
      <c r="J13" s="302"/>
      <c r="K13" s="4"/>
    </row>
    <row r="14" spans="1:17" ht="11.25" customHeight="1">
      <c r="A14" s="12"/>
      <c r="Q14" s="10"/>
    </row>
    <row r="15" spans="1:6" ht="15" customHeight="1">
      <c r="A15" s="12"/>
      <c r="B15" s="295" t="s">
        <v>900</v>
      </c>
      <c r="C15" s="295"/>
      <c r="D15" s="295"/>
      <c r="E15" s="295"/>
      <c r="F15" s="20"/>
    </row>
    <row r="16" spans="1:9" ht="15" customHeight="1" thickBot="1">
      <c r="A16" s="12"/>
      <c r="B16" s="295"/>
      <c r="C16" s="295"/>
      <c r="D16" s="295"/>
      <c r="E16" s="295"/>
      <c r="F16" s="20"/>
      <c r="G16" s="26" t="s">
        <v>390</v>
      </c>
      <c r="I16" s="2" t="s">
        <v>248</v>
      </c>
    </row>
    <row r="17" spans="1:12" ht="18.75" customHeight="1" thickBot="1">
      <c r="A17" s="12"/>
      <c r="B17" s="298" t="s">
        <v>389</v>
      </c>
      <c r="C17" s="298"/>
      <c r="D17" s="299"/>
      <c r="E17" s="25"/>
      <c r="F17" s="10" t="s">
        <v>148</v>
      </c>
      <c r="G17" s="24">
        <f>K20</f>
        <v>0</v>
      </c>
      <c r="H17" s="10" t="s">
        <v>148</v>
      </c>
      <c r="I17" s="23">
        <v>0.35</v>
      </c>
      <c r="J17" s="10" t="s">
        <v>153</v>
      </c>
      <c r="K17" s="22">
        <f>ROUND(E17*G17*I17,0)</f>
        <v>0</v>
      </c>
      <c r="L17" s="1" t="s">
        <v>901</v>
      </c>
    </row>
    <row r="18" spans="1:11" ht="18.75" customHeight="1">
      <c r="A18" s="12"/>
      <c r="C18" s="20"/>
      <c r="D18" s="20"/>
      <c r="E18" s="21"/>
      <c r="F18" s="20"/>
      <c r="G18" s="4"/>
      <c r="H18" s="10"/>
      <c r="I18" s="6"/>
      <c r="J18" s="10"/>
      <c r="K18" s="4"/>
    </row>
    <row r="19" spans="1:11" ht="18.75" customHeight="1">
      <c r="A19" s="12"/>
      <c r="B19" s="300" t="s">
        <v>899</v>
      </c>
      <c r="C19" s="300"/>
      <c r="D19" s="300"/>
      <c r="E19" s="300"/>
      <c r="F19" s="300"/>
      <c r="G19" s="300"/>
      <c r="H19" s="301"/>
      <c r="I19" s="19"/>
      <c r="J19" s="302" t="s">
        <v>388</v>
      </c>
      <c r="K19" s="18" t="s">
        <v>387</v>
      </c>
    </row>
    <row r="20" spans="1:11" ht="18.75" customHeight="1">
      <c r="A20" s="12"/>
      <c r="B20" s="16"/>
      <c r="C20" s="16"/>
      <c r="D20" s="16"/>
      <c r="E20" s="17"/>
      <c r="F20" s="16"/>
      <c r="G20" s="16"/>
      <c r="H20" s="15"/>
      <c r="I20" s="28"/>
      <c r="J20" s="302"/>
      <c r="K20" s="13">
        <f>IF(I21=0,0,IF(I19/I21&gt;1,1,ROUND(I19/I21,3)))</f>
        <v>0</v>
      </c>
    </row>
    <row r="21" spans="1:11" ht="18.75" customHeight="1">
      <c r="A21" s="12"/>
      <c r="C21" s="296" t="s">
        <v>386</v>
      </c>
      <c r="D21" s="296"/>
      <c r="E21" s="296"/>
      <c r="F21" s="296"/>
      <c r="G21" s="296"/>
      <c r="H21" s="297"/>
      <c r="I21" s="11"/>
      <c r="J21" s="302"/>
      <c r="K21" s="4"/>
    </row>
    <row r="22" ht="11.25" customHeight="1">
      <c r="A22" s="12"/>
    </row>
    <row r="23" spans="1:6" ht="15" customHeight="1">
      <c r="A23" s="12"/>
      <c r="B23" s="295" t="s">
        <v>902</v>
      </c>
      <c r="C23" s="295"/>
      <c r="D23" s="295"/>
      <c r="E23" s="295"/>
      <c r="F23" s="20"/>
    </row>
    <row r="24" spans="1:9" ht="15" customHeight="1" thickBot="1">
      <c r="A24" s="12"/>
      <c r="B24" s="295"/>
      <c r="C24" s="295"/>
      <c r="D24" s="295"/>
      <c r="E24" s="295"/>
      <c r="F24" s="20"/>
      <c r="G24" s="26" t="s">
        <v>390</v>
      </c>
      <c r="I24" s="2" t="s">
        <v>248</v>
      </c>
    </row>
    <row r="25" spans="1:12" ht="18.75" customHeight="1" thickBot="1">
      <c r="A25" s="12"/>
      <c r="B25" s="298" t="s">
        <v>389</v>
      </c>
      <c r="C25" s="298"/>
      <c r="D25" s="299"/>
      <c r="E25" s="25"/>
      <c r="F25" s="10" t="s">
        <v>148</v>
      </c>
      <c r="G25" s="24">
        <f>K28</f>
        <v>0</v>
      </c>
      <c r="H25" s="10" t="s">
        <v>148</v>
      </c>
      <c r="I25" s="23">
        <v>0.35</v>
      </c>
      <c r="J25" s="10" t="s">
        <v>153</v>
      </c>
      <c r="K25" s="22">
        <f>ROUND(E25*G25*I25,0)</f>
        <v>0</v>
      </c>
      <c r="L25" s="1" t="s">
        <v>903</v>
      </c>
    </row>
    <row r="26" spans="1:11" ht="18.75" customHeight="1">
      <c r="A26" s="12"/>
      <c r="C26" s="20"/>
      <c r="D26" s="20"/>
      <c r="E26" s="21"/>
      <c r="F26" s="20"/>
      <c r="G26" s="4"/>
      <c r="H26" s="10"/>
      <c r="I26" s="31"/>
      <c r="J26" s="10"/>
      <c r="K26" s="4"/>
    </row>
    <row r="27" spans="1:11" ht="18.75" customHeight="1">
      <c r="A27" s="12"/>
      <c r="B27" s="300" t="s">
        <v>899</v>
      </c>
      <c r="C27" s="300"/>
      <c r="D27" s="300"/>
      <c r="E27" s="300"/>
      <c r="F27" s="300"/>
      <c r="G27" s="300"/>
      <c r="H27" s="301"/>
      <c r="I27" s="19"/>
      <c r="J27" s="302" t="s">
        <v>388</v>
      </c>
      <c r="K27" s="18" t="s">
        <v>387</v>
      </c>
    </row>
    <row r="28" spans="1:11" ht="18.75" customHeight="1">
      <c r="A28" s="12"/>
      <c r="B28" s="16"/>
      <c r="C28" s="16"/>
      <c r="D28" s="16"/>
      <c r="E28" s="17"/>
      <c r="F28" s="16"/>
      <c r="G28" s="16"/>
      <c r="H28" s="15"/>
      <c r="I28" s="28"/>
      <c r="J28" s="302"/>
      <c r="K28" s="30">
        <f>IF(I29=0,0,IF(I27/I29&gt;1,1,ROUND(I27/I29,3)))</f>
        <v>0</v>
      </c>
    </row>
    <row r="29" spans="1:11" ht="18.75" customHeight="1">
      <c r="A29" s="12"/>
      <c r="C29" s="296" t="s">
        <v>386</v>
      </c>
      <c r="D29" s="296"/>
      <c r="E29" s="296"/>
      <c r="F29" s="296"/>
      <c r="G29" s="296"/>
      <c r="H29" s="297"/>
      <c r="I29" s="11"/>
      <c r="J29" s="302"/>
      <c r="K29" s="4"/>
    </row>
    <row r="30" ht="11.25" customHeight="1">
      <c r="A30" s="12"/>
    </row>
    <row r="31" spans="1:2" ht="18.75" customHeight="1">
      <c r="A31" s="12"/>
      <c r="B31" s="1" t="s">
        <v>392</v>
      </c>
    </row>
    <row r="32" ht="11.25" customHeight="1">
      <c r="A32" s="12"/>
    </row>
    <row r="33" spans="1:6" ht="15" customHeight="1">
      <c r="A33" s="12"/>
      <c r="B33" s="295" t="s">
        <v>898</v>
      </c>
      <c r="C33" s="295"/>
      <c r="D33" s="295"/>
      <c r="E33" s="295"/>
      <c r="F33" s="20"/>
    </row>
    <row r="34" spans="1:9" ht="15" customHeight="1" thickBot="1">
      <c r="A34" s="12"/>
      <c r="B34" s="295"/>
      <c r="C34" s="295"/>
      <c r="D34" s="295"/>
      <c r="E34" s="295"/>
      <c r="F34" s="20"/>
      <c r="G34" s="26" t="s">
        <v>390</v>
      </c>
      <c r="I34" s="2" t="s">
        <v>248</v>
      </c>
    </row>
    <row r="35" spans="1:12" ht="18.75" customHeight="1" thickBot="1">
      <c r="A35" s="12"/>
      <c r="B35" s="29"/>
      <c r="C35" s="29"/>
      <c r="D35" s="29"/>
      <c r="E35" s="25"/>
      <c r="F35" s="10" t="s">
        <v>148</v>
      </c>
      <c r="G35" s="24">
        <f>K38</f>
        <v>0</v>
      </c>
      <c r="H35" s="10" t="s">
        <v>148</v>
      </c>
      <c r="I35" s="23">
        <v>0.45</v>
      </c>
      <c r="J35" s="10" t="s">
        <v>153</v>
      </c>
      <c r="K35" s="22">
        <f>ROUND(E35*G35*I35,0)</f>
        <v>0</v>
      </c>
      <c r="L35" s="1" t="s">
        <v>904</v>
      </c>
    </row>
    <row r="36" spans="1:11" ht="18.75" customHeight="1">
      <c r="A36" s="12"/>
      <c r="C36" s="20"/>
      <c r="D36" s="20"/>
      <c r="E36" s="21"/>
      <c r="F36" s="20"/>
      <c r="G36" s="4"/>
      <c r="H36" s="10"/>
      <c r="I36" s="6"/>
      <c r="J36" s="10"/>
      <c r="K36" s="4"/>
    </row>
    <row r="37" spans="1:11" ht="18.75" customHeight="1">
      <c r="A37" s="12"/>
      <c r="B37" s="300" t="s">
        <v>899</v>
      </c>
      <c r="C37" s="300"/>
      <c r="D37" s="300"/>
      <c r="E37" s="300"/>
      <c r="F37" s="300"/>
      <c r="G37" s="300"/>
      <c r="H37" s="301"/>
      <c r="I37" s="19"/>
      <c r="J37" s="302" t="s">
        <v>388</v>
      </c>
      <c r="K37" s="18" t="s">
        <v>387</v>
      </c>
    </row>
    <row r="38" spans="1:11" ht="18.75" customHeight="1">
      <c r="A38" s="12"/>
      <c r="B38" s="16"/>
      <c r="C38" s="16"/>
      <c r="D38" s="16"/>
      <c r="E38" s="17"/>
      <c r="F38" s="16"/>
      <c r="G38" s="16"/>
      <c r="H38" s="15"/>
      <c r="I38" s="28"/>
      <c r="J38" s="302"/>
      <c r="K38" s="13">
        <f>IF(I39=0,0,IF(I37/I39&gt;1,1,ROUND(I37/I39,3)))</f>
        <v>0</v>
      </c>
    </row>
    <row r="39" spans="1:11" ht="18.75" customHeight="1">
      <c r="A39" s="12"/>
      <c r="C39" s="296" t="s">
        <v>386</v>
      </c>
      <c r="D39" s="296"/>
      <c r="E39" s="296"/>
      <c r="F39" s="296"/>
      <c r="G39" s="296"/>
      <c r="H39" s="297"/>
      <c r="I39" s="11"/>
      <c r="J39" s="302"/>
      <c r="K39" s="4"/>
    </row>
    <row r="40" ht="11.25" customHeight="1">
      <c r="A40" s="12"/>
    </row>
    <row r="41" spans="1:6" ht="15" customHeight="1">
      <c r="A41" s="12"/>
      <c r="B41" s="295" t="s">
        <v>902</v>
      </c>
      <c r="C41" s="295"/>
      <c r="D41" s="295"/>
      <c r="E41" s="295"/>
      <c r="F41" s="20"/>
    </row>
    <row r="42" spans="1:9" ht="15" customHeight="1" thickBot="1">
      <c r="A42" s="12"/>
      <c r="B42" s="295"/>
      <c r="C42" s="295"/>
      <c r="D42" s="295"/>
      <c r="E42" s="295"/>
      <c r="F42" s="20"/>
      <c r="G42" s="26" t="s">
        <v>390</v>
      </c>
      <c r="I42" s="2" t="s">
        <v>248</v>
      </c>
    </row>
    <row r="43" spans="1:12" ht="18.75" customHeight="1" thickBot="1">
      <c r="A43" s="12"/>
      <c r="B43" s="298" t="s">
        <v>389</v>
      </c>
      <c r="C43" s="298"/>
      <c r="D43" s="299"/>
      <c r="E43" s="25"/>
      <c r="F43" s="10" t="s">
        <v>148</v>
      </c>
      <c r="G43" s="24">
        <f>K46</f>
        <v>0</v>
      </c>
      <c r="H43" s="10" t="s">
        <v>148</v>
      </c>
      <c r="I43" s="23">
        <v>0.45</v>
      </c>
      <c r="J43" s="10" t="s">
        <v>153</v>
      </c>
      <c r="K43" s="22">
        <f>ROUND(E43*G43*I43,0)</f>
        <v>0</v>
      </c>
      <c r="L43" s="1" t="s">
        <v>905</v>
      </c>
    </row>
    <row r="44" spans="1:11" ht="18.75" customHeight="1">
      <c r="A44" s="12"/>
      <c r="C44" s="20"/>
      <c r="D44" s="20"/>
      <c r="E44" s="21"/>
      <c r="F44" s="20"/>
      <c r="G44" s="4"/>
      <c r="H44" s="10"/>
      <c r="I44" s="6"/>
      <c r="J44" s="10"/>
      <c r="K44" s="4"/>
    </row>
    <row r="45" spans="1:11" ht="18.75" customHeight="1">
      <c r="A45" s="12"/>
      <c r="B45" s="300" t="s">
        <v>899</v>
      </c>
      <c r="C45" s="300"/>
      <c r="D45" s="300"/>
      <c r="E45" s="300"/>
      <c r="F45" s="300"/>
      <c r="G45" s="300"/>
      <c r="H45" s="301"/>
      <c r="I45" s="19"/>
      <c r="J45" s="302" t="s">
        <v>388</v>
      </c>
      <c r="K45" s="18" t="s">
        <v>387</v>
      </c>
    </row>
    <row r="46" spans="1:11" ht="18.75" customHeight="1">
      <c r="A46" s="12"/>
      <c r="B46" s="16"/>
      <c r="C46" s="16"/>
      <c r="D46" s="16"/>
      <c r="E46" s="17"/>
      <c r="F46" s="16"/>
      <c r="G46" s="16"/>
      <c r="H46" s="15"/>
      <c r="I46" s="28"/>
      <c r="J46" s="302"/>
      <c r="K46" s="13">
        <f>IF(I47=0,0,IF(I45/I47&gt;1,1,ROUND(I45/I47,3)))</f>
        <v>0</v>
      </c>
    </row>
    <row r="47" spans="1:11" ht="18.75" customHeight="1">
      <c r="A47" s="12"/>
      <c r="C47" s="296" t="s">
        <v>386</v>
      </c>
      <c r="D47" s="296"/>
      <c r="E47" s="296"/>
      <c r="F47" s="296"/>
      <c r="G47" s="296"/>
      <c r="H47" s="297"/>
      <c r="I47" s="11"/>
      <c r="J47" s="302"/>
      <c r="K47" s="4"/>
    </row>
    <row r="48" ht="11.25" customHeight="1">
      <c r="A48" s="12"/>
    </row>
    <row r="49" spans="1:2" ht="18.75" customHeight="1">
      <c r="A49" s="12"/>
      <c r="B49" s="1" t="s">
        <v>391</v>
      </c>
    </row>
    <row r="50" ht="11.25" customHeight="1">
      <c r="A50" s="12"/>
    </row>
    <row r="51" spans="1:6" ht="15" customHeight="1">
      <c r="A51" s="12"/>
      <c r="B51" s="295" t="s">
        <v>898</v>
      </c>
      <c r="C51" s="295"/>
      <c r="D51" s="295"/>
      <c r="E51" s="295"/>
      <c r="F51" s="20"/>
    </row>
    <row r="52" spans="1:9" ht="15" customHeight="1" thickBot="1">
      <c r="A52" s="12"/>
      <c r="B52" s="295"/>
      <c r="C52" s="295"/>
      <c r="D52" s="295"/>
      <c r="E52" s="295"/>
      <c r="F52" s="20"/>
      <c r="G52" s="26" t="s">
        <v>390</v>
      </c>
      <c r="I52" s="2" t="s">
        <v>248</v>
      </c>
    </row>
    <row r="53" spans="1:12" ht="18.75" customHeight="1" thickBot="1">
      <c r="A53" s="12"/>
      <c r="B53" s="29"/>
      <c r="C53" s="29"/>
      <c r="D53" s="29"/>
      <c r="E53" s="25"/>
      <c r="F53" s="10" t="s">
        <v>148</v>
      </c>
      <c r="G53" s="24">
        <f>K56</f>
        <v>0</v>
      </c>
      <c r="H53" s="10" t="s">
        <v>148</v>
      </c>
      <c r="I53" s="23">
        <v>0.3</v>
      </c>
      <c r="J53" s="10" t="s">
        <v>153</v>
      </c>
      <c r="K53" s="22">
        <f>ROUND(E53*G53*I53,0)</f>
        <v>0</v>
      </c>
      <c r="L53" s="1" t="s">
        <v>906</v>
      </c>
    </row>
    <row r="54" spans="1:11" ht="18.75" customHeight="1">
      <c r="A54" s="12"/>
      <c r="C54" s="20"/>
      <c r="D54" s="20"/>
      <c r="E54" s="21"/>
      <c r="F54" s="20"/>
      <c r="G54" s="4"/>
      <c r="H54" s="10"/>
      <c r="I54" s="6"/>
      <c r="J54" s="10"/>
      <c r="K54" s="4"/>
    </row>
    <row r="55" spans="1:11" ht="18.75" customHeight="1">
      <c r="A55" s="12"/>
      <c r="B55" s="300" t="s">
        <v>899</v>
      </c>
      <c r="C55" s="300"/>
      <c r="D55" s="300"/>
      <c r="E55" s="300"/>
      <c r="F55" s="300"/>
      <c r="G55" s="300"/>
      <c r="H55" s="301"/>
      <c r="I55" s="19"/>
      <c r="J55" s="302" t="s">
        <v>388</v>
      </c>
      <c r="K55" s="18" t="s">
        <v>387</v>
      </c>
    </row>
    <row r="56" spans="1:11" ht="18.75" customHeight="1">
      <c r="A56" s="12"/>
      <c r="B56" s="16"/>
      <c r="C56" s="16"/>
      <c r="D56" s="16"/>
      <c r="E56" s="17"/>
      <c r="F56" s="16"/>
      <c r="G56" s="16"/>
      <c r="H56" s="15"/>
      <c r="I56" s="28"/>
      <c r="J56" s="302"/>
      <c r="K56" s="27">
        <f>IF(I57=0,0,IF(I55/I57&gt;1,1,ROUND(I55/I57,3)))</f>
        <v>0</v>
      </c>
    </row>
    <row r="57" spans="1:11" ht="18.75" customHeight="1">
      <c r="A57" s="12"/>
      <c r="C57" s="296" t="s">
        <v>386</v>
      </c>
      <c r="D57" s="296"/>
      <c r="E57" s="296"/>
      <c r="F57" s="296"/>
      <c r="G57" s="296"/>
      <c r="H57" s="297"/>
      <c r="I57" s="11"/>
      <c r="J57" s="302"/>
      <c r="K57" s="4"/>
    </row>
    <row r="58" ht="11.25" customHeight="1">
      <c r="A58" s="12"/>
    </row>
    <row r="59" spans="1:6" ht="15" customHeight="1">
      <c r="A59" s="12"/>
      <c r="B59" s="295" t="s">
        <v>900</v>
      </c>
      <c r="C59" s="295"/>
      <c r="D59" s="295"/>
      <c r="E59" s="295"/>
      <c r="F59" s="20"/>
    </row>
    <row r="60" spans="1:9" ht="15" customHeight="1" thickBot="1">
      <c r="A60" s="12"/>
      <c r="B60" s="295"/>
      <c r="C60" s="295"/>
      <c r="D60" s="295"/>
      <c r="E60" s="295"/>
      <c r="F60" s="20"/>
      <c r="G60" s="26" t="s">
        <v>390</v>
      </c>
      <c r="I60" s="2" t="s">
        <v>248</v>
      </c>
    </row>
    <row r="61" spans="1:12" ht="18.75" customHeight="1" thickBot="1">
      <c r="A61" s="12"/>
      <c r="B61" s="298" t="s">
        <v>389</v>
      </c>
      <c r="C61" s="298"/>
      <c r="D61" s="299"/>
      <c r="E61" s="25"/>
      <c r="F61" s="10" t="s">
        <v>148</v>
      </c>
      <c r="G61" s="24">
        <f>K64</f>
        <v>0</v>
      </c>
      <c r="H61" s="10" t="s">
        <v>148</v>
      </c>
      <c r="I61" s="23">
        <v>0.3</v>
      </c>
      <c r="J61" s="10" t="s">
        <v>153</v>
      </c>
      <c r="K61" s="22">
        <f>ROUND(E61*G61*I61,0)</f>
        <v>0</v>
      </c>
      <c r="L61" s="1" t="s">
        <v>907</v>
      </c>
    </row>
    <row r="62" spans="1:11" ht="18.75" customHeight="1">
      <c r="A62" s="12"/>
      <c r="C62" s="20"/>
      <c r="D62" s="20"/>
      <c r="E62" s="21"/>
      <c r="F62" s="20"/>
      <c r="G62" s="4"/>
      <c r="H62" s="10"/>
      <c r="I62" s="6"/>
      <c r="J62" s="10"/>
      <c r="K62" s="4"/>
    </row>
    <row r="63" spans="1:11" ht="18.75" customHeight="1">
      <c r="A63" s="12"/>
      <c r="B63" s="300" t="s">
        <v>899</v>
      </c>
      <c r="C63" s="300"/>
      <c r="D63" s="300"/>
      <c r="E63" s="300"/>
      <c r="F63" s="300"/>
      <c r="G63" s="300"/>
      <c r="H63" s="301"/>
      <c r="I63" s="19"/>
      <c r="J63" s="302" t="s">
        <v>388</v>
      </c>
      <c r="K63" s="18" t="s">
        <v>387</v>
      </c>
    </row>
    <row r="64" spans="1:11" ht="18.75" customHeight="1">
      <c r="A64" s="12"/>
      <c r="B64" s="16"/>
      <c r="C64" s="16"/>
      <c r="D64" s="16"/>
      <c r="E64" s="17"/>
      <c r="F64" s="16"/>
      <c r="G64" s="16"/>
      <c r="H64" s="15"/>
      <c r="I64" s="28"/>
      <c r="J64" s="302"/>
      <c r="K64" s="27">
        <f>IF(I65=0,0,IF(I63/I65&gt;1,1,ROUND(I63/I65,3)))</f>
        <v>0</v>
      </c>
    </row>
    <row r="65" spans="1:11" ht="18.75" customHeight="1">
      <c r="A65" s="12"/>
      <c r="C65" s="296" t="s">
        <v>386</v>
      </c>
      <c r="D65" s="296"/>
      <c r="E65" s="296"/>
      <c r="F65" s="296"/>
      <c r="G65" s="296"/>
      <c r="H65" s="297"/>
      <c r="I65" s="11"/>
      <c r="J65" s="302"/>
      <c r="K65" s="4"/>
    </row>
    <row r="66" ht="11.25" customHeight="1">
      <c r="A66" s="12"/>
    </row>
    <row r="67" spans="1:6" ht="15" customHeight="1">
      <c r="A67" s="12"/>
      <c r="B67" s="295" t="s">
        <v>902</v>
      </c>
      <c r="C67" s="295"/>
      <c r="D67" s="295"/>
      <c r="E67" s="295"/>
      <c r="F67" s="20"/>
    </row>
    <row r="68" spans="1:9" ht="15" customHeight="1" thickBot="1">
      <c r="A68" s="12"/>
      <c r="B68" s="295"/>
      <c r="C68" s="295"/>
      <c r="D68" s="295"/>
      <c r="E68" s="295"/>
      <c r="F68" s="20"/>
      <c r="G68" s="26" t="s">
        <v>390</v>
      </c>
      <c r="I68" s="2" t="s">
        <v>248</v>
      </c>
    </row>
    <row r="69" spans="1:12" ht="18.75" customHeight="1" thickBot="1">
      <c r="A69" s="12"/>
      <c r="B69" s="298" t="s">
        <v>389</v>
      </c>
      <c r="C69" s="298"/>
      <c r="D69" s="299"/>
      <c r="E69" s="25"/>
      <c r="F69" s="10" t="s">
        <v>148</v>
      </c>
      <c r="G69" s="24">
        <f>K72</f>
        <v>0</v>
      </c>
      <c r="H69" s="10" t="s">
        <v>148</v>
      </c>
      <c r="I69" s="23">
        <v>0.3</v>
      </c>
      <c r="J69" s="10" t="s">
        <v>153</v>
      </c>
      <c r="K69" s="22">
        <f>ROUND(E69*G69*I69,0)</f>
        <v>0</v>
      </c>
      <c r="L69" s="1" t="s">
        <v>908</v>
      </c>
    </row>
    <row r="70" spans="1:11" ht="18.75" customHeight="1">
      <c r="A70" s="12"/>
      <c r="C70" s="20"/>
      <c r="D70" s="20"/>
      <c r="E70" s="21"/>
      <c r="F70" s="20"/>
      <c r="G70" s="4"/>
      <c r="H70" s="10"/>
      <c r="I70" s="6"/>
      <c r="J70" s="10"/>
      <c r="K70" s="4"/>
    </row>
    <row r="71" spans="1:11" ht="18.75" customHeight="1">
      <c r="A71" s="12"/>
      <c r="B71" s="300" t="s">
        <v>899</v>
      </c>
      <c r="C71" s="300"/>
      <c r="D71" s="300"/>
      <c r="E71" s="300"/>
      <c r="F71" s="300"/>
      <c r="G71" s="300"/>
      <c r="H71" s="301"/>
      <c r="I71" s="19"/>
      <c r="J71" s="302" t="s">
        <v>388</v>
      </c>
      <c r="K71" s="18" t="s">
        <v>387</v>
      </c>
    </row>
    <row r="72" spans="1:11" ht="18.75" customHeight="1">
      <c r="A72" s="12"/>
      <c r="B72" s="16"/>
      <c r="C72" s="16"/>
      <c r="D72" s="16"/>
      <c r="E72" s="17"/>
      <c r="F72" s="16"/>
      <c r="G72" s="16"/>
      <c r="H72" s="15"/>
      <c r="I72" s="14"/>
      <c r="J72" s="302"/>
      <c r="K72" s="13">
        <f>IF(I73=0,0,IF(I71/I73&gt;1,1,ROUND(I71/I73,3)))</f>
        <v>0</v>
      </c>
    </row>
    <row r="73" spans="1:11" ht="18.75" customHeight="1">
      <c r="A73" s="12"/>
      <c r="C73" s="296" t="s">
        <v>386</v>
      </c>
      <c r="D73" s="296"/>
      <c r="E73" s="296"/>
      <c r="F73" s="296"/>
      <c r="G73" s="296"/>
      <c r="H73" s="297"/>
      <c r="I73" s="11"/>
      <c r="J73" s="302"/>
      <c r="K73" s="4"/>
    </row>
    <row r="74" spans="1:11" s="2" customFormat="1" ht="11.25" customHeight="1">
      <c r="A74" s="9"/>
      <c r="B74" s="7"/>
      <c r="C74" s="7"/>
      <c r="D74" s="7"/>
      <c r="E74" s="8"/>
      <c r="F74" s="7"/>
      <c r="G74" s="4"/>
      <c r="H74" s="5"/>
      <c r="I74" s="6"/>
      <c r="J74" s="5"/>
      <c r="K74" s="4"/>
    </row>
  </sheetData>
  <sheetProtection/>
  <mergeCells count="40">
    <mergeCell ref="J1:L1"/>
    <mergeCell ref="C1:E1"/>
    <mergeCell ref="A1:B1"/>
    <mergeCell ref="J19:J21"/>
    <mergeCell ref="J37:J39"/>
    <mergeCell ref="B17:D17"/>
    <mergeCell ref="J27:J29"/>
    <mergeCell ref="J11:J13"/>
    <mergeCell ref="B11:H11"/>
    <mergeCell ref="B23:E24"/>
    <mergeCell ref="J71:J73"/>
    <mergeCell ref="B51:E52"/>
    <mergeCell ref="B55:H55"/>
    <mergeCell ref="J55:J57"/>
    <mergeCell ref="C57:H57"/>
    <mergeCell ref="C65:H65"/>
    <mergeCell ref="C73:H73"/>
    <mergeCell ref="B67:E68"/>
    <mergeCell ref="B59:E60"/>
    <mergeCell ref="B61:D61"/>
    <mergeCell ref="B27:H27"/>
    <mergeCell ref="C29:H29"/>
    <mergeCell ref="C21:H21"/>
    <mergeCell ref="J63:J65"/>
    <mergeCell ref="J45:J47"/>
    <mergeCell ref="C47:H47"/>
    <mergeCell ref="B63:H63"/>
    <mergeCell ref="B41:E42"/>
    <mergeCell ref="B43:D43"/>
    <mergeCell ref="B45:H45"/>
    <mergeCell ref="B7:E8"/>
    <mergeCell ref="B15:E16"/>
    <mergeCell ref="C13:H13"/>
    <mergeCell ref="B69:D69"/>
    <mergeCell ref="B71:H71"/>
    <mergeCell ref="C39:H39"/>
    <mergeCell ref="B19:H19"/>
    <mergeCell ref="B33:E34"/>
    <mergeCell ref="B37:H37"/>
    <mergeCell ref="B25:D25"/>
  </mergeCells>
  <printOptions/>
  <pageMargins left="0.7874015748031497" right="0.7874015748031497" top="0.76"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154"/>
  <sheetViews>
    <sheetView showGridLines="0" view="pageBreakPreview" zoomScale="130" zoomScaleSheetLayoutView="130" zoomScalePageLayoutView="0" workbookViewId="0" topLeftCell="A1">
      <selection activeCell="AC33" sqref="AC33"/>
    </sheetView>
  </sheetViews>
  <sheetFormatPr defaultColWidth="9.00390625" defaultRowHeight="18.75" customHeight="1"/>
  <cols>
    <col min="1" max="1" width="3.75390625" style="1" customWidth="1"/>
    <col min="2" max="2" width="5.00390625" style="1" customWidth="1"/>
    <col min="3" max="3" width="7.50390625" style="1" bestFit="1" customWidth="1"/>
    <col min="4" max="4" width="3.00390625" style="1" bestFit="1" customWidth="1"/>
    <col min="5" max="5" width="12.00390625" style="1" customWidth="1"/>
    <col min="6" max="6" width="11.875" style="3" customWidth="1"/>
    <col min="7" max="7" width="2.25390625" style="1" bestFit="1" customWidth="1"/>
    <col min="8" max="8" width="13.875" style="2" customWidth="1"/>
    <col min="9" max="9" width="2.25390625" style="1" bestFit="1" customWidth="1"/>
    <col min="10" max="10" width="11.875" style="3" customWidth="1"/>
    <col min="11" max="11" width="3.125" style="1" customWidth="1"/>
    <col min="12" max="12" width="4.25390625" style="1" customWidth="1"/>
    <col min="13" max="16384" width="9.00390625" style="1" customWidth="1"/>
  </cols>
  <sheetData>
    <row r="1" spans="1:8" ht="18.75" customHeight="1">
      <c r="A1" s="12" t="s">
        <v>26</v>
      </c>
      <c r="B1" s="85" t="s">
        <v>415</v>
      </c>
      <c r="C1" s="85"/>
      <c r="D1" s="85"/>
      <c r="E1" s="85"/>
      <c r="F1" s="86"/>
      <c r="G1" s="85"/>
      <c r="H1" s="4"/>
    </row>
    <row r="2" ht="11.25" customHeight="1">
      <c r="A2" s="12"/>
    </row>
    <row r="3" spans="1:10" ht="18.75" customHeight="1">
      <c r="A3" s="12"/>
      <c r="B3" s="309" t="s">
        <v>169</v>
      </c>
      <c r="C3" s="310"/>
      <c r="D3" s="309" t="s">
        <v>168</v>
      </c>
      <c r="E3" s="310"/>
      <c r="F3" s="62" t="s">
        <v>167</v>
      </c>
      <c r="G3" s="63"/>
      <c r="H3" s="64" t="s">
        <v>166</v>
      </c>
      <c r="I3" s="63"/>
      <c r="J3" s="62" t="s">
        <v>3</v>
      </c>
    </row>
    <row r="4" spans="1:10" ht="15" customHeight="1">
      <c r="A4" s="12"/>
      <c r="B4" s="61"/>
      <c r="C4" s="60"/>
      <c r="D4" s="59"/>
      <c r="E4" s="58"/>
      <c r="F4" s="57"/>
      <c r="G4" s="55"/>
      <c r="H4" s="56"/>
      <c r="I4" s="55"/>
      <c r="J4" s="54" t="s">
        <v>165</v>
      </c>
    </row>
    <row r="5" spans="2:11" ht="15" customHeight="1">
      <c r="B5" s="84">
        <v>1</v>
      </c>
      <c r="C5" s="82" t="s">
        <v>194</v>
      </c>
      <c r="D5" s="323"/>
      <c r="E5" s="324"/>
      <c r="F5" s="49"/>
      <c r="G5" s="83" t="s">
        <v>148</v>
      </c>
      <c r="H5" s="48">
        <v>0.016</v>
      </c>
      <c r="I5" s="83" t="s">
        <v>153</v>
      </c>
      <c r="J5" s="46">
        <f aca="true" t="shared" si="0" ref="J5:J15">ROUND(F5*H5,0)</f>
        <v>0</v>
      </c>
      <c r="K5" s="37" t="s">
        <v>163</v>
      </c>
    </row>
    <row r="6" spans="2:11" ht="15" customHeight="1">
      <c r="B6" s="52">
        <v>2</v>
      </c>
      <c r="C6" s="82" t="s">
        <v>193</v>
      </c>
      <c r="D6" s="307"/>
      <c r="E6" s="308"/>
      <c r="F6" s="49"/>
      <c r="G6" s="47" t="s">
        <v>148</v>
      </c>
      <c r="H6" s="48">
        <v>0.056</v>
      </c>
      <c r="I6" s="47" t="s">
        <v>153</v>
      </c>
      <c r="J6" s="46">
        <f t="shared" si="0"/>
        <v>0</v>
      </c>
      <c r="K6" s="37" t="s">
        <v>161</v>
      </c>
    </row>
    <row r="7" spans="2:11" ht="15" customHeight="1">
      <c r="B7" s="52">
        <v>3</v>
      </c>
      <c r="C7" s="82" t="s">
        <v>178</v>
      </c>
      <c r="D7" s="307"/>
      <c r="E7" s="308"/>
      <c r="F7" s="49"/>
      <c r="G7" s="47" t="s">
        <v>148</v>
      </c>
      <c r="H7" s="48">
        <v>0.079</v>
      </c>
      <c r="I7" s="47" t="s">
        <v>153</v>
      </c>
      <c r="J7" s="46">
        <f t="shared" si="0"/>
        <v>0</v>
      </c>
      <c r="K7" s="37" t="s">
        <v>159</v>
      </c>
    </row>
    <row r="8" spans="2:11" ht="15" customHeight="1">
      <c r="B8" s="52">
        <v>4</v>
      </c>
      <c r="C8" s="82" t="s">
        <v>177</v>
      </c>
      <c r="D8" s="307"/>
      <c r="E8" s="308"/>
      <c r="F8" s="49"/>
      <c r="G8" s="47" t="s">
        <v>148</v>
      </c>
      <c r="H8" s="48">
        <v>0.115</v>
      </c>
      <c r="I8" s="47" t="s">
        <v>153</v>
      </c>
      <c r="J8" s="46">
        <f t="shared" si="0"/>
        <v>0</v>
      </c>
      <c r="K8" s="37" t="s">
        <v>157</v>
      </c>
    </row>
    <row r="9" spans="2:11" ht="15" customHeight="1">
      <c r="B9" s="52">
        <v>5</v>
      </c>
      <c r="C9" s="82" t="s">
        <v>176</v>
      </c>
      <c r="D9" s="307"/>
      <c r="E9" s="308"/>
      <c r="F9" s="49"/>
      <c r="G9" s="47" t="s">
        <v>148</v>
      </c>
      <c r="H9" s="48">
        <v>0.252</v>
      </c>
      <c r="I9" s="47" t="s">
        <v>153</v>
      </c>
      <c r="J9" s="46">
        <f t="shared" si="0"/>
        <v>0</v>
      </c>
      <c r="K9" s="37" t="s">
        <v>155</v>
      </c>
    </row>
    <row r="10" spans="2:11" ht="15" customHeight="1">
      <c r="B10" s="52">
        <v>6</v>
      </c>
      <c r="C10" s="82" t="s">
        <v>164</v>
      </c>
      <c r="D10" s="307"/>
      <c r="E10" s="308"/>
      <c r="F10" s="49"/>
      <c r="G10" s="47" t="s">
        <v>148</v>
      </c>
      <c r="H10" s="48">
        <v>0.318</v>
      </c>
      <c r="I10" s="47" t="s">
        <v>153</v>
      </c>
      <c r="J10" s="46">
        <f t="shared" si="0"/>
        <v>0</v>
      </c>
      <c r="K10" s="37" t="s">
        <v>152</v>
      </c>
    </row>
    <row r="11" spans="2:11" ht="15" customHeight="1">
      <c r="B11" s="52">
        <v>7</v>
      </c>
      <c r="C11" s="82" t="s">
        <v>162</v>
      </c>
      <c r="D11" s="307"/>
      <c r="E11" s="308"/>
      <c r="F11" s="49"/>
      <c r="G11" s="47" t="s">
        <v>148</v>
      </c>
      <c r="H11" s="48">
        <v>0.378</v>
      </c>
      <c r="I11" s="47" t="s">
        <v>153</v>
      </c>
      <c r="J11" s="46">
        <f t="shared" si="0"/>
        <v>0</v>
      </c>
      <c r="K11" s="37" t="s">
        <v>175</v>
      </c>
    </row>
    <row r="12" spans="2:11" ht="15" customHeight="1">
      <c r="B12" s="52">
        <v>8</v>
      </c>
      <c r="C12" s="82" t="s">
        <v>160</v>
      </c>
      <c r="D12" s="307"/>
      <c r="E12" s="308"/>
      <c r="F12" s="49"/>
      <c r="G12" s="47" t="s">
        <v>148</v>
      </c>
      <c r="H12" s="48">
        <v>0.441</v>
      </c>
      <c r="I12" s="47" t="s">
        <v>153</v>
      </c>
      <c r="J12" s="46">
        <f t="shared" si="0"/>
        <v>0</v>
      </c>
      <c r="K12" s="37" t="s">
        <v>174</v>
      </c>
    </row>
    <row r="13" spans="2:11" ht="15" customHeight="1">
      <c r="B13" s="52">
        <v>9</v>
      </c>
      <c r="C13" s="82" t="s">
        <v>158</v>
      </c>
      <c r="D13" s="307"/>
      <c r="E13" s="308"/>
      <c r="F13" s="49"/>
      <c r="G13" s="47" t="s">
        <v>148</v>
      </c>
      <c r="H13" s="48">
        <v>0.5</v>
      </c>
      <c r="I13" s="47" t="s">
        <v>153</v>
      </c>
      <c r="J13" s="46">
        <f t="shared" si="0"/>
        <v>0</v>
      </c>
      <c r="K13" s="37" t="s">
        <v>173</v>
      </c>
    </row>
    <row r="14" spans="2:11" ht="15" customHeight="1">
      <c r="B14" s="52">
        <v>10</v>
      </c>
      <c r="C14" s="82" t="s">
        <v>156</v>
      </c>
      <c r="D14" s="307"/>
      <c r="E14" s="308"/>
      <c r="F14" s="49"/>
      <c r="G14" s="47" t="s">
        <v>148</v>
      </c>
      <c r="H14" s="48">
        <v>0.5</v>
      </c>
      <c r="I14" s="47" t="s">
        <v>153</v>
      </c>
      <c r="J14" s="46">
        <f t="shared" si="0"/>
        <v>0</v>
      </c>
      <c r="K14" s="37" t="s">
        <v>188</v>
      </c>
    </row>
    <row r="15" spans="2:11" ht="15" customHeight="1" thickBot="1">
      <c r="B15" s="51">
        <v>11</v>
      </c>
      <c r="C15" s="81" t="s">
        <v>154</v>
      </c>
      <c r="D15" s="307"/>
      <c r="E15" s="308"/>
      <c r="F15" s="49"/>
      <c r="G15" s="47" t="s">
        <v>148</v>
      </c>
      <c r="H15" s="48">
        <v>0.5</v>
      </c>
      <c r="I15" s="47" t="s">
        <v>153</v>
      </c>
      <c r="J15" s="46">
        <f t="shared" si="0"/>
        <v>0</v>
      </c>
      <c r="K15" s="37" t="s">
        <v>187</v>
      </c>
    </row>
    <row r="16" spans="2:11" ht="15" customHeight="1">
      <c r="B16" s="44"/>
      <c r="C16" s="45"/>
      <c r="D16" s="44"/>
      <c r="E16" s="44"/>
      <c r="F16" s="43"/>
      <c r="G16" s="42"/>
      <c r="H16" s="319" t="s">
        <v>252</v>
      </c>
      <c r="I16" s="320"/>
      <c r="J16" s="39"/>
      <c r="K16" s="37"/>
    </row>
    <row r="17" spans="2:13" ht="15" customHeight="1" thickBot="1">
      <c r="B17" s="37"/>
      <c r="C17" s="37"/>
      <c r="D17" s="37"/>
      <c r="E17" s="37"/>
      <c r="F17" s="41"/>
      <c r="G17" s="37"/>
      <c r="H17" s="321" t="s">
        <v>150</v>
      </c>
      <c r="I17" s="322"/>
      <c r="J17" s="38">
        <f>SUM(J5:J15)</f>
        <v>0</v>
      </c>
      <c r="K17" s="37" t="s">
        <v>232</v>
      </c>
      <c r="M17" s="1" t="s">
        <v>148</v>
      </c>
    </row>
    <row r="18" ht="18.75" customHeight="1">
      <c r="K18" s="37"/>
    </row>
    <row r="19" spans="1:11" ht="18.75" customHeight="1">
      <c r="A19" s="12" t="s">
        <v>31</v>
      </c>
      <c r="B19" s="1" t="s">
        <v>414</v>
      </c>
      <c r="K19" s="37"/>
    </row>
    <row r="20" spans="1:11" ht="11.25" customHeight="1">
      <c r="A20" s="12"/>
      <c r="K20" s="37"/>
    </row>
    <row r="21" spans="1:11" ht="18.75" customHeight="1">
      <c r="A21" s="12"/>
      <c r="B21" s="309" t="s">
        <v>169</v>
      </c>
      <c r="C21" s="310"/>
      <c r="D21" s="309" t="s">
        <v>168</v>
      </c>
      <c r="E21" s="310"/>
      <c r="F21" s="62" t="s">
        <v>167</v>
      </c>
      <c r="G21" s="63"/>
      <c r="H21" s="64" t="s">
        <v>166</v>
      </c>
      <c r="I21" s="63"/>
      <c r="J21" s="62" t="s">
        <v>3</v>
      </c>
      <c r="K21" s="37"/>
    </row>
    <row r="22" spans="1:11" ht="15" customHeight="1">
      <c r="A22" s="12"/>
      <c r="B22" s="61"/>
      <c r="C22" s="60"/>
      <c r="D22" s="59"/>
      <c r="E22" s="58"/>
      <c r="F22" s="57"/>
      <c r="G22" s="55"/>
      <c r="H22" s="56"/>
      <c r="I22" s="55"/>
      <c r="J22" s="54" t="s">
        <v>165</v>
      </c>
      <c r="K22" s="37"/>
    </row>
    <row r="23" spans="2:11" ht="15" customHeight="1">
      <c r="B23" s="84">
        <v>1</v>
      </c>
      <c r="C23" s="82" t="s">
        <v>194</v>
      </c>
      <c r="D23" s="323"/>
      <c r="E23" s="324"/>
      <c r="F23" s="49"/>
      <c r="G23" s="83" t="s">
        <v>148</v>
      </c>
      <c r="H23" s="48">
        <f>H5</f>
        <v>0.016</v>
      </c>
      <c r="I23" s="83" t="s">
        <v>153</v>
      </c>
      <c r="J23" s="46">
        <f aca="true" t="shared" si="1" ref="J23:J33">ROUND(F23*H23,0)</f>
        <v>0</v>
      </c>
      <c r="K23" s="37" t="s">
        <v>163</v>
      </c>
    </row>
    <row r="24" spans="2:11" ht="15" customHeight="1">
      <c r="B24" s="52">
        <v>2</v>
      </c>
      <c r="C24" s="82" t="s">
        <v>193</v>
      </c>
      <c r="D24" s="307"/>
      <c r="E24" s="308"/>
      <c r="F24" s="49"/>
      <c r="G24" s="47" t="s">
        <v>148</v>
      </c>
      <c r="H24" s="48">
        <v>0.169</v>
      </c>
      <c r="I24" s="47" t="s">
        <v>153</v>
      </c>
      <c r="J24" s="46">
        <f t="shared" si="1"/>
        <v>0</v>
      </c>
      <c r="K24" s="37" t="s">
        <v>161</v>
      </c>
    </row>
    <row r="25" spans="2:11" ht="15" customHeight="1">
      <c r="B25" s="52">
        <v>3</v>
      </c>
      <c r="C25" s="82" t="s">
        <v>178</v>
      </c>
      <c r="D25" s="307"/>
      <c r="E25" s="308"/>
      <c r="F25" s="49"/>
      <c r="G25" s="47" t="s">
        <v>148</v>
      </c>
      <c r="H25" s="48">
        <v>0.182</v>
      </c>
      <c r="I25" s="47" t="s">
        <v>153</v>
      </c>
      <c r="J25" s="46">
        <f t="shared" si="1"/>
        <v>0</v>
      </c>
      <c r="K25" s="37" t="s">
        <v>159</v>
      </c>
    </row>
    <row r="26" spans="2:11" ht="15" customHeight="1">
      <c r="B26" s="52">
        <v>4</v>
      </c>
      <c r="C26" s="82" t="s">
        <v>177</v>
      </c>
      <c r="D26" s="307"/>
      <c r="E26" s="308"/>
      <c r="F26" s="49"/>
      <c r="G26" s="47" t="s">
        <v>148</v>
      </c>
      <c r="H26" s="48">
        <v>0.206</v>
      </c>
      <c r="I26" s="47" t="s">
        <v>153</v>
      </c>
      <c r="J26" s="46">
        <f t="shared" si="1"/>
        <v>0</v>
      </c>
      <c r="K26" s="37" t="s">
        <v>157</v>
      </c>
    </row>
    <row r="27" spans="2:11" ht="15" customHeight="1">
      <c r="B27" s="52">
        <v>5</v>
      </c>
      <c r="C27" s="82" t="s">
        <v>176</v>
      </c>
      <c r="D27" s="307"/>
      <c r="E27" s="308"/>
      <c r="F27" s="49"/>
      <c r="G27" s="47" t="s">
        <v>148</v>
      </c>
      <c r="H27" s="48">
        <v>0.378</v>
      </c>
      <c r="I27" s="47" t="s">
        <v>153</v>
      </c>
      <c r="J27" s="46">
        <f t="shared" si="1"/>
        <v>0</v>
      </c>
      <c r="K27" s="37" t="s">
        <v>155</v>
      </c>
    </row>
    <row r="28" spans="2:11" ht="15" customHeight="1">
      <c r="B28" s="52">
        <v>6</v>
      </c>
      <c r="C28" s="82" t="s">
        <v>164</v>
      </c>
      <c r="D28" s="307"/>
      <c r="E28" s="308"/>
      <c r="F28" s="49"/>
      <c r="G28" s="47" t="s">
        <v>148</v>
      </c>
      <c r="H28" s="48">
        <v>0.423</v>
      </c>
      <c r="I28" s="47" t="s">
        <v>153</v>
      </c>
      <c r="J28" s="46">
        <f t="shared" si="1"/>
        <v>0</v>
      </c>
      <c r="K28" s="37" t="s">
        <v>152</v>
      </c>
    </row>
    <row r="29" spans="2:11" ht="15" customHeight="1">
      <c r="B29" s="52">
        <v>7</v>
      </c>
      <c r="C29" s="82" t="s">
        <v>162</v>
      </c>
      <c r="D29" s="307"/>
      <c r="E29" s="308"/>
      <c r="F29" s="49"/>
      <c r="G29" s="47" t="s">
        <v>148</v>
      </c>
      <c r="H29" s="48">
        <v>0.461</v>
      </c>
      <c r="I29" s="47" t="s">
        <v>153</v>
      </c>
      <c r="J29" s="46">
        <f t="shared" si="1"/>
        <v>0</v>
      </c>
      <c r="K29" s="37" t="s">
        <v>175</v>
      </c>
    </row>
    <row r="30" spans="2:11" ht="15" customHeight="1">
      <c r="B30" s="52">
        <v>8</v>
      </c>
      <c r="C30" s="82" t="s">
        <v>160</v>
      </c>
      <c r="D30" s="307"/>
      <c r="E30" s="308"/>
      <c r="F30" s="49"/>
      <c r="G30" s="47" t="s">
        <v>148</v>
      </c>
      <c r="H30" s="48">
        <v>0.5</v>
      </c>
      <c r="I30" s="47" t="s">
        <v>153</v>
      </c>
      <c r="J30" s="46">
        <f t="shared" si="1"/>
        <v>0</v>
      </c>
      <c r="K30" s="37" t="s">
        <v>174</v>
      </c>
    </row>
    <row r="31" spans="2:11" ht="15" customHeight="1">
      <c r="B31" s="51">
        <v>9</v>
      </c>
      <c r="C31" s="82" t="s">
        <v>158</v>
      </c>
      <c r="D31" s="307"/>
      <c r="E31" s="308"/>
      <c r="F31" s="49"/>
      <c r="G31" s="47" t="s">
        <v>148</v>
      </c>
      <c r="H31" s="48">
        <v>0.5</v>
      </c>
      <c r="I31" s="47" t="s">
        <v>153</v>
      </c>
      <c r="J31" s="46">
        <f t="shared" si="1"/>
        <v>0</v>
      </c>
      <c r="K31" s="37" t="s">
        <v>173</v>
      </c>
    </row>
    <row r="32" spans="2:11" ht="15" customHeight="1">
      <c r="B32" s="52">
        <v>10</v>
      </c>
      <c r="C32" s="82" t="s">
        <v>156</v>
      </c>
      <c r="D32" s="307"/>
      <c r="E32" s="308"/>
      <c r="F32" s="49"/>
      <c r="G32" s="47" t="s">
        <v>148</v>
      </c>
      <c r="H32" s="48">
        <v>0.5</v>
      </c>
      <c r="I32" s="47" t="s">
        <v>153</v>
      </c>
      <c r="J32" s="46">
        <f t="shared" si="1"/>
        <v>0</v>
      </c>
      <c r="K32" s="37" t="s">
        <v>188</v>
      </c>
    </row>
    <row r="33" spans="2:11" ht="15" customHeight="1" thickBot="1">
      <c r="B33" s="51">
        <v>11</v>
      </c>
      <c r="C33" s="81" t="s">
        <v>154</v>
      </c>
      <c r="D33" s="307"/>
      <c r="E33" s="308"/>
      <c r="F33" s="49"/>
      <c r="G33" s="47" t="s">
        <v>148</v>
      </c>
      <c r="H33" s="48">
        <v>0.5</v>
      </c>
      <c r="I33" s="47" t="s">
        <v>153</v>
      </c>
      <c r="J33" s="46">
        <f t="shared" si="1"/>
        <v>0</v>
      </c>
      <c r="K33" s="37" t="s">
        <v>187</v>
      </c>
    </row>
    <row r="34" spans="2:11" ht="15" customHeight="1">
      <c r="B34" s="44"/>
      <c r="C34" s="45"/>
      <c r="D34" s="44"/>
      <c r="E34" s="44"/>
      <c r="F34" s="43"/>
      <c r="G34" s="42"/>
      <c r="H34" s="319" t="s">
        <v>252</v>
      </c>
      <c r="I34" s="320"/>
      <c r="J34" s="39"/>
      <c r="K34" s="37"/>
    </row>
    <row r="35" spans="2:13" ht="15" customHeight="1" thickBot="1">
      <c r="B35" s="37"/>
      <c r="C35" s="37"/>
      <c r="D35" s="37"/>
      <c r="E35" s="37"/>
      <c r="F35" s="41"/>
      <c r="G35" s="37"/>
      <c r="H35" s="321" t="s">
        <v>150</v>
      </c>
      <c r="I35" s="322"/>
      <c r="J35" s="38">
        <f>SUM(J23:J33)</f>
        <v>0</v>
      </c>
      <c r="K35" s="37" t="s">
        <v>413</v>
      </c>
      <c r="M35" s="1" t="s">
        <v>148</v>
      </c>
    </row>
    <row r="36" spans="8:11" ht="15" customHeight="1">
      <c r="H36" s="6"/>
      <c r="I36" s="6"/>
      <c r="J36" s="40"/>
      <c r="K36" s="37"/>
    </row>
    <row r="37" spans="1:11" ht="18.75" customHeight="1">
      <c r="A37" s="12" t="s">
        <v>32</v>
      </c>
      <c r="B37" s="1" t="s">
        <v>412</v>
      </c>
      <c r="K37" s="37"/>
    </row>
    <row r="38" spans="1:11" ht="11.25" customHeight="1">
      <c r="A38" s="12"/>
      <c r="K38" s="37"/>
    </row>
    <row r="39" spans="1:11" ht="18.75" customHeight="1">
      <c r="A39" s="12"/>
      <c r="B39" s="309" t="s">
        <v>169</v>
      </c>
      <c r="C39" s="310"/>
      <c r="D39" s="309" t="s">
        <v>168</v>
      </c>
      <c r="E39" s="310"/>
      <c r="F39" s="62" t="s">
        <v>167</v>
      </c>
      <c r="G39" s="63"/>
      <c r="H39" s="64" t="s">
        <v>166</v>
      </c>
      <c r="I39" s="63"/>
      <c r="J39" s="62" t="s">
        <v>3</v>
      </c>
      <c r="K39" s="37"/>
    </row>
    <row r="40" spans="1:11" ht="15" customHeight="1">
      <c r="A40" s="12"/>
      <c r="B40" s="61"/>
      <c r="C40" s="60"/>
      <c r="D40" s="59"/>
      <c r="E40" s="58"/>
      <c r="F40" s="57"/>
      <c r="G40" s="55"/>
      <c r="H40" s="56"/>
      <c r="I40" s="55"/>
      <c r="J40" s="54" t="s">
        <v>165</v>
      </c>
      <c r="K40" s="37"/>
    </row>
    <row r="41" spans="2:11" ht="15" customHeight="1">
      <c r="B41" s="52">
        <v>1</v>
      </c>
      <c r="C41" s="53" t="s">
        <v>193</v>
      </c>
      <c r="D41" s="307"/>
      <c r="E41" s="308"/>
      <c r="F41" s="49"/>
      <c r="G41" s="47" t="s">
        <v>148</v>
      </c>
      <c r="H41" s="48">
        <f aca="true" t="shared" si="2" ref="H41:H50">H6</f>
        <v>0.056</v>
      </c>
      <c r="I41" s="47" t="s">
        <v>153</v>
      </c>
      <c r="J41" s="46">
        <f aca="true" t="shared" si="3" ref="J41:J50">ROUND(F41*H41,0)</f>
        <v>0</v>
      </c>
      <c r="K41" s="37" t="s">
        <v>163</v>
      </c>
    </row>
    <row r="42" spans="2:11" ht="15" customHeight="1">
      <c r="B42" s="52">
        <v>2</v>
      </c>
      <c r="C42" s="53" t="s">
        <v>178</v>
      </c>
      <c r="D42" s="307"/>
      <c r="E42" s="308"/>
      <c r="F42" s="49"/>
      <c r="G42" s="47" t="s">
        <v>148</v>
      </c>
      <c r="H42" s="48">
        <f t="shared" si="2"/>
        <v>0.079</v>
      </c>
      <c r="I42" s="47" t="s">
        <v>153</v>
      </c>
      <c r="J42" s="46">
        <f t="shared" si="3"/>
        <v>0</v>
      </c>
      <c r="K42" s="37" t="s">
        <v>161</v>
      </c>
    </row>
    <row r="43" spans="2:11" ht="15" customHeight="1">
      <c r="B43" s="52">
        <v>3</v>
      </c>
      <c r="C43" s="53" t="s">
        <v>177</v>
      </c>
      <c r="D43" s="307"/>
      <c r="E43" s="308"/>
      <c r="F43" s="49"/>
      <c r="G43" s="47" t="s">
        <v>148</v>
      </c>
      <c r="H43" s="48">
        <f t="shared" si="2"/>
        <v>0.115</v>
      </c>
      <c r="I43" s="47" t="s">
        <v>153</v>
      </c>
      <c r="J43" s="46">
        <f t="shared" si="3"/>
        <v>0</v>
      </c>
      <c r="K43" s="37" t="s">
        <v>159</v>
      </c>
    </row>
    <row r="44" spans="2:11" ht="15" customHeight="1">
      <c r="B44" s="52">
        <v>4</v>
      </c>
      <c r="C44" s="53" t="s">
        <v>176</v>
      </c>
      <c r="D44" s="307"/>
      <c r="E44" s="308"/>
      <c r="F44" s="49"/>
      <c r="G44" s="47" t="s">
        <v>148</v>
      </c>
      <c r="H44" s="48">
        <f t="shared" si="2"/>
        <v>0.252</v>
      </c>
      <c r="I44" s="47" t="s">
        <v>153</v>
      </c>
      <c r="J44" s="46">
        <f t="shared" si="3"/>
        <v>0</v>
      </c>
      <c r="K44" s="37" t="s">
        <v>157</v>
      </c>
    </row>
    <row r="45" spans="2:11" ht="15" customHeight="1">
      <c r="B45" s="52">
        <v>5</v>
      </c>
      <c r="C45" s="53" t="s">
        <v>164</v>
      </c>
      <c r="D45" s="307"/>
      <c r="E45" s="308"/>
      <c r="F45" s="49"/>
      <c r="G45" s="47" t="s">
        <v>148</v>
      </c>
      <c r="H45" s="48">
        <f t="shared" si="2"/>
        <v>0.318</v>
      </c>
      <c r="I45" s="47" t="s">
        <v>153</v>
      </c>
      <c r="J45" s="46">
        <f t="shared" si="3"/>
        <v>0</v>
      </c>
      <c r="K45" s="37" t="s">
        <v>155</v>
      </c>
    </row>
    <row r="46" spans="2:11" ht="15" customHeight="1">
      <c r="B46" s="52">
        <v>6</v>
      </c>
      <c r="C46" s="50" t="s">
        <v>162</v>
      </c>
      <c r="D46" s="307"/>
      <c r="E46" s="308"/>
      <c r="F46" s="49"/>
      <c r="G46" s="47" t="s">
        <v>148</v>
      </c>
      <c r="H46" s="48">
        <f t="shared" si="2"/>
        <v>0.378</v>
      </c>
      <c r="I46" s="47" t="s">
        <v>153</v>
      </c>
      <c r="J46" s="46">
        <f t="shared" si="3"/>
        <v>0</v>
      </c>
      <c r="K46" s="37" t="s">
        <v>152</v>
      </c>
    </row>
    <row r="47" spans="2:11" ht="15" customHeight="1">
      <c r="B47" s="52">
        <v>7</v>
      </c>
      <c r="C47" s="53" t="s">
        <v>160</v>
      </c>
      <c r="D47" s="307"/>
      <c r="E47" s="308"/>
      <c r="F47" s="49"/>
      <c r="G47" s="47" t="s">
        <v>148</v>
      </c>
      <c r="H47" s="48">
        <f t="shared" si="2"/>
        <v>0.441</v>
      </c>
      <c r="I47" s="47" t="s">
        <v>153</v>
      </c>
      <c r="J47" s="46">
        <f t="shared" si="3"/>
        <v>0</v>
      </c>
      <c r="K47" s="37" t="s">
        <v>175</v>
      </c>
    </row>
    <row r="48" spans="2:11" ht="15" customHeight="1">
      <c r="B48" s="52">
        <v>8</v>
      </c>
      <c r="C48" s="53" t="s">
        <v>158</v>
      </c>
      <c r="D48" s="307"/>
      <c r="E48" s="308"/>
      <c r="F48" s="49"/>
      <c r="G48" s="47" t="s">
        <v>148</v>
      </c>
      <c r="H48" s="48">
        <f t="shared" si="2"/>
        <v>0.5</v>
      </c>
      <c r="I48" s="47" t="s">
        <v>153</v>
      </c>
      <c r="J48" s="46">
        <f t="shared" si="3"/>
        <v>0</v>
      </c>
      <c r="K48" s="37" t="s">
        <v>254</v>
      </c>
    </row>
    <row r="49" spans="2:11" ht="15" customHeight="1">
      <c r="B49" s="51">
        <v>9</v>
      </c>
      <c r="C49" s="50" t="s">
        <v>156</v>
      </c>
      <c r="D49" s="307"/>
      <c r="E49" s="308"/>
      <c r="F49" s="49"/>
      <c r="G49" s="47" t="s">
        <v>754</v>
      </c>
      <c r="H49" s="48">
        <f t="shared" si="2"/>
        <v>0.5</v>
      </c>
      <c r="I49" s="47" t="s">
        <v>755</v>
      </c>
      <c r="J49" s="46">
        <f t="shared" si="3"/>
        <v>0</v>
      </c>
      <c r="K49" s="37" t="s">
        <v>253</v>
      </c>
    </row>
    <row r="50" spans="2:11" ht="15" customHeight="1" thickBot="1">
      <c r="B50" s="51">
        <v>10</v>
      </c>
      <c r="C50" s="50" t="s">
        <v>154</v>
      </c>
      <c r="D50" s="307"/>
      <c r="E50" s="308"/>
      <c r="F50" s="49"/>
      <c r="G50" s="47" t="s">
        <v>754</v>
      </c>
      <c r="H50" s="48">
        <f t="shared" si="2"/>
        <v>0.5</v>
      </c>
      <c r="I50" s="47" t="s">
        <v>755</v>
      </c>
      <c r="J50" s="46">
        <f t="shared" si="3"/>
        <v>0</v>
      </c>
      <c r="K50" s="37" t="s">
        <v>801</v>
      </c>
    </row>
    <row r="51" spans="2:11" ht="15" customHeight="1">
      <c r="B51" s="44"/>
      <c r="C51" s="45"/>
      <c r="D51" s="44"/>
      <c r="E51" s="44"/>
      <c r="F51" s="43"/>
      <c r="G51" s="42"/>
      <c r="H51" s="319" t="s">
        <v>882</v>
      </c>
      <c r="I51" s="320"/>
      <c r="J51" s="39"/>
      <c r="K51" s="37"/>
    </row>
    <row r="52" spans="2:13" ht="15" customHeight="1" thickBot="1">
      <c r="B52" s="37"/>
      <c r="C52" s="37"/>
      <c r="D52" s="37"/>
      <c r="E52" s="37"/>
      <c r="F52" s="41"/>
      <c r="G52" s="37"/>
      <c r="H52" s="321" t="s">
        <v>150</v>
      </c>
      <c r="I52" s="322"/>
      <c r="J52" s="38">
        <f>SUM(J41:J50)</f>
        <v>0</v>
      </c>
      <c r="K52" s="37" t="s">
        <v>883</v>
      </c>
      <c r="M52" s="1" t="s">
        <v>754</v>
      </c>
    </row>
    <row r="53" spans="8:11" ht="15" customHeight="1">
      <c r="H53" s="6"/>
      <c r="I53" s="6"/>
      <c r="J53" s="40"/>
      <c r="K53" s="37"/>
    </row>
    <row r="54" spans="1:11" ht="18.75" customHeight="1">
      <c r="A54" s="12" t="s">
        <v>884</v>
      </c>
      <c r="B54" s="1" t="s">
        <v>410</v>
      </c>
      <c r="K54" s="37"/>
    </row>
    <row r="55" spans="1:11" ht="11.25" customHeight="1">
      <c r="A55" s="12"/>
      <c r="K55" s="37"/>
    </row>
    <row r="56" spans="1:11" ht="18.75" customHeight="1">
      <c r="A56" s="12"/>
      <c r="B56" s="309" t="s">
        <v>169</v>
      </c>
      <c r="C56" s="310"/>
      <c r="D56" s="309" t="s">
        <v>168</v>
      </c>
      <c r="E56" s="310"/>
      <c r="F56" s="62" t="s">
        <v>167</v>
      </c>
      <c r="G56" s="63"/>
      <c r="H56" s="64" t="s">
        <v>166</v>
      </c>
      <c r="I56" s="63"/>
      <c r="J56" s="62" t="s">
        <v>3</v>
      </c>
      <c r="K56" s="37"/>
    </row>
    <row r="57" spans="1:11" ht="15" customHeight="1">
      <c r="A57" s="12"/>
      <c r="B57" s="61"/>
      <c r="C57" s="60"/>
      <c r="D57" s="59"/>
      <c r="E57" s="58"/>
      <c r="F57" s="57"/>
      <c r="G57" s="55"/>
      <c r="H57" s="56"/>
      <c r="I57" s="55"/>
      <c r="J57" s="54" t="s">
        <v>762</v>
      </c>
      <c r="K57" s="37"/>
    </row>
    <row r="58" spans="2:11" ht="15" customHeight="1">
      <c r="B58" s="52">
        <v>1</v>
      </c>
      <c r="C58" s="53" t="s">
        <v>193</v>
      </c>
      <c r="D58" s="307"/>
      <c r="E58" s="308"/>
      <c r="F58" s="49"/>
      <c r="G58" s="47" t="s">
        <v>754</v>
      </c>
      <c r="H58" s="79">
        <f aca="true" t="shared" si="4" ref="H58:H67">H24</f>
        <v>0.169</v>
      </c>
      <c r="I58" s="47" t="s">
        <v>755</v>
      </c>
      <c r="J58" s="46">
        <f aca="true" t="shared" si="5" ref="J58:J67">ROUND(F58*H58,0)</f>
        <v>0</v>
      </c>
      <c r="K58" s="37" t="s">
        <v>773</v>
      </c>
    </row>
    <row r="59" spans="2:11" ht="15" customHeight="1">
      <c r="B59" s="52">
        <v>2</v>
      </c>
      <c r="C59" s="53" t="s">
        <v>178</v>
      </c>
      <c r="D59" s="307"/>
      <c r="E59" s="308"/>
      <c r="F59" s="49"/>
      <c r="G59" s="47" t="s">
        <v>754</v>
      </c>
      <c r="H59" s="79">
        <f t="shared" si="4"/>
        <v>0.182</v>
      </c>
      <c r="I59" s="47" t="s">
        <v>755</v>
      </c>
      <c r="J59" s="46">
        <f t="shared" si="5"/>
        <v>0</v>
      </c>
      <c r="K59" s="37" t="s">
        <v>774</v>
      </c>
    </row>
    <row r="60" spans="2:11" ht="15" customHeight="1">
      <c r="B60" s="52">
        <v>3</v>
      </c>
      <c r="C60" s="53" t="s">
        <v>177</v>
      </c>
      <c r="D60" s="307"/>
      <c r="E60" s="308"/>
      <c r="F60" s="49"/>
      <c r="G60" s="47" t="s">
        <v>754</v>
      </c>
      <c r="H60" s="79">
        <f t="shared" si="4"/>
        <v>0.206</v>
      </c>
      <c r="I60" s="47" t="s">
        <v>755</v>
      </c>
      <c r="J60" s="46">
        <f t="shared" si="5"/>
        <v>0</v>
      </c>
      <c r="K60" s="37" t="s">
        <v>775</v>
      </c>
    </row>
    <row r="61" spans="2:11" ht="15" customHeight="1">
      <c r="B61" s="52">
        <v>4</v>
      </c>
      <c r="C61" s="53" t="s">
        <v>176</v>
      </c>
      <c r="D61" s="307"/>
      <c r="E61" s="308"/>
      <c r="F61" s="49"/>
      <c r="G61" s="47" t="s">
        <v>754</v>
      </c>
      <c r="H61" s="79">
        <f t="shared" si="4"/>
        <v>0.378</v>
      </c>
      <c r="I61" s="47" t="s">
        <v>755</v>
      </c>
      <c r="J61" s="46">
        <f t="shared" si="5"/>
        <v>0</v>
      </c>
      <c r="K61" s="37" t="s">
        <v>776</v>
      </c>
    </row>
    <row r="62" spans="2:11" ht="15" customHeight="1">
      <c r="B62" s="52">
        <v>5</v>
      </c>
      <c r="C62" s="53" t="s">
        <v>164</v>
      </c>
      <c r="D62" s="307"/>
      <c r="E62" s="308"/>
      <c r="F62" s="49"/>
      <c r="G62" s="47" t="s">
        <v>754</v>
      </c>
      <c r="H62" s="79">
        <f t="shared" si="4"/>
        <v>0.423</v>
      </c>
      <c r="I62" s="47" t="s">
        <v>755</v>
      </c>
      <c r="J62" s="46">
        <f t="shared" si="5"/>
        <v>0</v>
      </c>
      <c r="K62" s="37" t="s">
        <v>779</v>
      </c>
    </row>
    <row r="63" spans="2:11" ht="15" customHeight="1">
      <c r="B63" s="52">
        <v>6</v>
      </c>
      <c r="C63" s="50" t="s">
        <v>162</v>
      </c>
      <c r="D63" s="307"/>
      <c r="E63" s="308"/>
      <c r="F63" s="49"/>
      <c r="G63" s="47" t="s">
        <v>754</v>
      </c>
      <c r="H63" s="79">
        <f t="shared" si="4"/>
        <v>0.461</v>
      </c>
      <c r="I63" s="47" t="s">
        <v>755</v>
      </c>
      <c r="J63" s="46">
        <f t="shared" si="5"/>
        <v>0</v>
      </c>
      <c r="K63" s="37" t="s">
        <v>756</v>
      </c>
    </row>
    <row r="64" spans="2:11" ht="15" customHeight="1">
      <c r="B64" s="52">
        <v>7</v>
      </c>
      <c r="C64" s="53" t="s">
        <v>160</v>
      </c>
      <c r="D64" s="307"/>
      <c r="E64" s="308"/>
      <c r="F64" s="49"/>
      <c r="G64" s="47" t="s">
        <v>754</v>
      </c>
      <c r="H64" s="79">
        <f t="shared" si="4"/>
        <v>0.5</v>
      </c>
      <c r="I64" s="47" t="s">
        <v>755</v>
      </c>
      <c r="J64" s="46">
        <f t="shared" si="5"/>
        <v>0</v>
      </c>
      <c r="K64" s="37" t="s">
        <v>757</v>
      </c>
    </row>
    <row r="65" spans="2:11" ht="15" customHeight="1">
      <c r="B65" s="51">
        <v>8</v>
      </c>
      <c r="C65" s="50" t="s">
        <v>158</v>
      </c>
      <c r="D65" s="307"/>
      <c r="E65" s="308"/>
      <c r="F65" s="49"/>
      <c r="G65" s="47" t="s">
        <v>754</v>
      </c>
      <c r="H65" s="79">
        <f t="shared" si="4"/>
        <v>0.5</v>
      </c>
      <c r="I65" s="47" t="s">
        <v>755</v>
      </c>
      <c r="J65" s="46">
        <f t="shared" si="5"/>
        <v>0</v>
      </c>
      <c r="K65" s="37" t="s">
        <v>758</v>
      </c>
    </row>
    <row r="66" spans="2:11" ht="15" customHeight="1">
      <c r="B66" s="51">
        <v>9</v>
      </c>
      <c r="C66" s="50" t="s">
        <v>156</v>
      </c>
      <c r="D66" s="307"/>
      <c r="E66" s="308"/>
      <c r="F66" s="49"/>
      <c r="G66" s="47" t="s">
        <v>754</v>
      </c>
      <c r="H66" s="79">
        <f t="shared" si="4"/>
        <v>0.5</v>
      </c>
      <c r="I66" s="47" t="s">
        <v>755</v>
      </c>
      <c r="J66" s="46">
        <f t="shared" si="5"/>
        <v>0</v>
      </c>
      <c r="K66" s="37" t="s">
        <v>780</v>
      </c>
    </row>
    <row r="67" spans="2:11" ht="15" customHeight="1" thickBot="1">
      <c r="B67" s="51">
        <v>10</v>
      </c>
      <c r="C67" s="50" t="s">
        <v>154</v>
      </c>
      <c r="D67" s="307"/>
      <c r="E67" s="308"/>
      <c r="F67" s="49"/>
      <c r="G67" s="47" t="s">
        <v>754</v>
      </c>
      <c r="H67" s="79">
        <f t="shared" si="4"/>
        <v>0.5</v>
      </c>
      <c r="I67" s="47" t="s">
        <v>755</v>
      </c>
      <c r="J67" s="46">
        <f t="shared" si="5"/>
        <v>0</v>
      </c>
      <c r="K67" s="37" t="s">
        <v>801</v>
      </c>
    </row>
    <row r="68" spans="2:11" ht="15" customHeight="1">
      <c r="B68" s="44"/>
      <c r="C68" s="45"/>
      <c r="D68" s="44"/>
      <c r="E68" s="44"/>
      <c r="F68" s="43"/>
      <c r="G68" s="42"/>
      <c r="H68" s="319" t="s">
        <v>882</v>
      </c>
      <c r="I68" s="320"/>
      <c r="J68" s="39"/>
      <c r="K68" s="37"/>
    </row>
    <row r="69" spans="2:11" ht="15" customHeight="1" thickBot="1">
      <c r="B69" s="37"/>
      <c r="C69" s="37"/>
      <c r="D69" s="37"/>
      <c r="E69" s="37"/>
      <c r="F69" s="41"/>
      <c r="G69" s="37"/>
      <c r="H69" s="321" t="s">
        <v>150</v>
      </c>
      <c r="I69" s="322"/>
      <c r="J69" s="38">
        <f>SUM(J58:J67)</f>
        <v>0</v>
      </c>
      <c r="K69" s="37" t="s">
        <v>885</v>
      </c>
    </row>
    <row r="70" spans="8:11" ht="15" customHeight="1">
      <c r="H70" s="6"/>
      <c r="I70" s="6"/>
      <c r="J70" s="40"/>
      <c r="K70" s="37"/>
    </row>
    <row r="71" spans="1:11" ht="18.75" customHeight="1">
      <c r="A71" s="12" t="s">
        <v>886</v>
      </c>
      <c r="B71" s="1" t="s">
        <v>408</v>
      </c>
      <c r="K71" s="37"/>
    </row>
    <row r="72" spans="1:11" ht="11.25" customHeight="1">
      <c r="A72" s="12"/>
      <c r="K72" s="37"/>
    </row>
    <row r="73" spans="1:11" ht="18.75" customHeight="1">
      <c r="A73" s="12"/>
      <c r="B73" s="309" t="s">
        <v>169</v>
      </c>
      <c r="C73" s="310"/>
      <c r="D73" s="309" t="s">
        <v>168</v>
      </c>
      <c r="E73" s="310"/>
      <c r="F73" s="62" t="s">
        <v>167</v>
      </c>
      <c r="G73" s="63"/>
      <c r="H73" s="64" t="s">
        <v>166</v>
      </c>
      <c r="I73" s="63"/>
      <c r="J73" s="62" t="s">
        <v>3</v>
      </c>
      <c r="K73" s="37"/>
    </row>
    <row r="74" spans="1:11" ht="15" customHeight="1">
      <c r="A74" s="12"/>
      <c r="B74" s="61"/>
      <c r="C74" s="60"/>
      <c r="D74" s="59"/>
      <c r="E74" s="58"/>
      <c r="F74" s="57"/>
      <c r="G74" s="55"/>
      <c r="H74" s="56"/>
      <c r="I74" s="55"/>
      <c r="J74" s="54" t="s">
        <v>762</v>
      </c>
      <c r="K74" s="37"/>
    </row>
    <row r="75" spans="2:11" ht="15" customHeight="1">
      <c r="B75" s="52">
        <v>1</v>
      </c>
      <c r="C75" s="53" t="s">
        <v>193</v>
      </c>
      <c r="D75" s="307"/>
      <c r="E75" s="308"/>
      <c r="F75" s="49"/>
      <c r="G75" s="47" t="s">
        <v>754</v>
      </c>
      <c r="H75" s="48">
        <f aca="true" t="shared" si="6" ref="H75:H84">H41</f>
        <v>0.056</v>
      </c>
      <c r="I75" s="47" t="s">
        <v>755</v>
      </c>
      <c r="J75" s="46">
        <f aca="true" t="shared" si="7" ref="J75:J84">ROUND(F75*H75,0)</f>
        <v>0</v>
      </c>
      <c r="K75" s="37" t="s">
        <v>773</v>
      </c>
    </row>
    <row r="76" spans="2:11" ht="15" customHeight="1">
      <c r="B76" s="52">
        <v>2</v>
      </c>
      <c r="C76" s="53" t="s">
        <v>178</v>
      </c>
      <c r="D76" s="307"/>
      <c r="E76" s="308"/>
      <c r="F76" s="49"/>
      <c r="G76" s="47" t="s">
        <v>754</v>
      </c>
      <c r="H76" s="48">
        <f t="shared" si="6"/>
        <v>0.079</v>
      </c>
      <c r="I76" s="47" t="s">
        <v>755</v>
      </c>
      <c r="J76" s="46">
        <f t="shared" si="7"/>
        <v>0</v>
      </c>
      <c r="K76" s="37" t="s">
        <v>774</v>
      </c>
    </row>
    <row r="77" spans="2:11" ht="15" customHeight="1">
      <c r="B77" s="52">
        <v>3</v>
      </c>
      <c r="C77" s="53" t="s">
        <v>177</v>
      </c>
      <c r="D77" s="307"/>
      <c r="E77" s="308"/>
      <c r="F77" s="49"/>
      <c r="G77" s="47" t="s">
        <v>754</v>
      </c>
      <c r="H77" s="48">
        <f t="shared" si="6"/>
        <v>0.115</v>
      </c>
      <c r="I77" s="47" t="s">
        <v>755</v>
      </c>
      <c r="J77" s="46">
        <f t="shared" si="7"/>
        <v>0</v>
      </c>
      <c r="K77" s="37" t="s">
        <v>775</v>
      </c>
    </row>
    <row r="78" spans="2:11" ht="15" customHeight="1">
      <c r="B78" s="52">
        <v>4</v>
      </c>
      <c r="C78" s="53" t="s">
        <v>176</v>
      </c>
      <c r="D78" s="307"/>
      <c r="E78" s="308"/>
      <c r="F78" s="49"/>
      <c r="G78" s="47" t="s">
        <v>754</v>
      </c>
      <c r="H78" s="48">
        <f t="shared" si="6"/>
        <v>0.252</v>
      </c>
      <c r="I78" s="47" t="s">
        <v>755</v>
      </c>
      <c r="J78" s="46">
        <f t="shared" si="7"/>
        <v>0</v>
      </c>
      <c r="K78" s="37" t="s">
        <v>776</v>
      </c>
    </row>
    <row r="79" spans="2:11" ht="15" customHeight="1">
      <c r="B79" s="52">
        <v>5</v>
      </c>
      <c r="C79" s="53" t="s">
        <v>164</v>
      </c>
      <c r="D79" s="307"/>
      <c r="E79" s="308"/>
      <c r="F79" s="49"/>
      <c r="G79" s="47" t="s">
        <v>754</v>
      </c>
      <c r="H79" s="48">
        <f t="shared" si="6"/>
        <v>0.318</v>
      </c>
      <c r="I79" s="47" t="s">
        <v>755</v>
      </c>
      <c r="J79" s="46">
        <f t="shared" si="7"/>
        <v>0</v>
      </c>
      <c r="K79" s="37" t="s">
        <v>779</v>
      </c>
    </row>
    <row r="80" spans="2:11" ht="15" customHeight="1">
      <c r="B80" s="52">
        <v>6</v>
      </c>
      <c r="C80" s="50" t="s">
        <v>162</v>
      </c>
      <c r="D80" s="307"/>
      <c r="E80" s="308"/>
      <c r="F80" s="49"/>
      <c r="G80" s="47" t="s">
        <v>754</v>
      </c>
      <c r="H80" s="48">
        <f t="shared" si="6"/>
        <v>0.378</v>
      </c>
      <c r="I80" s="47" t="s">
        <v>755</v>
      </c>
      <c r="J80" s="46">
        <f t="shared" si="7"/>
        <v>0</v>
      </c>
      <c r="K80" s="37" t="s">
        <v>756</v>
      </c>
    </row>
    <row r="81" spans="2:11" ht="15" customHeight="1">
      <c r="B81" s="52">
        <v>7</v>
      </c>
      <c r="C81" s="53" t="s">
        <v>160</v>
      </c>
      <c r="D81" s="307"/>
      <c r="E81" s="308"/>
      <c r="F81" s="49"/>
      <c r="G81" s="47" t="s">
        <v>754</v>
      </c>
      <c r="H81" s="48">
        <f t="shared" si="6"/>
        <v>0.441</v>
      </c>
      <c r="I81" s="47" t="s">
        <v>755</v>
      </c>
      <c r="J81" s="46">
        <f t="shared" si="7"/>
        <v>0</v>
      </c>
      <c r="K81" s="37" t="s">
        <v>757</v>
      </c>
    </row>
    <row r="82" spans="2:11" ht="15" customHeight="1">
      <c r="B82" s="51">
        <v>8</v>
      </c>
      <c r="C82" s="50" t="s">
        <v>158</v>
      </c>
      <c r="D82" s="307"/>
      <c r="E82" s="308"/>
      <c r="F82" s="49"/>
      <c r="G82" s="47" t="s">
        <v>754</v>
      </c>
      <c r="H82" s="48">
        <f t="shared" si="6"/>
        <v>0.5</v>
      </c>
      <c r="I82" s="47" t="s">
        <v>755</v>
      </c>
      <c r="J82" s="46">
        <f t="shared" si="7"/>
        <v>0</v>
      </c>
      <c r="K82" s="37" t="s">
        <v>758</v>
      </c>
    </row>
    <row r="83" spans="2:11" ht="15" customHeight="1">
      <c r="B83" s="51">
        <v>9</v>
      </c>
      <c r="C83" s="50" t="s">
        <v>156</v>
      </c>
      <c r="D83" s="307"/>
      <c r="E83" s="308"/>
      <c r="F83" s="49"/>
      <c r="G83" s="47" t="s">
        <v>754</v>
      </c>
      <c r="H83" s="48">
        <f t="shared" si="6"/>
        <v>0.5</v>
      </c>
      <c r="I83" s="47" t="s">
        <v>755</v>
      </c>
      <c r="J83" s="46">
        <f t="shared" si="7"/>
        <v>0</v>
      </c>
      <c r="K83" s="37" t="s">
        <v>253</v>
      </c>
    </row>
    <row r="84" spans="2:11" ht="15" customHeight="1" thickBot="1">
      <c r="B84" s="51">
        <v>10</v>
      </c>
      <c r="C84" s="50" t="s">
        <v>154</v>
      </c>
      <c r="D84" s="307"/>
      <c r="E84" s="308"/>
      <c r="F84" s="49"/>
      <c r="G84" s="47" t="s">
        <v>754</v>
      </c>
      <c r="H84" s="48">
        <f t="shared" si="6"/>
        <v>0.5</v>
      </c>
      <c r="I84" s="47" t="s">
        <v>755</v>
      </c>
      <c r="J84" s="46">
        <f t="shared" si="7"/>
        <v>0</v>
      </c>
      <c r="K84" s="37" t="s">
        <v>801</v>
      </c>
    </row>
    <row r="85" spans="2:11" ht="15" customHeight="1">
      <c r="B85" s="44"/>
      <c r="C85" s="45"/>
      <c r="D85" s="44"/>
      <c r="E85" s="44"/>
      <c r="F85" s="43"/>
      <c r="G85" s="42"/>
      <c r="H85" s="319" t="s">
        <v>882</v>
      </c>
      <c r="I85" s="320"/>
      <c r="J85" s="39"/>
      <c r="K85" s="37"/>
    </row>
    <row r="86" spans="2:11" ht="15" customHeight="1" thickBot="1">
      <c r="B86" s="37"/>
      <c r="C86" s="37"/>
      <c r="D86" s="37"/>
      <c r="E86" s="37"/>
      <c r="F86" s="41"/>
      <c r="G86" s="37"/>
      <c r="H86" s="321" t="s">
        <v>150</v>
      </c>
      <c r="I86" s="322"/>
      <c r="J86" s="38">
        <f>SUM(J75:J84)</f>
        <v>0</v>
      </c>
      <c r="K86" s="37" t="s">
        <v>887</v>
      </c>
    </row>
    <row r="87" spans="8:11" ht="15" customHeight="1">
      <c r="H87" s="6"/>
      <c r="I87" s="6"/>
      <c r="J87" s="40"/>
      <c r="K87" s="37"/>
    </row>
    <row r="88" spans="1:11" ht="18.75" customHeight="1">
      <c r="A88" s="12" t="s">
        <v>888</v>
      </c>
      <c r="B88" s="1" t="s">
        <v>406</v>
      </c>
      <c r="K88" s="37"/>
    </row>
    <row r="89" spans="1:11" ht="11.25" customHeight="1">
      <c r="A89" s="12"/>
      <c r="K89" s="37"/>
    </row>
    <row r="90" spans="1:11" ht="18.75" customHeight="1">
      <c r="A90" s="12"/>
      <c r="B90" s="309" t="s">
        <v>235</v>
      </c>
      <c r="C90" s="310"/>
      <c r="D90" s="309" t="s">
        <v>168</v>
      </c>
      <c r="E90" s="310"/>
      <c r="F90" s="62" t="s">
        <v>405</v>
      </c>
      <c r="G90" s="63"/>
      <c r="H90" s="64" t="s">
        <v>166</v>
      </c>
      <c r="I90" s="63"/>
      <c r="J90" s="62" t="s">
        <v>3</v>
      </c>
      <c r="K90" s="37"/>
    </row>
    <row r="91" spans="1:11" ht="15" customHeight="1">
      <c r="A91" s="12"/>
      <c r="B91" s="61"/>
      <c r="C91" s="60"/>
      <c r="D91" s="59"/>
      <c r="E91" s="58"/>
      <c r="F91" s="57"/>
      <c r="G91" s="55"/>
      <c r="H91" s="56"/>
      <c r="I91" s="55"/>
      <c r="J91" s="54" t="s">
        <v>762</v>
      </c>
      <c r="K91" s="37"/>
    </row>
    <row r="92" spans="2:11" ht="14.25" customHeight="1">
      <c r="B92" s="52">
        <v>1</v>
      </c>
      <c r="C92" s="53" t="s">
        <v>217</v>
      </c>
      <c r="D92" s="307"/>
      <c r="E92" s="308"/>
      <c r="F92" s="49"/>
      <c r="G92" s="47" t="s">
        <v>754</v>
      </c>
      <c r="H92" s="79">
        <v>0.012</v>
      </c>
      <c r="I92" s="47" t="s">
        <v>755</v>
      </c>
      <c r="J92" s="46">
        <f aca="true" t="shared" si="8" ref="J92:J101">ROUND(F92*H92,0)</f>
        <v>0</v>
      </c>
      <c r="K92" s="37" t="s">
        <v>773</v>
      </c>
    </row>
    <row r="93" spans="2:11" ht="14.25" customHeight="1">
      <c r="B93" s="52">
        <v>2</v>
      </c>
      <c r="C93" s="53" t="s">
        <v>216</v>
      </c>
      <c r="D93" s="307"/>
      <c r="E93" s="308"/>
      <c r="F93" s="49"/>
      <c r="G93" s="47" t="s">
        <v>754</v>
      </c>
      <c r="H93" s="79">
        <v>0.01</v>
      </c>
      <c r="I93" s="47" t="s">
        <v>755</v>
      </c>
      <c r="J93" s="46">
        <f t="shared" si="8"/>
        <v>0</v>
      </c>
      <c r="K93" s="37" t="s">
        <v>774</v>
      </c>
    </row>
    <row r="94" spans="2:11" ht="15" customHeight="1">
      <c r="B94" s="52">
        <v>3</v>
      </c>
      <c r="C94" s="53" t="s">
        <v>215</v>
      </c>
      <c r="D94" s="307"/>
      <c r="E94" s="308"/>
      <c r="F94" s="49"/>
      <c r="G94" s="47" t="s">
        <v>754</v>
      </c>
      <c r="H94" s="79">
        <v>0.015</v>
      </c>
      <c r="I94" s="47" t="s">
        <v>755</v>
      </c>
      <c r="J94" s="46">
        <f t="shared" si="8"/>
        <v>0</v>
      </c>
      <c r="K94" s="37" t="s">
        <v>775</v>
      </c>
    </row>
    <row r="95" spans="2:11" ht="15" customHeight="1">
      <c r="B95" s="52">
        <v>4</v>
      </c>
      <c r="C95" s="53" t="s">
        <v>214</v>
      </c>
      <c r="D95" s="307"/>
      <c r="E95" s="308"/>
      <c r="F95" s="49"/>
      <c r="G95" s="47" t="s">
        <v>754</v>
      </c>
      <c r="H95" s="79">
        <v>0.028</v>
      </c>
      <c r="I95" s="47" t="s">
        <v>755</v>
      </c>
      <c r="J95" s="46">
        <f t="shared" si="8"/>
        <v>0</v>
      </c>
      <c r="K95" s="37" t="s">
        <v>776</v>
      </c>
    </row>
    <row r="96" spans="2:11" ht="15" customHeight="1">
      <c r="B96" s="52">
        <v>5</v>
      </c>
      <c r="C96" s="53" t="s">
        <v>196</v>
      </c>
      <c r="D96" s="307"/>
      <c r="E96" s="308"/>
      <c r="F96" s="49"/>
      <c r="G96" s="47" t="s">
        <v>754</v>
      </c>
      <c r="H96" s="79">
        <v>0.014</v>
      </c>
      <c r="I96" s="47" t="s">
        <v>755</v>
      </c>
      <c r="J96" s="46">
        <f t="shared" si="8"/>
        <v>0</v>
      </c>
      <c r="K96" s="37" t="s">
        <v>779</v>
      </c>
    </row>
    <row r="97" spans="2:11" ht="15" customHeight="1">
      <c r="B97" s="52">
        <v>6</v>
      </c>
      <c r="C97" s="53" t="s">
        <v>195</v>
      </c>
      <c r="D97" s="307"/>
      <c r="E97" s="308"/>
      <c r="F97" s="49"/>
      <c r="G97" s="47" t="s">
        <v>754</v>
      </c>
      <c r="H97" s="79">
        <v>0.009</v>
      </c>
      <c r="I97" s="47" t="s">
        <v>755</v>
      </c>
      <c r="J97" s="46">
        <f t="shared" si="8"/>
        <v>0</v>
      </c>
      <c r="K97" s="37" t="s">
        <v>756</v>
      </c>
    </row>
    <row r="98" spans="2:11" ht="15" customHeight="1">
      <c r="B98" s="52">
        <v>7</v>
      </c>
      <c r="C98" s="53" t="s">
        <v>194</v>
      </c>
      <c r="D98" s="307"/>
      <c r="E98" s="308"/>
      <c r="F98" s="49"/>
      <c r="G98" s="47" t="s">
        <v>754</v>
      </c>
      <c r="H98" s="80">
        <v>0.043</v>
      </c>
      <c r="I98" s="47" t="s">
        <v>755</v>
      </c>
      <c r="J98" s="46">
        <f t="shared" si="8"/>
        <v>0</v>
      </c>
      <c r="K98" s="37" t="s">
        <v>757</v>
      </c>
    </row>
    <row r="99" spans="2:11" ht="15" customHeight="1">
      <c r="B99" s="52">
        <v>8</v>
      </c>
      <c r="C99" s="53" t="s">
        <v>193</v>
      </c>
      <c r="D99" s="307"/>
      <c r="E99" s="308"/>
      <c r="F99" s="49"/>
      <c r="G99" s="47" t="s">
        <v>754</v>
      </c>
      <c r="H99" s="79">
        <v>0.132</v>
      </c>
      <c r="I99" s="47" t="s">
        <v>755</v>
      </c>
      <c r="J99" s="46">
        <f t="shared" si="8"/>
        <v>0</v>
      </c>
      <c r="K99" s="37" t="s">
        <v>758</v>
      </c>
    </row>
    <row r="100" spans="2:11" ht="15" customHeight="1">
      <c r="B100" s="52">
        <v>9</v>
      </c>
      <c r="C100" s="53" t="s">
        <v>178</v>
      </c>
      <c r="D100" s="307"/>
      <c r="E100" s="308"/>
      <c r="F100" s="49"/>
      <c r="G100" s="47" t="s">
        <v>754</v>
      </c>
      <c r="H100" s="79">
        <v>0.162</v>
      </c>
      <c r="I100" s="47" t="s">
        <v>755</v>
      </c>
      <c r="J100" s="46">
        <f t="shared" si="8"/>
        <v>0</v>
      </c>
      <c r="K100" s="37" t="s">
        <v>780</v>
      </c>
    </row>
    <row r="101" spans="2:11" ht="15" customHeight="1" thickBot="1">
      <c r="B101" s="51">
        <v>10</v>
      </c>
      <c r="C101" s="50" t="s">
        <v>177</v>
      </c>
      <c r="D101" s="307"/>
      <c r="E101" s="308"/>
      <c r="F101" s="49"/>
      <c r="G101" s="47" t="s">
        <v>754</v>
      </c>
      <c r="H101" s="79">
        <v>0.177</v>
      </c>
      <c r="I101" s="47" t="s">
        <v>755</v>
      </c>
      <c r="J101" s="46">
        <f t="shared" si="8"/>
        <v>0</v>
      </c>
      <c r="K101" s="37" t="s">
        <v>801</v>
      </c>
    </row>
    <row r="102" spans="2:11" ht="15" customHeight="1">
      <c r="B102" s="44"/>
      <c r="C102" s="45"/>
      <c r="D102" s="44"/>
      <c r="E102" s="44"/>
      <c r="F102" s="43"/>
      <c r="G102" s="42"/>
      <c r="H102" s="319" t="s">
        <v>882</v>
      </c>
      <c r="I102" s="320"/>
      <c r="J102" s="39"/>
      <c r="K102" s="37"/>
    </row>
    <row r="103" spans="2:11" ht="15" customHeight="1" thickBot="1">
      <c r="B103" s="37"/>
      <c r="C103" s="37"/>
      <c r="D103" s="37"/>
      <c r="E103" s="37"/>
      <c r="F103" s="41"/>
      <c r="G103" s="37"/>
      <c r="H103" s="321" t="s">
        <v>150</v>
      </c>
      <c r="I103" s="322"/>
      <c r="J103" s="38">
        <f>SUM(J92:J101)</f>
        <v>0</v>
      </c>
      <c r="K103" s="37" t="s">
        <v>889</v>
      </c>
    </row>
    <row r="104" spans="8:11" ht="15" customHeight="1">
      <c r="H104" s="6"/>
      <c r="I104" s="6"/>
      <c r="J104" s="40"/>
      <c r="K104" s="37"/>
    </row>
    <row r="105" spans="1:11" ht="18.75" customHeight="1">
      <c r="A105" s="12" t="s">
        <v>890</v>
      </c>
      <c r="B105" s="1" t="s">
        <v>402</v>
      </c>
      <c r="K105" s="37"/>
    </row>
    <row r="106" spans="1:11" ht="11.25" customHeight="1">
      <c r="A106" s="12"/>
      <c r="K106" s="37"/>
    </row>
    <row r="107" spans="1:11" ht="18.75" customHeight="1">
      <c r="A107" s="12"/>
      <c r="B107" s="309" t="s">
        <v>169</v>
      </c>
      <c r="C107" s="310"/>
      <c r="D107" s="309" t="s">
        <v>168</v>
      </c>
      <c r="E107" s="310"/>
      <c r="F107" s="62" t="s">
        <v>167</v>
      </c>
      <c r="G107" s="63"/>
      <c r="H107" s="64" t="s">
        <v>166</v>
      </c>
      <c r="I107" s="63"/>
      <c r="J107" s="62" t="s">
        <v>3</v>
      </c>
      <c r="K107" s="37"/>
    </row>
    <row r="108" spans="1:11" ht="15" customHeight="1">
      <c r="A108" s="12"/>
      <c r="B108" s="61"/>
      <c r="C108" s="60"/>
      <c r="D108" s="59"/>
      <c r="E108" s="58"/>
      <c r="F108" s="57"/>
      <c r="G108" s="55"/>
      <c r="H108" s="56"/>
      <c r="I108" s="55"/>
      <c r="J108" s="54" t="s">
        <v>762</v>
      </c>
      <c r="K108" s="37"/>
    </row>
    <row r="109" spans="2:11" ht="14.25" customHeight="1">
      <c r="B109" s="52">
        <v>1</v>
      </c>
      <c r="C109" s="53" t="s">
        <v>216</v>
      </c>
      <c r="D109" s="307"/>
      <c r="E109" s="308"/>
      <c r="F109" s="49"/>
      <c r="G109" s="47" t="s">
        <v>754</v>
      </c>
      <c r="H109" s="48">
        <v>0.055</v>
      </c>
      <c r="I109" s="47" t="s">
        <v>755</v>
      </c>
      <c r="J109" s="46">
        <f aca="true" t="shared" si="9" ref="J109:J117">ROUND(F109*H109,0)</f>
        <v>0</v>
      </c>
      <c r="K109" s="37" t="s">
        <v>773</v>
      </c>
    </row>
    <row r="110" spans="2:11" ht="14.25" customHeight="1">
      <c r="B110" s="52">
        <v>2</v>
      </c>
      <c r="C110" s="53" t="s">
        <v>215</v>
      </c>
      <c r="D110" s="307"/>
      <c r="E110" s="308"/>
      <c r="F110" s="49"/>
      <c r="G110" s="47" t="s">
        <v>754</v>
      </c>
      <c r="H110" s="48">
        <v>0.041</v>
      </c>
      <c r="I110" s="47" t="s">
        <v>755</v>
      </c>
      <c r="J110" s="46">
        <f t="shared" si="9"/>
        <v>0</v>
      </c>
      <c r="K110" s="37" t="s">
        <v>774</v>
      </c>
    </row>
    <row r="111" spans="2:11" ht="14.25" customHeight="1">
      <c r="B111" s="52">
        <v>3</v>
      </c>
      <c r="C111" s="53" t="s">
        <v>214</v>
      </c>
      <c r="D111" s="307"/>
      <c r="E111" s="308"/>
      <c r="F111" s="49"/>
      <c r="G111" s="47" t="s">
        <v>754</v>
      </c>
      <c r="H111" s="48">
        <v>0.043</v>
      </c>
      <c r="I111" s="47" t="s">
        <v>755</v>
      </c>
      <c r="J111" s="46">
        <f t="shared" si="9"/>
        <v>0</v>
      </c>
      <c r="K111" s="37" t="s">
        <v>775</v>
      </c>
    </row>
    <row r="112" spans="2:11" ht="15" customHeight="1">
      <c r="B112" s="52">
        <v>4</v>
      </c>
      <c r="C112" s="53" t="s">
        <v>196</v>
      </c>
      <c r="D112" s="307"/>
      <c r="E112" s="308"/>
      <c r="F112" s="49"/>
      <c r="G112" s="47" t="s">
        <v>754</v>
      </c>
      <c r="H112" s="48">
        <v>0.057</v>
      </c>
      <c r="I112" s="47" t="s">
        <v>755</v>
      </c>
      <c r="J112" s="46">
        <f t="shared" si="9"/>
        <v>0</v>
      </c>
      <c r="K112" s="37" t="s">
        <v>776</v>
      </c>
    </row>
    <row r="113" spans="2:11" ht="15" customHeight="1">
      <c r="B113" s="52">
        <v>5</v>
      </c>
      <c r="C113" s="53" t="s">
        <v>195</v>
      </c>
      <c r="D113" s="307"/>
      <c r="E113" s="308"/>
      <c r="F113" s="49"/>
      <c r="G113" s="47" t="s">
        <v>754</v>
      </c>
      <c r="H113" s="48">
        <v>0.063</v>
      </c>
      <c r="I113" s="47" t="s">
        <v>755</v>
      </c>
      <c r="J113" s="46">
        <f t="shared" si="9"/>
        <v>0</v>
      </c>
      <c r="K113" s="37" t="s">
        <v>779</v>
      </c>
    </row>
    <row r="114" spans="2:11" ht="15" customHeight="1">
      <c r="B114" s="52">
        <v>6</v>
      </c>
      <c r="C114" s="53" t="s">
        <v>194</v>
      </c>
      <c r="D114" s="307"/>
      <c r="E114" s="308"/>
      <c r="F114" s="49"/>
      <c r="G114" s="47" t="s">
        <v>754</v>
      </c>
      <c r="H114" s="48">
        <v>0.055</v>
      </c>
      <c r="I114" s="47" t="s">
        <v>755</v>
      </c>
      <c r="J114" s="46">
        <f t="shared" si="9"/>
        <v>0</v>
      </c>
      <c r="K114" s="37" t="s">
        <v>756</v>
      </c>
    </row>
    <row r="115" spans="2:11" ht="15" customHeight="1">
      <c r="B115" s="52">
        <v>7</v>
      </c>
      <c r="C115" s="53" t="s">
        <v>193</v>
      </c>
      <c r="D115" s="307"/>
      <c r="E115" s="308"/>
      <c r="F115" s="49"/>
      <c r="G115" s="47" t="s">
        <v>754</v>
      </c>
      <c r="H115" s="48">
        <v>0.196</v>
      </c>
      <c r="I115" s="47" t="s">
        <v>755</v>
      </c>
      <c r="J115" s="46">
        <f t="shared" si="9"/>
        <v>0</v>
      </c>
      <c r="K115" s="37" t="s">
        <v>757</v>
      </c>
    </row>
    <row r="116" spans="2:11" ht="15" customHeight="1">
      <c r="B116" s="52">
        <v>8</v>
      </c>
      <c r="C116" s="53" t="s">
        <v>178</v>
      </c>
      <c r="D116" s="307"/>
      <c r="E116" s="308"/>
      <c r="F116" s="49"/>
      <c r="G116" s="47" t="s">
        <v>754</v>
      </c>
      <c r="H116" s="48">
        <v>0.202</v>
      </c>
      <c r="I116" s="47" t="s">
        <v>755</v>
      </c>
      <c r="J116" s="46">
        <f t="shared" si="9"/>
        <v>0</v>
      </c>
      <c r="K116" s="37" t="s">
        <v>758</v>
      </c>
    </row>
    <row r="117" spans="2:11" ht="15" customHeight="1">
      <c r="B117" s="52">
        <v>9</v>
      </c>
      <c r="C117" s="53" t="s">
        <v>177</v>
      </c>
      <c r="D117" s="307"/>
      <c r="E117" s="308"/>
      <c r="F117" s="49"/>
      <c r="G117" s="47" t="s">
        <v>754</v>
      </c>
      <c r="H117" s="48">
        <v>0.23</v>
      </c>
      <c r="I117" s="47" t="s">
        <v>755</v>
      </c>
      <c r="J117" s="46">
        <f t="shared" si="9"/>
        <v>0</v>
      </c>
      <c r="K117" s="37" t="s">
        <v>780</v>
      </c>
    </row>
    <row r="118" spans="2:11" ht="15" customHeight="1">
      <c r="B118" s="311" t="s">
        <v>200</v>
      </c>
      <c r="C118" s="312"/>
      <c r="D118" s="307"/>
      <c r="E118" s="308"/>
      <c r="F118" s="77"/>
      <c r="G118" s="75"/>
      <c r="H118" s="76"/>
      <c r="I118" s="75"/>
      <c r="J118" s="74">
        <f>SUM(J109:J117)</f>
        <v>0</v>
      </c>
      <c r="K118" s="37" t="s">
        <v>801</v>
      </c>
    </row>
    <row r="119" spans="2:11" ht="13.5">
      <c r="B119" s="313"/>
      <c r="C119" s="314"/>
      <c r="D119" s="313"/>
      <c r="E119" s="314"/>
      <c r="F119" s="72" t="s">
        <v>401</v>
      </c>
      <c r="G119" s="63"/>
      <c r="H119" s="73" t="s">
        <v>210</v>
      </c>
      <c r="I119" s="63"/>
      <c r="J119" s="72"/>
      <c r="K119" s="37"/>
    </row>
    <row r="120" spans="2:11" ht="15" customHeight="1">
      <c r="B120" s="315"/>
      <c r="C120" s="316"/>
      <c r="D120" s="315"/>
      <c r="E120" s="316"/>
      <c r="F120" s="70">
        <f>J118</f>
        <v>0</v>
      </c>
      <c r="G120" s="71" t="s">
        <v>754</v>
      </c>
      <c r="H120" s="291" t="e">
        <f>+'財政力附表'!S28</f>
        <v>#DIV/0!</v>
      </c>
      <c r="I120" s="71" t="s">
        <v>755</v>
      </c>
      <c r="J120" s="70" t="e">
        <f>ROUND(F120*H120,0)</f>
        <v>#DIV/0!</v>
      </c>
      <c r="K120" s="37" t="s">
        <v>802</v>
      </c>
    </row>
    <row r="121" spans="2:11" ht="13.5">
      <c r="B121" s="317"/>
      <c r="C121" s="318"/>
      <c r="D121" s="317"/>
      <c r="E121" s="318"/>
      <c r="F121" s="69"/>
      <c r="G121" s="56"/>
      <c r="H121" s="68" t="s">
        <v>208</v>
      </c>
      <c r="I121" s="67"/>
      <c r="J121" s="66"/>
      <c r="K121" s="37"/>
    </row>
    <row r="122" spans="2:11" ht="15" customHeight="1">
      <c r="B122" s="52">
        <v>10</v>
      </c>
      <c r="C122" s="53" t="s">
        <v>176</v>
      </c>
      <c r="D122" s="307"/>
      <c r="E122" s="308"/>
      <c r="F122" s="49"/>
      <c r="G122" s="47" t="s">
        <v>754</v>
      </c>
      <c r="H122" s="48">
        <v>0.256</v>
      </c>
      <c r="I122" s="47" t="s">
        <v>755</v>
      </c>
      <c r="J122" s="46">
        <f aca="true" t="shared" si="10" ref="J122:J128">ROUND(F122*H122,0)</f>
        <v>0</v>
      </c>
      <c r="K122" s="37" t="s">
        <v>858</v>
      </c>
    </row>
    <row r="123" spans="2:11" ht="15" customHeight="1">
      <c r="B123" s="52">
        <v>11</v>
      </c>
      <c r="C123" s="53" t="s">
        <v>164</v>
      </c>
      <c r="D123" s="307"/>
      <c r="E123" s="308"/>
      <c r="F123" s="49"/>
      <c r="G123" s="47" t="s">
        <v>754</v>
      </c>
      <c r="H123" s="48">
        <v>0.265</v>
      </c>
      <c r="I123" s="47" t="s">
        <v>755</v>
      </c>
      <c r="J123" s="46">
        <f t="shared" si="10"/>
        <v>0</v>
      </c>
      <c r="K123" s="37" t="s">
        <v>794</v>
      </c>
    </row>
    <row r="124" spans="2:11" ht="15" customHeight="1">
      <c r="B124" s="52">
        <v>12</v>
      </c>
      <c r="C124" s="50" t="s">
        <v>162</v>
      </c>
      <c r="D124" s="307"/>
      <c r="E124" s="308"/>
      <c r="F124" s="49"/>
      <c r="G124" s="47" t="s">
        <v>754</v>
      </c>
      <c r="H124" s="48">
        <v>0.282</v>
      </c>
      <c r="I124" s="47" t="s">
        <v>755</v>
      </c>
      <c r="J124" s="46">
        <f t="shared" si="10"/>
        <v>0</v>
      </c>
      <c r="K124" s="37" t="s">
        <v>795</v>
      </c>
    </row>
    <row r="125" spans="2:11" ht="15" customHeight="1">
      <c r="B125" s="52">
        <v>13</v>
      </c>
      <c r="C125" s="50" t="s">
        <v>160</v>
      </c>
      <c r="D125" s="307"/>
      <c r="E125" s="308"/>
      <c r="F125" s="49"/>
      <c r="G125" s="47" t="s">
        <v>754</v>
      </c>
      <c r="H125" s="48">
        <v>0.3</v>
      </c>
      <c r="I125" s="47" t="s">
        <v>755</v>
      </c>
      <c r="J125" s="46">
        <f t="shared" si="10"/>
        <v>0</v>
      </c>
      <c r="K125" s="37" t="s">
        <v>765</v>
      </c>
    </row>
    <row r="126" spans="2:11" ht="15" customHeight="1">
      <c r="B126" s="51">
        <v>14</v>
      </c>
      <c r="C126" s="50" t="s">
        <v>158</v>
      </c>
      <c r="D126" s="307"/>
      <c r="E126" s="308"/>
      <c r="F126" s="49"/>
      <c r="G126" s="47" t="s">
        <v>754</v>
      </c>
      <c r="H126" s="48">
        <v>0.3</v>
      </c>
      <c r="I126" s="47" t="s">
        <v>755</v>
      </c>
      <c r="J126" s="46">
        <f t="shared" si="10"/>
        <v>0</v>
      </c>
      <c r="K126" s="37" t="s">
        <v>796</v>
      </c>
    </row>
    <row r="127" spans="2:11" ht="15" customHeight="1">
      <c r="B127" s="51">
        <v>15</v>
      </c>
      <c r="C127" s="50" t="s">
        <v>156</v>
      </c>
      <c r="D127" s="307"/>
      <c r="E127" s="308"/>
      <c r="F127" s="49"/>
      <c r="G127" s="47" t="s">
        <v>754</v>
      </c>
      <c r="H127" s="48">
        <v>0.3</v>
      </c>
      <c r="I127" s="47" t="s">
        <v>755</v>
      </c>
      <c r="J127" s="46">
        <f t="shared" si="10"/>
        <v>0</v>
      </c>
      <c r="K127" s="37" t="s">
        <v>797</v>
      </c>
    </row>
    <row r="128" spans="2:11" ht="15" customHeight="1" thickBot="1">
      <c r="B128" s="51">
        <v>16</v>
      </c>
      <c r="C128" s="50" t="s">
        <v>154</v>
      </c>
      <c r="D128" s="307"/>
      <c r="E128" s="308"/>
      <c r="F128" s="49"/>
      <c r="G128" s="47" t="s">
        <v>754</v>
      </c>
      <c r="H128" s="48">
        <v>0.3</v>
      </c>
      <c r="I128" s="47" t="s">
        <v>755</v>
      </c>
      <c r="J128" s="46">
        <f t="shared" si="10"/>
        <v>0</v>
      </c>
      <c r="K128" s="37" t="s">
        <v>859</v>
      </c>
    </row>
    <row r="129" spans="2:11" ht="15" customHeight="1">
      <c r="B129" s="44"/>
      <c r="C129" s="45"/>
      <c r="D129" s="44"/>
      <c r="E129" s="44"/>
      <c r="F129" s="43"/>
      <c r="G129" s="42"/>
      <c r="H129" s="319" t="s">
        <v>891</v>
      </c>
      <c r="I129" s="320"/>
      <c r="J129" s="39"/>
      <c r="K129" s="37"/>
    </row>
    <row r="130" spans="2:11" ht="15" customHeight="1" thickBot="1">
      <c r="B130" s="37"/>
      <c r="C130" s="37"/>
      <c r="D130" s="37"/>
      <c r="E130" s="37"/>
      <c r="F130" s="41"/>
      <c r="G130" s="37"/>
      <c r="H130" s="321" t="s">
        <v>150</v>
      </c>
      <c r="I130" s="322"/>
      <c r="J130" s="38" t="e">
        <f>J120+J122+J123+J124+J125+J126+J127+J128</f>
        <v>#DIV/0!</v>
      </c>
      <c r="K130" s="37" t="s">
        <v>892</v>
      </c>
    </row>
    <row r="131" spans="8:11" ht="15" customHeight="1">
      <c r="H131" s="6"/>
      <c r="I131" s="6"/>
      <c r="J131" s="40"/>
      <c r="K131" s="37"/>
    </row>
    <row r="132" spans="1:11" ht="18.75" customHeight="1">
      <c r="A132" s="12" t="s">
        <v>893</v>
      </c>
      <c r="B132" s="1" t="s">
        <v>398</v>
      </c>
      <c r="K132" s="37"/>
    </row>
    <row r="133" spans="1:11" ht="11.25" customHeight="1">
      <c r="A133" s="12"/>
      <c r="K133" s="37"/>
    </row>
    <row r="134" spans="1:11" ht="18.75" customHeight="1">
      <c r="A134" s="12"/>
      <c r="B134" s="309" t="s">
        <v>169</v>
      </c>
      <c r="C134" s="310"/>
      <c r="D134" s="309" t="s">
        <v>168</v>
      </c>
      <c r="E134" s="310"/>
      <c r="F134" s="62" t="s">
        <v>167</v>
      </c>
      <c r="G134" s="63"/>
      <c r="H134" s="64" t="s">
        <v>166</v>
      </c>
      <c r="I134" s="63"/>
      <c r="J134" s="62" t="s">
        <v>3</v>
      </c>
      <c r="K134" s="37"/>
    </row>
    <row r="135" spans="1:11" ht="15" customHeight="1">
      <c r="A135" s="12"/>
      <c r="B135" s="61"/>
      <c r="C135" s="60"/>
      <c r="D135" s="59"/>
      <c r="E135" s="58"/>
      <c r="F135" s="57"/>
      <c r="G135" s="55"/>
      <c r="H135" s="56"/>
      <c r="I135" s="55"/>
      <c r="J135" s="54" t="s">
        <v>762</v>
      </c>
      <c r="K135" s="37"/>
    </row>
    <row r="136" spans="2:11" ht="15" customHeight="1">
      <c r="B136" s="52">
        <v>1</v>
      </c>
      <c r="C136" s="53" t="s">
        <v>196</v>
      </c>
      <c r="D136" s="307"/>
      <c r="E136" s="308"/>
      <c r="F136" s="49"/>
      <c r="G136" s="47" t="s">
        <v>754</v>
      </c>
      <c r="H136" s="48">
        <v>0.191</v>
      </c>
      <c r="I136" s="47" t="s">
        <v>755</v>
      </c>
      <c r="J136" s="46">
        <f aca="true" t="shared" si="11" ref="J136:J148">ROUND(F136*H136,0)</f>
        <v>0</v>
      </c>
      <c r="K136" s="37" t="s">
        <v>773</v>
      </c>
    </row>
    <row r="137" spans="2:11" ht="15" customHeight="1">
      <c r="B137" s="52">
        <v>2</v>
      </c>
      <c r="C137" s="53" t="s">
        <v>195</v>
      </c>
      <c r="D137" s="307"/>
      <c r="E137" s="308"/>
      <c r="F137" s="49"/>
      <c r="G137" s="47" t="s">
        <v>754</v>
      </c>
      <c r="H137" s="48">
        <v>0.209</v>
      </c>
      <c r="I137" s="47" t="s">
        <v>755</v>
      </c>
      <c r="J137" s="46">
        <f t="shared" si="11"/>
        <v>0</v>
      </c>
      <c r="K137" s="37" t="s">
        <v>774</v>
      </c>
    </row>
    <row r="138" spans="2:11" ht="15" customHeight="1">
      <c r="B138" s="52">
        <v>3</v>
      </c>
      <c r="C138" s="53" t="s">
        <v>194</v>
      </c>
      <c r="D138" s="307"/>
      <c r="E138" s="308"/>
      <c r="F138" s="49"/>
      <c r="G138" s="47" t="s">
        <v>754</v>
      </c>
      <c r="H138" s="48">
        <v>0.183</v>
      </c>
      <c r="I138" s="47" t="s">
        <v>755</v>
      </c>
      <c r="J138" s="46">
        <f t="shared" si="11"/>
        <v>0</v>
      </c>
      <c r="K138" s="37" t="s">
        <v>775</v>
      </c>
    </row>
    <row r="139" spans="2:11" ht="15" customHeight="1">
      <c r="B139" s="52">
        <v>4</v>
      </c>
      <c r="C139" s="53" t="s">
        <v>193</v>
      </c>
      <c r="D139" s="307"/>
      <c r="E139" s="308"/>
      <c r="F139" s="49"/>
      <c r="G139" s="47" t="s">
        <v>754</v>
      </c>
      <c r="H139" s="48">
        <v>0.654</v>
      </c>
      <c r="I139" s="47" t="s">
        <v>755</v>
      </c>
      <c r="J139" s="46">
        <f t="shared" si="11"/>
        <v>0</v>
      </c>
      <c r="K139" s="37" t="s">
        <v>776</v>
      </c>
    </row>
    <row r="140" spans="2:11" ht="15" customHeight="1">
      <c r="B140" s="52">
        <v>5</v>
      </c>
      <c r="C140" s="53" t="s">
        <v>178</v>
      </c>
      <c r="D140" s="307"/>
      <c r="E140" s="308"/>
      <c r="F140" s="49"/>
      <c r="G140" s="47" t="s">
        <v>754</v>
      </c>
      <c r="H140" s="48">
        <v>0.675</v>
      </c>
      <c r="I140" s="47" t="s">
        <v>755</v>
      </c>
      <c r="J140" s="46">
        <f t="shared" si="11"/>
        <v>0</v>
      </c>
      <c r="K140" s="37" t="s">
        <v>779</v>
      </c>
    </row>
    <row r="141" spans="2:11" ht="15" customHeight="1">
      <c r="B141" s="52">
        <v>6</v>
      </c>
      <c r="C141" s="53" t="s">
        <v>177</v>
      </c>
      <c r="D141" s="307"/>
      <c r="E141" s="308"/>
      <c r="F141" s="49"/>
      <c r="G141" s="47" t="s">
        <v>754</v>
      </c>
      <c r="H141" s="48">
        <v>0.766</v>
      </c>
      <c r="I141" s="47" t="s">
        <v>755</v>
      </c>
      <c r="J141" s="46">
        <f t="shared" si="11"/>
        <v>0</v>
      </c>
      <c r="K141" s="37" t="s">
        <v>756</v>
      </c>
    </row>
    <row r="142" spans="2:11" ht="15" customHeight="1">
      <c r="B142" s="52">
        <v>7</v>
      </c>
      <c r="C142" s="53" t="s">
        <v>176</v>
      </c>
      <c r="D142" s="307"/>
      <c r="E142" s="308"/>
      <c r="F142" s="49"/>
      <c r="G142" s="47" t="s">
        <v>754</v>
      </c>
      <c r="H142" s="48">
        <v>0.427</v>
      </c>
      <c r="I142" s="47" t="s">
        <v>755</v>
      </c>
      <c r="J142" s="46">
        <f t="shared" si="11"/>
        <v>0</v>
      </c>
      <c r="K142" s="37" t="s">
        <v>757</v>
      </c>
    </row>
    <row r="143" spans="2:11" ht="15" customHeight="1">
      <c r="B143" s="52">
        <v>8</v>
      </c>
      <c r="C143" s="53" t="s">
        <v>164</v>
      </c>
      <c r="D143" s="307"/>
      <c r="E143" s="308"/>
      <c r="F143" s="49"/>
      <c r="G143" s="47" t="s">
        <v>754</v>
      </c>
      <c r="H143" s="48">
        <v>0.442</v>
      </c>
      <c r="I143" s="47" t="s">
        <v>755</v>
      </c>
      <c r="J143" s="46">
        <f t="shared" si="11"/>
        <v>0</v>
      </c>
      <c r="K143" s="37" t="s">
        <v>758</v>
      </c>
    </row>
    <row r="144" spans="2:11" ht="15" customHeight="1">
      <c r="B144" s="52">
        <v>9</v>
      </c>
      <c r="C144" s="50" t="s">
        <v>162</v>
      </c>
      <c r="D144" s="307"/>
      <c r="E144" s="308"/>
      <c r="F144" s="49"/>
      <c r="G144" s="47" t="s">
        <v>754</v>
      </c>
      <c r="H144" s="48">
        <v>0.471</v>
      </c>
      <c r="I144" s="47" t="s">
        <v>755</v>
      </c>
      <c r="J144" s="46">
        <f t="shared" si="11"/>
        <v>0</v>
      </c>
      <c r="K144" s="37" t="s">
        <v>780</v>
      </c>
    </row>
    <row r="145" spans="2:11" ht="15" customHeight="1">
      <c r="B145" s="52">
        <v>10</v>
      </c>
      <c r="C145" s="50" t="s">
        <v>160</v>
      </c>
      <c r="D145" s="307"/>
      <c r="E145" s="308"/>
      <c r="F145" s="49"/>
      <c r="G145" s="47" t="s">
        <v>754</v>
      </c>
      <c r="H145" s="48">
        <v>0.5</v>
      </c>
      <c r="I145" s="47" t="s">
        <v>755</v>
      </c>
      <c r="J145" s="46">
        <f t="shared" si="11"/>
        <v>0</v>
      </c>
      <c r="K145" s="37" t="s">
        <v>801</v>
      </c>
    </row>
    <row r="146" spans="2:11" ht="15" customHeight="1">
      <c r="B146" s="51">
        <v>11</v>
      </c>
      <c r="C146" s="50" t="s">
        <v>158</v>
      </c>
      <c r="D146" s="307"/>
      <c r="E146" s="308"/>
      <c r="F146" s="49"/>
      <c r="G146" s="47" t="s">
        <v>754</v>
      </c>
      <c r="H146" s="48">
        <v>0.5</v>
      </c>
      <c r="I146" s="47" t="s">
        <v>755</v>
      </c>
      <c r="J146" s="46">
        <f t="shared" si="11"/>
        <v>0</v>
      </c>
      <c r="K146" s="37" t="s">
        <v>802</v>
      </c>
    </row>
    <row r="147" spans="2:11" ht="15" customHeight="1">
      <c r="B147" s="51">
        <v>12</v>
      </c>
      <c r="C147" s="50" t="s">
        <v>156</v>
      </c>
      <c r="D147" s="307"/>
      <c r="E147" s="308"/>
      <c r="F147" s="49"/>
      <c r="G147" s="47" t="s">
        <v>754</v>
      </c>
      <c r="H147" s="48">
        <v>0.5</v>
      </c>
      <c r="I147" s="47" t="s">
        <v>755</v>
      </c>
      <c r="J147" s="46">
        <f t="shared" si="11"/>
        <v>0</v>
      </c>
      <c r="K147" s="37" t="s">
        <v>858</v>
      </c>
    </row>
    <row r="148" spans="2:11" ht="15" customHeight="1" thickBot="1">
      <c r="B148" s="51">
        <v>13</v>
      </c>
      <c r="C148" s="50" t="s">
        <v>154</v>
      </c>
      <c r="D148" s="307"/>
      <c r="E148" s="308"/>
      <c r="F148" s="49"/>
      <c r="G148" s="47" t="s">
        <v>754</v>
      </c>
      <c r="H148" s="48">
        <v>0.5</v>
      </c>
      <c r="I148" s="47" t="s">
        <v>755</v>
      </c>
      <c r="J148" s="46">
        <f t="shared" si="11"/>
        <v>0</v>
      </c>
      <c r="K148" s="37" t="s">
        <v>794</v>
      </c>
    </row>
    <row r="149" spans="2:11" ht="15" customHeight="1">
      <c r="B149" s="44"/>
      <c r="C149" s="45"/>
      <c r="D149" s="44"/>
      <c r="E149" s="44"/>
      <c r="F149" s="43"/>
      <c r="G149" s="42"/>
      <c r="H149" s="319" t="s">
        <v>894</v>
      </c>
      <c r="I149" s="320"/>
      <c r="J149" s="39"/>
      <c r="K149" s="37"/>
    </row>
    <row r="150" spans="2:11" ht="15" customHeight="1" thickBot="1">
      <c r="B150" s="37"/>
      <c r="C150" s="37"/>
      <c r="D150" s="37"/>
      <c r="E150" s="37"/>
      <c r="F150" s="41"/>
      <c r="G150" s="37"/>
      <c r="H150" s="321" t="s">
        <v>150</v>
      </c>
      <c r="I150" s="322"/>
      <c r="J150" s="38">
        <f>SUM(J136:J148)</f>
        <v>0</v>
      </c>
      <c r="K150" s="37" t="s">
        <v>895</v>
      </c>
    </row>
    <row r="151" ht="18.75" customHeight="1">
      <c r="K151" s="37"/>
    </row>
    <row r="152" spans="7:11" ht="18.75" customHeight="1" thickBot="1">
      <c r="G152" s="4"/>
      <c r="H152" s="6"/>
      <c r="I152" s="6"/>
      <c r="J152" s="40"/>
      <c r="K152" s="37"/>
    </row>
    <row r="153" spans="7:11" ht="18.75" customHeight="1">
      <c r="G153" s="4"/>
      <c r="H153" s="325" t="s">
        <v>896</v>
      </c>
      <c r="I153" s="326"/>
      <c r="J153" s="39"/>
      <c r="K153" s="37"/>
    </row>
    <row r="154" spans="8:11" ht="18.75" customHeight="1" thickBot="1">
      <c r="H154" s="327" t="s">
        <v>395</v>
      </c>
      <c r="I154" s="328"/>
      <c r="J154" s="38" t="e">
        <f>'農業行政費(1)'!K9+'農業行政費(1)'!K17+'農業行政費(1)'!K25+'農業行政費(1)'!K35+'農業行政費(1)'!K43+'農業行政費(1)'!K53+'農業行政費(1)'!K61+'農業行政費(1)'!K69+J17+J35+J52+J69+J86+J130+J150+J103</f>
        <v>#DIV/0!</v>
      </c>
      <c r="K154" s="37" t="s">
        <v>897</v>
      </c>
    </row>
  </sheetData>
  <sheetProtection/>
  <mergeCells count="129">
    <mergeCell ref="H85:I85"/>
    <mergeCell ref="H86:I86"/>
    <mergeCell ref="D84:E84"/>
    <mergeCell ref="B73:C73"/>
    <mergeCell ref="D73:E73"/>
    <mergeCell ref="D75:E75"/>
    <mergeCell ref="D76:E76"/>
    <mergeCell ref="D81:E81"/>
    <mergeCell ref="D82:E82"/>
    <mergeCell ref="H69:I69"/>
    <mergeCell ref="B21:C21"/>
    <mergeCell ref="D21:E21"/>
    <mergeCell ref="D26:E26"/>
    <mergeCell ref="D27:E27"/>
    <mergeCell ref="D28:E28"/>
    <mergeCell ref="D29:E29"/>
    <mergeCell ref="D30:E30"/>
    <mergeCell ref="D31:E31"/>
    <mergeCell ref="D32:E32"/>
    <mergeCell ref="H52:I52"/>
    <mergeCell ref="D60:E60"/>
    <mergeCell ref="D67:E67"/>
    <mergeCell ref="D61:E61"/>
    <mergeCell ref="D62:E62"/>
    <mergeCell ref="D63:E63"/>
    <mergeCell ref="D64:E64"/>
    <mergeCell ref="D66:E66"/>
    <mergeCell ref="B56:C56"/>
    <mergeCell ref="D56:E56"/>
    <mergeCell ref="D58:E58"/>
    <mergeCell ref="D59:E59"/>
    <mergeCell ref="H68:I68"/>
    <mergeCell ref="D65:E65"/>
    <mergeCell ref="D43:E43"/>
    <mergeCell ref="H51:I51"/>
    <mergeCell ref="D48:E48"/>
    <mergeCell ref="B39:C39"/>
    <mergeCell ref="D39:E39"/>
    <mergeCell ref="D50:E50"/>
    <mergeCell ref="D45:E45"/>
    <mergeCell ref="D46:E46"/>
    <mergeCell ref="D47:E47"/>
    <mergeCell ref="D49:E49"/>
    <mergeCell ref="H129:I129"/>
    <mergeCell ref="D124:E124"/>
    <mergeCell ref="D125:E125"/>
    <mergeCell ref="D119:E121"/>
    <mergeCell ref="D33:E33"/>
    <mergeCell ref="H34:I34"/>
    <mergeCell ref="H35:I35"/>
    <mergeCell ref="D44:E44"/>
    <mergeCell ref="D41:E41"/>
    <mergeCell ref="D42:E42"/>
    <mergeCell ref="D123:E123"/>
    <mergeCell ref="H130:I130"/>
    <mergeCell ref="D13:E13"/>
    <mergeCell ref="D23:E23"/>
    <mergeCell ref="D24:E24"/>
    <mergeCell ref="D25:E25"/>
    <mergeCell ref="D80:E80"/>
    <mergeCell ref="D77:E77"/>
    <mergeCell ref="D78:E78"/>
    <mergeCell ref="D79:E79"/>
    <mergeCell ref="D14:E14"/>
    <mergeCell ref="D15:E15"/>
    <mergeCell ref="D11:E11"/>
    <mergeCell ref="D12:E12"/>
    <mergeCell ref="H153:I153"/>
    <mergeCell ref="H154:I154"/>
    <mergeCell ref="D112:E112"/>
    <mergeCell ref="D110:E110"/>
    <mergeCell ref="D126:E126"/>
    <mergeCell ref="D118:E118"/>
    <mergeCell ref="B3:C3"/>
    <mergeCell ref="D3:E3"/>
    <mergeCell ref="D9:E9"/>
    <mergeCell ref="D10:E10"/>
    <mergeCell ref="H17:I17"/>
    <mergeCell ref="D5:E5"/>
    <mergeCell ref="D6:E6"/>
    <mergeCell ref="D7:E7"/>
    <mergeCell ref="D8:E8"/>
    <mergeCell ref="H16:I16"/>
    <mergeCell ref="H150:I150"/>
    <mergeCell ref="D145:E145"/>
    <mergeCell ref="D139:E139"/>
    <mergeCell ref="B134:C134"/>
    <mergeCell ref="D134:E134"/>
    <mergeCell ref="D146:E146"/>
    <mergeCell ref="H149:I149"/>
    <mergeCell ref="D142:E142"/>
    <mergeCell ref="D143:E143"/>
    <mergeCell ref="D144:E144"/>
    <mergeCell ref="D137:E137"/>
    <mergeCell ref="H102:I102"/>
    <mergeCell ref="D100:E100"/>
    <mergeCell ref="D101:E101"/>
    <mergeCell ref="H103:I103"/>
    <mergeCell ref="D117:E117"/>
    <mergeCell ref="D109:E109"/>
    <mergeCell ref="D115:E115"/>
    <mergeCell ref="D116:E116"/>
    <mergeCell ref="D113:E113"/>
    <mergeCell ref="B118:C118"/>
    <mergeCell ref="B119:C121"/>
    <mergeCell ref="D97:E97"/>
    <mergeCell ref="D128:E128"/>
    <mergeCell ref="D114:E114"/>
    <mergeCell ref="D107:E107"/>
    <mergeCell ref="D98:E98"/>
    <mergeCell ref="D99:E99"/>
    <mergeCell ref="D111:E111"/>
    <mergeCell ref="D122:E122"/>
    <mergeCell ref="B90:C90"/>
    <mergeCell ref="D90:E90"/>
    <mergeCell ref="D92:E92"/>
    <mergeCell ref="B107:C107"/>
    <mergeCell ref="D93:E93"/>
    <mergeCell ref="D94:E94"/>
    <mergeCell ref="D148:E148"/>
    <mergeCell ref="D83:E83"/>
    <mergeCell ref="D127:E127"/>
    <mergeCell ref="D147:E147"/>
    <mergeCell ref="D95:E95"/>
    <mergeCell ref="D96:E96"/>
    <mergeCell ref="D140:E140"/>
    <mergeCell ref="D141:E141"/>
    <mergeCell ref="D138:E138"/>
    <mergeCell ref="D136:E136"/>
  </mergeCells>
  <printOptions/>
  <pageMargins left="0.7874015748031497" right="0.7874015748031497" top="0.76" bottom="0.984251968503937" header="0.5118110236220472" footer="0.5118110236220472"/>
  <pageSetup horizontalDpi="600" verticalDpi="600" orientation="portrait" paperSize="9" scale="97" r:id="rId1"/>
  <rowBreaks count="2" manualBreakCount="2">
    <brk id="53" max="11" man="1"/>
    <brk id="104" max="11" man="1"/>
  </rowBreaks>
</worksheet>
</file>

<file path=xl/worksheets/sheet14.xml><?xml version="1.0" encoding="utf-8"?>
<worksheet xmlns="http://schemas.openxmlformats.org/spreadsheetml/2006/main" xmlns:r="http://schemas.openxmlformats.org/officeDocument/2006/relationships">
  <dimension ref="A1:K69"/>
  <sheetViews>
    <sheetView showGridLines="0" zoomScaleSheetLayoutView="100" zoomScalePageLayoutView="0" workbookViewId="0" topLeftCell="A43">
      <selection activeCell="AC33" sqref="AC33"/>
    </sheetView>
  </sheetViews>
  <sheetFormatPr defaultColWidth="9.00390625" defaultRowHeight="18.75" customHeight="1"/>
  <cols>
    <col min="1" max="1" width="3.75390625" style="1" customWidth="1"/>
    <col min="2" max="2" width="5.75390625" style="87" customWidth="1"/>
    <col min="3" max="3" width="7.50390625" style="1" bestFit="1" customWidth="1"/>
    <col min="4" max="4" width="3.00390625" style="1" bestFit="1" customWidth="1"/>
    <col min="5" max="5" width="12.00390625" style="1" customWidth="1"/>
    <col min="6" max="6" width="11.875" style="3" customWidth="1"/>
    <col min="7" max="7" width="2.25390625" style="1" bestFit="1" customWidth="1"/>
    <col min="8" max="8" width="11.875" style="1" customWidth="1"/>
    <col min="9" max="9" width="2.25390625" style="1" bestFit="1" customWidth="1"/>
    <col min="10" max="10" width="11.875" style="3" customWidth="1"/>
    <col min="11" max="11" width="3.125" style="1" customWidth="1"/>
    <col min="12" max="12" width="4.25390625" style="1" customWidth="1"/>
    <col min="13" max="16384" width="9.00390625" style="1" customWidth="1"/>
  </cols>
  <sheetData>
    <row r="1" spans="1:11" ht="18.75" customHeight="1">
      <c r="A1" s="304" t="s">
        <v>230</v>
      </c>
      <c r="B1" s="306"/>
      <c r="C1" s="304" t="s">
        <v>41</v>
      </c>
      <c r="D1" s="305"/>
      <c r="E1" s="306"/>
      <c r="H1" s="34" t="s">
        <v>0</v>
      </c>
      <c r="I1" s="303">
        <f>+'総括表'!H4</f>
        <v>0</v>
      </c>
      <c r="J1" s="303"/>
      <c r="K1" s="303"/>
    </row>
    <row r="2" ht="18.75" customHeight="1">
      <c r="J2" s="96"/>
    </row>
    <row r="3" spans="8:10" ht="15" customHeight="1">
      <c r="H3" s="6"/>
      <c r="I3" s="6"/>
      <c r="J3" s="40"/>
    </row>
    <row r="4" spans="1:2" ht="18.75" customHeight="1">
      <c r="A4" s="12" t="s">
        <v>1</v>
      </c>
      <c r="B4" s="87" t="s">
        <v>419</v>
      </c>
    </row>
    <row r="5" ht="11.25" customHeight="1">
      <c r="A5" s="12"/>
    </row>
    <row r="6" spans="1:11" ht="18.75" customHeight="1">
      <c r="A6" s="12"/>
      <c r="B6" s="309" t="s">
        <v>169</v>
      </c>
      <c r="C6" s="310"/>
      <c r="D6" s="309" t="s">
        <v>168</v>
      </c>
      <c r="E6" s="310"/>
      <c r="F6" s="62" t="s">
        <v>167</v>
      </c>
      <c r="G6" s="63"/>
      <c r="H6" s="93" t="s">
        <v>166</v>
      </c>
      <c r="I6" s="63"/>
      <c r="J6" s="62" t="s">
        <v>3</v>
      </c>
      <c r="K6" s="37"/>
    </row>
    <row r="7" spans="1:11" ht="15" customHeight="1">
      <c r="A7" s="12"/>
      <c r="B7" s="61"/>
      <c r="C7" s="60"/>
      <c r="D7" s="59"/>
      <c r="E7" s="58"/>
      <c r="F7" s="57"/>
      <c r="G7" s="55"/>
      <c r="H7" s="55"/>
      <c r="I7" s="55"/>
      <c r="J7" s="54" t="s">
        <v>165</v>
      </c>
      <c r="K7" s="37"/>
    </row>
    <row r="8" spans="2:11" ht="14.25" customHeight="1">
      <c r="B8" s="52">
        <v>1</v>
      </c>
      <c r="C8" s="53" t="s">
        <v>216</v>
      </c>
      <c r="D8" s="307"/>
      <c r="E8" s="308"/>
      <c r="F8" s="49"/>
      <c r="G8" s="47" t="s">
        <v>148</v>
      </c>
      <c r="H8" s="48">
        <v>0.055</v>
      </c>
      <c r="I8" s="47" t="s">
        <v>153</v>
      </c>
      <c r="J8" s="46">
        <f aca="true" t="shared" si="0" ref="J8:J16">ROUND(F8*H8,0)</f>
        <v>0</v>
      </c>
      <c r="K8" s="37" t="s">
        <v>163</v>
      </c>
    </row>
    <row r="9" spans="2:11" ht="14.25" customHeight="1">
      <c r="B9" s="52">
        <v>2</v>
      </c>
      <c r="C9" s="53" t="s">
        <v>215</v>
      </c>
      <c r="D9" s="307"/>
      <c r="E9" s="308"/>
      <c r="F9" s="49"/>
      <c r="G9" s="47" t="s">
        <v>148</v>
      </c>
      <c r="H9" s="48">
        <v>0.041</v>
      </c>
      <c r="I9" s="47" t="s">
        <v>153</v>
      </c>
      <c r="J9" s="46">
        <f t="shared" si="0"/>
        <v>0</v>
      </c>
      <c r="K9" s="37" t="s">
        <v>161</v>
      </c>
    </row>
    <row r="10" spans="2:11" ht="14.25" customHeight="1">
      <c r="B10" s="52">
        <v>3</v>
      </c>
      <c r="C10" s="53" t="s">
        <v>214</v>
      </c>
      <c r="D10" s="307"/>
      <c r="E10" s="308"/>
      <c r="F10" s="49"/>
      <c r="G10" s="47" t="s">
        <v>148</v>
      </c>
      <c r="H10" s="48">
        <v>0.043</v>
      </c>
      <c r="I10" s="47" t="s">
        <v>153</v>
      </c>
      <c r="J10" s="46">
        <f t="shared" si="0"/>
        <v>0</v>
      </c>
      <c r="K10" s="37" t="s">
        <v>159</v>
      </c>
    </row>
    <row r="11" spans="2:11" ht="15" customHeight="1">
      <c r="B11" s="52">
        <v>4</v>
      </c>
      <c r="C11" s="53" t="s">
        <v>196</v>
      </c>
      <c r="D11" s="307"/>
      <c r="E11" s="308"/>
      <c r="F11" s="49"/>
      <c r="G11" s="47" t="s">
        <v>148</v>
      </c>
      <c r="H11" s="48">
        <v>0.057</v>
      </c>
      <c r="I11" s="47" t="s">
        <v>153</v>
      </c>
      <c r="J11" s="46">
        <f t="shared" si="0"/>
        <v>0</v>
      </c>
      <c r="K11" s="37" t="s">
        <v>157</v>
      </c>
    </row>
    <row r="12" spans="2:11" ht="15" customHeight="1">
      <c r="B12" s="52">
        <v>5</v>
      </c>
      <c r="C12" s="53" t="s">
        <v>195</v>
      </c>
      <c r="D12" s="307"/>
      <c r="E12" s="308"/>
      <c r="F12" s="49"/>
      <c r="G12" s="47" t="s">
        <v>148</v>
      </c>
      <c r="H12" s="48">
        <v>0.061</v>
      </c>
      <c r="I12" s="47" t="s">
        <v>153</v>
      </c>
      <c r="J12" s="46">
        <f t="shared" si="0"/>
        <v>0</v>
      </c>
      <c r="K12" s="37" t="s">
        <v>155</v>
      </c>
    </row>
    <row r="13" spans="2:11" ht="15" customHeight="1">
      <c r="B13" s="52">
        <v>6</v>
      </c>
      <c r="C13" s="53" t="s">
        <v>194</v>
      </c>
      <c r="D13" s="307"/>
      <c r="E13" s="308"/>
      <c r="F13" s="49"/>
      <c r="G13" s="47" t="s">
        <v>148</v>
      </c>
      <c r="H13" s="48">
        <v>0.055</v>
      </c>
      <c r="I13" s="47" t="s">
        <v>153</v>
      </c>
      <c r="J13" s="46">
        <f t="shared" si="0"/>
        <v>0</v>
      </c>
      <c r="K13" s="37" t="s">
        <v>152</v>
      </c>
    </row>
    <row r="14" spans="2:11" ht="15" customHeight="1">
      <c r="B14" s="52">
        <v>7</v>
      </c>
      <c r="C14" s="53" t="s">
        <v>193</v>
      </c>
      <c r="D14" s="307"/>
      <c r="E14" s="308"/>
      <c r="F14" s="49"/>
      <c r="G14" s="47" t="s">
        <v>148</v>
      </c>
      <c r="H14" s="48">
        <v>0.196</v>
      </c>
      <c r="I14" s="47" t="s">
        <v>153</v>
      </c>
      <c r="J14" s="46">
        <f t="shared" si="0"/>
        <v>0</v>
      </c>
      <c r="K14" s="37" t="s">
        <v>175</v>
      </c>
    </row>
    <row r="15" spans="2:11" ht="15" customHeight="1">
      <c r="B15" s="52">
        <v>8</v>
      </c>
      <c r="C15" s="53" t="s">
        <v>178</v>
      </c>
      <c r="D15" s="307"/>
      <c r="E15" s="308"/>
      <c r="F15" s="49"/>
      <c r="G15" s="47" t="s">
        <v>148</v>
      </c>
      <c r="H15" s="48">
        <v>0.202</v>
      </c>
      <c r="I15" s="47" t="s">
        <v>153</v>
      </c>
      <c r="J15" s="46">
        <f t="shared" si="0"/>
        <v>0</v>
      </c>
      <c r="K15" s="37" t="s">
        <v>174</v>
      </c>
    </row>
    <row r="16" spans="2:11" ht="15" customHeight="1">
      <c r="B16" s="52">
        <v>9</v>
      </c>
      <c r="C16" s="53" t="s">
        <v>177</v>
      </c>
      <c r="D16" s="307"/>
      <c r="E16" s="308"/>
      <c r="F16" s="49"/>
      <c r="G16" s="47" t="s">
        <v>148</v>
      </c>
      <c r="H16" s="48">
        <v>0.23</v>
      </c>
      <c r="I16" s="47" t="s">
        <v>153</v>
      </c>
      <c r="J16" s="46">
        <f t="shared" si="0"/>
        <v>0</v>
      </c>
      <c r="K16" s="37" t="s">
        <v>173</v>
      </c>
    </row>
    <row r="17" spans="2:11" ht="15" customHeight="1">
      <c r="B17" s="311" t="s">
        <v>200</v>
      </c>
      <c r="C17" s="312"/>
      <c r="D17" s="307"/>
      <c r="E17" s="308"/>
      <c r="F17" s="77"/>
      <c r="G17" s="75"/>
      <c r="H17" s="95"/>
      <c r="I17" s="75"/>
      <c r="J17" s="74">
        <f>SUM(J8:J16)</f>
        <v>0</v>
      </c>
      <c r="K17" s="37" t="s">
        <v>188</v>
      </c>
    </row>
    <row r="18" spans="2:11" ht="13.5">
      <c r="B18" s="313"/>
      <c r="C18" s="314"/>
      <c r="D18" s="313"/>
      <c r="E18" s="314"/>
      <c r="F18" s="72" t="s">
        <v>401</v>
      </c>
      <c r="G18" s="63"/>
      <c r="H18" s="94" t="s">
        <v>210</v>
      </c>
      <c r="I18" s="63"/>
      <c r="J18" s="72"/>
      <c r="K18" s="37"/>
    </row>
    <row r="19" spans="2:11" ht="15" customHeight="1">
      <c r="B19" s="315"/>
      <c r="C19" s="316"/>
      <c r="D19" s="315"/>
      <c r="E19" s="316"/>
      <c r="F19" s="70">
        <f>J17</f>
        <v>0</v>
      </c>
      <c r="G19" s="71" t="s">
        <v>148</v>
      </c>
      <c r="H19" s="291" t="e">
        <f>+'財政力附表'!S28</f>
        <v>#DIV/0!</v>
      </c>
      <c r="I19" s="71" t="s">
        <v>153</v>
      </c>
      <c r="J19" s="70" t="e">
        <f>ROUND(F19*H19,0)</f>
        <v>#DIV/0!</v>
      </c>
      <c r="K19" s="37" t="s">
        <v>187</v>
      </c>
    </row>
    <row r="20" spans="2:11" ht="13.5">
      <c r="B20" s="317"/>
      <c r="C20" s="318"/>
      <c r="D20" s="317"/>
      <c r="E20" s="318"/>
      <c r="F20" s="69"/>
      <c r="G20" s="56"/>
      <c r="H20" s="68" t="s">
        <v>208</v>
      </c>
      <c r="I20" s="67"/>
      <c r="J20" s="66"/>
      <c r="K20" s="37"/>
    </row>
    <row r="21" spans="2:11" ht="15" customHeight="1">
      <c r="B21" s="52">
        <v>10</v>
      </c>
      <c r="C21" s="53" t="s">
        <v>176</v>
      </c>
      <c r="D21" s="307"/>
      <c r="E21" s="308"/>
      <c r="F21" s="49"/>
      <c r="G21" s="47" t="s">
        <v>148</v>
      </c>
      <c r="H21" s="48">
        <v>0.256</v>
      </c>
      <c r="I21" s="47" t="s">
        <v>153</v>
      </c>
      <c r="J21" s="46">
        <f aca="true" t="shared" si="1" ref="J21:J27">ROUND(F21*H21,0)</f>
        <v>0</v>
      </c>
      <c r="K21" s="37" t="s">
        <v>186</v>
      </c>
    </row>
    <row r="22" spans="2:11" ht="15" customHeight="1">
      <c r="B22" s="52">
        <v>11</v>
      </c>
      <c r="C22" s="53" t="s">
        <v>164</v>
      </c>
      <c r="D22" s="307"/>
      <c r="E22" s="308"/>
      <c r="F22" s="49"/>
      <c r="G22" s="47" t="s">
        <v>148</v>
      </c>
      <c r="H22" s="48">
        <v>0.265</v>
      </c>
      <c r="I22" s="47" t="s">
        <v>153</v>
      </c>
      <c r="J22" s="46">
        <f t="shared" si="1"/>
        <v>0</v>
      </c>
      <c r="K22" s="37" t="s">
        <v>185</v>
      </c>
    </row>
    <row r="23" spans="2:11" ht="15" customHeight="1">
      <c r="B23" s="52">
        <v>12</v>
      </c>
      <c r="C23" s="50" t="s">
        <v>162</v>
      </c>
      <c r="D23" s="307"/>
      <c r="E23" s="308"/>
      <c r="F23" s="49"/>
      <c r="G23" s="47" t="s">
        <v>148</v>
      </c>
      <c r="H23" s="48">
        <v>0.282</v>
      </c>
      <c r="I23" s="47" t="s">
        <v>153</v>
      </c>
      <c r="J23" s="46">
        <f t="shared" si="1"/>
        <v>0</v>
      </c>
      <c r="K23" s="37" t="s">
        <v>184</v>
      </c>
    </row>
    <row r="24" spans="2:11" ht="15" customHeight="1">
      <c r="B24" s="52">
        <v>13</v>
      </c>
      <c r="C24" s="50" t="s">
        <v>160</v>
      </c>
      <c r="D24" s="307"/>
      <c r="E24" s="308"/>
      <c r="F24" s="49"/>
      <c r="G24" s="47" t="s">
        <v>148</v>
      </c>
      <c r="H24" s="48">
        <v>0.3</v>
      </c>
      <c r="I24" s="47" t="s">
        <v>153</v>
      </c>
      <c r="J24" s="46">
        <f t="shared" si="1"/>
        <v>0</v>
      </c>
      <c r="K24" s="37" t="s">
        <v>183</v>
      </c>
    </row>
    <row r="25" spans="2:11" ht="15" customHeight="1">
      <c r="B25" s="51">
        <v>14</v>
      </c>
      <c r="C25" s="50" t="s">
        <v>158</v>
      </c>
      <c r="D25" s="307"/>
      <c r="E25" s="308"/>
      <c r="F25" s="49"/>
      <c r="G25" s="47" t="s">
        <v>148</v>
      </c>
      <c r="H25" s="48">
        <v>0.3</v>
      </c>
      <c r="I25" s="47" t="s">
        <v>153</v>
      </c>
      <c r="J25" s="46">
        <f t="shared" si="1"/>
        <v>0</v>
      </c>
      <c r="K25" s="37" t="s">
        <v>182</v>
      </c>
    </row>
    <row r="26" spans="2:11" ht="15" customHeight="1">
      <c r="B26" s="51">
        <v>15</v>
      </c>
      <c r="C26" s="50" t="s">
        <v>156</v>
      </c>
      <c r="D26" s="307"/>
      <c r="E26" s="308"/>
      <c r="F26" s="49"/>
      <c r="G26" s="47" t="s">
        <v>148</v>
      </c>
      <c r="H26" s="48">
        <v>0.3</v>
      </c>
      <c r="I26" s="47" t="s">
        <v>153</v>
      </c>
      <c r="J26" s="46">
        <f t="shared" si="1"/>
        <v>0</v>
      </c>
      <c r="K26" s="37" t="s">
        <v>181</v>
      </c>
    </row>
    <row r="27" spans="2:11" ht="15" customHeight="1" thickBot="1">
      <c r="B27" s="51">
        <v>16</v>
      </c>
      <c r="C27" s="50" t="s">
        <v>154</v>
      </c>
      <c r="D27" s="307"/>
      <c r="E27" s="308"/>
      <c r="F27" s="49"/>
      <c r="G27" s="47" t="s">
        <v>148</v>
      </c>
      <c r="H27" s="48">
        <v>0.3</v>
      </c>
      <c r="I27" s="47" t="s">
        <v>153</v>
      </c>
      <c r="J27" s="46">
        <f t="shared" si="1"/>
        <v>0</v>
      </c>
      <c r="K27" s="37" t="s">
        <v>213</v>
      </c>
    </row>
    <row r="28" spans="2:11" ht="15" customHeight="1">
      <c r="B28" s="90"/>
      <c r="C28" s="45"/>
      <c r="D28" s="44"/>
      <c r="E28" s="44"/>
      <c r="F28" s="43"/>
      <c r="G28" s="42"/>
      <c r="H28" s="319" t="s">
        <v>400</v>
      </c>
      <c r="I28" s="320"/>
      <c r="J28" s="39"/>
      <c r="K28" s="37"/>
    </row>
    <row r="29" spans="2:11" ht="15" customHeight="1" thickBot="1">
      <c r="B29" s="88"/>
      <c r="C29" s="37"/>
      <c r="D29" s="37"/>
      <c r="E29" s="37"/>
      <c r="F29" s="41"/>
      <c r="G29" s="37"/>
      <c r="H29" s="321" t="s">
        <v>150</v>
      </c>
      <c r="I29" s="322"/>
      <c r="J29" s="38" t="e">
        <f>SUM(J19:J27)</f>
        <v>#DIV/0!</v>
      </c>
      <c r="K29" s="37" t="s">
        <v>219</v>
      </c>
    </row>
    <row r="30" spans="8:10" ht="15" customHeight="1">
      <c r="H30" s="6"/>
      <c r="I30" s="6"/>
      <c r="J30" s="40"/>
    </row>
    <row r="31" spans="1:2" ht="18.75" customHeight="1">
      <c r="A31" s="12" t="s">
        <v>26</v>
      </c>
      <c r="B31" s="87" t="s">
        <v>418</v>
      </c>
    </row>
    <row r="32" ht="11.25" customHeight="1">
      <c r="A32" s="12"/>
    </row>
    <row r="33" spans="1:11" ht="18.75" customHeight="1">
      <c r="A33" s="12"/>
      <c r="B33" s="309" t="s">
        <v>169</v>
      </c>
      <c r="C33" s="310"/>
      <c r="D33" s="309" t="s">
        <v>168</v>
      </c>
      <c r="E33" s="310"/>
      <c r="F33" s="62" t="s">
        <v>167</v>
      </c>
      <c r="G33" s="63"/>
      <c r="H33" s="93" t="s">
        <v>166</v>
      </c>
      <c r="I33" s="63"/>
      <c r="J33" s="62" t="s">
        <v>3</v>
      </c>
      <c r="K33" s="37"/>
    </row>
    <row r="34" spans="1:11" ht="15" customHeight="1">
      <c r="A34" s="12"/>
      <c r="B34" s="61"/>
      <c r="C34" s="60"/>
      <c r="D34" s="59"/>
      <c r="E34" s="58"/>
      <c r="F34" s="57"/>
      <c r="G34" s="55"/>
      <c r="H34" s="55"/>
      <c r="I34" s="55"/>
      <c r="J34" s="54" t="s">
        <v>165</v>
      </c>
      <c r="K34" s="37"/>
    </row>
    <row r="35" spans="2:11" ht="15" customHeight="1">
      <c r="B35" s="52">
        <v>1</v>
      </c>
      <c r="C35" s="53" t="s">
        <v>196</v>
      </c>
      <c r="D35" s="307"/>
      <c r="E35" s="308"/>
      <c r="F35" s="49"/>
      <c r="G35" s="47" t="s">
        <v>148</v>
      </c>
      <c r="H35" s="48">
        <v>0.191</v>
      </c>
      <c r="I35" s="47" t="s">
        <v>153</v>
      </c>
      <c r="J35" s="46">
        <f aca="true" t="shared" si="2" ref="J35:J47">ROUND(F35*H35,0)</f>
        <v>0</v>
      </c>
      <c r="K35" s="37" t="s">
        <v>163</v>
      </c>
    </row>
    <row r="36" spans="2:11" ht="15" customHeight="1">
      <c r="B36" s="52">
        <v>2</v>
      </c>
      <c r="C36" s="53" t="s">
        <v>195</v>
      </c>
      <c r="D36" s="307"/>
      <c r="E36" s="308"/>
      <c r="F36" s="49"/>
      <c r="G36" s="47" t="s">
        <v>148</v>
      </c>
      <c r="H36" s="48">
        <v>0.202</v>
      </c>
      <c r="I36" s="47" t="s">
        <v>153</v>
      </c>
      <c r="J36" s="46">
        <f t="shared" si="2"/>
        <v>0</v>
      </c>
      <c r="K36" s="37" t="s">
        <v>161</v>
      </c>
    </row>
    <row r="37" spans="2:11" ht="15" customHeight="1">
      <c r="B37" s="52">
        <v>3</v>
      </c>
      <c r="C37" s="53" t="s">
        <v>194</v>
      </c>
      <c r="D37" s="307"/>
      <c r="E37" s="308"/>
      <c r="F37" s="49"/>
      <c r="G37" s="47" t="s">
        <v>148</v>
      </c>
      <c r="H37" s="48">
        <v>0.183</v>
      </c>
      <c r="I37" s="47" t="s">
        <v>153</v>
      </c>
      <c r="J37" s="46">
        <f t="shared" si="2"/>
        <v>0</v>
      </c>
      <c r="K37" s="37" t="s">
        <v>159</v>
      </c>
    </row>
    <row r="38" spans="2:11" ht="15" customHeight="1">
      <c r="B38" s="52">
        <v>4</v>
      </c>
      <c r="C38" s="53" t="s">
        <v>193</v>
      </c>
      <c r="D38" s="307"/>
      <c r="E38" s="308"/>
      <c r="F38" s="49"/>
      <c r="G38" s="47" t="s">
        <v>148</v>
      </c>
      <c r="H38" s="48">
        <v>0.654</v>
      </c>
      <c r="I38" s="47" t="s">
        <v>153</v>
      </c>
      <c r="J38" s="46">
        <f t="shared" si="2"/>
        <v>0</v>
      </c>
      <c r="K38" s="37" t="s">
        <v>157</v>
      </c>
    </row>
    <row r="39" spans="2:11" ht="15" customHeight="1">
      <c r="B39" s="52">
        <v>5</v>
      </c>
      <c r="C39" s="53" t="s">
        <v>178</v>
      </c>
      <c r="D39" s="307"/>
      <c r="E39" s="308"/>
      <c r="F39" s="49"/>
      <c r="G39" s="47" t="s">
        <v>148</v>
      </c>
      <c r="H39" s="48">
        <v>0.675</v>
      </c>
      <c r="I39" s="47" t="s">
        <v>153</v>
      </c>
      <c r="J39" s="46">
        <f t="shared" si="2"/>
        <v>0</v>
      </c>
      <c r="K39" s="37" t="s">
        <v>155</v>
      </c>
    </row>
    <row r="40" spans="2:11" ht="15" customHeight="1">
      <c r="B40" s="52">
        <v>6</v>
      </c>
      <c r="C40" s="53" t="s">
        <v>177</v>
      </c>
      <c r="D40" s="307"/>
      <c r="E40" s="308"/>
      <c r="F40" s="49"/>
      <c r="G40" s="47" t="s">
        <v>148</v>
      </c>
      <c r="H40" s="48">
        <v>0.766</v>
      </c>
      <c r="I40" s="47" t="s">
        <v>153</v>
      </c>
      <c r="J40" s="46">
        <f t="shared" si="2"/>
        <v>0</v>
      </c>
      <c r="K40" s="37" t="s">
        <v>152</v>
      </c>
    </row>
    <row r="41" spans="2:11" ht="15" customHeight="1">
      <c r="B41" s="52">
        <v>7</v>
      </c>
      <c r="C41" s="53" t="s">
        <v>176</v>
      </c>
      <c r="D41" s="307"/>
      <c r="E41" s="308"/>
      <c r="F41" s="49"/>
      <c r="G41" s="47" t="s">
        <v>148</v>
      </c>
      <c r="H41" s="48">
        <v>0.427</v>
      </c>
      <c r="I41" s="47" t="s">
        <v>153</v>
      </c>
      <c r="J41" s="46">
        <f t="shared" si="2"/>
        <v>0</v>
      </c>
      <c r="K41" s="37" t="s">
        <v>175</v>
      </c>
    </row>
    <row r="42" spans="2:11" ht="15" customHeight="1">
      <c r="B42" s="52">
        <v>8</v>
      </c>
      <c r="C42" s="53" t="s">
        <v>164</v>
      </c>
      <c r="D42" s="307"/>
      <c r="E42" s="308"/>
      <c r="F42" s="49"/>
      <c r="G42" s="47" t="s">
        <v>148</v>
      </c>
      <c r="H42" s="48">
        <v>0.442</v>
      </c>
      <c r="I42" s="47" t="s">
        <v>153</v>
      </c>
      <c r="J42" s="46">
        <f t="shared" si="2"/>
        <v>0</v>
      </c>
      <c r="K42" s="37" t="s">
        <v>174</v>
      </c>
    </row>
    <row r="43" spans="2:11" ht="15" customHeight="1">
      <c r="B43" s="52">
        <v>9</v>
      </c>
      <c r="C43" s="50" t="s">
        <v>162</v>
      </c>
      <c r="D43" s="307"/>
      <c r="E43" s="308"/>
      <c r="F43" s="49"/>
      <c r="G43" s="47" t="s">
        <v>148</v>
      </c>
      <c r="H43" s="48">
        <v>0.471</v>
      </c>
      <c r="I43" s="47" t="s">
        <v>153</v>
      </c>
      <c r="J43" s="46">
        <f t="shared" si="2"/>
        <v>0</v>
      </c>
      <c r="K43" s="37" t="s">
        <v>173</v>
      </c>
    </row>
    <row r="44" spans="2:11" ht="15" customHeight="1">
      <c r="B44" s="52">
        <v>10</v>
      </c>
      <c r="C44" s="50" t="s">
        <v>160</v>
      </c>
      <c r="D44" s="307"/>
      <c r="E44" s="308"/>
      <c r="F44" s="49"/>
      <c r="G44" s="47" t="s">
        <v>148</v>
      </c>
      <c r="H44" s="48">
        <v>0.5</v>
      </c>
      <c r="I44" s="47" t="s">
        <v>153</v>
      </c>
      <c r="J44" s="46">
        <f t="shared" si="2"/>
        <v>0</v>
      </c>
      <c r="K44" s="37" t="s">
        <v>188</v>
      </c>
    </row>
    <row r="45" spans="2:11" ht="15" customHeight="1">
      <c r="B45" s="51">
        <v>11</v>
      </c>
      <c r="C45" s="50" t="s">
        <v>158</v>
      </c>
      <c r="D45" s="307"/>
      <c r="E45" s="308"/>
      <c r="F45" s="49"/>
      <c r="G45" s="47" t="s">
        <v>148</v>
      </c>
      <c r="H45" s="48">
        <v>0.5</v>
      </c>
      <c r="I45" s="47" t="s">
        <v>153</v>
      </c>
      <c r="J45" s="46">
        <f t="shared" si="2"/>
        <v>0</v>
      </c>
      <c r="K45" s="37" t="s">
        <v>187</v>
      </c>
    </row>
    <row r="46" spans="2:11" ht="15" customHeight="1">
      <c r="B46" s="51">
        <v>12</v>
      </c>
      <c r="C46" s="50" t="s">
        <v>156</v>
      </c>
      <c r="D46" s="307"/>
      <c r="E46" s="308"/>
      <c r="F46" s="49"/>
      <c r="G46" s="47" t="s">
        <v>148</v>
      </c>
      <c r="H46" s="48">
        <v>0.5</v>
      </c>
      <c r="I46" s="47" t="s">
        <v>153</v>
      </c>
      <c r="J46" s="46">
        <f t="shared" si="2"/>
        <v>0</v>
      </c>
      <c r="K46" s="37" t="s">
        <v>186</v>
      </c>
    </row>
    <row r="47" spans="2:11" ht="15" customHeight="1" thickBot="1">
      <c r="B47" s="51">
        <v>13</v>
      </c>
      <c r="C47" s="50" t="s">
        <v>154</v>
      </c>
      <c r="D47" s="307"/>
      <c r="E47" s="308"/>
      <c r="F47" s="49"/>
      <c r="G47" s="47" t="s">
        <v>148</v>
      </c>
      <c r="H47" s="48">
        <v>0.5</v>
      </c>
      <c r="I47" s="47" t="s">
        <v>153</v>
      </c>
      <c r="J47" s="46">
        <f t="shared" si="2"/>
        <v>0</v>
      </c>
      <c r="K47" s="37" t="s">
        <v>185</v>
      </c>
    </row>
    <row r="48" spans="2:11" ht="15" customHeight="1">
      <c r="B48" s="90"/>
      <c r="C48" s="45"/>
      <c r="D48" s="44"/>
      <c r="E48" s="44"/>
      <c r="F48" s="43"/>
      <c r="G48" s="42"/>
      <c r="H48" s="319" t="s">
        <v>397</v>
      </c>
      <c r="I48" s="320"/>
      <c r="J48" s="39"/>
      <c r="K48" s="37"/>
    </row>
    <row r="49" spans="2:11" ht="15" customHeight="1" thickBot="1">
      <c r="B49" s="88"/>
      <c r="C49" s="37"/>
      <c r="D49" s="37"/>
      <c r="E49" s="37"/>
      <c r="F49" s="41"/>
      <c r="G49" s="37"/>
      <c r="H49" s="321" t="s">
        <v>150</v>
      </c>
      <c r="I49" s="322"/>
      <c r="J49" s="38">
        <f>SUM(J35:J47)</f>
        <v>0</v>
      </c>
      <c r="K49" s="37" t="s">
        <v>212</v>
      </c>
    </row>
    <row r="51" spans="1:2" ht="18.75" customHeight="1">
      <c r="A51" s="12" t="s">
        <v>31</v>
      </c>
      <c r="B51" s="87" t="s">
        <v>417</v>
      </c>
    </row>
    <row r="52" ht="11.25" customHeight="1">
      <c r="A52" s="12"/>
    </row>
    <row r="53" spans="1:11" ht="18.75" customHeight="1">
      <c r="A53" s="12"/>
      <c r="B53" s="309" t="s">
        <v>235</v>
      </c>
      <c r="C53" s="310"/>
      <c r="D53" s="309" t="s">
        <v>168</v>
      </c>
      <c r="E53" s="310"/>
      <c r="F53" s="62" t="s">
        <v>405</v>
      </c>
      <c r="G53" s="63"/>
      <c r="H53" s="93" t="s">
        <v>166</v>
      </c>
      <c r="I53" s="63"/>
      <c r="J53" s="62" t="s">
        <v>3</v>
      </c>
      <c r="K53" s="37"/>
    </row>
    <row r="54" spans="1:11" ht="15" customHeight="1">
      <c r="A54" s="12"/>
      <c r="B54" s="61"/>
      <c r="C54" s="60"/>
      <c r="D54" s="59"/>
      <c r="E54" s="58"/>
      <c r="F54" s="57"/>
      <c r="G54" s="55"/>
      <c r="H54" s="55"/>
      <c r="I54" s="55"/>
      <c r="J54" s="54" t="s">
        <v>165</v>
      </c>
      <c r="K54" s="37"/>
    </row>
    <row r="55" spans="2:11" ht="14.25" customHeight="1">
      <c r="B55" s="52">
        <v>1</v>
      </c>
      <c r="C55" s="53" t="s">
        <v>217</v>
      </c>
      <c r="D55" s="307"/>
      <c r="E55" s="308"/>
      <c r="F55" s="49"/>
      <c r="G55" s="47" t="s">
        <v>148</v>
      </c>
      <c r="H55" s="92">
        <v>0.012</v>
      </c>
      <c r="I55" s="47" t="s">
        <v>153</v>
      </c>
      <c r="J55" s="46">
        <f aca="true" t="shared" si="3" ref="J55:J64">ROUND(F55*H55,0)</f>
        <v>0</v>
      </c>
      <c r="K55" s="37" t="s">
        <v>163</v>
      </c>
    </row>
    <row r="56" spans="2:11" ht="14.25" customHeight="1">
      <c r="B56" s="52">
        <v>2</v>
      </c>
      <c r="C56" s="53" t="s">
        <v>216</v>
      </c>
      <c r="D56" s="307"/>
      <c r="E56" s="308"/>
      <c r="F56" s="49"/>
      <c r="G56" s="47" t="s">
        <v>148</v>
      </c>
      <c r="H56" s="92">
        <v>0.01</v>
      </c>
      <c r="I56" s="47" t="s">
        <v>153</v>
      </c>
      <c r="J56" s="46">
        <f t="shared" si="3"/>
        <v>0</v>
      </c>
      <c r="K56" s="37" t="s">
        <v>161</v>
      </c>
    </row>
    <row r="57" spans="2:11" ht="15" customHeight="1">
      <c r="B57" s="52">
        <v>3</v>
      </c>
      <c r="C57" s="53" t="s">
        <v>215</v>
      </c>
      <c r="D57" s="307"/>
      <c r="E57" s="308"/>
      <c r="F57" s="49"/>
      <c r="G57" s="47" t="s">
        <v>148</v>
      </c>
      <c r="H57" s="92">
        <v>0.015</v>
      </c>
      <c r="I57" s="47" t="s">
        <v>153</v>
      </c>
      <c r="J57" s="46">
        <f t="shared" si="3"/>
        <v>0</v>
      </c>
      <c r="K57" s="37" t="s">
        <v>159</v>
      </c>
    </row>
    <row r="58" spans="2:11" ht="15" customHeight="1">
      <c r="B58" s="52">
        <v>4</v>
      </c>
      <c r="C58" s="53" t="s">
        <v>214</v>
      </c>
      <c r="D58" s="307"/>
      <c r="E58" s="308"/>
      <c r="F58" s="49"/>
      <c r="G58" s="47" t="s">
        <v>148</v>
      </c>
      <c r="H58" s="79">
        <v>0.036</v>
      </c>
      <c r="I58" s="47" t="s">
        <v>153</v>
      </c>
      <c r="J58" s="46">
        <f t="shared" si="3"/>
        <v>0</v>
      </c>
      <c r="K58" s="37" t="s">
        <v>157</v>
      </c>
    </row>
    <row r="59" spans="2:11" ht="15" customHeight="1">
      <c r="B59" s="52">
        <v>5</v>
      </c>
      <c r="C59" s="53" t="s">
        <v>196</v>
      </c>
      <c r="D59" s="307"/>
      <c r="E59" s="308"/>
      <c r="F59" s="49"/>
      <c r="G59" s="47" t="s">
        <v>148</v>
      </c>
      <c r="H59" s="79">
        <v>0.014</v>
      </c>
      <c r="I59" s="47" t="s">
        <v>153</v>
      </c>
      <c r="J59" s="46">
        <f t="shared" si="3"/>
        <v>0</v>
      </c>
      <c r="K59" s="37" t="s">
        <v>155</v>
      </c>
    </row>
    <row r="60" spans="2:11" ht="15" customHeight="1">
      <c r="B60" s="52">
        <v>6</v>
      </c>
      <c r="C60" s="53" t="s">
        <v>195</v>
      </c>
      <c r="D60" s="307"/>
      <c r="E60" s="308"/>
      <c r="F60" s="49"/>
      <c r="G60" s="47" t="s">
        <v>148</v>
      </c>
      <c r="H60" s="91">
        <v>0.059</v>
      </c>
      <c r="I60" s="47" t="s">
        <v>153</v>
      </c>
      <c r="J60" s="46">
        <f t="shared" si="3"/>
        <v>0</v>
      </c>
      <c r="K60" s="37" t="s">
        <v>152</v>
      </c>
    </row>
    <row r="61" spans="2:11" ht="15" customHeight="1">
      <c r="B61" s="52">
        <v>7</v>
      </c>
      <c r="C61" s="53" t="s">
        <v>194</v>
      </c>
      <c r="D61" s="307"/>
      <c r="E61" s="308"/>
      <c r="F61" s="49"/>
      <c r="G61" s="47" t="s">
        <v>148</v>
      </c>
      <c r="H61" s="79">
        <v>0</v>
      </c>
      <c r="I61" s="47" t="s">
        <v>153</v>
      </c>
      <c r="J61" s="46">
        <f t="shared" si="3"/>
        <v>0</v>
      </c>
      <c r="K61" s="37" t="s">
        <v>175</v>
      </c>
    </row>
    <row r="62" spans="2:11" ht="15" customHeight="1">
      <c r="B62" s="52">
        <v>8</v>
      </c>
      <c r="C62" s="53" t="s">
        <v>193</v>
      </c>
      <c r="D62" s="307"/>
      <c r="E62" s="308"/>
      <c r="F62" s="49"/>
      <c r="G62" s="47" t="s">
        <v>148</v>
      </c>
      <c r="H62" s="79">
        <v>0.156</v>
      </c>
      <c r="I62" s="47" t="s">
        <v>153</v>
      </c>
      <c r="J62" s="46">
        <f t="shared" si="3"/>
        <v>0</v>
      </c>
      <c r="K62" s="37" t="s">
        <v>174</v>
      </c>
    </row>
    <row r="63" spans="2:11" ht="15" customHeight="1">
      <c r="B63" s="52">
        <v>9</v>
      </c>
      <c r="C63" s="53" t="s">
        <v>178</v>
      </c>
      <c r="D63" s="307"/>
      <c r="E63" s="308"/>
      <c r="F63" s="49"/>
      <c r="G63" s="47" t="s">
        <v>148</v>
      </c>
      <c r="H63" s="79">
        <v>0.212</v>
      </c>
      <c r="I63" s="47" t="s">
        <v>153</v>
      </c>
      <c r="J63" s="46">
        <f t="shared" si="3"/>
        <v>0</v>
      </c>
      <c r="K63" s="37" t="s">
        <v>173</v>
      </c>
    </row>
    <row r="64" spans="2:11" ht="15" customHeight="1" thickBot="1">
      <c r="B64" s="51">
        <v>10</v>
      </c>
      <c r="C64" s="50" t="s">
        <v>177</v>
      </c>
      <c r="D64" s="307"/>
      <c r="E64" s="308"/>
      <c r="F64" s="49"/>
      <c r="G64" s="47" t="s">
        <v>148</v>
      </c>
      <c r="H64" s="79">
        <v>0.229</v>
      </c>
      <c r="I64" s="47" t="s">
        <v>153</v>
      </c>
      <c r="J64" s="46">
        <f t="shared" si="3"/>
        <v>0</v>
      </c>
      <c r="K64" s="37" t="s">
        <v>188</v>
      </c>
    </row>
    <row r="65" spans="2:11" ht="15" customHeight="1">
      <c r="B65" s="90"/>
      <c r="C65" s="45"/>
      <c r="D65" s="44"/>
      <c r="E65" s="44"/>
      <c r="F65" s="43"/>
      <c r="G65" s="42"/>
      <c r="H65" s="319" t="s">
        <v>404</v>
      </c>
      <c r="I65" s="320"/>
      <c r="J65" s="39"/>
      <c r="K65" s="37"/>
    </row>
    <row r="66" spans="2:11" ht="15" customHeight="1" thickBot="1">
      <c r="B66" s="88"/>
      <c r="C66" s="37"/>
      <c r="D66" s="37"/>
      <c r="E66" s="37"/>
      <c r="F66" s="41"/>
      <c r="G66" s="37"/>
      <c r="H66" s="321" t="s">
        <v>150</v>
      </c>
      <c r="I66" s="322"/>
      <c r="J66" s="38">
        <f>SUM(J55:J64)</f>
        <v>0</v>
      </c>
      <c r="K66" s="37" t="s">
        <v>209</v>
      </c>
    </row>
    <row r="67" spans="2:11" ht="18.75" customHeight="1" thickBot="1">
      <c r="B67" s="88"/>
      <c r="C67" s="37"/>
      <c r="D67" s="37"/>
      <c r="E67" s="37"/>
      <c r="F67" s="41"/>
      <c r="G67" s="89"/>
      <c r="H67" s="42"/>
      <c r="I67" s="42"/>
      <c r="J67" s="43"/>
      <c r="K67" s="37"/>
    </row>
    <row r="68" spans="2:11" ht="18.75" customHeight="1">
      <c r="B68" s="88"/>
      <c r="C68" s="37"/>
      <c r="D68" s="37"/>
      <c r="E68" s="37"/>
      <c r="F68" s="41"/>
      <c r="G68" s="89"/>
      <c r="H68" s="325" t="s">
        <v>729</v>
      </c>
      <c r="I68" s="326"/>
      <c r="J68" s="39"/>
      <c r="K68" s="37"/>
    </row>
    <row r="69" spans="2:11" ht="18.75" customHeight="1" thickBot="1">
      <c r="B69" s="88"/>
      <c r="C69" s="37"/>
      <c r="D69" s="37"/>
      <c r="E69" s="37"/>
      <c r="F69" s="41"/>
      <c r="G69" s="37"/>
      <c r="H69" s="327" t="s">
        <v>416</v>
      </c>
      <c r="I69" s="328"/>
      <c r="J69" s="38" t="e">
        <f>J29+J49+J66</f>
        <v>#DIV/0!</v>
      </c>
      <c r="K69" s="37" t="s">
        <v>42</v>
      </c>
    </row>
  </sheetData>
  <sheetProtection/>
  <mergeCells count="60">
    <mergeCell ref="A1:B1"/>
    <mergeCell ref="C1:E1"/>
    <mergeCell ref="I1:K1"/>
    <mergeCell ref="B6:C6"/>
    <mergeCell ref="D6:E6"/>
    <mergeCell ref="D8:E8"/>
    <mergeCell ref="D9:E9"/>
    <mergeCell ref="D10:E10"/>
    <mergeCell ref="D11:E11"/>
    <mergeCell ref="D12:E12"/>
    <mergeCell ref="D13:E13"/>
    <mergeCell ref="D14:E14"/>
    <mergeCell ref="D15:E15"/>
    <mergeCell ref="D16:E16"/>
    <mergeCell ref="B17:C17"/>
    <mergeCell ref="D17:E17"/>
    <mergeCell ref="B18:C20"/>
    <mergeCell ref="D18:E20"/>
    <mergeCell ref="D21:E21"/>
    <mergeCell ref="D22:E22"/>
    <mergeCell ref="D23:E23"/>
    <mergeCell ref="D24:E24"/>
    <mergeCell ref="D25:E25"/>
    <mergeCell ref="H28:I28"/>
    <mergeCell ref="H29:I29"/>
    <mergeCell ref="B33:C33"/>
    <mergeCell ref="D33:E33"/>
    <mergeCell ref="D27:E27"/>
    <mergeCell ref="D26:E26"/>
    <mergeCell ref="D35:E35"/>
    <mergeCell ref="D36:E36"/>
    <mergeCell ref="D37:E37"/>
    <mergeCell ref="D38:E38"/>
    <mergeCell ref="D39:E39"/>
    <mergeCell ref="D40:E40"/>
    <mergeCell ref="D41:E41"/>
    <mergeCell ref="D42:E42"/>
    <mergeCell ref="D43:E43"/>
    <mergeCell ref="D44:E44"/>
    <mergeCell ref="D45:E45"/>
    <mergeCell ref="H48:I48"/>
    <mergeCell ref="D47:E47"/>
    <mergeCell ref="D46:E46"/>
    <mergeCell ref="H65:I65"/>
    <mergeCell ref="H49:I49"/>
    <mergeCell ref="B53:C53"/>
    <mergeCell ref="D53:E53"/>
    <mergeCell ref="D55:E55"/>
    <mergeCell ref="D56:E56"/>
    <mergeCell ref="D57:E57"/>
    <mergeCell ref="H66:I66"/>
    <mergeCell ref="D58:E58"/>
    <mergeCell ref="D59:E59"/>
    <mergeCell ref="D60:E60"/>
    <mergeCell ref="H68:I68"/>
    <mergeCell ref="H69:I69"/>
    <mergeCell ref="D61:E61"/>
    <mergeCell ref="D62:E62"/>
    <mergeCell ref="D63:E63"/>
    <mergeCell ref="D64:E64"/>
  </mergeCells>
  <printOptions/>
  <pageMargins left="0.7874015748031497" right="0.7874015748031497" top="0.7874015748031497" bottom="0.3937007874015748" header="0.5118110236220472" footer="0.5118110236220472"/>
  <pageSetup horizontalDpi="600" verticalDpi="600" orientation="portrait" paperSize="9" r:id="rId1"/>
  <rowBreaks count="1" manualBreakCount="1">
    <brk id="50" max="11" man="1"/>
  </rowBreaks>
</worksheet>
</file>

<file path=xl/worksheets/sheet15.xml><?xml version="1.0" encoding="utf-8"?>
<worksheet xmlns="http://schemas.openxmlformats.org/spreadsheetml/2006/main" xmlns:r="http://schemas.openxmlformats.org/officeDocument/2006/relationships">
  <dimension ref="A1:N131"/>
  <sheetViews>
    <sheetView showGridLines="0" view="pageBreakPreview" zoomScaleNormal="80" zoomScaleSheetLayoutView="100" zoomScalePageLayoutView="0" workbookViewId="0" topLeftCell="A1">
      <pane ySplit="2" topLeftCell="A30" activePane="bottomLeft" state="frozen"/>
      <selection pane="topLeft" activeCell="AC33" sqref="AC33"/>
      <selection pane="bottomLeft" activeCell="AC33" sqref="AC33"/>
    </sheetView>
  </sheetViews>
  <sheetFormatPr defaultColWidth="9.00390625" defaultRowHeight="18.75" customHeight="1"/>
  <cols>
    <col min="1" max="1" width="3.75390625" style="97" customWidth="1"/>
    <col min="2" max="2" width="5.25390625" style="97" customWidth="1"/>
    <col min="3" max="3" width="8.125" style="97" customWidth="1"/>
    <col min="4" max="4" width="3.00390625" style="97" bestFit="1" customWidth="1"/>
    <col min="5" max="5" width="12.00390625" style="97" customWidth="1"/>
    <col min="6" max="6" width="13.625" style="98" customWidth="1"/>
    <col min="7" max="7" width="2.25390625" style="97" bestFit="1" customWidth="1"/>
    <col min="8" max="8" width="11.875" style="97" customWidth="1"/>
    <col min="9" max="9" width="2.25390625" style="97" bestFit="1" customWidth="1"/>
    <col min="10" max="10" width="13.625" style="98" customWidth="1"/>
    <col min="11" max="11" width="5.50390625" style="97" bestFit="1" customWidth="1"/>
    <col min="12" max="16384" width="9.00390625" style="97" customWidth="1"/>
  </cols>
  <sheetData>
    <row r="1" spans="1:11" ht="18.75" customHeight="1">
      <c r="A1" s="329" t="s">
        <v>230</v>
      </c>
      <c r="B1" s="331"/>
      <c r="C1" s="329" t="s">
        <v>435</v>
      </c>
      <c r="D1" s="330"/>
      <c r="E1" s="331"/>
      <c r="H1" s="34" t="s">
        <v>0</v>
      </c>
      <c r="I1" s="332">
        <f>+'総括表'!H4</f>
        <v>0</v>
      </c>
      <c r="J1" s="332"/>
      <c r="K1" s="332"/>
    </row>
    <row r="2" ht="18.75" customHeight="1">
      <c r="J2" s="111"/>
    </row>
    <row r="3" ht="18.75" customHeight="1">
      <c r="J3" s="111"/>
    </row>
    <row r="4" spans="1:2" ht="18.75" customHeight="1">
      <c r="A4" s="12" t="s">
        <v>1</v>
      </c>
      <c r="B4" s="1" t="s">
        <v>434</v>
      </c>
    </row>
    <row r="5" ht="11.25" customHeight="1">
      <c r="A5" s="101"/>
    </row>
    <row r="6" spans="1:11" ht="18.75" customHeight="1">
      <c r="A6" s="101"/>
      <c r="B6" s="309" t="s">
        <v>169</v>
      </c>
      <c r="C6" s="310"/>
      <c r="D6" s="309" t="s">
        <v>168</v>
      </c>
      <c r="E6" s="310"/>
      <c r="F6" s="62" t="s">
        <v>167</v>
      </c>
      <c r="G6" s="63"/>
      <c r="H6" s="63" t="s">
        <v>166</v>
      </c>
      <c r="I6" s="63"/>
      <c r="J6" s="62" t="s">
        <v>3</v>
      </c>
      <c r="K6" s="37"/>
    </row>
    <row r="7" spans="1:11" ht="15" customHeight="1">
      <c r="A7" s="101"/>
      <c r="B7" s="61"/>
      <c r="C7" s="60"/>
      <c r="D7" s="59"/>
      <c r="E7" s="58"/>
      <c r="F7" s="57"/>
      <c r="G7" s="55"/>
      <c r="H7" s="55"/>
      <c r="I7" s="55"/>
      <c r="J7" s="54" t="s">
        <v>165</v>
      </c>
      <c r="K7" s="37"/>
    </row>
    <row r="8" spans="2:12" s="1" customFormat="1" ht="15" customHeight="1">
      <c r="B8" s="52">
        <v>1</v>
      </c>
      <c r="C8" s="53" t="s">
        <v>176</v>
      </c>
      <c r="D8" s="307"/>
      <c r="E8" s="308"/>
      <c r="F8" s="49"/>
      <c r="G8" s="47" t="s">
        <v>148</v>
      </c>
      <c r="H8" s="100">
        <v>0.247</v>
      </c>
      <c r="I8" s="47" t="s">
        <v>153</v>
      </c>
      <c r="J8" s="46">
        <f aca="true" t="shared" si="0" ref="J8:J14">ROUND(F8*H8,0)</f>
        <v>0</v>
      </c>
      <c r="K8" s="37" t="s">
        <v>163</v>
      </c>
      <c r="L8" s="37"/>
    </row>
    <row r="9" spans="2:12" s="1" customFormat="1" ht="15" customHeight="1">
      <c r="B9" s="52">
        <v>2</v>
      </c>
      <c r="C9" s="53" t="s">
        <v>164</v>
      </c>
      <c r="D9" s="307"/>
      <c r="E9" s="308"/>
      <c r="F9" s="49"/>
      <c r="G9" s="47" t="s">
        <v>148</v>
      </c>
      <c r="H9" s="99">
        <v>0.265</v>
      </c>
      <c r="I9" s="63" t="s">
        <v>153</v>
      </c>
      <c r="J9" s="74">
        <f t="shared" si="0"/>
        <v>0</v>
      </c>
      <c r="K9" s="37" t="s">
        <v>161</v>
      </c>
      <c r="L9" s="37"/>
    </row>
    <row r="10" spans="2:12" s="1" customFormat="1" ht="15" customHeight="1">
      <c r="B10" s="52">
        <v>3</v>
      </c>
      <c r="C10" s="53" t="s">
        <v>162</v>
      </c>
      <c r="D10" s="307"/>
      <c r="E10" s="308"/>
      <c r="F10" s="49"/>
      <c r="G10" s="47" t="s">
        <v>148</v>
      </c>
      <c r="H10" s="100">
        <v>0.282</v>
      </c>
      <c r="I10" s="47" t="s">
        <v>153</v>
      </c>
      <c r="J10" s="46">
        <f t="shared" si="0"/>
        <v>0</v>
      </c>
      <c r="K10" s="37" t="s">
        <v>159</v>
      </c>
      <c r="L10" s="37"/>
    </row>
    <row r="11" spans="2:12" s="1" customFormat="1" ht="15" customHeight="1">
      <c r="B11" s="52">
        <v>4</v>
      </c>
      <c r="C11" s="53" t="s">
        <v>160</v>
      </c>
      <c r="D11" s="307"/>
      <c r="E11" s="308"/>
      <c r="F11" s="49"/>
      <c r="G11" s="47" t="s">
        <v>148</v>
      </c>
      <c r="H11" s="99">
        <v>0.3</v>
      </c>
      <c r="I11" s="63" t="s">
        <v>153</v>
      </c>
      <c r="J11" s="74">
        <f t="shared" si="0"/>
        <v>0</v>
      </c>
      <c r="K11" s="37" t="s">
        <v>157</v>
      </c>
      <c r="L11" s="37"/>
    </row>
    <row r="12" spans="2:12" s="1" customFormat="1" ht="15" customHeight="1">
      <c r="B12" s="51">
        <v>5</v>
      </c>
      <c r="C12" s="50" t="s">
        <v>158</v>
      </c>
      <c r="D12" s="307"/>
      <c r="E12" s="308"/>
      <c r="F12" s="49"/>
      <c r="G12" s="47" t="s">
        <v>148</v>
      </c>
      <c r="H12" s="100">
        <v>0.3</v>
      </c>
      <c r="I12" s="47" t="s">
        <v>153</v>
      </c>
      <c r="J12" s="46">
        <f t="shared" si="0"/>
        <v>0</v>
      </c>
      <c r="K12" s="37" t="s">
        <v>155</v>
      </c>
      <c r="L12" s="37"/>
    </row>
    <row r="13" spans="2:12" s="1" customFormat="1" ht="15" customHeight="1">
      <c r="B13" s="51">
        <v>6</v>
      </c>
      <c r="C13" s="50" t="s">
        <v>156</v>
      </c>
      <c r="D13" s="307"/>
      <c r="E13" s="308"/>
      <c r="F13" s="49"/>
      <c r="G13" s="47" t="s">
        <v>148</v>
      </c>
      <c r="H13" s="100">
        <v>0.3</v>
      </c>
      <c r="I13" s="47" t="s">
        <v>153</v>
      </c>
      <c r="J13" s="46">
        <f t="shared" si="0"/>
        <v>0</v>
      </c>
      <c r="K13" s="37" t="s">
        <v>152</v>
      </c>
      <c r="L13" s="37"/>
    </row>
    <row r="14" spans="2:12" s="1" customFormat="1" ht="15" customHeight="1" thickBot="1">
      <c r="B14" s="51">
        <v>7</v>
      </c>
      <c r="C14" s="50" t="s">
        <v>154</v>
      </c>
      <c r="D14" s="307"/>
      <c r="E14" s="308"/>
      <c r="F14" s="49"/>
      <c r="G14" s="47" t="s">
        <v>148</v>
      </c>
      <c r="H14" s="100">
        <v>0.3</v>
      </c>
      <c r="I14" s="47" t="s">
        <v>153</v>
      </c>
      <c r="J14" s="46">
        <f t="shared" si="0"/>
        <v>0</v>
      </c>
      <c r="K14" s="37" t="s">
        <v>175</v>
      </c>
      <c r="L14" s="37"/>
    </row>
    <row r="15" spans="2:11" s="1" customFormat="1" ht="15" customHeight="1">
      <c r="B15" s="44"/>
      <c r="C15" s="45"/>
      <c r="D15" s="44"/>
      <c r="E15" s="44"/>
      <c r="F15" s="43"/>
      <c r="G15" s="42"/>
      <c r="H15" s="319" t="s">
        <v>238</v>
      </c>
      <c r="I15" s="320"/>
      <c r="J15" s="39"/>
      <c r="K15" s="37"/>
    </row>
    <row r="16" spans="2:12" s="1" customFormat="1" ht="15" customHeight="1" thickBot="1">
      <c r="B16" s="37"/>
      <c r="C16" s="37"/>
      <c r="D16" s="37"/>
      <c r="E16" s="37"/>
      <c r="F16" s="41"/>
      <c r="G16" s="37"/>
      <c r="H16" s="321" t="s">
        <v>150</v>
      </c>
      <c r="I16" s="322"/>
      <c r="J16" s="38">
        <f>SUM(J8:J14)</f>
        <v>0</v>
      </c>
      <c r="K16" s="37" t="s">
        <v>219</v>
      </c>
      <c r="L16" s="1" t="s">
        <v>148</v>
      </c>
    </row>
    <row r="17" spans="6:10" s="1" customFormat="1" ht="18.75" customHeight="1">
      <c r="F17" s="3"/>
      <c r="J17" s="3"/>
    </row>
    <row r="18" spans="1:2" ht="18.75" customHeight="1">
      <c r="A18" s="12" t="s">
        <v>26</v>
      </c>
      <c r="B18" s="1" t="s">
        <v>433</v>
      </c>
    </row>
    <row r="19" ht="11.25" customHeight="1">
      <c r="A19" s="101"/>
    </row>
    <row r="20" spans="1:11" ht="18.75" customHeight="1">
      <c r="A20" s="101"/>
      <c r="B20" s="309" t="s">
        <v>169</v>
      </c>
      <c r="C20" s="310"/>
      <c r="D20" s="309" t="s">
        <v>168</v>
      </c>
      <c r="E20" s="310"/>
      <c r="F20" s="62" t="s">
        <v>167</v>
      </c>
      <c r="G20" s="63"/>
      <c r="H20" s="63" t="s">
        <v>166</v>
      </c>
      <c r="I20" s="63"/>
      <c r="J20" s="62" t="s">
        <v>3</v>
      </c>
      <c r="K20" s="37"/>
    </row>
    <row r="21" spans="1:11" ht="15" customHeight="1">
      <c r="A21" s="101"/>
      <c r="B21" s="61"/>
      <c r="C21" s="60"/>
      <c r="D21" s="59"/>
      <c r="E21" s="58"/>
      <c r="F21" s="57"/>
      <c r="G21" s="55"/>
      <c r="H21" s="55"/>
      <c r="I21" s="55"/>
      <c r="J21" s="54" t="s">
        <v>165</v>
      </c>
      <c r="K21" s="37"/>
    </row>
    <row r="22" spans="2:12" s="1" customFormat="1" ht="15" customHeight="1">
      <c r="B22" s="52">
        <v>1</v>
      </c>
      <c r="C22" s="53" t="s">
        <v>176</v>
      </c>
      <c r="D22" s="307"/>
      <c r="E22" s="308"/>
      <c r="F22" s="49"/>
      <c r="G22" s="47" t="s">
        <v>148</v>
      </c>
      <c r="H22" s="100">
        <v>0.412</v>
      </c>
      <c r="I22" s="47" t="s">
        <v>153</v>
      </c>
      <c r="J22" s="46">
        <f aca="true" t="shared" si="1" ref="J22:J28">ROUND(F22*H22,0)</f>
        <v>0</v>
      </c>
      <c r="K22" s="37" t="s">
        <v>163</v>
      </c>
      <c r="L22" s="37"/>
    </row>
    <row r="23" spans="2:12" s="1" customFormat="1" ht="15" customHeight="1">
      <c r="B23" s="52">
        <v>2</v>
      </c>
      <c r="C23" s="53" t="s">
        <v>164</v>
      </c>
      <c r="D23" s="307"/>
      <c r="E23" s="308"/>
      <c r="F23" s="49"/>
      <c r="G23" s="47" t="s">
        <v>148</v>
      </c>
      <c r="H23" s="99">
        <v>0.442</v>
      </c>
      <c r="I23" s="63" t="s">
        <v>153</v>
      </c>
      <c r="J23" s="74">
        <f t="shared" si="1"/>
        <v>0</v>
      </c>
      <c r="K23" s="37" t="s">
        <v>161</v>
      </c>
      <c r="L23" s="37"/>
    </row>
    <row r="24" spans="2:12" s="1" customFormat="1" ht="15" customHeight="1">
      <c r="B24" s="52">
        <v>3</v>
      </c>
      <c r="C24" s="53" t="s">
        <v>162</v>
      </c>
      <c r="D24" s="307"/>
      <c r="E24" s="308"/>
      <c r="F24" s="49"/>
      <c r="G24" s="47" t="s">
        <v>148</v>
      </c>
      <c r="H24" s="100">
        <v>0.471</v>
      </c>
      <c r="I24" s="47" t="s">
        <v>153</v>
      </c>
      <c r="J24" s="46">
        <f t="shared" si="1"/>
        <v>0</v>
      </c>
      <c r="K24" s="37" t="s">
        <v>159</v>
      </c>
      <c r="L24" s="37"/>
    </row>
    <row r="25" spans="2:12" s="1" customFormat="1" ht="15" customHeight="1">
      <c r="B25" s="52">
        <v>4</v>
      </c>
      <c r="C25" s="53" t="s">
        <v>160</v>
      </c>
      <c r="D25" s="307"/>
      <c r="E25" s="308"/>
      <c r="F25" s="49"/>
      <c r="G25" s="47" t="s">
        <v>148</v>
      </c>
      <c r="H25" s="99">
        <v>0.5</v>
      </c>
      <c r="I25" s="63" t="s">
        <v>153</v>
      </c>
      <c r="J25" s="74">
        <f t="shared" si="1"/>
        <v>0</v>
      </c>
      <c r="K25" s="37" t="s">
        <v>157</v>
      </c>
      <c r="L25" s="37"/>
    </row>
    <row r="26" spans="2:12" s="1" customFormat="1" ht="15" customHeight="1">
      <c r="B26" s="51">
        <v>5</v>
      </c>
      <c r="C26" s="50" t="s">
        <v>158</v>
      </c>
      <c r="D26" s="307"/>
      <c r="E26" s="308"/>
      <c r="F26" s="49"/>
      <c r="G26" s="47" t="s">
        <v>148</v>
      </c>
      <c r="H26" s="100">
        <v>0.5</v>
      </c>
      <c r="I26" s="47" t="s">
        <v>153</v>
      </c>
      <c r="J26" s="46">
        <f t="shared" si="1"/>
        <v>0</v>
      </c>
      <c r="K26" s="37" t="s">
        <v>155</v>
      </c>
      <c r="L26" s="37"/>
    </row>
    <row r="27" spans="2:12" s="1" customFormat="1" ht="15" customHeight="1">
      <c r="B27" s="51">
        <v>6</v>
      </c>
      <c r="C27" s="50" t="s">
        <v>156</v>
      </c>
      <c r="D27" s="307"/>
      <c r="E27" s="308"/>
      <c r="F27" s="49"/>
      <c r="G27" s="47" t="s">
        <v>148</v>
      </c>
      <c r="H27" s="100">
        <v>0.5</v>
      </c>
      <c r="I27" s="47" t="s">
        <v>153</v>
      </c>
      <c r="J27" s="46">
        <f t="shared" si="1"/>
        <v>0</v>
      </c>
      <c r="K27" s="37" t="s">
        <v>152</v>
      </c>
      <c r="L27" s="37"/>
    </row>
    <row r="28" spans="2:12" s="1" customFormat="1" ht="15" customHeight="1" thickBot="1">
      <c r="B28" s="51">
        <v>7</v>
      </c>
      <c r="C28" s="50" t="s">
        <v>154</v>
      </c>
      <c r="D28" s="307"/>
      <c r="E28" s="308"/>
      <c r="F28" s="49"/>
      <c r="G28" s="47" t="s">
        <v>148</v>
      </c>
      <c r="H28" s="100">
        <v>0.5</v>
      </c>
      <c r="I28" s="47" t="s">
        <v>153</v>
      </c>
      <c r="J28" s="46">
        <f t="shared" si="1"/>
        <v>0</v>
      </c>
      <c r="K28" s="37" t="s">
        <v>175</v>
      </c>
      <c r="L28" s="37"/>
    </row>
    <row r="29" spans="2:11" s="1" customFormat="1" ht="15" customHeight="1">
      <c r="B29" s="44"/>
      <c r="C29" s="45"/>
      <c r="D29" s="44"/>
      <c r="E29" s="44"/>
      <c r="F29" s="43"/>
      <c r="G29" s="42"/>
      <c r="H29" s="319" t="s">
        <v>238</v>
      </c>
      <c r="I29" s="320"/>
      <c r="J29" s="39"/>
      <c r="K29" s="37"/>
    </row>
    <row r="30" spans="2:12" s="1" customFormat="1" ht="15" customHeight="1" thickBot="1">
      <c r="B30" s="37"/>
      <c r="C30" s="37"/>
      <c r="D30" s="37"/>
      <c r="E30" s="37"/>
      <c r="F30" s="41"/>
      <c r="G30" s="37"/>
      <c r="H30" s="321" t="s">
        <v>150</v>
      </c>
      <c r="I30" s="322"/>
      <c r="J30" s="38">
        <f>SUM(J22:J28)</f>
        <v>0</v>
      </c>
      <c r="K30" s="37" t="s">
        <v>212</v>
      </c>
      <c r="L30" s="1" t="s">
        <v>148</v>
      </c>
    </row>
    <row r="31" spans="6:10" s="1" customFormat="1" ht="18.75" customHeight="1">
      <c r="F31" s="3"/>
      <c r="J31" s="3"/>
    </row>
    <row r="32" spans="1:2" ht="18.75" customHeight="1">
      <c r="A32" s="12" t="s">
        <v>31</v>
      </c>
      <c r="B32" s="1" t="s">
        <v>432</v>
      </c>
    </row>
    <row r="33" ht="11.25" customHeight="1">
      <c r="A33" s="101"/>
    </row>
    <row r="34" spans="1:11" ht="18.75" customHeight="1">
      <c r="A34" s="101"/>
      <c r="B34" s="309" t="s">
        <v>422</v>
      </c>
      <c r="C34" s="310"/>
      <c r="D34" s="309" t="s">
        <v>168</v>
      </c>
      <c r="E34" s="310"/>
      <c r="F34" s="62" t="s">
        <v>421</v>
      </c>
      <c r="G34" s="63"/>
      <c r="H34" s="63" t="s">
        <v>166</v>
      </c>
      <c r="I34" s="63"/>
      <c r="J34" s="62" t="s">
        <v>3</v>
      </c>
      <c r="K34" s="37"/>
    </row>
    <row r="35" spans="1:11" ht="15" customHeight="1">
      <c r="A35" s="101"/>
      <c r="B35" s="61"/>
      <c r="C35" s="60"/>
      <c r="D35" s="59"/>
      <c r="E35" s="58"/>
      <c r="F35" s="57"/>
      <c r="G35" s="55"/>
      <c r="H35" s="55"/>
      <c r="I35" s="55"/>
      <c r="J35" s="54" t="s">
        <v>165</v>
      </c>
      <c r="K35" s="37"/>
    </row>
    <row r="36" spans="2:12" s="1" customFormat="1" ht="15" customHeight="1">
      <c r="B36" s="52">
        <v>1</v>
      </c>
      <c r="C36" s="53" t="s">
        <v>194</v>
      </c>
      <c r="D36" s="307"/>
      <c r="E36" s="308"/>
      <c r="F36" s="49"/>
      <c r="G36" s="47" t="s">
        <v>148</v>
      </c>
      <c r="H36" s="99">
        <v>0.017</v>
      </c>
      <c r="I36" s="63" t="s">
        <v>153</v>
      </c>
      <c r="J36" s="74">
        <f aca="true" t="shared" si="2" ref="J36:J45">ROUND(F36*H36,0)</f>
        <v>0</v>
      </c>
      <c r="K36" s="37" t="s">
        <v>163</v>
      </c>
      <c r="L36" s="37"/>
    </row>
    <row r="37" spans="2:12" s="1" customFormat="1" ht="15" customHeight="1">
      <c r="B37" s="52">
        <v>2</v>
      </c>
      <c r="C37" s="53" t="s">
        <v>193</v>
      </c>
      <c r="D37" s="307"/>
      <c r="E37" s="308"/>
      <c r="F37" s="49"/>
      <c r="G37" s="47" t="s">
        <v>148</v>
      </c>
      <c r="H37" s="100">
        <v>0.201</v>
      </c>
      <c r="I37" s="47" t="s">
        <v>153</v>
      </c>
      <c r="J37" s="46">
        <f t="shared" si="2"/>
        <v>0</v>
      </c>
      <c r="K37" s="37" t="s">
        <v>161</v>
      </c>
      <c r="L37" s="37"/>
    </row>
    <row r="38" spans="2:12" s="1" customFormat="1" ht="15" customHeight="1">
      <c r="B38" s="52">
        <v>3</v>
      </c>
      <c r="C38" s="53" t="s">
        <v>178</v>
      </c>
      <c r="D38" s="307"/>
      <c r="E38" s="308"/>
      <c r="F38" s="49"/>
      <c r="G38" s="47" t="s">
        <v>148</v>
      </c>
      <c r="H38" s="100">
        <v>0.212</v>
      </c>
      <c r="I38" s="47" t="s">
        <v>153</v>
      </c>
      <c r="J38" s="46">
        <f t="shared" si="2"/>
        <v>0</v>
      </c>
      <c r="K38" s="37" t="s">
        <v>159</v>
      </c>
      <c r="L38" s="37"/>
    </row>
    <row r="39" spans="2:12" s="1" customFormat="1" ht="15" customHeight="1">
      <c r="B39" s="52">
        <v>4</v>
      </c>
      <c r="C39" s="53" t="s">
        <v>177</v>
      </c>
      <c r="D39" s="307"/>
      <c r="E39" s="308"/>
      <c r="F39" s="49"/>
      <c r="G39" s="47" t="s">
        <v>148</v>
      </c>
      <c r="H39" s="99">
        <v>0.229</v>
      </c>
      <c r="I39" s="63" t="s">
        <v>153</v>
      </c>
      <c r="J39" s="74">
        <f t="shared" si="2"/>
        <v>0</v>
      </c>
      <c r="K39" s="37" t="s">
        <v>157</v>
      </c>
      <c r="L39" s="37"/>
    </row>
    <row r="40" spans="2:12" s="1" customFormat="1" ht="15" customHeight="1">
      <c r="B40" s="52">
        <v>5</v>
      </c>
      <c r="C40" s="53" t="s">
        <v>176</v>
      </c>
      <c r="D40" s="307"/>
      <c r="E40" s="308"/>
      <c r="F40" s="49"/>
      <c r="G40" s="47" t="s">
        <v>148</v>
      </c>
      <c r="H40" s="100">
        <v>0.247</v>
      </c>
      <c r="I40" s="47" t="s">
        <v>153</v>
      </c>
      <c r="J40" s="46">
        <f t="shared" si="2"/>
        <v>0</v>
      </c>
      <c r="K40" s="37" t="s">
        <v>155</v>
      </c>
      <c r="L40" s="37"/>
    </row>
    <row r="41" spans="2:12" s="1" customFormat="1" ht="15" customHeight="1">
      <c r="B41" s="52">
        <v>6</v>
      </c>
      <c r="C41" s="53" t="s">
        <v>164</v>
      </c>
      <c r="D41" s="307"/>
      <c r="E41" s="308"/>
      <c r="F41" s="49"/>
      <c r="G41" s="47" t="s">
        <v>148</v>
      </c>
      <c r="H41" s="100">
        <v>0.265</v>
      </c>
      <c r="I41" s="47" t="s">
        <v>153</v>
      </c>
      <c r="J41" s="46">
        <f t="shared" si="2"/>
        <v>0</v>
      </c>
      <c r="K41" s="37" t="s">
        <v>152</v>
      </c>
      <c r="L41" s="37"/>
    </row>
    <row r="42" spans="2:12" s="1" customFormat="1" ht="15" customHeight="1">
      <c r="B42" s="52">
        <v>7</v>
      </c>
      <c r="C42" s="53" t="s">
        <v>162</v>
      </c>
      <c r="D42" s="307"/>
      <c r="E42" s="308"/>
      <c r="F42" s="49"/>
      <c r="G42" s="47" t="s">
        <v>148</v>
      </c>
      <c r="H42" s="99">
        <v>0.282</v>
      </c>
      <c r="I42" s="63" t="s">
        <v>153</v>
      </c>
      <c r="J42" s="74">
        <f t="shared" si="2"/>
        <v>0</v>
      </c>
      <c r="K42" s="37" t="s">
        <v>175</v>
      </c>
      <c r="L42" s="37"/>
    </row>
    <row r="43" spans="2:12" s="1" customFormat="1" ht="15" customHeight="1">
      <c r="B43" s="52">
        <v>8</v>
      </c>
      <c r="C43" s="53" t="s">
        <v>160</v>
      </c>
      <c r="D43" s="307"/>
      <c r="E43" s="308"/>
      <c r="F43" s="49"/>
      <c r="G43" s="47" t="s">
        <v>148</v>
      </c>
      <c r="H43" s="100">
        <v>0.3</v>
      </c>
      <c r="I43" s="47" t="s">
        <v>153</v>
      </c>
      <c r="J43" s="46">
        <f t="shared" si="2"/>
        <v>0</v>
      </c>
      <c r="K43" s="37" t="s">
        <v>174</v>
      </c>
      <c r="L43" s="37"/>
    </row>
    <row r="44" spans="2:12" s="1" customFormat="1" ht="15" customHeight="1">
      <c r="B44" s="52">
        <v>9</v>
      </c>
      <c r="C44" s="53" t="s">
        <v>158</v>
      </c>
      <c r="D44" s="307"/>
      <c r="E44" s="308"/>
      <c r="F44" s="49"/>
      <c r="G44" s="47" t="s">
        <v>148</v>
      </c>
      <c r="H44" s="100">
        <v>0.3</v>
      </c>
      <c r="I44" s="47" t="s">
        <v>153</v>
      </c>
      <c r="J44" s="46">
        <f t="shared" si="2"/>
        <v>0</v>
      </c>
      <c r="K44" s="37" t="s">
        <v>173</v>
      </c>
      <c r="L44" s="37"/>
    </row>
    <row r="45" spans="2:12" s="1" customFormat="1" ht="15" customHeight="1">
      <c r="B45" s="52">
        <v>10</v>
      </c>
      <c r="C45" s="50" t="s">
        <v>156</v>
      </c>
      <c r="D45" s="307"/>
      <c r="E45" s="308"/>
      <c r="F45" s="49"/>
      <c r="G45" s="47" t="s">
        <v>148</v>
      </c>
      <c r="H45" s="99">
        <v>0.3</v>
      </c>
      <c r="I45" s="63" t="s">
        <v>153</v>
      </c>
      <c r="J45" s="74">
        <f t="shared" si="2"/>
        <v>0</v>
      </c>
      <c r="K45" s="37" t="s">
        <v>188</v>
      </c>
      <c r="L45" s="37"/>
    </row>
    <row r="46" spans="2:14" s="1" customFormat="1" ht="15" customHeight="1" thickBot="1">
      <c r="B46" s="311" t="s">
        <v>200</v>
      </c>
      <c r="C46" s="312"/>
      <c r="D46" s="307"/>
      <c r="E46" s="308"/>
      <c r="F46" s="77"/>
      <c r="G46" s="75"/>
      <c r="H46" s="110"/>
      <c r="I46" s="75"/>
      <c r="J46" s="74">
        <f>SUM(J36:J45)</f>
        <v>0</v>
      </c>
      <c r="K46" s="37" t="s">
        <v>187</v>
      </c>
      <c r="N46" s="37"/>
    </row>
    <row r="47" spans="2:14" s="1" customFormat="1" ht="13.5">
      <c r="B47" s="313"/>
      <c r="C47" s="314"/>
      <c r="D47" s="313"/>
      <c r="E47" s="314"/>
      <c r="F47" s="72" t="s">
        <v>431</v>
      </c>
      <c r="G47" s="63"/>
      <c r="H47" s="109" t="s">
        <v>210</v>
      </c>
      <c r="I47" s="65"/>
      <c r="J47" s="39"/>
      <c r="K47" s="37"/>
      <c r="N47" s="37"/>
    </row>
    <row r="48" spans="2:14" s="1" customFormat="1" ht="15" customHeight="1">
      <c r="B48" s="315"/>
      <c r="C48" s="316"/>
      <c r="D48" s="315"/>
      <c r="E48" s="316"/>
      <c r="F48" s="70">
        <f>J46</f>
        <v>0</v>
      </c>
      <c r="G48" s="71" t="s">
        <v>148</v>
      </c>
      <c r="H48" s="292" t="e">
        <f>+'財政力附表'!S28</f>
        <v>#DIV/0!</v>
      </c>
      <c r="I48" s="61" t="s">
        <v>153</v>
      </c>
      <c r="J48" s="108" t="e">
        <f>ROUND(F48*H48,0)</f>
        <v>#DIV/0!</v>
      </c>
      <c r="K48" s="37" t="s">
        <v>209</v>
      </c>
      <c r="L48" s="1" t="s">
        <v>148</v>
      </c>
      <c r="N48" s="37"/>
    </row>
    <row r="49" spans="2:11" s="1" customFormat="1" ht="14.25" thickBot="1">
      <c r="B49" s="317"/>
      <c r="C49" s="318"/>
      <c r="D49" s="317"/>
      <c r="E49" s="318"/>
      <c r="F49" s="69"/>
      <c r="G49" s="56"/>
      <c r="H49" s="107" t="s">
        <v>208</v>
      </c>
      <c r="I49" s="106"/>
      <c r="J49" s="105"/>
      <c r="K49" s="37"/>
    </row>
    <row r="50" spans="6:10" s="1" customFormat="1" ht="18.75" customHeight="1">
      <c r="F50" s="3"/>
      <c r="J50" s="3"/>
    </row>
    <row r="51" spans="1:2" ht="18.75" customHeight="1">
      <c r="A51" s="12" t="s">
        <v>32</v>
      </c>
      <c r="B51" s="1" t="s">
        <v>430</v>
      </c>
    </row>
    <row r="52" ht="11.25" customHeight="1">
      <c r="A52" s="101"/>
    </row>
    <row r="53" spans="1:11" ht="18.75" customHeight="1">
      <c r="A53" s="101"/>
      <c r="B53" s="309" t="s">
        <v>422</v>
      </c>
      <c r="C53" s="310"/>
      <c r="D53" s="309" t="s">
        <v>168</v>
      </c>
      <c r="E53" s="310"/>
      <c r="F53" s="62" t="s">
        <v>421</v>
      </c>
      <c r="G53" s="63"/>
      <c r="H53" s="63" t="s">
        <v>166</v>
      </c>
      <c r="I53" s="63"/>
      <c r="J53" s="62" t="s">
        <v>3</v>
      </c>
      <c r="K53" s="37"/>
    </row>
    <row r="54" spans="1:11" ht="15" customHeight="1">
      <c r="A54" s="101"/>
      <c r="B54" s="61"/>
      <c r="C54" s="60"/>
      <c r="D54" s="59"/>
      <c r="E54" s="58"/>
      <c r="F54" s="57"/>
      <c r="G54" s="55"/>
      <c r="H54" s="55"/>
      <c r="I54" s="55"/>
      <c r="J54" s="54" t="s">
        <v>165</v>
      </c>
      <c r="K54" s="37"/>
    </row>
    <row r="55" spans="2:12" s="1" customFormat="1" ht="15" customHeight="1">
      <c r="B55" s="52">
        <v>1</v>
      </c>
      <c r="C55" s="53" t="s">
        <v>194</v>
      </c>
      <c r="D55" s="307"/>
      <c r="E55" s="308"/>
      <c r="F55" s="49"/>
      <c r="G55" s="47" t="s">
        <v>148</v>
      </c>
      <c r="H55" s="99">
        <v>0.057</v>
      </c>
      <c r="I55" s="63" t="s">
        <v>153</v>
      </c>
      <c r="J55" s="74">
        <f aca="true" t="shared" si="3" ref="J55:J64">ROUND(F55*H55,0)</f>
        <v>0</v>
      </c>
      <c r="K55" s="37" t="s">
        <v>163</v>
      </c>
      <c r="L55" s="37"/>
    </row>
    <row r="56" spans="2:12" s="1" customFormat="1" ht="15" customHeight="1">
      <c r="B56" s="52">
        <v>2</v>
      </c>
      <c r="C56" s="53" t="s">
        <v>193</v>
      </c>
      <c r="D56" s="307"/>
      <c r="E56" s="308"/>
      <c r="F56" s="49"/>
      <c r="G56" s="47" t="s">
        <v>148</v>
      </c>
      <c r="H56" s="100">
        <v>0.671</v>
      </c>
      <c r="I56" s="47" t="s">
        <v>153</v>
      </c>
      <c r="J56" s="46">
        <f t="shared" si="3"/>
        <v>0</v>
      </c>
      <c r="K56" s="37" t="s">
        <v>161</v>
      </c>
      <c r="L56" s="37"/>
    </row>
    <row r="57" spans="2:12" s="1" customFormat="1" ht="15" customHeight="1">
      <c r="B57" s="52">
        <v>3</v>
      </c>
      <c r="C57" s="53" t="s">
        <v>178</v>
      </c>
      <c r="D57" s="307"/>
      <c r="E57" s="308"/>
      <c r="F57" s="49"/>
      <c r="G57" s="47" t="s">
        <v>148</v>
      </c>
      <c r="H57" s="100">
        <v>0.706</v>
      </c>
      <c r="I57" s="47" t="s">
        <v>153</v>
      </c>
      <c r="J57" s="46">
        <f t="shared" si="3"/>
        <v>0</v>
      </c>
      <c r="K57" s="37" t="s">
        <v>159</v>
      </c>
      <c r="L57" s="37"/>
    </row>
    <row r="58" spans="2:12" s="1" customFormat="1" ht="15" customHeight="1">
      <c r="B58" s="52">
        <v>4</v>
      </c>
      <c r="C58" s="53" t="s">
        <v>177</v>
      </c>
      <c r="D58" s="307"/>
      <c r="E58" s="308"/>
      <c r="F58" s="49"/>
      <c r="G58" s="47" t="s">
        <v>148</v>
      </c>
      <c r="H58" s="99">
        <v>0.765</v>
      </c>
      <c r="I58" s="63" t="s">
        <v>153</v>
      </c>
      <c r="J58" s="74">
        <f t="shared" si="3"/>
        <v>0</v>
      </c>
      <c r="K58" s="37" t="s">
        <v>157</v>
      </c>
      <c r="L58" s="37"/>
    </row>
    <row r="59" spans="2:12" s="1" customFormat="1" ht="15" customHeight="1">
      <c r="B59" s="52">
        <v>5</v>
      </c>
      <c r="C59" s="53" t="s">
        <v>176</v>
      </c>
      <c r="D59" s="307"/>
      <c r="E59" s="308"/>
      <c r="F59" s="49"/>
      <c r="G59" s="47" t="s">
        <v>148</v>
      </c>
      <c r="H59" s="100">
        <v>0.824</v>
      </c>
      <c r="I59" s="47" t="s">
        <v>153</v>
      </c>
      <c r="J59" s="46">
        <f t="shared" si="3"/>
        <v>0</v>
      </c>
      <c r="K59" s="37" t="s">
        <v>155</v>
      </c>
      <c r="L59" s="37"/>
    </row>
    <row r="60" spans="2:12" s="1" customFormat="1" ht="15" customHeight="1">
      <c r="B60" s="52">
        <v>6</v>
      </c>
      <c r="C60" s="53" t="s">
        <v>164</v>
      </c>
      <c r="D60" s="307"/>
      <c r="E60" s="308"/>
      <c r="F60" s="49"/>
      <c r="G60" s="47" t="s">
        <v>148</v>
      </c>
      <c r="H60" s="100">
        <v>0.884</v>
      </c>
      <c r="I60" s="47" t="s">
        <v>153</v>
      </c>
      <c r="J60" s="46">
        <f t="shared" si="3"/>
        <v>0</v>
      </c>
      <c r="K60" s="37" t="s">
        <v>152</v>
      </c>
      <c r="L60" s="37"/>
    </row>
    <row r="61" spans="2:12" s="1" customFormat="1" ht="15" customHeight="1">
      <c r="B61" s="52">
        <v>7</v>
      </c>
      <c r="C61" s="53" t="s">
        <v>162</v>
      </c>
      <c r="D61" s="307"/>
      <c r="E61" s="308"/>
      <c r="F61" s="49"/>
      <c r="G61" s="47" t="s">
        <v>148</v>
      </c>
      <c r="H61" s="99">
        <v>0.941</v>
      </c>
      <c r="I61" s="63" t="s">
        <v>153</v>
      </c>
      <c r="J61" s="74">
        <f t="shared" si="3"/>
        <v>0</v>
      </c>
      <c r="K61" s="37" t="s">
        <v>175</v>
      </c>
      <c r="L61" s="37"/>
    </row>
    <row r="62" spans="2:12" s="1" customFormat="1" ht="15" customHeight="1">
      <c r="B62" s="52">
        <v>8</v>
      </c>
      <c r="C62" s="53" t="s">
        <v>160</v>
      </c>
      <c r="D62" s="307"/>
      <c r="E62" s="308"/>
      <c r="F62" s="49"/>
      <c r="G62" s="47" t="s">
        <v>148</v>
      </c>
      <c r="H62" s="100">
        <v>1</v>
      </c>
      <c r="I62" s="47" t="s">
        <v>153</v>
      </c>
      <c r="J62" s="46">
        <f t="shared" si="3"/>
        <v>0</v>
      </c>
      <c r="K62" s="37" t="s">
        <v>174</v>
      </c>
      <c r="L62" s="37"/>
    </row>
    <row r="63" spans="2:12" s="1" customFormat="1" ht="15" customHeight="1">
      <c r="B63" s="52">
        <v>9</v>
      </c>
      <c r="C63" s="53" t="s">
        <v>158</v>
      </c>
      <c r="D63" s="307"/>
      <c r="E63" s="308"/>
      <c r="F63" s="49"/>
      <c r="G63" s="47" t="s">
        <v>148</v>
      </c>
      <c r="H63" s="100">
        <v>1</v>
      </c>
      <c r="I63" s="47" t="s">
        <v>153</v>
      </c>
      <c r="J63" s="46">
        <f t="shared" si="3"/>
        <v>0</v>
      </c>
      <c r="K63" s="37" t="s">
        <v>173</v>
      </c>
      <c r="L63" s="37"/>
    </row>
    <row r="64" spans="2:12" s="1" customFormat="1" ht="15" customHeight="1" thickBot="1">
      <c r="B64" s="51">
        <v>10</v>
      </c>
      <c r="C64" s="50" t="s">
        <v>156</v>
      </c>
      <c r="D64" s="307"/>
      <c r="E64" s="308"/>
      <c r="F64" s="49"/>
      <c r="G64" s="47" t="s">
        <v>148</v>
      </c>
      <c r="H64" s="99">
        <v>1</v>
      </c>
      <c r="I64" s="63" t="s">
        <v>153</v>
      </c>
      <c r="J64" s="74">
        <f t="shared" si="3"/>
        <v>0</v>
      </c>
      <c r="K64" s="37" t="s">
        <v>188</v>
      </c>
      <c r="L64" s="37"/>
    </row>
    <row r="65" spans="2:11" s="1" customFormat="1" ht="15" customHeight="1">
      <c r="B65" s="44"/>
      <c r="C65" s="45"/>
      <c r="D65" s="44"/>
      <c r="E65" s="44"/>
      <c r="F65" s="43"/>
      <c r="G65" s="42"/>
      <c r="H65" s="319" t="s">
        <v>404</v>
      </c>
      <c r="I65" s="320"/>
      <c r="J65" s="39"/>
      <c r="K65" s="37"/>
    </row>
    <row r="66" spans="2:12" s="1" customFormat="1" ht="15" customHeight="1" thickBot="1">
      <c r="B66" s="37"/>
      <c r="C66" s="37"/>
      <c r="D66" s="37"/>
      <c r="E66" s="37"/>
      <c r="F66" s="41"/>
      <c r="G66" s="37"/>
      <c r="H66" s="321" t="s">
        <v>150</v>
      </c>
      <c r="I66" s="322"/>
      <c r="J66" s="38">
        <f>SUM(J55:J64)</f>
        <v>0</v>
      </c>
      <c r="K66" s="37" t="s">
        <v>199</v>
      </c>
      <c r="L66" s="1" t="s">
        <v>148</v>
      </c>
    </row>
    <row r="67" spans="6:10" s="1" customFormat="1" ht="18.75" customHeight="1">
      <c r="F67" s="3"/>
      <c r="J67" s="3"/>
    </row>
    <row r="68" spans="1:2" ht="18.75" customHeight="1">
      <c r="A68" s="12" t="s">
        <v>33</v>
      </c>
      <c r="B68" s="1" t="s">
        <v>429</v>
      </c>
    </row>
    <row r="69" ht="11.25" customHeight="1">
      <c r="A69" s="101"/>
    </row>
    <row r="70" spans="1:11" ht="18.75" customHeight="1">
      <c r="A70" s="101"/>
      <c r="B70" s="309" t="s">
        <v>425</v>
      </c>
      <c r="C70" s="310"/>
      <c r="D70" s="309" t="s">
        <v>168</v>
      </c>
      <c r="E70" s="310"/>
      <c r="F70" s="62" t="s">
        <v>234</v>
      </c>
      <c r="G70" s="63"/>
      <c r="H70" s="63" t="s">
        <v>166</v>
      </c>
      <c r="I70" s="63"/>
      <c r="J70" s="62" t="s">
        <v>3</v>
      </c>
      <c r="K70" s="37"/>
    </row>
    <row r="71" spans="1:11" ht="15" customHeight="1">
      <c r="A71" s="101"/>
      <c r="B71" s="61"/>
      <c r="C71" s="60"/>
      <c r="D71" s="59"/>
      <c r="E71" s="58"/>
      <c r="F71" s="57"/>
      <c r="G71" s="55"/>
      <c r="H71" s="55"/>
      <c r="I71" s="55"/>
      <c r="J71" s="54" t="s">
        <v>165</v>
      </c>
      <c r="K71" s="37"/>
    </row>
    <row r="72" spans="2:12" s="1" customFormat="1" ht="15" customHeight="1" thickBot="1">
      <c r="B72" s="51">
        <v>1</v>
      </c>
      <c r="C72" s="50" t="s">
        <v>178</v>
      </c>
      <c r="D72" s="307"/>
      <c r="E72" s="308"/>
      <c r="F72" s="49"/>
      <c r="G72" s="47" t="s">
        <v>148</v>
      </c>
      <c r="H72" s="104">
        <v>0.353</v>
      </c>
      <c r="I72" s="103" t="s">
        <v>153</v>
      </c>
      <c r="J72" s="102">
        <f>ROUND(F72*H72,0)</f>
        <v>0</v>
      </c>
      <c r="K72" s="37" t="s">
        <v>163</v>
      </c>
      <c r="L72" s="37"/>
    </row>
    <row r="73" spans="2:12" s="1" customFormat="1" ht="15" customHeight="1" thickBot="1">
      <c r="B73" s="37"/>
      <c r="C73" s="37"/>
      <c r="D73" s="37"/>
      <c r="E73" s="37"/>
      <c r="F73" s="41"/>
      <c r="G73" s="37"/>
      <c r="H73" s="321" t="s">
        <v>150</v>
      </c>
      <c r="I73" s="322"/>
      <c r="J73" s="38">
        <f>SUM(J72:J72)</f>
        <v>0</v>
      </c>
      <c r="K73" s="37" t="s">
        <v>701</v>
      </c>
      <c r="L73" s="1" t="s">
        <v>148</v>
      </c>
    </row>
    <row r="74" spans="6:10" s="1" customFormat="1" ht="18.75" customHeight="1">
      <c r="F74" s="3"/>
      <c r="J74" s="3"/>
    </row>
    <row r="75" spans="1:2" ht="18.75" customHeight="1">
      <c r="A75" s="12" t="s">
        <v>37</v>
      </c>
      <c r="B75" s="1" t="s">
        <v>428</v>
      </c>
    </row>
    <row r="76" ht="11.25" customHeight="1">
      <c r="A76" s="101"/>
    </row>
    <row r="77" spans="1:11" ht="18.75" customHeight="1">
      <c r="A77" s="101"/>
      <c r="B77" s="309" t="s">
        <v>425</v>
      </c>
      <c r="C77" s="310"/>
      <c r="D77" s="309" t="s">
        <v>168</v>
      </c>
      <c r="E77" s="310"/>
      <c r="F77" s="62" t="s">
        <v>234</v>
      </c>
      <c r="G77" s="63"/>
      <c r="H77" s="63" t="s">
        <v>166</v>
      </c>
      <c r="I77" s="63"/>
      <c r="J77" s="62" t="s">
        <v>3</v>
      </c>
      <c r="K77" s="37"/>
    </row>
    <row r="78" spans="1:11" ht="15" customHeight="1">
      <c r="A78" s="101"/>
      <c r="B78" s="61"/>
      <c r="C78" s="60"/>
      <c r="D78" s="59"/>
      <c r="E78" s="58"/>
      <c r="F78" s="57"/>
      <c r="G78" s="55"/>
      <c r="H78" s="55"/>
      <c r="I78" s="55"/>
      <c r="J78" s="54" t="s">
        <v>165</v>
      </c>
      <c r="K78" s="37"/>
    </row>
    <row r="79" spans="2:12" s="1" customFormat="1" ht="15" customHeight="1" thickBot="1">
      <c r="B79" s="51">
        <v>1</v>
      </c>
      <c r="C79" s="50" t="s">
        <v>177</v>
      </c>
      <c r="D79" s="307"/>
      <c r="E79" s="308"/>
      <c r="F79" s="49"/>
      <c r="G79" s="47" t="s">
        <v>148</v>
      </c>
      <c r="H79" s="104">
        <v>0.382</v>
      </c>
      <c r="I79" s="103" t="s">
        <v>153</v>
      </c>
      <c r="J79" s="102">
        <f>ROUND(F79*H79,0)</f>
        <v>0</v>
      </c>
      <c r="K79" s="37" t="s">
        <v>163</v>
      </c>
      <c r="L79" s="37"/>
    </row>
    <row r="80" spans="2:12" s="1" customFormat="1" ht="15" customHeight="1" thickBot="1">
      <c r="B80" s="37"/>
      <c r="C80" s="37"/>
      <c r="D80" s="37"/>
      <c r="E80" s="37"/>
      <c r="F80" s="41"/>
      <c r="G80" s="37"/>
      <c r="H80" s="321" t="s">
        <v>150</v>
      </c>
      <c r="I80" s="322"/>
      <c r="J80" s="38">
        <f>SUM(J79:J79)</f>
        <v>0</v>
      </c>
      <c r="K80" s="37" t="s">
        <v>700</v>
      </c>
      <c r="L80" s="1" t="s">
        <v>148</v>
      </c>
    </row>
    <row r="81" spans="6:10" s="1" customFormat="1" ht="18.75" customHeight="1">
      <c r="F81" s="3"/>
      <c r="J81" s="3"/>
    </row>
    <row r="82" spans="1:2" ht="18.75" customHeight="1">
      <c r="A82" s="12" t="s">
        <v>34</v>
      </c>
      <c r="B82" s="1" t="s">
        <v>427</v>
      </c>
    </row>
    <row r="83" ht="11.25" customHeight="1">
      <c r="A83" s="101"/>
    </row>
    <row r="84" spans="1:11" ht="18.75" customHeight="1">
      <c r="A84" s="101"/>
      <c r="B84" s="309" t="s">
        <v>422</v>
      </c>
      <c r="C84" s="310"/>
      <c r="D84" s="309" t="s">
        <v>168</v>
      </c>
      <c r="E84" s="310"/>
      <c r="F84" s="62" t="s">
        <v>421</v>
      </c>
      <c r="G84" s="63"/>
      <c r="H84" s="63" t="s">
        <v>166</v>
      </c>
      <c r="I84" s="63"/>
      <c r="J84" s="62" t="s">
        <v>3</v>
      </c>
      <c r="K84" s="37"/>
    </row>
    <row r="85" spans="1:11" ht="15" customHeight="1">
      <c r="A85" s="101"/>
      <c r="B85" s="61"/>
      <c r="C85" s="60"/>
      <c r="D85" s="59"/>
      <c r="E85" s="58"/>
      <c r="F85" s="57"/>
      <c r="G85" s="55"/>
      <c r="H85" s="55"/>
      <c r="I85" s="55"/>
      <c r="J85" s="54" t="s">
        <v>165</v>
      </c>
      <c r="K85" s="37"/>
    </row>
    <row r="86" spans="2:12" s="1" customFormat="1" ht="15" customHeight="1">
      <c r="B86" s="52">
        <v>1</v>
      </c>
      <c r="C86" s="53" t="s">
        <v>176</v>
      </c>
      <c r="D86" s="307"/>
      <c r="E86" s="308"/>
      <c r="F86" s="49"/>
      <c r="G86" s="47" t="s">
        <v>148</v>
      </c>
      <c r="H86" s="100">
        <v>0.247</v>
      </c>
      <c r="I86" s="47" t="s">
        <v>153</v>
      </c>
      <c r="J86" s="46">
        <f aca="true" t="shared" si="4" ref="J86:J92">ROUND(F86*H86,0)</f>
        <v>0</v>
      </c>
      <c r="K86" s="37" t="s">
        <v>163</v>
      </c>
      <c r="L86" s="37"/>
    </row>
    <row r="87" spans="2:12" s="1" customFormat="1" ht="15" customHeight="1">
      <c r="B87" s="52">
        <v>2</v>
      </c>
      <c r="C87" s="53" t="s">
        <v>164</v>
      </c>
      <c r="D87" s="307"/>
      <c r="E87" s="308"/>
      <c r="F87" s="49"/>
      <c r="G87" s="47" t="s">
        <v>148</v>
      </c>
      <c r="H87" s="99">
        <v>0.265</v>
      </c>
      <c r="I87" s="63" t="s">
        <v>153</v>
      </c>
      <c r="J87" s="74">
        <f t="shared" si="4"/>
        <v>0</v>
      </c>
      <c r="K87" s="37" t="s">
        <v>161</v>
      </c>
      <c r="L87" s="37"/>
    </row>
    <row r="88" spans="2:12" s="1" customFormat="1" ht="15" customHeight="1">
      <c r="B88" s="52">
        <v>3</v>
      </c>
      <c r="C88" s="53" t="s">
        <v>162</v>
      </c>
      <c r="D88" s="307"/>
      <c r="E88" s="308"/>
      <c r="F88" s="49"/>
      <c r="G88" s="47" t="s">
        <v>148</v>
      </c>
      <c r="H88" s="100">
        <v>0.282</v>
      </c>
      <c r="I88" s="47" t="s">
        <v>153</v>
      </c>
      <c r="J88" s="46">
        <f t="shared" si="4"/>
        <v>0</v>
      </c>
      <c r="K88" s="37" t="s">
        <v>159</v>
      </c>
      <c r="L88" s="37"/>
    </row>
    <row r="89" spans="2:12" s="1" customFormat="1" ht="15" customHeight="1">
      <c r="B89" s="52">
        <v>4</v>
      </c>
      <c r="C89" s="53" t="s">
        <v>160</v>
      </c>
      <c r="D89" s="307"/>
      <c r="E89" s="308"/>
      <c r="F89" s="49"/>
      <c r="G89" s="47" t="s">
        <v>148</v>
      </c>
      <c r="H89" s="100">
        <v>0.3</v>
      </c>
      <c r="I89" s="63" t="s">
        <v>153</v>
      </c>
      <c r="J89" s="74">
        <f t="shared" si="4"/>
        <v>0</v>
      </c>
      <c r="K89" s="37" t="s">
        <v>157</v>
      </c>
      <c r="L89" s="37"/>
    </row>
    <row r="90" spans="2:12" s="1" customFormat="1" ht="15" customHeight="1">
      <c r="B90" s="51">
        <v>5</v>
      </c>
      <c r="C90" s="50" t="s">
        <v>158</v>
      </c>
      <c r="D90" s="307"/>
      <c r="E90" s="308"/>
      <c r="F90" s="49"/>
      <c r="G90" s="47" t="s">
        <v>148</v>
      </c>
      <c r="H90" s="99">
        <v>0.3</v>
      </c>
      <c r="I90" s="47" t="s">
        <v>153</v>
      </c>
      <c r="J90" s="46">
        <f t="shared" si="4"/>
        <v>0</v>
      </c>
      <c r="K90" s="37" t="s">
        <v>155</v>
      </c>
      <c r="L90" s="37"/>
    </row>
    <row r="91" spans="2:12" s="1" customFormat="1" ht="15" customHeight="1">
      <c r="B91" s="51">
        <v>6</v>
      </c>
      <c r="C91" s="50" t="s">
        <v>156</v>
      </c>
      <c r="D91" s="307"/>
      <c r="E91" s="308"/>
      <c r="F91" s="49"/>
      <c r="G91" s="47" t="s">
        <v>148</v>
      </c>
      <c r="H91" s="99">
        <v>0.3</v>
      </c>
      <c r="I91" s="47" t="s">
        <v>153</v>
      </c>
      <c r="J91" s="46">
        <f t="shared" si="4"/>
        <v>0</v>
      </c>
      <c r="K91" s="37" t="s">
        <v>152</v>
      </c>
      <c r="L91" s="37"/>
    </row>
    <row r="92" spans="2:12" s="1" customFormat="1" ht="15" customHeight="1" thickBot="1">
      <c r="B92" s="51">
        <v>7</v>
      </c>
      <c r="C92" s="50" t="s">
        <v>154</v>
      </c>
      <c r="D92" s="307"/>
      <c r="E92" s="308"/>
      <c r="F92" s="49"/>
      <c r="G92" s="47" t="s">
        <v>148</v>
      </c>
      <c r="H92" s="99">
        <v>0.3</v>
      </c>
      <c r="I92" s="47" t="s">
        <v>153</v>
      </c>
      <c r="J92" s="46">
        <f t="shared" si="4"/>
        <v>0</v>
      </c>
      <c r="K92" s="37" t="s">
        <v>175</v>
      </c>
      <c r="L92" s="37"/>
    </row>
    <row r="93" spans="2:11" s="1" customFormat="1" ht="15" customHeight="1">
      <c r="B93" s="44"/>
      <c r="C93" s="45"/>
      <c r="D93" s="44"/>
      <c r="E93" s="44"/>
      <c r="F93" s="43"/>
      <c r="G93" s="42"/>
      <c r="H93" s="319" t="s">
        <v>238</v>
      </c>
      <c r="I93" s="320"/>
      <c r="J93" s="39"/>
      <c r="K93" s="37"/>
    </row>
    <row r="94" spans="2:12" s="1" customFormat="1" ht="15" customHeight="1" thickBot="1">
      <c r="B94" s="37"/>
      <c r="C94" s="37"/>
      <c r="D94" s="37"/>
      <c r="E94" s="37"/>
      <c r="F94" s="41"/>
      <c r="G94" s="37"/>
      <c r="H94" s="321" t="s">
        <v>150</v>
      </c>
      <c r="I94" s="322"/>
      <c r="J94" s="38">
        <f>SUM(J86:J92)</f>
        <v>0</v>
      </c>
      <c r="K94" s="37" t="s">
        <v>699</v>
      </c>
      <c r="L94" s="1" t="s">
        <v>148</v>
      </c>
    </row>
    <row r="95" spans="6:10" s="1" customFormat="1" ht="18.75" customHeight="1">
      <c r="F95" s="3"/>
      <c r="J95" s="3"/>
    </row>
    <row r="96" spans="1:2" ht="18.75" customHeight="1">
      <c r="A96" s="12" t="s">
        <v>38</v>
      </c>
      <c r="B96" s="1" t="s">
        <v>426</v>
      </c>
    </row>
    <row r="97" ht="11.25" customHeight="1">
      <c r="A97" s="101"/>
    </row>
    <row r="98" spans="1:11" ht="18.75" customHeight="1">
      <c r="A98" s="101"/>
      <c r="B98" s="309" t="s">
        <v>425</v>
      </c>
      <c r="C98" s="310"/>
      <c r="D98" s="309" t="s">
        <v>168</v>
      </c>
      <c r="E98" s="310"/>
      <c r="F98" s="62" t="s">
        <v>234</v>
      </c>
      <c r="G98" s="63"/>
      <c r="H98" s="63" t="s">
        <v>166</v>
      </c>
      <c r="I98" s="63"/>
      <c r="J98" s="62" t="s">
        <v>3</v>
      </c>
      <c r="K98" s="37"/>
    </row>
    <row r="99" spans="1:11" ht="15" customHeight="1">
      <c r="A99" s="101"/>
      <c r="B99" s="61"/>
      <c r="C99" s="60"/>
      <c r="D99" s="59"/>
      <c r="E99" s="58"/>
      <c r="F99" s="57"/>
      <c r="G99" s="55"/>
      <c r="H99" s="55"/>
      <c r="I99" s="55"/>
      <c r="J99" s="54" t="s">
        <v>165</v>
      </c>
      <c r="K99" s="37"/>
    </row>
    <row r="100" spans="2:12" s="1" customFormat="1" ht="15" customHeight="1">
      <c r="B100" s="52">
        <v>1</v>
      </c>
      <c r="C100" s="53" t="s">
        <v>176</v>
      </c>
      <c r="D100" s="307"/>
      <c r="E100" s="308"/>
      <c r="F100" s="49"/>
      <c r="G100" s="47" t="s">
        <v>148</v>
      </c>
      <c r="H100" s="100">
        <v>0.247</v>
      </c>
      <c r="I100" s="47" t="s">
        <v>153</v>
      </c>
      <c r="J100" s="46">
        <f>ROUND(F100*H100,0)</f>
        <v>0</v>
      </c>
      <c r="K100" s="37" t="s">
        <v>163</v>
      </c>
      <c r="L100" s="37"/>
    </row>
    <row r="101" spans="2:12" s="1" customFormat="1" ht="15" customHeight="1">
      <c r="B101" s="52">
        <v>2</v>
      </c>
      <c r="C101" s="53" t="s">
        <v>164</v>
      </c>
      <c r="D101" s="307"/>
      <c r="E101" s="308"/>
      <c r="F101" s="49"/>
      <c r="G101" s="47" t="s">
        <v>148</v>
      </c>
      <c r="H101" s="99">
        <v>0.265</v>
      </c>
      <c r="I101" s="63" t="s">
        <v>153</v>
      </c>
      <c r="J101" s="74">
        <f>ROUND(F101*H101,0)</f>
        <v>0</v>
      </c>
      <c r="K101" s="37" t="s">
        <v>161</v>
      </c>
      <c r="L101" s="37"/>
    </row>
    <row r="102" spans="2:12" s="1" customFormat="1" ht="15" customHeight="1" thickBot="1">
      <c r="B102" s="51">
        <v>3</v>
      </c>
      <c r="C102" s="50" t="s">
        <v>162</v>
      </c>
      <c r="D102" s="307"/>
      <c r="E102" s="308"/>
      <c r="F102" s="49"/>
      <c r="G102" s="47" t="s">
        <v>148</v>
      </c>
      <c r="H102" s="100">
        <v>0.282</v>
      </c>
      <c r="I102" s="47" t="s">
        <v>153</v>
      </c>
      <c r="J102" s="46">
        <f>ROUND(F102*H102,0)</f>
        <v>0</v>
      </c>
      <c r="K102" s="37" t="s">
        <v>159</v>
      </c>
      <c r="L102" s="37"/>
    </row>
    <row r="103" spans="2:11" s="1" customFormat="1" ht="15" customHeight="1">
      <c r="B103" s="44"/>
      <c r="C103" s="45"/>
      <c r="D103" s="44"/>
      <c r="E103" s="44"/>
      <c r="F103" s="43"/>
      <c r="G103" s="42"/>
      <c r="H103" s="319" t="s">
        <v>383</v>
      </c>
      <c r="I103" s="320"/>
      <c r="J103" s="39"/>
      <c r="K103" s="37"/>
    </row>
    <row r="104" spans="2:12" s="1" customFormat="1" ht="15" customHeight="1" thickBot="1">
      <c r="B104" s="37"/>
      <c r="C104" s="37"/>
      <c r="D104" s="37"/>
      <c r="E104" s="37"/>
      <c r="F104" s="41"/>
      <c r="G104" s="37"/>
      <c r="H104" s="321" t="s">
        <v>150</v>
      </c>
      <c r="I104" s="322"/>
      <c r="J104" s="38">
        <f>SUM(J100:J102)</f>
        <v>0</v>
      </c>
      <c r="K104" s="37" t="s">
        <v>698</v>
      </c>
      <c r="L104" s="1" t="s">
        <v>148</v>
      </c>
    </row>
    <row r="105" spans="6:10" s="1" customFormat="1" ht="18.75" customHeight="1">
      <c r="F105" s="3"/>
      <c r="J105" s="3"/>
    </row>
    <row r="106" spans="1:2" ht="18.75" customHeight="1">
      <c r="A106" s="12" t="s">
        <v>39</v>
      </c>
      <c r="B106" s="1" t="s">
        <v>424</v>
      </c>
    </row>
    <row r="107" ht="11.25" customHeight="1">
      <c r="A107" s="101"/>
    </row>
    <row r="108" spans="1:11" ht="18.75" customHeight="1">
      <c r="A108" s="101"/>
      <c r="B108" s="309" t="s">
        <v>422</v>
      </c>
      <c r="C108" s="310"/>
      <c r="D108" s="309" t="s">
        <v>168</v>
      </c>
      <c r="E108" s="310"/>
      <c r="F108" s="62" t="s">
        <v>421</v>
      </c>
      <c r="G108" s="63"/>
      <c r="H108" s="63" t="s">
        <v>166</v>
      </c>
      <c r="I108" s="63"/>
      <c r="J108" s="62" t="s">
        <v>3</v>
      </c>
      <c r="K108" s="37"/>
    </row>
    <row r="109" spans="1:11" ht="15" customHeight="1">
      <c r="A109" s="101"/>
      <c r="B109" s="61"/>
      <c r="C109" s="60"/>
      <c r="D109" s="59"/>
      <c r="E109" s="58"/>
      <c r="F109" s="57"/>
      <c r="G109" s="55"/>
      <c r="H109" s="55"/>
      <c r="I109" s="55"/>
      <c r="J109" s="54" t="s">
        <v>165</v>
      </c>
      <c r="K109" s="37"/>
    </row>
    <row r="110" spans="2:12" s="1" customFormat="1" ht="15" customHeight="1">
      <c r="B110" s="52">
        <v>1</v>
      </c>
      <c r="C110" s="53" t="s">
        <v>176</v>
      </c>
      <c r="D110" s="307"/>
      <c r="E110" s="308"/>
      <c r="F110" s="49"/>
      <c r="G110" s="47" t="s">
        <v>148</v>
      </c>
      <c r="H110" s="100">
        <v>0.412</v>
      </c>
      <c r="I110" s="47" t="s">
        <v>153</v>
      </c>
      <c r="J110" s="46">
        <f aca="true" t="shared" si="5" ref="J110:J116">ROUND(F110*H110,0)</f>
        <v>0</v>
      </c>
      <c r="K110" s="37" t="s">
        <v>163</v>
      </c>
      <c r="L110" s="37"/>
    </row>
    <row r="111" spans="2:12" s="1" customFormat="1" ht="15" customHeight="1">
      <c r="B111" s="52">
        <v>2</v>
      </c>
      <c r="C111" s="53" t="s">
        <v>164</v>
      </c>
      <c r="D111" s="307"/>
      <c r="E111" s="308"/>
      <c r="F111" s="49"/>
      <c r="G111" s="47" t="s">
        <v>148</v>
      </c>
      <c r="H111" s="99">
        <v>0.442</v>
      </c>
      <c r="I111" s="63" t="s">
        <v>153</v>
      </c>
      <c r="J111" s="74">
        <f t="shared" si="5"/>
        <v>0</v>
      </c>
      <c r="K111" s="37" t="s">
        <v>161</v>
      </c>
      <c r="L111" s="37"/>
    </row>
    <row r="112" spans="2:12" s="1" customFormat="1" ht="15" customHeight="1">
      <c r="B112" s="52">
        <v>3</v>
      </c>
      <c r="C112" s="53" t="s">
        <v>162</v>
      </c>
      <c r="D112" s="307"/>
      <c r="E112" s="308"/>
      <c r="F112" s="49"/>
      <c r="G112" s="47" t="s">
        <v>148</v>
      </c>
      <c r="H112" s="100">
        <v>0.471</v>
      </c>
      <c r="I112" s="47" t="s">
        <v>153</v>
      </c>
      <c r="J112" s="46">
        <f t="shared" si="5"/>
        <v>0</v>
      </c>
      <c r="K112" s="37" t="s">
        <v>159</v>
      </c>
      <c r="L112" s="37"/>
    </row>
    <row r="113" spans="2:12" s="1" customFormat="1" ht="15" customHeight="1">
      <c r="B113" s="52">
        <v>4</v>
      </c>
      <c r="C113" s="53" t="s">
        <v>160</v>
      </c>
      <c r="D113" s="307"/>
      <c r="E113" s="308"/>
      <c r="F113" s="49"/>
      <c r="G113" s="47" t="s">
        <v>148</v>
      </c>
      <c r="H113" s="99">
        <v>0.5</v>
      </c>
      <c r="I113" s="63" t="s">
        <v>153</v>
      </c>
      <c r="J113" s="74">
        <f t="shared" si="5"/>
        <v>0</v>
      </c>
      <c r="K113" s="37" t="s">
        <v>157</v>
      </c>
      <c r="L113" s="37"/>
    </row>
    <row r="114" spans="2:12" s="1" customFormat="1" ht="15" customHeight="1">
      <c r="B114" s="51">
        <v>5</v>
      </c>
      <c r="C114" s="50" t="s">
        <v>158</v>
      </c>
      <c r="D114" s="307"/>
      <c r="E114" s="308"/>
      <c r="F114" s="49"/>
      <c r="G114" s="47" t="s">
        <v>148</v>
      </c>
      <c r="H114" s="100">
        <v>0.5</v>
      </c>
      <c r="I114" s="47" t="s">
        <v>153</v>
      </c>
      <c r="J114" s="46">
        <f t="shared" si="5"/>
        <v>0</v>
      </c>
      <c r="K114" s="37" t="s">
        <v>155</v>
      </c>
      <c r="L114" s="37"/>
    </row>
    <row r="115" spans="2:12" s="1" customFormat="1" ht="15" customHeight="1">
      <c r="B115" s="51">
        <v>6</v>
      </c>
      <c r="C115" s="50" t="s">
        <v>156</v>
      </c>
      <c r="D115" s="307"/>
      <c r="E115" s="308"/>
      <c r="F115" s="49"/>
      <c r="G115" s="47" t="s">
        <v>148</v>
      </c>
      <c r="H115" s="100">
        <v>0.5</v>
      </c>
      <c r="I115" s="47" t="s">
        <v>153</v>
      </c>
      <c r="J115" s="46">
        <f t="shared" si="5"/>
        <v>0</v>
      </c>
      <c r="K115" s="37" t="s">
        <v>152</v>
      </c>
      <c r="L115" s="37"/>
    </row>
    <row r="116" spans="2:12" s="1" customFormat="1" ht="15" customHeight="1" thickBot="1">
      <c r="B116" s="51">
        <v>7</v>
      </c>
      <c r="C116" s="50" t="s">
        <v>154</v>
      </c>
      <c r="D116" s="307"/>
      <c r="E116" s="308"/>
      <c r="F116" s="49"/>
      <c r="G116" s="47" t="s">
        <v>148</v>
      </c>
      <c r="H116" s="100">
        <v>0.5</v>
      </c>
      <c r="I116" s="47" t="s">
        <v>153</v>
      </c>
      <c r="J116" s="46">
        <f t="shared" si="5"/>
        <v>0</v>
      </c>
      <c r="K116" s="37" t="s">
        <v>175</v>
      </c>
      <c r="L116" s="37"/>
    </row>
    <row r="117" spans="2:11" s="1" customFormat="1" ht="15" customHeight="1">
      <c r="B117" s="44"/>
      <c r="C117" s="45"/>
      <c r="D117" s="44"/>
      <c r="E117" s="44"/>
      <c r="F117" s="43"/>
      <c r="G117" s="42"/>
      <c r="H117" s="319" t="s">
        <v>238</v>
      </c>
      <c r="I117" s="320"/>
      <c r="J117" s="39"/>
      <c r="K117" s="37"/>
    </row>
    <row r="118" spans="2:12" s="1" customFormat="1" ht="15" customHeight="1" thickBot="1">
      <c r="B118" s="37"/>
      <c r="C118" s="37"/>
      <c r="D118" s="37"/>
      <c r="E118" s="37"/>
      <c r="F118" s="41"/>
      <c r="G118" s="37"/>
      <c r="H118" s="321" t="s">
        <v>150</v>
      </c>
      <c r="I118" s="322"/>
      <c r="J118" s="38">
        <f>SUM(J110:J116)</f>
        <v>0</v>
      </c>
      <c r="K118" s="37" t="s">
        <v>697</v>
      </c>
      <c r="L118" s="1" t="s">
        <v>148</v>
      </c>
    </row>
    <row r="119" spans="1:10" ht="18.75" customHeight="1">
      <c r="A119" s="1"/>
      <c r="B119" s="37"/>
      <c r="C119" s="37"/>
      <c r="D119" s="37"/>
      <c r="E119" s="37"/>
      <c r="F119" s="41"/>
      <c r="G119" s="89"/>
      <c r="H119" s="42"/>
      <c r="I119" s="42"/>
      <c r="J119" s="43"/>
    </row>
    <row r="120" spans="1:2" ht="18.75" customHeight="1">
      <c r="A120" s="12" t="s">
        <v>68</v>
      </c>
      <c r="B120" s="1" t="s">
        <v>423</v>
      </c>
    </row>
    <row r="121" ht="11.25" customHeight="1">
      <c r="A121" s="101"/>
    </row>
    <row r="122" spans="1:11" ht="18.75" customHeight="1">
      <c r="A122" s="101"/>
      <c r="B122" s="309" t="s">
        <v>422</v>
      </c>
      <c r="C122" s="310"/>
      <c r="D122" s="309" t="s">
        <v>168</v>
      </c>
      <c r="E122" s="310"/>
      <c r="F122" s="62" t="s">
        <v>421</v>
      </c>
      <c r="G122" s="63"/>
      <c r="H122" s="63" t="s">
        <v>166</v>
      </c>
      <c r="I122" s="63"/>
      <c r="J122" s="62" t="s">
        <v>3</v>
      </c>
      <c r="K122" s="37"/>
    </row>
    <row r="123" spans="1:11" ht="15" customHeight="1">
      <c r="A123" s="101"/>
      <c r="B123" s="61"/>
      <c r="C123" s="60"/>
      <c r="D123" s="59"/>
      <c r="E123" s="58"/>
      <c r="F123" s="57"/>
      <c r="G123" s="55"/>
      <c r="H123" s="55"/>
      <c r="I123" s="55"/>
      <c r="J123" s="54" t="s">
        <v>165</v>
      </c>
      <c r="K123" s="37"/>
    </row>
    <row r="124" spans="2:12" s="1" customFormat="1" ht="15" customHeight="1">
      <c r="B124" s="52">
        <v>1</v>
      </c>
      <c r="C124" s="50" t="s">
        <v>158</v>
      </c>
      <c r="D124" s="307"/>
      <c r="E124" s="308"/>
      <c r="F124" s="49"/>
      <c r="G124" s="47" t="s">
        <v>148</v>
      </c>
      <c r="H124" s="100">
        <v>0.4</v>
      </c>
      <c r="I124" s="47" t="s">
        <v>153</v>
      </c>
      <c r="J124" s="46">
        <f>ROUND(F124*H124,0)</f>
        <v>0</v>
      </c>
      <c r="K124" s="37" t="s">
        <v>163</v>
      </c>
      <c r="L124" s="37"/>
    </row>
    <row r="125" spans="2:12" s="1" customFormat="1" ht="15" customHeight="1">
      <c r="B125" s="51">
        <v>2</v>
      </c>
      <c r="C125" s="50" t="s">
        <v>156</v>
      </c>
      <c r="D125" s="307"/>
      <c r="E125" s="308"/>
      <c r="F125" s="49"/>
      <c r="G125" s="47" t="s">
        <v>148</v>
      </c>
      <c r="H125" s="99">
        <v>0.4</v>
      </c>
      <c r="I125" s="63" t="s">
        <v>153</v>
      </c>
      <c r="J125" s="74">
        <f>ROUND(F125*H125,0)</f>
        <v>0</v>
      </c>
      <c r="K125" s="37" t="s">
        <v>161</v>
      </c>
      <c r="L125" s="37"/>
    </row>
    <row r="126" spans="2:12" s="1" customFormat="1" ht="15" customHeight="1" thickBot="1">
      <c r="B126" s="51">
        <v>3</v>
      </c>
      <c r="C126" s="50" t="s">
        <v>154</v>
      </c>
      <c r="D126" s="307"/>
      <c r="E126" s="308"/>
      <c r="F126" s="49"/>
      <c r="G126" s="47" t="s">
        <v>148</v>
      </c>
      <c r="H126" s="99">
        <v>0.4</v>
      </c>
      <c r="I126" s="63" t="s">
        <v>153</v>
      </c>
      <c r="J126" s="74">
        <f>ROUND(F126*H126,0)</f>
        <v>0</v>
      </c>
      <c r="K126" s="37" t="s">
        <v>159</v>
      </c>
      <c r="L126" s="37"/>
    </row>
    <row r="127" spans="2:11" s="1" customFormat="1" ht="15" customHeight="1">
      <c r="B127" s="44"/>
      <c r="C127" s="45"/>
      <c r="D127" s="44"/>
      <c r="E127" s="44"/>
      <c r="F127" s="43"/>
      <c r="G127" s="42"/>
      <c r="H127" s="319" t="s">
        <v>383</v>
      </c>
      <c r="I127" s="320"/>
      <c r="J127" s="39"/>
      <c r="K127" s="37"/>
    </row>
    <row r="128" spans="2:12" s="1" customFormat="1" ht="15" customHeight="1" thickBot="1">
      <c r="B128" s="37"/>
      <c r="C128" s="37"/>
      <c r="D128" s="37"/>
      <c r="E128" s="37"/>
      <c r="F128" s="41"/>
      <c r="G128" s="37"/>
      <c r="H128" s="321" t="s">
        <v>150</v>
      </c>
      <c r="I128" s="322"/>
      <c r="J128" s="38">
        <f>SUM(J124:J126)</f>
        <v>0</v>
      </c>
      <c r="K128" s="37" t="s">
        <v>232</v>
      </c>
      <c r="L128" s="1" t="s">
        <v>148</v>
      </c>
    </row>
    <row r="129" spans="1:10" ht="18.75" customHeight="1" thickBot="1">
      <c r="A129" s="1"/>
      <c r="B129" s="37"/>
      <c r="C129" s="37"/>
      <c r="D129" s="37"/>
      <c r="E129" s="37"/>
      <c r="F129" s="41"/>
      <c r="G129" s="89"/>
      <c r="H129" s="42"/>
      <c r="I129" s="42"/>
      <c r="J129" s="43"/>
    </row>
    <row r="130" spans="1:10" ht="18.75" customHeight="1">
      <c r="A130" s="1"/>
      <c r="B130" s="37"/>
      <c r="C130" s="37"/>
      <c r="D130" s="37"/>
      <c r="E130" s="37"/>
      <c r="F130" s="41"/>
      <c r="G130" s="89"/>
      <c r="H130" s="325" t="s">
        <v>696</v>
      </c>
      <c r="I130" s="326"/>
      <c r="J130" s="39"/>
    </row>
    <row r="131" spans="8:11" ht="18.75" customHeight="1" thickBot="1">
      <c r="H131" s="327" t="s">
        <v>420</v>
      </c>
      <c r="I131" s="328"/>
      <c r="J131" s="38" t="e">
        <f>SUMIF(L15:L128,"*",J15:J128)</f>
        <v>#DIV/0!</v>
      </c>
      <c r="K131" s="97" t="s">
        <v>695</v>
      </c>
    </row>
  </sheetData>
  <sheetProtection/>
  <mergeCells count="101">
    <mergeCell ref="D126:E126"/>
    <mergeCell ref="D125:E125"/>
    <mergeCell ref="D124:E124"/>
    <mergeCell ref="D14:E14"/>
    <mergeCell ref="D28:E28"/>
    <mergeCell ref="D92:E92"/>
    <mergeCell ref="D116:E116"/>
    <mergeCell ref="D91:E91"/>
    <mergeCell ref="D115:E115"/>
    <mergeCell ref="D34:E34"/>
    <mergeCell ref="B122:C122"/>
    <mergeCell ref="D122:E122"/>
    <mergeCell ref="D90:E90"/>
    <mergeCell ref="D88:E88"/>
    <mergeCell ref="D89:E89"/>
    <mergeCell ref="D100:E100"/>
    <mergeCell ref="D101:E101"/>
    <mergeCell ref="D102:E102"/>
    <mergeCell ref="D114:E114"/>
    <mergeCell ref="D110:E110"/>
    <mergeCell ref="B47:C49"/>
    <mergeCell ref="D47:E49"/>
    <mergeCell ref="B108:C108"/>
    <mergeCell ref="D108:E108"/>
    <mergeCell ref="B77:C77"/>
    <mergeCell ref="D77:E77"/>
    <mergeCell ref="D84:E84"/>
    <mergeCell ref="D98:E98"/>
    <mergeCell ref="D86:E86"/>
    <mergeCell ref="D87:E87"/>
    <mergeCell ref="I1:K1"/>
    <mergeCell ref="H15:I15"/>
    <mergeCell ref="H16:I16"/>
    <mergeCell ref="B84:C84"/>
    <mergeCell ref="B20:C20"/>
    <mergeCell ref="D20:E20"/>
    <mergeCell ref="B34:C34"/>
    <mergeCell ref="B53:C53"/>
    <mergeCell ref="D53:E53"/>
    <mergeCell ref="D36:E36"/>
    <mergeCell ref="B98:C98"/>
    <mergeCell ref="D37:E37"/>
    <mergeCell ref="D38:E38"/>
    <mergeCell ref="D39:E39"/>
    <mergeCell ref="B46:C46"/>
    <mergeCell ref="D46:E46"/>
    <mergeCell ref="D40:E40"/>
    <mergeCell ref="B70:C70"/>
    <mergeCell ref="D70:E70"/>
    <mergeCell ref="D72:E72"/>
    <mergeCell ref="C1:E1"/>
    <mergeCell ref="A1:B1"/>
    <mergeCell ref="B6:C6"/>
    <mergeCell ref="D6:E6"/>
    <mergeCell ref="H29:I29"/>
    <mergeCell ref="H30:I30"/>
    <mergeCell ref="D25:E25"/>
    <mergeCell ref="D26:E26"/>
    <mergeCell ref="D27:E27"/>
    <mergeCell ref="D12:E12"/>
    <mergeCell ref="H94:I94"/>
    <mergeCell ref="H131:I131"/>
    <mergeCell ref="H130:I130"/>
    <mergeCell ref="H118:I118"/>
    <mergeCell ref="H103:I103"/>
    <mergeCell ref="H104:I104"/>
    <mergeCell ref="H117:I117"/>
    <mergeCell ref="H127:I127"/>
    <mergeCell ref="H128:I128"/>
    <mergeCell ref="D13:E13"/>
    <mergeCell ref="D8:E8"/>
    <mergeCell ref="D9:E9"/>
    <mergeCell ref="D10:E10"/>
    <mergeCell ref="D11:E11"/>
    <mergeCell ref="H93:I93"/>
    <mergeCell ref="H65:I65"/>
    <mergeCell ref="H66:I66"/>
    <mergeCell ref="H80:I80"/>
    <mergeCell ref="H73:I73"/>
    <mergeCell ref="D41:E41"/>
    <mergeCell ref="D42:E42"/>
    <mergeCell ref="D43:E43"/>
    <mergeCell ref="D44:E44"/>
    <mergeCell ref="D45:E45"/>
    <mergeCell ref="D22:E22"/>
    <mergeCell ref="D23:E23"/>
    <mergeCell ref="D24:E24"/>
    <mergeCell ref="D57:E57"/>
    <mergeCell ref="D58:E58"/>
    <mergeCell ref="D59:E59"/>
    <mergeCell ref="D60:E60"/>
    <mergeCell ref="D55:E55"/>
    <mergeCell ref="D56:E56"/>
    <mergeCell ref="D111:E111"/>
    <mergeCell ref="D112:E112"/>
    <mergeCell ref="D113:E113"/>
    <mergeCell ref="D61:E61"/>
    <mergeCell ref="D62:E62"/>
    <mergeCell ref="D63:E63"/>
    <mergeCell ref="D64:E64"/>
    <mergeCell ref="D79:E79"/>
  </mergeCells>
  <printOptions/>
  <pageMargins left="0.984251968503937" right="0.5905511811023623" top="0.984251968503937" bottom="0.5905511811023623" header="0.5118110236220472" footer="0.5118110236220472"/>
  <pageSetup horizontalDpi="600" verticalDpi="600" orientation="portrait" paperSize="9" r:id="rId1"/>
  <rowBreaks count="2" manualBreakCount="2">
    <brk id="50" max="255" man="1"/>
    <brk id="95" max="255" man="1"/>
  </rowBreaks>
</worksheet>
</file>

<file path=xl/worksheets/sheet16.xml><?xml version="1.0" encoding="utf-8"?>
<worksheet xmlns="http://schemas.openxmlformats.org/spreadsheetml/2006/main" xmlns:r="http://schemas.openxmlformats.org/officeDocument/2006/relationships">
  <dimension ref="A1:M135"/>
  <sheetViews>
    <sheetView showGridLines="0" view="pageBreakPreview" zoomScale="80" zoomScaleNormal="80" zoomScaleSheetLayoutView="80" zoomScalePageLayoutView="0" workbookViewId="0" topLeftCell="A22">
      <selection activeCell="AC33" sqref="AC33"/>
    </sheetView>
  </sheetViews>
  <sheetFormatPr defaultColWidth="9.00390625" defaultRowHeight="18.75" customHeight="1"/>
  <cols>
    <col min="1" max="1" width="3.75390625" style="97" customWidth="1"/>
    <col min="2" max="2" width="5.375" style="97" customWidth="1"/>
    <col min="3" max="3" width="8.125" style="97" customWidth="1"/>
    <col min="4" max="4" width="3.00390625" style="97" bestFit="1" customWidth="1"/>
    <col min="5" max="5" width="12.00390625" style="97" customWidth="1"/>
    <col min="6" max="6" width="13.625" style="98" customWidth="1"/>
    <col min="7" max="7" width="2.25390625" style="97" bestFit="1" customWidth="1"/>
    <col min="8" max="8" width="11.875" style="97" customWidth="1"/>
    <col min="9" max="9" width="2.25390625" style="97" bestFit="1" customWidth="1"/>
    <col min="10" max="10" width="13.625" style="98" customWidth="1"/>
    <col min="11" max="11" width="5.50390625" style="97" bestFit="1" customWidth="1"/>
    <col min="12" max="12" width="9.00390625" style="97" customWidth="1"/>
    <col min="13" max="13" width="9.00390625" style="112" customWidth="1"/>
    <col min="14" max="16384" width="9.00390625" style="97" customWidth="1"/>
  </cols>
  <sheetData>
    <row r="1" spans="1:11" ht="18.75" customHeight="1">
      <c r="A1" s="329" t="s">
        <v>230</v>
      </c>
      <c r="B1" s="331"/>
      <c r="C1" s="329" t="s">
        <v>450</v>
      </c>
      <c r="D1" s="330"/>
      <c r="E1" s="331"/>
      <c r="H1" s="34" t="s">
        <v>0</v>
      </c>
      <c r="I1" s="332">
        <f>+'総括表'!H4</f>
        <v>0</v>
      </c>
      <c r="J1" s="332"/>
      <c r="K1" s="332"/>
    </row>
    <row r="2" ht="18.75" customHeight="1">
      <c r="J2" s="111"/>
    </row>
    <row r="3" spans="1:2" ht="18.75" customHeight="1">
      <c r="A3" s="12" t="s">
        <v>1</v>
      </c>
      <c r="B3" s="1" t="s">
        <v>449</v>
      </c>
    </row>
    <row r="4" ht="11.25" customHeight="1">
      <c r="A4" s="101"/>
    </row>
    <row r="5" spans="1:11" ht="18.75" customHeight="1">
      <c r="A5" s="101"/>
      <c r="B5" s="309" t="s">
        <v>235</v>
      </c>
      <c r="C5" s="310"/>
      <c r="D5" s="309" t="s">
        <v>168</v>
      </c>
      <c r="E5" s="310"/>
      <c r="F5" s="62" t="s">
        <v>405</v>
      </c>
      <c r="G5" s="63"/>
      <c r="H5" s="63" t="s">
        <v>166</v>
      </c>
      <c r="I5" s="63"/>
      <c r="J5" s="62" t="s">
        <v>3</v>
      </c>
      <c r="K5" s="37"/>
    </row>
    <row r="6" spans="1:11" ht="15" customHeight="1">
      <c r="A6" s="101"/>
      <c r="B6" s="61"/>
      <c r="C6" s="60"/>
      <c r="D6" s="59"/>
      <c r="E6" s="58"/>
      <c r="F6" s="57"/>
      <c r="G6" s="55"/>
      <c r="H6" s="55"/>
      <c r="I6" s="55"/>
      <c r="J6" s="54" t="s">
        <v>165</v>
      </c>
      <c r="K6" s="37"/>
    </row>
    <row r="7" spans="2:13" s="1" customFormat="1" ht="15" customHeight="1">
      <c r="B7" s="52">
        <v>1</v>
      </c>
      <c r="C7" s="53" t="s">
        <v>193</v>
      </c>
      <c r="D7" s="307"/>
      <c r="E7" s="308"/>
      <c r="F7" s="49"/>
      <c r="G7" s="47" t="s">
        <v>148</v>
      </c>
      <c r="H7" s="114">
        <v>0.324</v>
      </c>
      <c r="I7" s="47" t="s">
        <v>153</v>
      </c>
      <c r="J7" s="46">
        <f>ROUND(F7*H7,0)</f>
        <v>0</v>
      </c>
      <c r="K7" s="37" t="s">
        <v>163</v>
      </c>
      <c r="M7" s="112"/>
    </row>
    <row r="8" spans="2:13" s="1" customFormat="1" ht="15" customHeight="1">
      <c r="B8" s="52">
        <v>2</v>
      </c>
      <c r="C8" s="53" t="s">
        <v>178</v>
      </c>
      <c r="D8" s="307"/>
      <c r="E8" s="308"/>
      <c r="F8" s="49"/>
      <c r="G8" s="47" t="s">
        <v>148</v>
      </c>
      <c r="H8" s="114">
        <v>0.353</v>
      </c>
      <c r="I8" s="47" t="s">
        <v>153</v>
      </c>
      <c r="J8" s="46">
        <f>ROUND(F8*H8,0)</f>
        <v>0</v>
      </c>
      <c r="K8" s="37" t="s">
        <v>161</v>
      </c>
      <c r="M8" s="85"/>
    </row>
    <row r="9" spans="2:13" s="1" customFormat="1" ht="15" customHeight="1" thickBot="1">
      <c r="B9" s="51">
        <v>3</v>
      </c>
      <c r="C9" s="50" t="s">
        <v>177</v>
      </c>
      <c r="D9" s="307"/>
      <c r="E9" s="308"/>
      <c r="F9" s="49"/>
      <c r="G9" s="47" t="s">
        <v>148</v>
      </c>
      <c r="H9" s="114">
        <v>0.382</v>
      </c>
      <c r="I9" s="47" t="s">
        <v>153</v>
      </c>
      <c r="J9" s="46">
        <f>ROUND(F9*H9,0)</f>
        <v>0</v>
      </c>
      <c r="K9" s="37" t="s">
        <v>159</v>
      </c>
      <c r="M9" s="85"/>
    </row>
    <row r="10" spans="2:13" s="1" customFormat="1" ht="15" customHeight="1">
      <c r="B10" s="44"/>
      <c r="C10" s="45"/>
      <c r="D10" s="44"/>
      <c r="E10" s="44"/>
      <c r="F10" s="43"/>
      <c r="G10" s="42"/>
      <c r="H10" s="319" t="s">
        <v>383</v>
      </c>
      <c r="I10" s="320"/>
      <c r="J10" s="39"/>
      <c r="K10" s="37"/>
      <c r="M10" s="85"/>
    </row>
    <row r="11" spans="2:13" s="1" customFormat="1" ht="15" customHeight="1" thickBot="1">
      <c r="B11" s="37"/>
      <c r="C11" s="37"/>
      <c r="D11" s="37"/>
      <c r="E11" s="37"/>
      <c r="F11" s="41"/>
      <c r="G11" s="37"/>
      <c r="H11" s="321" t="s">
        <v>150</v>
      </c>
      <c r="I11" s="322"/>
      <c r="J11" s="38">
        <f>SUM(J7:J9)</f>
        <v>0</v>
      </c>
      <c r="K11" s="37" t="s">
        <v>219</v>
      </c>
      <c r="L11" s="1" t="s">
        <v>148</v>
      </c>
      <c r="M11" s="85"/>
    </row>
    <row r="12" spans="6:13" s="1" customFormat="1" ht="18.75" customHeight="1">
      <c r="F12" s="3"/>
      <c r="J12" s="3"/>
      <c r="M12" s="85"/>
    </row>
    <row r="13" spans="1:13" ht="18.75" customHeight="1">
      <c r="A13" s="12" t="s">
        <v>26</v>
      </c>
      <c r="B13" s="1" t="s">
        <v>877</v>
      </c>
      <c r="M13" s="85"/>
    </row>
    <row r="14" spans="1:13" ht="11.25" customHeight="1">
      <c r="A14" s="101"/>
      <c r="M14" s="85"/>
    </row>
    <row r="15" spans="1:13" ht="18.75" customHeight="1">
      <c r="A15" s="101"/>
      <c r="B15" s="309" t="s">
        <v>169</v>
      </c>
      <c r="C15" s="310"/>
      <c r="D15" s="309" t="s">
        <v>168</v>
      </c>
      <c r="E15" s="310"/>
      <c r="F15" s="62" t="s">
        <v>167</v>
      </c>
      <c r="G15" s="63"/>
      <c r="H15" s="63" t="s">
        <v>166</v>
      </c>
      <c r="I15" s="63"/>
      <c r="J15" s="62" t="s">
        <v>3</v>
      </c>
      <c r="K15" s="37"/>
      <c r="M15" s="85"/>
    </row>
    <row r="16" spans="1:13" ht="15" customHeight="1">
      <c r="A16" s="101"/>
      <c r="B16" s="61"/>
      <c r="C16" s="60"/>
      <c r="D16" s="59"/>
      <c r="E16" s="58"/>
      <c r="F16" s="57"/>
      <c r="G16" s="55"/>
      <c r="H16" s="55"/>
      <c r="I16" s="55"/>
      <c r="J16" s="54" t="s">
        <v>165</v>
      </c>
      <c r="K16" s="37"/>
      <c r="M16" s="85"/>
    </row>
    <row r="17" spans="2:13" s="1" customFormat="1" ht="15" customHeight="1">
      <c r="B17" s="52">
        <v>1</v>
      </c>
      <c r="C17" s="53" t="s">
        <v>176</v>
      </c>
      <c r="D17" s="307"/>
      <c r="E17" s="308"/>
      <c r="F17" s="49"/>
      <c r="G17" s="47" t="s">
        <v>148</v>
      </c>
      <c r="H17" s="114">
        <v>0.247</v>
      </c>
      <c r="I17" s="47" t="s">
        <v>153</v>
      </c>
      <c r="J17" s="46">
        <f aca="true" t="shared" si="0" ref="J17:J23">ROUND(F17*H17,0)</f>
        <v>0</v>
      </c>
      <c r="K17" s="37" t="s">
        <v>163</v>
      </c>
      <c r="M17" s="112"/>
    </row>
    <row r="18" spans="2:13" s="1" customFormat="1" ht="15" customHeight="1">
      <c r="B18" s="52">
        <v>2</v>
      </c>
      <c r="C18" s="53" t="s">
        <v>164</v>
      </c>
      <c r="D18" s="307"/>
      <c r="E18" s="308"/>
      <c r="F18" s="49"/>
      <c r="G18" s="47" t="s">
        <v>148</v>
      </c>
      <c r="H18" s="114">
        <v>0.265</v>
      </c>
      <c r="I18" s="47" t="s">
        <v>153</v>
      </c>
      <c r="J18" s="46">
        <f t="shared" si="0"/>
        <v>0</v>
      </c>
      <c r="K18" s="37" t="s">
        <v>161</v>
      </c>
      <c r="M18" s="112"/>
    </row>
    <row r="19" spans="2:13" s="1" customFormat="1" ht="15" customHeight="1">
      <c r="B19" s="52">
        <v>3</v>
      </c>
      <c r="C19" s="53" t="s">
        <v>162</v>
      </c>
      <c r="D19" s="307"/>
      <c r="E19" s="308"/>
      <c r="F19" s="49"/>
      <c r="G19" s="47" t="s">
        <v>148</v>
      </c>
      <c r="H19" s="114">
        <v>0.282</v>
      </c>
      <c r="I19" s="47" t="s">
        <v>153</v>
      </c>
      <c r="J19" s="46">
        <f t="shared" si="0"/>
        <v>0</v>
      </c>
      <c r="K19" s="37" t="s">
        <v>159</v>
      </c>
      <c r="M19" s="112"/>
    </row>
    <row r="20" spans="2:13" s="1" customFormat="1" ht="15" customHeight="1">
      <c r="B20" s="52">
        <v>4</v>
      </c>
      <c r="C20" s="53" t="s">
        <v>160</v>
      </c>
      <c r="D20" s="307"/>
      <c r="E20" s="308"/>
      <c r="F20" s="49"/>
      <c r="G20" s="47" t="s">
        <v>148</v>
      </c>
      <c r="H20" s="114">
        <v>0.3</v>
      </c>
      <c r="I20" s="47" t="s">
        <v>153</v>
      </c>
      <c r="J20" s="46">
        <f t="shared" si="0"/>
        <v>0</v>
      </c>
      <c r="K20" s="37" t="s">
        <v>157</v>
      </c>
      <c r="M20" s="112"/>
    </row>
    <row r="21" spans="2:13" s="1" customFormat="1" ht="15" customHeight="1">
      <c r="B21" s="51">
        <v>5</v>
      </c>
      <c r="C21" s="50" t="s">
        <v>158</v>
      </c>
      <c r="D21" s="307"/>
      <c r="E21" s="308"/>
      <c r="F21" s="49"/>
      <c r="G21" s="47" t="s">
        <v>148</v>
      </c>
      <c r="H21" s="114">
        <v>0.3</v>
      </c>
      <c r="I21" s="47" t="s">
        <v>153</v>
      </c>
      <c r="J21" s="46">
        <f t="shared" si="0"/>
        <v>0</v>
      </c>
      <c r="K21" s="37" t="s">
        <v>155</v>
      </c>
      <c r="M21" s="85"/>
    </row>
    <row r="22" spans="2:13" s="1" customFormat="1" ht="15" customHeight="1">
      <c r="B22" s="51">
        <v>6</v>
      </c>
      <c r="C22" s="50" t="s">
        <v>156</v>
      </c>
      <c r="D22" s="307"/>
      <c r="E22" s="308"/>
      <c r="F22" s="49"/>
      <c r="G22" s="47" t="s">
        <v>148</v>
      </c>
      <c r="H22" s="114">
        <v>0.3</v>
      </c>
      <c r="I22" s="47" t="s">
        <v>153</v>
      </c>
      <c r="J22" s="46">
        <f t="shared" si="0"/>
        <v>0</v>
      </c>
      <c r="K22" s="37" t="s">
        <v>152</v>
      </c>
      <c r="M22" s="85"/>
    </row>
    <row r="23" spans="2:13" s="1" customFormat="1" ht="15" customHeight="1" thickBot="1">
      <c r="B23" s="51">
        <v>7</v>
      </c>
      <c r="C23" s="50" t="s">
        <v>154</v>
      </c>
      <c r="D23" s="307"/>
      <c r="E23" s="308"/>
      <c r="F23" s="49"/>
      <c r="G23" s="47" t="s">
        <v>148</v>
      </c>
      <c r="H23" s="114">
        <v>0.3</v>
      </c>
      <c r="I23" s="47" t="s">
        <v>153</v>
      </c>
      <c r="J23" s="46">
        <f t="shared" si="0"/>
        <v>0</v>
      </c>
      <c r="K23" s="37" t="s">
        <v>175</v>
      </c>
      <c r="M23" s="85"/>
    </row>
    <row r="24" spans="2:13" s="1" customFormat="1" ht="15" customHeight="1">
      <c r="B24" s="44"/>
      <c r="C24" s="45"/>
      <c r="D24" s="44"/>
      <c r="E24" s="44"/>
      <c r="F24" s="43"/>
      <c r="G24" s="42"/>
      <c r="H24" s="319" t="s">
        <v>238</v>
      </c>
      <c r="I24" s="320"/>
      <c r="J24" s="39"/>
      <c r="K24" s="37"/>
      <c r="M24" s="85"/>
    </row>
    <row r="25" spans="2:13" s="1" customFormat="1" ht="15" customHeight="1" thickBot="1">
      <c r="B25" s="37"/>
      <c r="C25" s="37"/>
      <c r="D25" s="37"/>
      <c r="E25" s="37"/>
      <c r="F25" s="41"/>
      <c r="G25" s="37"/>
      <c r="H25" s="321" t="s">
        <v>150</v>
      </c>
      <c r="I25" s="322"/>
      <c r="J25" s="38">
        <f>SUM(J17:J23)</f>
        <v>0</v>
      </c>
      <c r="K25" s="37" t="s">
        <v>212</v>
      </c>
      <c r="L25" s="1" t="s">
        <v>148</v>
      </c>
      <c r="M25" s="85"/>
    </row>
    <row r="26" spans="6:13" s="1" customFormat="1" ht="18.75" customHeight="1">
      <c r="F26" s="3"/>
      <c r="J26" s="3"/>
      <c r="M26" s="85"/>
    </row>
    <row r="27" spans="1:13" ht="18.75" customHeight="1">
      <c r="A27" s="12" t="s">
        <v>31</v>
      </c>
      <c r="B27" s="1" t="s">
        <v>878</v>
      </c>
      <c r="M27" s="85"/>
    </row>
    <row r="28" spans="1:13" ht="11.25" customHeight="1">
      <c r="A28" s="101"/>
      <c r="M28" s="85"/>
    </row>
    <row r="29" spans="1:13" ht="18.75" customHeight="1">
      <c r="A29" s="101"/>
      <c r="B29" s="309" t="s">
        <v>169</v>
      </c>
      <c r="C29" s="310"/>
      <c r="D29" s="309" t="s">
        <v>168</v>
      </c>
      <c r="E29" s="310"/>
      <c r="F29" s="62" t="s">
        <v>167</v>
      </c>
      <c r="G29" s="63"/>
      <c r="H29" s="63" t="s">
        <v>166</v>
      </c>
      <c r="I29" s="63"/>
      <c r="J29" s="62" t="s">
        <v>3</v>
      </c>
      <c r="K29" s="37"/>
      <c r="M29" s="125"/>
    </row>
    <row r="30" spans="1:11" ht="15" customHeight="1">
      <c r="A30" s="101"/>
      <c r="B30" s="61"/>
      <c r="C30" s="60"/>
      <c r="D30" s="59"/>
      <c r="E30" s="58"/>
      <c r="F30" s="57"/>
      <c r="G30" s="55"/>
      <c r="H30" s="55"/>
      <c r="I30" s="55"/>
      <c r="J30" s="54" t="s">
        <v>165</v>
      </c>
      <c r="K30" s="37"/>
    </row>
    <row r="31" spans="2:13" s="1" customFormat="1" ht="15" customHeight="1">
      <c r="B31" s="52">
        <v>1</v>
      </c>
      <c r="C31" s="53" t="s">
        <v>160</v>
      </c>
      <c r="D31" s="307"/>
      <c r="E31" s="308"/>
      <c r="F31" s="49"/>
      <c r="G31" s="47" t="s">
        <v>148</v>
      </c>
      <c r="H31" s="114">
        <v>0.5</v>
      </c>
      <c r="I31" s="47" t="s">
        <v>153</v>
      </c>
      <c r="J31" s="46">
        <f>ROUND(F31*H31,0)</f>
        <v>0</v>
      </c>
      <c r="K31" s="37" t="s">
        <v>163</v>
      </c>
      <c r="M31" s="112"/>
    </row>
    <row r="32" spans="2:13" s="1" customFormat="1" ht="15" customHeight="1">
      <c r="B32" s="51">
        <v>2</v>
      </c>
      <c r="C32" s="50" t="s">
        <v>158</v>
      </c>
      <c r="D32" s="307"/>
      <c r="E32" s="308"/>
      <c r="F32" s="49"/>
      <c r="G32" s="47" t="s">
        <v>148</v>
      </c>
      <c r="H32" s="114">
        <v>0.5</v>
      </c>
      <c r="I32" s="47" t="s">
        <v>153</v>
      </c>
      <c r="J32" s="46">
        <f>ROUND(F32*H32,0)</f>
        <v>0</v>
      </c>
      <c r="K32" s="37" t="s">
        <v>161</v>
      </c>
      <c r="M32" s="112"/>
    </row>
    <row r="33" spans="2:13" s="1" customFormat="1" ht="15" customHeight="1">
      <c r="B33" s="51">
        <v>3</v>
      </c>
      <c r="C33" s="50" t="s">
        <v>156</v>
      </c>
      <c r="D33" s="307"/>
      <c r="E33" s="308"/>
      <c r="F33" s="49"/>
      <c r="G33" s="47" t="s">
        <v>148</v>
      </c>
      <c r="H33" s="114">
        <v>0.5</v>
      </c>
      <c r="I33" s="47" t="s">
        <v>153</v>
      </c>
      <c r="J33" s="46">
        <f>ROUND(F33*H33,0)</f>
        <v>0</v>
      </c>
      <c r="K33" s="37" t="s">
        <v>159</v>
      </c>
      <c r="M33" s="112"/>
    </row>
    <row r="34" spans="2:13" s="1" customFormat="1" ht="15" customHeight="1" thickBot="1">
      <c r="B34" s="51">
        <v>4</v>
      </c>
      <c r="C34" s="50" t="s">
        <v>154</v>
      </c>
      <c r="D34" s="307"/>
      <c r="E34" s="308"/>
      <c r="F34" s="49"/>
      <c r="G34" s="47" t="s">
        <v>148</v>
      </c>
      <c r="H34" s="114">
        <v>0.5</v>
      </c>
      <c r="I34" s="47" t="s">
        <v>153</v>
      </c>
      <c r="J34" s="46">
        <f>ROUND(F34*H34,0)</f>
        <v>0</v>
      </c>
      <c r="K34" s="37" t="s">
        <v>157</v>
      </c>
      <c r="M34" s="112"/>
    </row>
    <row r="35" spans="2:13" s="1" customFormat="1" ht="15" customHeight="1">
      <c r="B35" s="44"/>
      <c r="C35" s="45"/>
      <c r="D35" s="44"/>
      <c r="E35" s="44"/>
      <c r="F35" s="43"/>
      <c r="G35" s="42"/>
      <c r="H35" s="319" t="s">
        <v>233</v>
      </c>
      <c r="I35" s="320"/>
      <c r="J35" s="39"/>
      <c r="K35" s="37"/>
      <c r="M35" s="112"/>
    </row>
    <row r="36" spans="2:13" s="1" customFormat="1" ht="15" customHeight="1" thickBot="1">
      <c r="B36" s="37"/>
      <c r="C36" s="37"/>
      <c r="D36" s="37"/>
      <c r="E36" s="37"/>
      <c r="F36" s="41"/>
      <c r="G36" s="37"/>
      <c r="H36" s="321" t="s">
        <v>150</v>
      </c>
      <c r="I36" s="322"/>
      <c r="J36" s="38">
        <f>SUM(J31:J34)</f>
        <v>0</v>
      </c>
      <c r="K36" s="37" t="s">
        <v>713</v>
      </c>
      <c r="L36" s="1" t="s">
        <v>148</v>
      </c>
      <c r="M36" s="85"/>
    </row>
    <row r="37" spans="6:13" s="1" customFormat="1" ht="18.75" customHeight="1">
      <c r="F37" s="3"/>
      <c r="J37" s="3"/>
      <c r="M37" s="85"/>
    </row>
    <row r="38" spans="1:13" ht="18.75" customHeight="1">
      <c r="A38" s="12" t="s">
        <v>32</v>
      </c>
      <c r="B38" s="1" t="s">
        <v>879</v>
      </c>
      <c r="M38" s="85"/>
    </row>
    <row r="39" spans="1:13" ht="11.25" customHeight="1">
      <c r="A39" s="101"/>
      <c r="M39" s="85"/>
    </row>
    <row r="40" spans="1:13" ht="18.75" customHeight="1">
      <c r="A40" s="101"/>
      <c r="B40" s="309" t="s">
        <v>169</v>
      </c>
      <c r="C40" s="310"/>
      <c r="D40" s="309" t="s">
        <v>168</v>
      </c>
      <c r="E40" s="310"/>
      <c r="F40" s="62" t="s">
        <v>167</v>
      </c>
      <c r="G40" s="63"/>
      <c r="H40" s="63" t="s">
        <v>166</v>
      </c>
      <c r="I40" s="63"/>
      <c r="J40" s="62" t="s">
        <v>3</v>
      </c>
      <c r="K40" s="37"/>
      <c r="M40" s="85"/>
    </row>
    <row r="41" spans="1:13" ht="15" customHeight="1">
      <c r="A41" s="101"/>
      <c r="B41" s="61"/>
      <c r="C41" s="60"/>
      <c r="D41" s="59"/>
      <c r="E41" s="58"/>
      <c r="F41" s="57"/>
      <c r="G41" s="55"/>
      <c r="H41" s="55"/>
      <c r="I41" s="55"/>
      <c r="J41" s="54" t="s">
        <v>165</v>
      </c>
      <c r="K41" s="37"/>
      <c r="M41" s="85"/>
    </row>
    <row r="42" spans="2:13" s="1" customFormat="1" ht="15" customHeight="1">
      <c r="B42" s="52">
        <v>1</v>
      </c>
      <c r="C42" s="53" t="s">
        <v>176</v>
      </c>
      <c r="D42" s="307"/>
      <c r="E42" s="308"/>
      <c r="F42" s="49"/>
      <c r="G42" s="47" t="s">
        <v>148</v>
      </c>
      <c r="H42" s="114">
        <v>0.412</v>
      </c>
      <c r="I42" s="47" t="s">
        <v>153</v>
      </c>
      <c r="J42" s="46">
        <f aca="true" t="shared" si="1" ref="J42:J48">ROUND(F42*H42,0)</f>
        <v>0</v>
      </c>
      <c r="K42" s="37" t="s">
        <v>163</v>
      </c>
      <c r="M42" s="85"/>
    </row>
    <row r="43" spans="2:13" s="1" customFormat="1" ht="15" customHeight="1">
      <c r="B43" s="52">
        <v>2</v>
      </c>
      <c r="C43" s="53" t="s">
        <v>164</v>
      </c>
      <c r="D43" s="307"/>
      <c r="E43" s="308"/>
      <c r="F43" s="49"/>
      <c r="G43" s="47" t="s">
        <v>148</v>
      </c>
      <c r="H43" s="114">
        <v>0.442</v>
      </c>
      <c r="I43" s="47" t="s">
        <v>153</v>
      </c>
      <c r="J43" s="46">
        <f t="shared" si="1"/>
        <v>0</v>
      </c>
      <c r="K43" s="37" t="s">
        <v>161</v>
      </c>
      <c r="M43" s="112"/>
    </row>
    <row r="44" spans="2:13" s="1" customFormat="1" ht="15" customHeight="1">
      <c r="B44" s="52">
        <v>3</v>
      </c>
      <c r="C44" s="53" t="s">
        <v>162</v>
      </c>
      <c r="D44" s="307"/>
      <c r="E44" s="308"/>
      <c r="F44" s="49"/>
      <c r="G44" s="47" t="s">
        <v>148</v>
      </c>
      <c r="H44" s="114">
        <v>0.471</v>
      </c>
      <c r="I44" s="47" t="s">
        <v>153</v>
      </c>
      <c r="J44" s="46">
        <f t="shared" si="1"/>
        <v>0</v>
      </c>
      <c r="K44" s="37" t="s">
        <v>159</v>
      </c>
      <c r="M44" s="112"/>
    </row>
    <row r="45" spans="2:13" s="1" customFormat="1" ht="15" customHeight="1">
      <c r="B45" s="52">
        <v>4</v>
      </c>
      <c r="C45" s="53" t="s">
        <v>160</v>
      </c>
      <c r="D45" s="307"/>
      <c r="E45" s="308"/>
      <c r="F45" s="49"/>
      <c r="G45" s="47" t="s">
        <v>148</v>
      </c>
      <c r="H45" s="114">
        <v>0.5</v>
      </c>
      <c r="I45" s="47" t="s">
        <v>153</v>
      </c>
      <c r="J45" s="46">
        <f t="shared" si="1"/>
        <v>0</v>
      </c>
      <c r="K45" s="37" t="s">
        <v>157</v>
      </c>
      <c r="M45" s="112"/>
    </row>
    <row r="46" spans="2:13" s="1" customFormat="1" ht="15" customHeight="1">
      <c r="B46" s="51">
        <v>5</v>
      </c>
      <c r="C46" s="50" t="s">
        <v>158</v>
      </c>
      <c r="D46" s="307"/>
      <c r="E46" s="308"/>
      <c r="F46" s="49"/>
      <c r="G46" s="47" t="s">
        <v>148</v>
      </c>
      <c r="H46" s="114">
        <v>0.5</v>
      </c>
      <c r="I46" s="47" t="s">
        <v>153</v>
      </c>
      <c r="J46" s="46">
        <f t="shared" si="1"/>
        <v>0</v>
      </c>
      <c r="K46" s="37" t="s">
        <v>155</v>
      </c>
      <c r="M46" s="112"/>
    </row>
    <row r="47" spans="2:13" s="1" customFormat="1" ht="15" customHeight="1">
      <c r="B47" s="51">
        <v>6</v>
      </c>
      <c r="C47" s="50" t="s">
        <v>156</v>
      </c>
      <c r="D47" s="307"/>
      <c r="E47" s="308"/>
      <c r="F47" s="49"/>
      <c r="G47" s="47" t="s">
        <v>148</v>
      </c>
      <c r="H47" s="114">
        <v>0.5</v>
      </c>
      <c r="I47" s="47" t="s">
        <v>153</v>
      </c>
      <c r="J47" s="46">
        <f t="shared" si="1"/>
        <v>0</v>
      </c>
      <c r="K47" s="37" t="s">
        <v>152</v>
      </c>
      <c r="M47" s="85"/>
    </row>
    <row r="48" spans="2:13" s="1" customFormat="1" ht="15" customHeight="1" thickBot="1">
      <c r="B48" s="51">
        <v>7</v>
      </c>
      <c r="C48" s="50" t="s">
        <v>154</v>
      </c>
      <c r="D48" s="307"/>
      <c r="E48" s="308"/>
      <c r="F48" s="49"/>
      <c r="G48" s="47" t="s">
        <v>148</v>
      </c>
      <c r="H48" s="114">
        <v>0.5</v>
      </c>
      <c r="I48" s="47" t="s">
        <v>153</v>
      </c>
      <c r="J48" s="46">
        <f t="shared" si="1"/>
        <v>0</v>
      </c>
      <c r="K48" s="37" t="s">
        <v>175</v>
      </c>
      <c r="M48" s="85"/>
    </row>
    <row r="49" spans="2:13" s="1" customFormat="1" ht="15" customHeight="1">
      <c r="B49" s="44"/>
      <c r="C49" s="45"/>
      <c r="D49" s="44"/>
      <c r="E49" s="44"/>
      <c r="F49" s="43"/>
      <c r="G49" s="42"/>
      <c r="H49" s="319" t="s">
        <v>238</v>
      </c>
      <c r="I49" s="320"/>
      <c r="J49" s="39"/>
      <c r="K49" s="37"/>
      <c r="M49" s="85"/>
    </row>
    <row r="50" spans="2:13" s="1" customFormat="1" ht="15" customHeight="1" thickBot="1">
      <c r="B50" s="37"/>
      <c r="C50" s="37"/>
      <c r="D50" s="37"/>
      <c r="E50" s="37"/>
      <c r="F50" s="41"/>
      <c r="G50" s="37"/>
      <c r="H50" s="321" t="s">
        <v>150</v>
      </c>
      <c r="I50" s="322"/>
      <c r="J50" s="38">
        <f>SUM(J42:J48)</f>
        <v>0</v>
      </c>
      <c r="K50" s="37" t="s">
        <v>712</v>
      </c>
      <c r="L50" s="1" t="s">
        <v>148</v>
      </c>
      <c r="M50" s="85"/>
    </row>
    <row r="51" spans="6:13" s="1" customFormat="1" ht="18.75" customHeight="1">
      <c r="F51" s="3"/>
      <c r="J51" s="3"/>
      <c r="M51" s="85"/>
    </row>
    <row r="52" spans="1:2" ht="18.75" customHeight="1">
      <c r="A52" s="12" t="s">
        <v>33</v>
      </c>
      <c r="B52" s="1" t="s">
        <v>880</v>
      </c>
    </row>
    <row r="53" ht="11.25" customHeight="1">
      <c r="A53" s="101"/>
    </row>
    <row r="54" spans="1:11" ht="18.75" customHeight="1">
      <c r="A54" s="101"/>
      <c r="B54" s="309" t="s">
        <v>235</v>
      </c>
      <c r="C54" s="310"/>
      <c r="D54" s="309" t="s">
        <v>168</v>
      </c>
      <c r="E54" s="310"/>
      <c r="F54" s="62" t="s">
        <v>234</v>
      </c>
      <c r="G54" s="63"/>
      <c r="H54" s="63" t="s">
        <v>166</v>
      </c>
      <c r="I54" s="63"/>
      <c r="J54" s="62" t="s">
        <v>3</v>
      </c>
      <c r="K54" s="37"/>
    </row>
    <row r="55" spans="1:11" ht="15" customHeight="1">
      <c r="A55" s="101"/>
      <c r="B55" s="61"/>
      <c r="C55" s="60"/>
      <c r="D55" s="59"/>
      <c r="E55" s="58"/>
      <c r="F55" s="57"/>
      <c r="G55" s="55"/>
      <c r="H55" s="55"/>
      <c r="I55" s="55"/>
      <c r="J55" s="54" t="s">
        <v>165</v>
      </c>
      <c r="K55" s="37"/>
    </row>
    <row r="56" spans="2:13" s="1" customFormat="1" ht="15" customHeight="1">
      <c r="B56" s="52">
        <v>1</v>
      </c>
      <c r="C56" s="53" t="s">
        <v>176</v>
      </c>
      <c r="D56" s="307"/>
      <c r="E56" s="308"/>
      <c r="F56" s="49"/>
      <c r="G56" s="47" t="s">
        <v>148</v>
      </c>
      <c r="H56" s="114">
        <v>0.412</v>
      </c>
      <c r="I56" s="47" t="s">
        <v>153</v>
      </c>
      <c r="J56" s="46">
        <f>ROUND(F56*H56,0)</f>
        <v>0</v>
      </c>
      <c r="K56" s="37" t="s">
        <v>163</v>
      </c>
      <c r="M56" s="85"/>
    </row>
    <row r="57" spans="2:13" s="1" customFormat="1" ht="15" customHeight="1">
      <c r="B57" s="52">
        <v>2</v>
      </c>
      <c r="C57" s="53" t="s">
        <v>164</v>
      </c>
      <c r="D57" s="307"/>
      <c r="E57" s="308"/>
      <c r="F57" s="49"/>
      <c r="G57" s="47" t="s">
        <v>148</v>
      </c>
      <c r="H57" s="114">
        <v>0.442</v>
      </c>
      <c r="I57" s="47" t="s">
        <v>153</v>
      </c>
      <c r="J57" s="46">
        <f>ROUND(F57*H57,0)</f>
        <v>0</v>
      </c>
      <c r="K57" s="37" t="s">
        <v>161</v>
      </c>
      <c r="M57" s="85"/>
    </row>
    <row r="58" spans="2:13" s="1" customFormat="1" ht="15" customHeight="1">
      <c r="B58" s="52">
        <v>3</v>
      </c>
      <c r="C58" s="53" t="s">
        <v>162</v>
      </c>
      <c r="D58" s="307"/>
      <c r="E58" s="308"/>
      <c r="F58" s="49"/>
      <c r="G58" s="47" t="s">
        <v>148</v>
      </c>
      <c r="H58" s="114">
        <v>0.471</v>
      </c>
      <c r="I58" s="47" t="s">
        <v>153</v>
      </c>
      <c r="J58" s="46">
        <f>ROUND(F58*H58,0)</f>
        <v>0</v>
      </c>
      <c r="K58" s="37" t="s">
        <v>159</v>
      </c>
      <c r="M58" s="85"/>
    </row>
    <row r="59" spans="2:13" s="1" customFormat="1" ht="15" customHeight="1" thickBot="1">
      <c r="B59" s="51">
        <v>4</v>
      </c>
      <c r="C59" s="50" t="s">
        <v>160</v>
      </c>
      <c r="D59" s="307"/>
      <c r="E59" s="308"/>
      <c r="F59" s="49"/>
      <c r="G59" s="47" t="s">
        <v>148</v>
      </c>
      <c r="H59" s="114">
        <v>0.5</v>
      </c>
      <c r="I59" s="47" t="s">
        <v>153</v>
      </c>
      <c r="J59" s="46">
        <f>ROUND(F59*H59,0)</f>
        <v>0</v>
      </c>
      <c r="K59" s="37" t="s">
        <v>157</v>
      </c>
      <c r="M59" s="85"/>
    </row>
    <row r="60" spans="2:13" s="1" customFormat="1" ht="15" customHeight="1">
      <c r="B60" s="44"/>
      <c r="C60" s="45"/>
      <c r="D60" s="44"/>
      <c r="E60" s="44"/>
      <c r="F60" s="43"/>
      <c r="G60" s="42"/>
      <c r="H60" s="319" t="s">
        <v>233</v>
      </c>
      <c r="I60" s="320"/>
      <c r="J60" s="39"/>
      <c r="K60" s="37"/>
      <c r="M60" s="85"/>
    </row>
    <row r="61" spans="2:13" s="1" customFormat="1" ht="15" customHeight="1" thickBot="1">
      <c r="B61" s="37"/>
      <c r="C61" s="37"/>
      <c r="D61" s="37"/>
      <c r="E61" s="37"/>
      <c r="F61" s="41"/>
      <c r="G61" s="37"/>
      <c r="H61" s="321" t="s">
        <v>150</v>
      </c>
      <c r="I61" s="322"/>
      <c r="J61" s="38">
        <f>SUM(J56:J59)</f>
        <v>0</v>
      </c>
      <c r="K61" s="37" t="s">
        <v>701</v>
      </c>
      <c r="L61" s="1" t="s">
        <v>148</v>
      </c>
      <c r="M61" s="85"/>
    </row>
    <row r="62" spans="6:13" s="1" customFormat="1" ht="18.75" customHeight="1">
      <c r="F62" s="3"/>
      <c r="J62" s="3"/>
      <c r="M62" s="85"/>
    </row>
    <row r="63" spans="1:2" ht="18.75" customHeight="1">
      <c r="A63" s="12" t="s">
        <v>37</v>
      </c>
      <c r="B63" s="1" t="s">
        <v>448</v>
      </c>
    </row>
    <row r="64" ht="11.25" customHeight="1">
      <c r="A64" s="101"/>
    </row>
    <row r="65" spans="1:11" ht="18.75" customHeight="1">
      <c r="A65" s="101"/>
      <c r="B65" s="309" t="s">
        <v>169</v>
      </c>
      <c r="C65" s="310"/>
      <c r="D65" s="309" t="s">
        <v>168</v>
      </c>
      <c r="E65" s="310"/>
      <c r="F65" s="62" t="s">
        <v>167</v>
      </c>
      <c r="G65" s="63"/>
      <c r="H65" s="63" t="s">
        <v>166</v>
      </c>
      <c r="I65" s="63"/>
      <c r="J65" s="62" t="s">
        <v>3</v>
      </c>
      <c r="K65" s="37"/>
    </row>
    <row r="66" spans="1:11" ht="15" customHeight="1">
      <c r="A66" s="101"/>
      <c r="B66" s="61"/>
      <c r="C66" s="60"/>
      <c r="D66" s="59"/>
      <c r="E66" s="58"/>
      <c r="F66" s="57"/>
      <c r="G66" s="55"/>
      <c r="H66" s="55"/>
      <c r="I66" s="55"/>
      <c r="J66" s="54" t="s">
        <v>165</v>
      </c>
      <c r="K66" s="37"/>
    </row>
    <row r="67" spans="2:13" s="1" customFormat="1" ht="15" customHeight="1">
      <c r="B67" s="52">
        <v>1</v>
      </c>
      <c r="C67" s="53" t="s">
        <v>447</v>
      </c>
      <c r="D67" s="307"/>
      <c r="E67" s="308"/>
      <c r="F67" s="49"/>
      <c r="G67" s="47" t="s">
        <v>148</v>
      </c>
      <c r="H67" s="114">
        <v>0.442</v>
      </c>
      <c r="I67" s="47" t="s">
        <v>153</v>
      </c>
      <c r="J67" s="46">
        <f aca="true" t="shared" si="2" ref="J67:J72">ROUND(F67*H67,0)</f>
        <v>0</v>
      </c>
      <c r="K67" s="37" t="s">
        <v>163</v>
      </c>
      <c r="M67" s="85"/>
    </row>
    <row r="68" spans="2:13" s="1" customFormat="1" ht="15" customHeight="1">
      <c r="B68" s="52">
        <v>2</v>
      </c>
      <c r="C68" s="53" t="s">
        <v>162</v>
      </c>
      <c r="D68" s="307"/>
      <c r="E68" s="308"/>
      <c r="F68" s="49"/>
      <c r="G68" s="47" t="s">
        <v>148</v>
      </c>
      <c r="H68" s="114">
        <v>0.471</v>
      </c>
      <c r="I68" s="47" t="s">
        <v>153</v>
      </c>
      <c r="J68" s="46">
        <f t="shared" si="2"/>
        <v>0</v>
      </c>
      <c r="K68" s="37" t="s">
        <v>161</v>
      </c>
      <c r="M68" s="85"/>
    </row>
    <row r="69" spans="2:13" s="1" customFormat="1" ht="15" customHeight="1">
      <c r="B69" s="52">
        <v>3</v>
      </c>
      <c r="C69" s="53" t="s">
        <v>160</v>
      </c>
      <c r="D69" s="307"/>
      <c r="E69" s="308"/>
      <c r="F69" s="49"/>
      <c r="G69" s="47" t="s">
        <v>148</v>
      </c>
      <c r="H69" s="114">
        <v>0.5</v>
      </c>
      <c r="I69" s="47" t="s">
        <v>153</v>
      </c>
      <c r="J69" s="46">
        <f t="shared" si="2"/>
        <v>0</v>
      </c>
      <c r="K69" s="37" t="s">
        <v>159</v>
      </c>
      <c r="M69" s="85"/>
    </row>
    <row r="70" spans="2:13" s="1" customFormat="1" ht="15" customHeight="1">
      <c r="B70" s="51">
        <v>4</v>
      </c>
      <c r="C70" s="50" t="s">
        <v>158</v>
      </c>
      <c r="D70" s="307"/>
      <c r="E70" s="308"/>
      <c r="F70" s="49"/>
      <c r="G70" s="47" t="s">
        <v>148</v>
      </c>
      <c r="H70" s="114">
        <v>0.5</v>
      </c>
      <c r="I70" s="47" t="s">
        <v>153</v>
      </c>
      <c r="J70" s="46">
        <f t="shared" si="2"/>
        <v>0</v>
      </c>
      <c r="K70" s="37" t="s">
        <v>157</v>
      </c>
      <c r="M70" s="85"/>
    </row>
    <row r="71" spans="2:13" s="1" customFormat="1" ht="15" customHeight="1">
      <c r="B71" s="51">
        <v>5</v>
      </c>
      <c r="C71" s="50" t="s">
        <v>156</v>
      </c>
      <c r="D71" s="307"/>
      <c r="E71" s="308"/>
      <c r="F71" s="49"/>
      <c r="G71" s="47" t="s">
        <v>148</v>
      </c>
      <c r="H71" s="114">
        <v>0.5</v>
      </c>
      <c r="I71" s="47" t="s">
        <v>153</v>
      </c>
      <c r="J71" s="46">
        <f t="shared" si="2"/>
        <v>0</v>
      </c>
      <c r="K71" s="37" t="s">
        <v>155</v>
      </c>
      <c r="M71" s="85"/>
    </row>
    <row r="72" spans="2:13" s="1" customFormat="1" ht="15" customHeight="1" thickBot="1">
      <c r="B72" s="51">
        <v>6</v>
      </c>
      <c r="C72" s="50" t="s">
        <v>154</v>
      </c>
      <c r="D72" s="307"/>
      <c r="E72" s="308"/>
      <c r="F72" s="49"/>
      <c r="G72" s="47" t="s">
        <v>148</v>
      </c>
      <c r="H72" s="114">
        <v>0.5</v>
      </c>
      <c r="I72" s="47" t="s">
        <v>153</v>
      </c>
      <c r="J72" s="46">
        <f t="shared" si="2"/>
        <v>0</v>
      </c>
      <c r="K72" s="37" t="s">
        <v>152</v>
      </c>
      <c r="M72" s="85"/>
    </row>
    <row r="73" spans="2:13" s="1" customFormat="1" ht="15" customHeight="1">
      <c r="B73" s="44"/>
      <c r="C73" s="45"/>
      <c r="D73" s="44"/>
      <c r="E73" s="44"/>
      <c r="F73" s="43"/>
      <c r="G73" s="42"/>
      <c r="H73" s="319" t="s">
        <v>151</v>
      </c>
      <c r="I73" s="320"/>
      <c r="J73" s="39"/>
      <c r="K73" s="37"/>
      <c r="M73" s="85"/>
    </row>
    <row r="74" spans="2:13" s="1" customFormat="1" ht="15" customHeight="1" thickBot="1">
      <c r="B74" s="37"/>
      <c r="C74" s="37"/>
      <c r="D74" s="37"/>
      <c r="E74" s="37"/>
      <c r="F74" s="41"/>
      <c r="G74" s="37"/>
      <c r="H74" s="321" t="s">
        <v>150</v>
      </c>
      <c r="I74" s="322"/>
      <c r="J74" s="38">
        <f>SUM(J67:J72)</f>
        <v>0</v>
      </c>
      <c r="K74" s="37" t="s">
        <v>700</v>
      </c>
      <c r="L74" s="1" t="s">
        <v>148</v>
      </c>
      <c r="M74" s="85"/>
    </row>
    <row r="75" spans="6:13" s="1" customFormat="1" ht="18.75" customHeight="1">
      <c r="F75" s="3"/>
      <c r="J75" s="3"/>
      <c r="M75" s="85"/>
    </row>
    <row r="76" spans="1:2" ht="18.75" customHeight="1">
      <c r="A76" s="113" t="s">
        <v>34</v>
      </c>
      <c r="B76" s="1" t="s">
        <v>446</v>
      </c>
    </row>
    <row r="77" spans="1:8" ht="11.25" customHeight="1">
      <c r="A77" s="101"/>
      <c r="H77" s="124"/>
    </row>
    <row r="78" spans="1:8" ht="15" customHeight="1">
      <c r="A78" s="101"/>
      <c r="B78" s="295" t="s">
        <v>881</v>
      </c>
      <c r="C78" s="295"/>
      <c r="D78" s="295"/>
      <c r="E78" s="295"/>
      <c r="H78" s="124"/>
    </row>
    <row r="79" spans="1:13" s="1" customFormat="1" ht="15" customHeight="1">
      <c r="A79" s="12"/>
      <c r="B79" s="295"/>
      <c r="C79" s="295"/>
      <c r="D79" s="295"/>
      <c r="E79" s="295"/>
      <c r="F79" s="3"/>
      <c r="H79" s="123" t="s">
        <v>248</v>
      </c>
      <c r="J79" s="3"/>
      <c r="M79" s="85"/>
    </row>
    <row r="80" spans="1:13" s="1" customFormat="1" ht="18.75" customHeight="1">
      <c r="A80" s="12"/>
      <c r="B80" s="295"/>
      <c r="C80" s="295"/>
      <c r="D80" s="295"/>
      <c r="E80" s="295"/>
      <c r="F80" s="49"/>
      <c r="G80" s="10" t="s">
        <v>148</v>
      </c>
      <c r="H80" s="122">
        <v>0.8</v>
      </c>
      <c r="I80" s="10" t="s">
        <v>153</v>
      </c>
      <c r="J80" s="46">
        <f>ROUND(F80*H80,0)</f>
        <v>0</v>
      </c>
      <c r="K80" s="37" t="s">
        <v>699</v>
      </c>
      <c r="L80" s="1" t="s">
        <v>148</v>
      </c>
      <c r="M80" s="85"/>
    </row>
    <row r="81" spans="6:13" s="1" customFormat="1" ht="10.5" customHeight="1">
      <c r="F81" s="3"/>
      <c r="J81" s="121" t="s">
        <v>247</v>
      </c>
      <c r="M81" s="85"/>
    </row>
    <row r="82" spans="6:13" s="1" customFormat="1" ht="18.75" customHeight="1">
      <c r="F82" s="3"/>
      <c r="J82" s="121"/>
      <c r="M82" s="85"/>
    </row>
    <row r="83" spans="1:13" s="118" customFormat="1" ht="18.75" customHeight="1">
      <c r="A83" s="9" t="s">
        <v>38</v>
      </c>
      <c r="B83" s="2" t="s">
        <v>445</v>
      </c>
      <c r="F83" s="120"/>
      <c r="J83" s="120"/>
      <c r="M83" s="119"/>
    </row>
    <row r="84" ht="11.25" customHeight="1">
      <c r="A84" s="101"/>
    </row>
    <row r="85" spans="1:11" ht="18.75" customHeight="1">
      <c r="A85" s="101"/>
      <c r="B85" s="309" t="s">
        <v>441</v>
      </c>
      <c r="C85" s="310"/>
      <c r="D85" s="309" t="s">
        <v>168</v>
      </c>
      <c r="E85" s="310"/>
      <c r="F85" s="116" t="s">
        <v>440</v>
      </c>
      <c r="G85" s="63"/>
      <c r="H85" s="63" t="s">
        <v>166</v>
      </c>
      <c r="I85" s="63"/>
      <c r="J85" s="62" t="s">
        <v>3</v>
      </c>
      <c r="K85" s="37"/>
    </row>
    <row r="86" spans="1:11" ht="15" customHeight="1">
      <c r="A86" s="101"/>
      <c r="B86" s="61"/>
      <c r="C86" s="60"/>
      <c r="D86" s="59"/>
      <c r="E86" s="58"/>
      <c r="F86" s="57"/>
      <c r="G86" s="55"/>
      <c r="H86" s="55"/>
      <c r="I86" s="55"/>
      <c r="J86" s="54" t="s">
        <v>165</v>
      </c>
      <c r="K86" s="37"/>
    </row>
    <row r="87" spans="2:13" s="1" customFormat="1" ht="15" customHeight="1">
      <c r="B87" s="52">
        <v>1</v>
      </c>
      <c r="C87" s="53" t="s">
        <v>162</v>
      </c>
      <c r="D87" s="307"/>
      <c r="E87" s="308"/>
      <c r="F87" s="49"/>
      <c r="G87" s="47" t="s">
        <v>148</v>
      </c>
      <c r="H87" s="92">
        <v>0.157</v>
      </c>
      <c r="I87" s="47" t="s">
        <v>153</v>
      </c>
      <c r="J87" s="46">
        <f>ROUND(F87*H87,0)</f>
        <v>0</v>
      </c>
      <c r="K87" s="37" t="s">
        <v>163</v>
      </c>
      <c r="M87" s="85"/>
    </row>
    <row r="88" spans="2:13" s="1" customFormat="1" ht="15" customHeight="1">
      <c r="B88" s="52">
        <v>2</v>
      </c>
      <c r="C88" s="53" t="s">
        <v>160</v>
      </c>
      <c r="D88" s="307"/>
      <c r="E88" s="308"/>
      <c r="F88" s="49"/>
      <c r="G88" s="47" t="s">
        <v>148</v>
      </c>
      <c r="H88" s="92">
        <v>0.166</v>
      </c>
      <c r="I88" s="47" t="s">
        <v>153</v>
      </c>
      <c r="J88" s="46">
        <f>ROUND(F88*H88,0)</f>
        <v>0</v>
      </c>
      <c r="K88" s="37" t="s">
        <v>161</v>
      </c>
      <c r="M88" s="85"/>
    </row>
    <row r="89" spans="2:13" s="1" customFormat="1" ht="15" customHeight="1">
      <c r="B89" s="51">
        <v>3</v>
      </c>
      <c r="C89" s="50" t="s">
        <v>158</v>
      </c>
      <c r="D89" s="307"/>
      <c r="E89" s="308"/>
      <c r="F89" s="49"/>
      <c r="G89" s="47" t="s">
        <v>148</v>
      </c>
      <c r="H89" s="92">
        <v>0.175</v>
      </c>
      <c r="I89" s="47" t="s">
        <v>153</v>
      </c>
      <c r="J89" s="46">
        <f>ROUND(F89*H89,0)</f>
        <v>0</v>
      </c>
      <c r="K89" s="37" t="s">
        <v>159</v>
      </c>
      <c r="M89" s="85"/>
    </row>
    <row r="90" spans="2:13" s="1" customFormat="1" ht="15" customHeight="1">
      <c r="B90" s="117">
        <v>4</v>
      </c>
      <c r="C90" s="81" t="s">
        <v>154</v>
      </c>
      <c r="D90" s="307"/>
      <c r="E90" s="308"/>
      <c r="F90" s="49"/>
      <c r="G90" s="47" t="s">
        <v>148</v>
      </c>
      <c r="H90" s="92">
        <v>0.192</v>
      </c>
      <c r="I90" s="47" t="s">
        <v>153</v>
      </c>
      <c r="J90" s="46">
        <f>ROUND(F90*H90,0)</f>
        <v>0</v>
      </c>
      <c r="K90" s="37" t="s">
        <v>157</v>
      </c>
      <c r="M90" s="85"/>
    </row>
    <row r="91" spans="2:13" s="1" customFormat="1" ht="15" customHeight="1" thickBot="1">
      <c r="B91" s="117">
        <v>5</v>
      </c>
      <c r="C91" s="81" t="s">
        <v>711</v>
      </c>
      <c r="D91" s="307"/>
      <c r="E91" s="308"/>
      <c r="F91" s="49"/>
      <c r="G91" s="47" t="s">
        <v>148</v>
      </c>
      <c r="H91" s="92">
        <v>0.2</v>
      </c>
      <c r="I91" s="47" t="s">
        <v>153</v>
      </c>
      <c r="J91" s="46">
        <f>ROUND(F91*H91,0)</f>
        <v>0</v>
      </c>
      <c r="K91" s="37" t="s">
        <v>155</v>
      </c>
      <c r="M91" s="85"/>
    </row>
    <row r="92" spans="2:13" s="1" customFormat="1" ht="15" customHeight="1">
      <c r="B92" s="44"/>
      <c r="C92" s="45"/>
      <c r="D92" s="44"/>
      <c r="E92" s="44"/>
      <c r="F92" s="43"/>
      <c r="G92" s="42"/>
      <c r="H92" s="319" t="s">
        <v>710</v>
      </c>
      <c r="I92" s="320"/>
      <c r="J92" s="39"/>
      <c r="K92" s="37"/>
      <c r="M92" s="85"/>
    </row>
    <row r="93" spans="2:13" s="1" customFormat="1" ht="15" customHeight="1" thickBot="1">
      <c r="B93" s="37"/>
      <c r="C93" s="37"/>
      <c r="D93" s="37"/>
      <c r="E93" s="37"/>
      <c r="F93" s="41"/>
      <c r="G93" s="37"/>
      <c r="H93" s="321" t="s">
        <v>150</v>
      </c>
      <c r="I93" s="322"/>
      <c r="J93" s="38">
        <f>SUM(J87:J91)</f>
        <v>0</v>
      </c>
      <c r="K93" s="37" t="s">
        <v>698</v>
      </c>
      <c r="L93" s="1" t="s">
        <v>148</v>
      </c>
      <c r="M93" s="85"/>
    </row>
    <row r="94" spans="6:13" s="1" customFormat="1" ht="18.75" customHeight="1">
      <c r="F94" s="3"/>
      <c r="J94" s="3"/>
      <c r="M94" s="85"/>
    </row>
    <row r="95" spans="1:2" ht="18.75" customHeight="1">
      <c r="A95" s="12" t="s">
        <v>39</v>
      </c>
      <c r="B95" s="1" t="s">
        <v>444</v>
      </c>
    </row>
    <row r="96" ht="11.25" customHeight="1">
      <c r="A96" s="101"/>
    </row>
    <row r="97" spans="1:11" ht="18.75" customHeight="1">
      <c r="A97" s="101"/>
      <c r="B97" s="309" t="s">
        <v>441</v>
      </c>
      <c r="C97" s="310"/>
      <c r="D97" s="309" t="s">
        <v>168</v>
      </c>
      <c r="E97" s="310"/>
      <c r="F97" s="116" t="s">
        <v>440</v>
      </c>
      <c r="G97" s="63"/>
      <c r="H97" s="63" t="s">
        <v>166</v>
      </c>
      <c r="I97" s="63"/>
      <c r="J97" s="62" t="s">
        <v>3</v>
      </c>
      <c r="K97" s="37"/>
    </row>
    <row r="98" spans="1:11" ht="15" customHeight="1" thickBot="1">
      <c r="A98" s="101"/>
      <c r="B98" s="61"/>
      <c r="C98" s="60"/>
      <c r="D98" s="59"/>
      <c r="E98" s="58"/>
      <c r="F98" s="57"/>
      <c r="G98" s="55"/>
      <c r="H98" s="55"/>
      <c r="I98" s="55"/>
      <c r="J98" s="115" t="s">
        <v>165</v>
      </c>
      <c r="K98" s="37"/>
    </row>
    <row r="99" spans="2:13" s="1" customFormat="1" ht="15" customHeight="1" thickBot="1">
      <c r="B99" s="51"/>
      <c r="C99" s="50" t="s">
        <v>439</v>
      </c>
      <c r="D99" s="307"/>
      <c r="E99" s="308"/>
      <c r="F99" s="49"/>
      <c r="G99" s="47" t="s">
        <v>148</v>
      </c>
      <c r="H99" s="92">
        <v>0.275</v>
      </c>
      <c r="I99" s="78" t="s">
        <v>153</v>
      </c>
      <c r="J99" s="22">
        <f>ROUND(F99*H99,0)</f>
        <v>0</v>
      </c>
      <c r="K99" s="37" t="s">
        <v>697</v>
      </c>
      <c r="L99" s="1" t="s">
        <v>148</v>
      </c>
      <c r="M99" s="85"/>
    </row>
    <row r="100" spans="6:13" s="1" customFormat="1" ht="18.75" customHeight="1">
      <c r="F100" s="3"/>
      <c r="J100" s="3"/>
      <c r="M100" s="85"/>
    </row>
    <row r="101" spans="1:2" ht="18.75" customHeight="1">
      <c r="A101" s="113" t="s">
        <v>68</v>
      </c>
      <c r="B101" s="1" t="s">
        <v>443</v>
      </c>
    </row>
    <row r="102" ht="11.25" customHeight="1">
      <c r="A102" s="101"/>
    </row>
    <row r="103" spans="1:11" ht="18.75" customHeight="1">
      <c r="A103" s="101"/>
      <c r="B103" s="309" t="s">
        <v>441</v>
      </c>
      <c r="C103" s="310"/>
      <c r="D103" s="309" t="s">
        <v>168</v>
      </c>
      <c r="E103" s="310"/>
      <c r="F103" s="116" t="s">
        <v>440</v>
      </c>
      <c r="G103" s="63"/>
      <c r="H103" s="63" t="s">
        <v>166</v>
      </c>
      <c r="I103" s="63"/>
      <c r="J103" s="62" t="s">
        <v>3</v>
      </c>
      <c r="K103" s="37"/>
    </row>
    <row r="104" spans="1:11" ht="15" customHeight="1">
      <c r="A104" s="101"/>
      <c r="B104" s="61"/>
      <c r="C104" s="60"/>
      <c r="D104" s="59"/>
      <c r="E104" s="58"/>
      <c r="F104" s="57"/>
      <c r="G104" s="55"/>
      <c r="H104" s="55"/>
      <c r="I104" s="55"/>
      <c r="J104" s="54" t="s">
        <v>165</v>
      </c>
      <c r="K104" s="37"/>
    </row>
    <row r="105" spans="2:13" s="1" customFormat="1" ht="15" customHeight="1">
      <c r="B105" s="52">
        <v>1</v>
      </c>
      <c r="C105" s="53" t="s">
        <v>437</v>
      </c>
      <c r="D105" s="307"/>
      <c r="E105" s="308"/>
      <c r="F105" s="49"/>
      <c r="G105" s="47" t="s">
        <v>148</v>
      </c>
      <c r="H105" s="92">
        <v>0.332</v>
      </c>
      <c r="I105" s="47" t="s">
        <v>153</v>
      </c>
      <c r="J105" s="46">
        <f>ROUND(F105*H105,0)</f>
        <v>0</v>
      </c>
      <c r="K105" s="37" t="s">
        <v>163</v>
      </c>
      <c r="M105" s="85"/>
    </row>
    <row r="106" spans="2:13" s="1" customFormat="1" ht="15" customHeight="1" thickBot="1">
      <c r="B106" s="51">
        <v>2</v>
      </c>
      <c r="C106" s="50" t="s">
        <v>439</v>
      </c>
      <c r="D106" s="307"/>
      <c r="E106" s="308"/>
      <c r="F106" s="49"/>
      <c r="G106" s="47" t="s">
        <v>148</v>
      </c>
      <c r="H106" s="92">
        <v>0.367</v>
      </c>
      <c r="I106" s="47" t="s">
        <v>153</v>
      </c>
      <c r="J106" s="46">
        <f>ROUND(F106*H106,0)</f>
        <v>0</v>
      </c>
      <c r="K106" s="37" t="s">
        <v>161</v>
      </c>
      <c r="M106" s="85"/>
    </row>
    <row r="107" spans="2:13" s="1" customFormat="1" ht="15" customHeight="1">
      <c r="B107" s="44"/>
      <c r="C107" s="45"/>
      <c r="D107" s="44"/>
      <c r="E107" s="44"/>
      <c r="F107" s="43"/>
      <c r="G107" s="42"/>
      <c r="H107" s="319" t="s">
        <v>685</v>
      </c>
      <c r="I107" s="320"/>
      <c r="J107" s="39"/>
      <c r="K107" s="37"/>
      <c r="M107" s="85"/>
    </row>
    <row r="108" spans="2:13" s="1" customFormat="1" ht="15" customHeight="1" thickBot="1">
      <c r="B108" s="37"/>
      <c r="C108" s="37"/>
      <c r="D108" s="37"/>
      <c r="E108" s="37"/>
      <c r="F108" s="41"/>
      <c r="G108" s="37"/>
      <c r="H108" s="321" t="s">
        <v>150</v>
      </c>
      <c r="I108" s="322"/>
      <c r="J108" s="38">
        <f>SUM(J105:J106)</f>
        <v>0</v>
      </c>
      <c r="K108" s="37" t="s">
        <v>232</v>
      </c>
      <c r="L108" s="1" t="s">
        <v>148</v>
      </c>
      <c r="M108" s="85"/>
    </row>
    <row r="109" spans="6:13" s="1" customFormat="1" ht="18.75" customHeight="1">
      <c r="F109" s="3"/>
      <c r="J109" s="3"/>
      <c r="M109" s="85"/>
    </row>
    <row r="110" spans="1:2" ht="18.75" customHeight="1">
      <c r="A110" s="113" t="s">
        <v>709</v>
      </c>
      <c r="B110" s="1" t="s">
        <v>442</v>
      </c>
    </row>
    <row r="111" ht="11.25" customHeight="1">
      <c r="A111" s="101"/>
    </row>
    <row r="112" spans="1:11" ht="18.75" customHeight="1">
      <c r="A112" s="101"/>
      <c r="B112" s="309" t="s">
        <v>441</v>
      </c>
      <c r="C112" s="310"/>
      <c r="D112" s="309" t="s">
        <v>168</v>
      </c>
      <c r="E112" s="310"/>
      <c r="F112" s="116" t="s">
        <v>440</v>
      </c>
      <c r="G112" s="63"/>
      <c r="H112" s="63" t="s">
        <v>166</v>
      </c>
      <c r="I112" s="63"/>
      <c r="J112" s="62" t="s">
        <v>3</v>
      </c>
      <c r="K112" s="37"/>
    </row>
    <row r="113" spans="1:11" ht="15" customHeight="1" thickBot="1">
      <c r="A113" s="101"/>
      <c r="B113" s="61"/>
      <c r="C113" s="60"/>
      <c r="D113" s="59"/>
      <c r="E113" s="58"/>
      <c r="F113" s="57"/>
      <c r="G113" s="55"/>
      <c r="H113" s="55"/>
      <c r="I113" s="55"/>
      <c r="J113" s="115" t="s">
        <v>165</v>
      </c>
      <c r="K113" s="37"/>
    </row>
    <row r="114" spans="2:13" s="1" customFormat="1" ht="15" customHeight="1" thickBot="1">
      <c r="B114" s="51"/>
      <c r="C114" s="50" t="s">
        <v>439</v>
      </c>
      <c r="D114" s="307"/>
      <c r="E114" s="308"/>
      <c r="F114" s="49"/>
      <c r="G114" s="47" t="s">
        <v>148</v>
      </c>
      <c r="H114" s="114">
        <v>0.458</v>
      </c>
      <c r="I114" s="78" t="s">
        <v>153</v>
      </c>
      <c r="J114" s="22">
        <f>ROUND(F114*H114,0)</f>
        <v>0</v>
      </c>
      <c r="K114" s="37" t="s">
        <v>413</v>
      </c>
      <c r="L114" s="1" t="s">
        <v>148</v>
      </c>
      <c r="M114" s="85"/>
    </row>
    <row r="115" spans="6:13" s="1" customFormat="1" ht="15" customHeight="1">
      <c r="F115" s="3"/>
      <c r="J115" s="3"/>
      <c r="M115" s="85"/>
    </row>
    <row r="116" spans="1:13" s="1" customFormat="1" ht="15" customHeight="1">
      <c r="A116" s="37" t="s">
        <v>708</v>
      </c>
      <c r="B116" s="37"/>
      <c r="F116" s="3"/>
      <c r="J116" s="3"/>
      <c r="M116" s="85"/>
    </row>
    <row r="117" spans="1:13" s="1" customFormat="1" ht="15" customHeight="1">
      <c r="A117" s="37" t="s">
        <v>707</v>
      </c>
      <c r="F117" s="3"/>
      <c r="J117" s="3"/>
      <c r="M117" s="85"/>
    </row>
    <row r="118" spans="1:13" s="37" customFormat="1" ht="15" customHeight="1">
      <c r="A118" s="37" t="s">
        <v>706</v>
      </c>
      <c r="F118" s="41"/>
      <c r="J118" s="41"/>
      <c r="M118" s="44"/>
    </row>
    <row r="119" spans="1:13" s="37" customFormat="1" ht="15" customHeight="1">
      <c r="A119" s="37" t="s">
        <v>705</v>
      </c>
      <c r="F119" s="41"/>
      <c r="J119" s="41"/>
      <c r="M119" s="44"/>
    </row>
    <row r="120" spans="6:13" s="37" customFormat="1" ht="15" customHeight="1">
      <c r="F120" s="41"/>
      <c r="J120" s="41"/>
      <c r="M120" s="44"/>
    </row>
    <row r="121" spans="6:13" s="1" customFormat="1" ht="18.75" customHeight="1">
      <c r="F121" s="3"/>
      <c r="J121" s="3"/>
      <c r="M121" s="85"/>
    </row>
    <row r="122" spans="1:2" ht="18.75" customHeight="1">
      <c r="A122" s="113" t="s">
        <v>704</v>
      </c>
      <c r="B122" s="1" t="s">
        <v>438</v>
      </c>
    </row>
    <row r="123" ht="11.25" customHeight="1">
      <c r="A123" s="101"/>
    </row>
    <row r="124" spans="1:11" ht="18.75" customHeight="1">
      <c r="A124" s="101"/>
      <c r="B124" s="309" t="s">
        <v>169</v>
      </c>
      <c r="C124" s="310"/>
      <c r="D124" s="309" t="s">
        <v>168</v>
      </c>
      <c r="E124" s="310"/>
      <c r="F124" s="62" t="s">
        <v>167</v>
      </c>
      <c r="G124" s="63"/>
      <c r="H124" s="63" t="s">
        <v>166</v>
      </c>
      <c r="I124" s="63"/>
      <c r="J124" s="62" t="s">
        <v>3</v>
      </c>
      <c r="K124" s="37"/>
    </row>
    <row r="125" spans="1:11" ht="15" customHeight="1">
      <c r="A125" s="101"/>
      <c r="B125" s="61"/>
      <c r="C125" s="60"/>
      <c r="D125" s="59"/>
      <c r="E125" s="58"/>
      <c r="F125" s="57"/>
      <c r="G125" s="55"/>
      <c r="H125" s="55"/>
      <c r="I125" s="55"/>
      <c r="J125" s="54" t="s">
        <v>165</v>
      </c>
      <c r="K125" s="37"/>
    </row>
    <row r="126" spans="2:13" s="1" customFormat="1" ht="15" customHeight="1">
      <c r="B126" s="52">
        <v>1</v>
      </c>
      <c r="C126" s="53" t="s">
        <v>437</v>
      </c>
      <c r="D126" s="307"/>
      <c r="E126" s="308"/>
      <c r="F126" s="49"/>
      <c r="G126" s="47" t="s">
        <v>148</v>
      </c>
      <c r="H126" s="92">
        <v>0.4</v>
      </c>
      <c r="I126" s="47" t="s">
        <v>153</v>
      </c>
      <c r="J126" s="46">
        <f>ROUND(F126*H126,0)</f>
        <v>0</v>
      </c>
      <c r="K126" s="37" t="s">
        <v>163</v>
      </c>
      <c r="M126" s="85"/>
    </row>
    <row r="127" spans="2:13" s="1" customFormat="1" ht="15" customHeight="1">
      <c r="B127" s="51">
        <v>2</v>
      </c>
      <c r="C127" s="50" t="s">
        <v>158</v>
      </c>
      <c r="D127" s="307"/>
      <c r="E127" s="308"/>
      <c r="F127" s="49"/>
      <c r="G127" s="47" t="s">
        <v>148</v>
      </c>
      <c r="H127" s="92">
        <v>0.4</v>
      </c>
      <c r="I127" s="47" t="s">
        <v>153</v>
      </c>
      <c r="J127" s="46">
        <f>ROUND(F127*H127,0)</f>
        <v>0</v>
      </c>
      <c r="K127" s="37" t="s">
        <v>161</v>
      </c>
      <c r="M127" s="85"/>
    </row>
    <row r="128" spans="2:13" s="1" customFormat="1" ht="15" customHeight="1">
      <c r="B128" s="51">
        <v>3</v>
      </c>
      <c r="C128" s="50" t="s">
        <v>156</v>
      </c>
      <c r="D128" s="307"/>
      <c r="E128" s="308"/>
      <c r="F128" s="49"/>
      <c r="G128" s="47" t="s">
        <v>148</v>
      </c>
      <c r="H128" s="92">
        <v>0.4</v>
      </c>
      <c r="I128" s="47" t="s">
        <v>153</v>
      </c>
      <c r="J128" s="46">
        <f>ROUND(F128*H128,0)</f>
        <v>0</v>
      </c>
      <c r="K128" s="37" t="s">
        <v>159</v>
      </c>
      <c r="M128" s="85"/>
    </row>
    <row r="129" spans="2:13" s="1" customFormat="1" ht="15" customHeight="1" thickBot="1">
      <c r="B129" s="51">
        <v>4</v>
      </c>
      <c r="C129" s="50" t="s">
        <v>154</v>
      </c>
      <c r="D129" s="307"/>
      <c r="E129" s="308"/>
      <c r="F129" s="49"/>
      <c r="G129" s="47" t="s">
        <v>148</v>
      </c>
      <c r="H129" s="92">
        <v>0.4</v>
      </c>
      <c r="I129" s="47" t="s">
        <v>153</v>
      </c>
      <c r="J129" s="46">
        <f>ROUND(F129*H129,0)</f>
        <v>0</v>
      </c>
      <c r="K129" s="37" t="s">
        <v>157</v>
      </c>
      <c r="M129" s="85"/>
    </row>
    <row r="130" spans="2:13" s="1" customFormat="1" ht="15" customHeight="1">
      <c r="B130" s="44"/>
      <c r="C130" s="45"/>
      <c r="D130" s="44"/>
      <c r="E130" s="44"/>
      <c r="F130" s="43"/>
      <c r="G130" s="42"/>
      <c r="H130" s="319" t="s">
        <v>233</v>
      </c>
      <c r="I130" s="320"/>
      <c r="J130" s="39"/>
      <c r="K130" s="37"/>
      <c r="M130" s="85"/>
    </row>
    <row r="131" spans="2:13" s="1" customFormat="1" ht="15" customHeight="1" thickBot="1">
      <c r="B131" s="37"/>
      <c r="C131" s="37"/>
      <c r="D131" s="37"/>
      <c r="E131" s="37"/>
      <c r="F131" s="41"/>
      <c r="G131" s="37"/>
      <c r="H131" s="321" t="s">
        <v>150</v>
      </c>
      <c r="I131" s="322"/>
      <c r="J131" s="38">
        <f>SUM(J126:J129)</f>
        <v>0</v>
      </c>
      <c r="K131" s="37" t="s">
        <v>411</v>
      </c>
      <c r="L131" s="1" t="s">
        <v>148</v>
      </c>
      <c r="M131" s="85"/>
    </row>
    <row r="132" spans="6:13" s="1" customFormat="1" ht="18.75" customHeight="1">
      <c r="F132" s="3"/>
      <c r="J132" s="3"/>
      <c r="M132" s="85"/>
    </row>
    <row r="133" ht="18.75" customHeight="1" thickBot="1"/>
    <row r="134" spans="1:10" ht="18.75" customHeight="1">
      <c r="A134" s="1"/>
      <c r="B134" s="37"/>
      <c r="C134" s="37"/>
      <c r="D134" s="37"/>
      <c r="E134" s="37"/>
      <c r="F134" s="41"/>
      <c r="G134" s="89"/>
      <c r="H134" s="325" t="s">
        <v>703</v>
      </c>
      <c r="I134" s="326"/>
      <c r="J134" s="39"/>
    </row>
    <row r="135" spans="8:11" ht="18.75" customHeight="1" thickBot="1">
      <c r="H135" s="327" t="s">
        <v>436</v>
      </c>
      <c r="I135" s="328"/>
      <c r="J135" s="38">
        <f>SUMIF(L10:L131,"*",J10:J131)</f>
        <v>0</v>
      </c>
      <c r="K135" s="97" t="s">
        <v>702</v>
      </c>
    </row>
  </sheetData>
  <sheetProtection/>
  <mergeCells count="90">
    <mergeCell ref="D90:E90"/>
    <mergeCell ref="D48:E48"/>
    <mergeCell ref="D72:E72"/>
    <mergeCell ref="B97:C97"/>
    <mergeCell ref="B85:C85"/>
    <mergeCell ref="D88:E88"/>
    <mergeCell ref="D89:E89"/>
    <mergeCell ref="D85:E85"/>
    <mergeCell ref="D87:E87"/>
    <mergeCell ref="B78:E80"/>
    <mergeCell ref="B124:C124"/>
    <mergeCell ref="D124:E124"/>
    <mergeCell ref="D103:E103"/>
    <mergeCell ref="D105:E105"/>
    <mergeCell ref="B103:C103"/>
    <mergeCell ref="B112:C112"/>
    <mergeCell ref="D112:E112"/>
    <mergeCell ref="D114:E114"/>
    <mergeCell ref="D106:E106"/>
    <mergeCell ref="H135:I135"/>
    <mergeCell ref="D126:E126"/>
    <mergeCell ref="D127:E127"/>
    <mergeCell ref="H130:I130"/>
    <mergeCell ref="H131:I131"/>
    <mergeCell ref="D128:E128"/>
    <mergeCell ref="H134:I134"/>
    <mergeCell ref="D129:E129"/>
    <mergeCell ref="H107:I107"/>
    <mergeCell ref="H108:I108"/>
    <mergeCell ref="H92:I92"/>
    <mergeCell ref="H93:I93"/>
    <mergeCell ref="D99:E99"/>
    <mergeCell ref="D91:E91"/>
    <mergeCell ref="D97:E97"/>
    <mergeCell ref="B65:C65"/>
    <mergeCell ref="D65:E65"/>
    <mergeCell ref="H73:I73"/>
    <mergeCell ref="H74:I74"/>
    <mergeCell ref="D67:E67"/>
    <mergeCell ref="D68:E68"/>
    <mergeCell ref="D69:E69"/>
    <mergeCell ref="D70:E70"/>
    <mergeCell ref="B54:C54"/>
    <mergeCell ref="D54:E54"/>
    <mergeCell ref="D58:E58"/>
    <mergeCell ref="D59:E59"/>
    <mergeCell ref="H60:I60"/>
    <mergeCell ref="H61:I61"/>
    <mergeCell ref="H36:I36"/>
    <mergeCell ref="B40:C40"/>
    <mergeCell ref="D40:E40"/>
    <mergeCell ref="D42:E42"/>
    <mergeCell ref="H49:I49"/>
    <mergeCell ref="H50:I50"/>
    <mergeCell ref="H35:I35"/>
    <mergeCell ref="B29:C29"/>
    <mergeCell ref="D29:E29"/>
    <mergeCell ref="D31:E31"/>
    <mergeCell ref="D32:E32"/>
    <mergeCell ref="D34:E34"/>
    <mergeCell ref="H25:I25"/>
    <mergeCell ref="H24:I24"/>
    <mergeCell ref="D21:E21"/>
    <mergeCell ref="B15:C15"/>
    <mergeCell ref="D15:E15"/>
    <mergeCell ref="D17:E17"/>
    <mergeCell ref="D18:E18"/>
    <mergeCell ref="D19:E19"/>
    <mergeCell ref="D20:E20"/>
    <mergeCell ref="D23:E23"/>
    <mergeCell ref="H11:I11"/>
    <mergeCell ref="I1:K1"/>
    <mergeCell ref="H10:I10"/>
    <mergeCell ref="C1:E1"/>
    <mergeCell ref="A1:B1"/>
    <mergeCell ref="B5:C5"/>
    <mergeCell ref="D5:E5"/>
    <mergeCell ref="D9:E9"/>
    <mergeCell ref="D7:E7"/>
    <mergeCell ref="D8:E8"/>
    <mergeCell ref="D22:E22"/>
    <mergeCell ref="D33:E33"/>
    <mergeCell ref="D47:E47"/>
    <mergeCell ref="D71:E71"/>
    <mergeCell ref="D43:E43"/>
    <mergeCell ref="D44:E44"/>
    <mergeCell ref="D45:E45"/>
    <mergeCell ref="D46:E46"/>
    <mergeCell ref="D56:E56"/>
    <mergeCell ref="D57:E57"/>
  </mergeCells>
  <printOptions/>
  <pageMargins left="0.984251968503937" right="0.5905511811023623" top="0.984251968503937" bottom="0.5905511811023623" header="0.5118110236220472" footer="0.5118110236220472"/>
  <pageSetup horizontalDpi="600" verticalDpi="600" orientation="portrait" paperSize="9" scale="99" r:id="rId1"/>
  <rowBreaks count="3" manualBreakCount="3">
    <brk id="37" max="10" man="1"/>
    <brk id="82" max="10" man="1"/>
    <brk id="121" max="10" man="1"/>
  </rowBreaks>
</worksheet>
</file>

<file path=xl/worksheets/sheet17.xml><?xml version="1.0" encoding="utf-8"?>
<worksheet xmlns="http://schemas.openxmlformats.org/spreadsheetml/2006/main" xmlns:r="http://schemas.openxmlformats.org/officeDocument/2006/relationships">
  <dimension ref="A1:IN361"/>
  <sheetViews>
    <sheetView showGridLines="0" view="pageBreakPreview" zoomScaleNormal="80" zoomScaleSheetLayoutView="100" zoomScalePageLayoutView="0" workbookViewId="0" topLeftCell="A1">
      <pane ySplit="2" topLeftCell="A39" activePane="bottomLeft" state="frozen"/>
      <selection pane="topLeft" activeCell="AC33" sqref="AC33"/>
      <selection pane="bottomLeft" activeCell="AC33" sqref="AC33"/>
    </sheetView>
  </sheetViews>
  <sheetFormatPr defaultColWidth="9.00390625" defaultRowHeight="18.75" customHeight="1"/>
  <cols>
    <col min="1" max="1" width="3.75390625" style="97" customWidth="1"/>
    <col min="2" max="2" width="5.375" style="97" customWidth="1"/>
    <col min="3" max="3" width="8.125" style="97" customWidth="1"/>
    <col min="4" max="4" width="3.00390625" style="97" bestFit="1" customWidth="1"/>
    <col min="5" max="5" width="12.00390625" style="97" customWidth="1"/>
    <col min="6" max="6" width="13.625" style="126" customWidth="1"/>
    <col min="7" max="7" width="2.25390625" style="97" bestFit="1" customWidth="1"/>
    <col min="8" max="8" width="11.875" style="127" customWidth="1"/>
    <col min="9" max="9" width="2.25390625" style="97" bestFit="1" customWidth="1"/>
    <col min="10" max="10" width="13.625" style="126" customWidth="1"/>
    <col min="11" max="11" width="5.50390625" style="97" customWidth="1"/>
    <col min="12" max="16384" width="9.00390625" style="97" customWidth="1"/>
  </cols>
  <sheetData>
    <row r="1" spans="1:11" ht="18.75" customHeight="1">
      <c r="A1" s="329" t="s">
        <v>230</v>
      </c>
      <c r="B1" s="331"/>
      <c r="C1" s="329" t="s">
        <v>491</v>
      </c>
      <c r="D1" s="330"/>
      <c r="E1" s="331"/>
      <c r="H1" s="171" t="s">
        <v>0</v>
      </c>
      <c r="I1" s="332">
        <f>+'総括表'!H4</f>
        <v>0</v>
      </c>
      <c r="J1" s="332"/>
      <c r="K1" s="332"/>
    </row>
    <row r="2" ht="18.75" customHeight="1">
      <c r="J2" s="170"/>
    </row>
    <row r="3" ht="18.75" customHeight="1">
      <c r="J3" s="170"/>
    </row>
    <row r="4" spans="1:2" ht="18.75" customHeight="1">
      <c r="A4" s="12" t="s">
        <v>1</v>
      </c>
      <c r="B4" s="1" t="s">
        <v>490</v>
      </c>
    </row>
    <row r="5" spans="1:5" ht="15" customHeight="1">
      <c r="A5" s="101"/>
      <c r="B5" s="333" t="s">
        <v>835</v>
      </c>
      <c r="C5" s="333"/>
      <c r="D5" s="333"/>
      <c r="E5" s="333"/>
    </row>
    <row r="6" spans="1:10" s="1" customFormat="1" ht="15" customHeight="1" thickBot="1">
      <c r="A6" s="12"/>
      <c r="B6" s="333"/>
      <c r="C6" s="333"/>
      <c r="D6" s="333"/>
      <c r="E6" s="333"/>
      <c r="F6" s="131"/>
      <c r="H6" s="132" t="s">
        <v>248</v>
      </c>
      <c r="J6" s="131"/>
    </row>
    <row r="7" spans="1:12" s="1" customFormat="1" ht="18.75" customHeight="1" thickBot="1">
      <c r="A7" s="12"/>
      <c r="B7" s="333"/>
      <c r="C7" s="333"/>
      <c r="D7" s="333"/>
      <c r="E7" s="333"/>
      <c r="F7" s="135"/>
      <c r="G7" s="10" t="s">
        <v>148</v>
      </c>
      <c r="H7" s="156">
        <v>0.5</v>
      </c>
      <c r="I7" s="10" t="s">
        <v>153</v>
      </c>
      <c r="J7" s="155">
        <f>ROUND(F7*H7,0)</f>
        <v>0</v>
      </c>
      <c r="K7" s="37" t="s">
        <v>219</v>
      </c>
      <c r="L7" s="1" t="s">
        <v>148</v>
      </c>
    </row>
    <row r="8" spans="1:11" s="1" customFormat="1" ht="12" customHeight="1">
      <c r="A8" s="12"/>
      <c r="B8" s="157"/>
      <c r="C8" s="157"/>
      <c r="D8" s="157"/>
      <c r="E8" s="157"/>
      <c r="F8" s="169"/>
      <c r="G8" s="10"/>
      <c r="H8" s="168"/>
      <c r="I8" s="10"/>
      <c r="J8" s="154" t="s">
        <v>247</v>
      </c>
      <c r="K8" s="37"/>
    </row>
    <row r="9" ht="12" customHeight="1">
      <c r="A9" s="101"/>
    </row>
    <row r="10" spans="1:2" ht="18.75" customHeight="1">
      <c r="A10" s="12" t="s">
        <v>26</v>
      </c>
      <c r="B10" s="1" t="s">
        <v>836</v>
      </c>
    </row>
    <row r="11" ht="11.25" customHeight="1">
      <c r="A11" s="101"/>
    </row>
    <row r="12" spans="1:11" ht="18.75" customHeight="1">
      <c r="A12" s="101"/>
      <c r="B12" s="309" t="s">
        <v>169</v>
      </c>
      <c r="C12" s="310"/>
      <c r="D12" s="309" t="s">
        <v>168</v>
      </c>
      <c r="E12" s="310"/>
      <c r="F12" s="143" t="s">
        <v>167</v>
      </c>
      <c r="G12" s="63"/>
      <c r="H12" s="144" t="s">
        <v>166</v>
      </c>
      <c r="I12" s="63"/>
      <c r="J12" s="143" t="s">
        <v>3</v>
      </c>
      <c r="K12" s="37"/>
    </row>
    <row r="13" spans="1:11" ht="15" customHeight="1">
      <c r="A13" s="101"/>
      <c r="B13" s="61"/>
      <c r="C13" s="60"/>
      <c r="D13" s="59"/>
      <c r="E13" s="58"/>
      <c r="F13" s="142"/>
      <c r="G13" s="55"/>
      <c r="H13" s="141"/>
      <c r="I13" s="55"/>
      <c r="J13" s="140" t="s">
        <v>165</v>
      </c>
      <c r="K13" s="37"/>
    </row>
    <row r="14" spans="2:11" s="1" customFormat="1" ht="15" customHeight="1">
      <c r="B14" s="52">
        <v>1</v>
      </c>
      <c r="C14" s="53" t="s">
        <v>193</v>
      </c>
      <c r="D14" s="307"/>
      <c r="E14" s="308"/>
      <c r="F14" s="135"/>
      <c r="G14" s="47" t="s">
        <v>148</v>
      </c>
      <c r="H14" s="92">
        <v>0.436</v>
      </c>
      <c r="I14" s="47" t="s">
        <v>153</v>
      </c>
      <c r="J14" s="134">
        <f aca="true" t="shared" si="0" ref="J14:J25">ROUND(F14*H14,0)</f>
        <v>0</v>
      </c>
      <c r="K14" s="37" t="s">
        <v>163</v>
      </c>
    </row>
    <row r="15" spans="2:11" s="1" customFormat="1" ht="15" customHeight="1">
      <c r="B15" s="52">
        <v>2</v>
      </c>
      <c r="C15" s="53" t="s">
        <v>178</v>
      </c>
      <c r="D15" s="307"/>
      <c r="E15" s="308"/>
      <c r="F15" s="135"/>
      <c r="G15" s="47" t="s">
        <v>148</v>
      </c>
      <c r="H15" s="147">
        <v>0.448</v>
      </c>
      <c r="I15" s="63" t="s">
        <v>153</v>
      </c>
      <c r="J15" s="137">
        <f t="shared" si="0"/>
        <v>0</v>
      </c>
      <c r="K15" s="37" t="s">
        <v>161</v>
      </c>
    </row>
    <row r="16" spans="2:11" s="1" customFormat="1" ht="15" customHeight="1">
      <c r="B16" s="52">
        <v>3</v>
      </c>
      <c r="C16" s="53" t="s">
        <v>177</v>
      </c>
      <c r="D16" s="307"/>
      <c r="E16" s="308"/>
      <c r="F16" s="135"/>
      <c r="G16" s="47" t="s">
        <v>148</v>
      </c>
      <c r="H16" s="92">
        <v>0.468</v>
      </c>
      <c r="I16" s="47" t="s">
        <v>153</v>
      </c>
      <c r="J16" s="134">
        <f t="shared" si="0"/>
        <v>0</v>
      </c>
      <c r="K16" s="37" t="s">
        <v>159</v>
      </c>
    </row>
    <row r="17" spans="2:11" s="1" customFormat="1" ht="15" customHeight="1">
      <c r="B17" s="52">
        <v>4</v>
      </c>
      <c r="C17" s="53" t="s">
        <v>176</v>
      </c>
      <c r="D17" s="307"/>
      <c r="E17" s="308"/>
      <c r="F17" s="135"/>
      <c r="G17" s="47" t="s">
        <v>148</v>
      </c>
      <c r="H17" s="147">
        <v>0.433</v>
      </c>
      <c r="I17" s="63" t="s">
        <v>153</v>
      </c>
      <c r="J17" s="137">
        <f t="shared" si="0"/>
        <v>0</v>
      </c>
      <c r="K17" s="37" t="s">
        <v>157</v>
      </c>
    </row>
    <row r="18" spans="2:11" s="1" customFormat="1" ht="15" customHeight="1">
      <c r="B18" s="52">
        <v>5</v>
      </c>
      <c r="C18" s="53" t="s">
        <v>164</v>
      </c>
      <c r="D18" s="307"/>
      <c r="E18" s="308"/>
      <c r="F18" s="135"/>
      <c r="G18" s="47" t="s">
        <v>148</v>
      </c>
      <c r="H18" s="92">
        <v>0.444</v>
      </c>
      <c r="I18" s="47" t="s">
        <v>153</v>
      </c>
      <c r="J18" s="134">
        <f t="shared" si="0"/>
        <v>0</v>
      </c>
      <c r="K18" s="37" t="s">
        <v>155</v>
      </c>
    </row>
    <row r="19" spans="2:11" s="1" customFormat="1" ht="15" customHeight="1">
      <c r="B19" s="52">
        <v>6</v>
      </c>
      <c r="C19" s="53" t="s">
        <v>162</v>
      </c>
      <c r="D19" s="136" t="s">
        <v>192</v>
      </c>
      <c r="E19" s="50" t="s">
        <v>489</v>
      </c>
      <c r="F19" s="135"/>
      <c r="G19" s="47" t="s">
        <v>148</v>
      </c>
      <c r="H19" s="147">
        <v>0.444</v>
      </c>
      <c r="I19" s="63" t="s">
        <v>153</v>
      </c>
      <c r="J19" s="137">
        <f t="shared" si="0"/>
        <v>0</v>
      </c>
      <c r="K19" s="37" t="s">
        <v>152</v>
      </c>
    </row>
    <row r="20" spans="2:11" s="1" customFormat="1" ht="15" customHeight="1">
      <c r="B20" s="167"/>
      <c r="C20" s="166"/>
      <c r="D20" s="136" t="s">
        <v>190</v>
      </c>
      <c r="E20" s="50" t="s">
        <v>488</v>
      </c>
      <c r="F20" s="135"/>
      <c r="G20" s="47" t="s">
        <v>148</v>
      </c>
      <c r="H20" s="92">
        <v>0.197</v>
      </c>
      <c r="I20" s="47" t="s">
        <v>153</v>
      </c>
      <c r="J20" s="134">
        <f t="shared" si="0"/>
        <v>0</v>
      </c>
      <c r="K20" s="37" t="s">
        <v>175</v>
      </c>
    </row>
    <row r="21" spans="2:11" s="1" customFormat="1" ht="15" customHeight="1">
      <c r="B21" s="52">
        <v>7</v>
      </c>
      <c r="C21" s="53" t="s">
        <v>160</v>
      </c>
      <c r="D21" s="136" t="s">
        <v>192</v>
      </c>
      <c r="E21" s="50" t="s">
        <v>489</v>
      </c>
      <c r="F21" s="135"/>
      <c r="G21" s="47" t="s">
        <v>148</v>
      </c>
      <c r="H21" s="147">
        <v>0.45</v>
      </c>
      <c r="I21" s="63" t="s">
        <v>153</v>
      </c>
      <c r="J21" s="137">
        <f t="shared" si="0"/>
        <v>0</v>
      </c>
      <c r="K21" s="37" t="s">
        <v>174</v>
      </c>
    </row>
    <row r="22" spans="2:11" s="1" customFormat="1" ht="15" customHeight="1">
      <c r="B22" s="167"/>
      <c r="C22" s="166"/>
      <c r="D22" s="136" t="s">
        <v>190</v>
      </c>
      <c r="E22" s="50" t="s">
        <v>488</v>
      </c>
      <c r="F22" s="135"/>
      <c r="G22" s="47" t="s">
        <v>148</v>
      </c>
      <c r="H22" s="92">
        <v>0.2</v>
      </c>
      <c r="I22" s="47" t="s">
        <v>153</v>
      </c>
      <c r="J22" s="134">
        <f t="shared" si="0"/>
        <v>0</v>
      </c>
      <c r="K22" s="37" t="s">
        <v>173</v>
      </c>
    </row>
    <row r="23" spans="2:11" s="1" customFormat="1" ht="15" customHeight="1">
      <c r="B23" s="51">
        <v>8</v>
      </c>
      <c r="C23" s="50" t="s">
        <v>158</v>
      </c>
      <c r="D23" s="307"/>
      <c r="E23" s="308"/>
      <c r="F23" s="135"/>
      <c r="G23" s="47" t="s">
        <v>148</v>
      </c>
      <c r="H23" s="147">
        <v>0.44</v>
      </c>
      <c r="I23" s="63" t="s">
        <v>153</v>
      </c>
      <c r="J23" s="137">
        <f t="shared" si="0"/>
        <v>0</v>
      </c>
      <c r="K23" s="37" t="s">
        <v>188</v>
      </c>
    </row>
    <row r="24" spans="2:11" s="1" customFormat="1" ht="15" customHeight="1">
      <c r="B24" s="51">
        <v>9</v>
      </c>
      <c r="C24" s="50" t="s">
        <v>156</v>
      </c>
      <c r="D24" s="307"/>
      <c r="E24" s="308"/>
      <c r="F24" s="135"/>
      <c r="G24" s="47" t="s">
        <v>148</v>
      </c>
      <c r="H24" s="147">
        <v>0.44</v>
      </c>
      <c r="I24" s="63" t="s">
        <v>153</v>
      </c>
      <c r="J24" s="137">
        <f t="shared" si="0"/>
        <v>0</v>
      </c>
      <c r="K24" s="37" t="s">
        <v>187</v>
      </c>
    </row>
    <row r="25" spans="2:11" s="1" customFormat="1" ht="15" customHeight="1" thickBot="1">
      <c r="B25" s="51">
        <v>10</v>
      </c>
      <c r="C25" s="50" t="s">
        <v>154</v>
      </c>
      <c r="D25" s="307"/>
      <c r="E25" s="308"/>
      <c r="F25" s="135"/>
      <c r="G25" s="47" t="s">
        <v>148</v>
      </c>
      <c r="H25" s="147">
        <v>0.44</v>
      </c>
      <c r="I25" s="63" t="s">
        <v>153</v>
      </c>
      <c r="J25" s="137">
        <f t="shared" si="0"/>
        <v>0</v>
      </c>
      <c r="K25" s="37" t="s">
        <v>186</v>
      </c>
    </row>
    <row r="26" spans="2:11" s="1" customFormat="1" ht="15" customHeight="1">
      <c r="B26" s="44"/>
      <c r="C26" s="45"/>
      <c r="D26" s="44"/>
      <c r="E26" s="44"/>
      <c r="F26" s="133"/>
      <c r="G26" s="42"/>
      <c r="H26" s="319" t="s">
        <v>728</v>
      </c>
      <c r="I26" s="320"/>
      <c r="J26" s="129"/>
      <c r="K26" s="37"/>
    </row>
    <row r="27" spans="2:12" s="1" customFormat="1" ht="15" customHeight="1" thickBot="1">
      <c r="B27" s="37"/>
      <c r="C27" s="37"/>
      <c r="D27" s="37"/>
      <c r="E27" s="37"/>
      <c r="F27" s="130"/>
      <c r="G27" s="37"/>
      <c r="H27" s="321" t="s">
        <v>150</v>
      </c>
      <c r="I27" s="322"/>
      <c r="J27" s="128">
        <f>SUM(J14:J25)</f>
        <v>0</v>
      </c>
      <c r="K27" s="37" t="s">
        <v>212</v>
      </c>
      <c r="L27" s="1" t="s">
        <v>148</v>
      </c>
    </row>
    <row r="28" spans="6:10" s="1" customFormat="1" ht="18.75" customHeight="1">
      <c r="F28" s="131"/>
      <c r="H28" s="132"/>
      <c r="J28" s="131"/>
    </row>
    <row r="29" spans="1:2" ht="18.75" customHeight="1">
      <c r="A29" s="12" t="s">
        <v>31</v>
      </c>
      <c r="B29" s="1" t="s">
        <v>837</v>
      </c>
    </row>
    <row r="30" ht="11.25" customHeight="1">
      <c r="A30" s="101"/>
    </row>
    <row r="31" spans="1:11" ht="18.75" customHeight="1">
      <c r="A31" s="101"/>
      <c r="B31" s="309" t="s">
        <v>425</v>
      </c>
      <c r="C31" s="310"/>
      <c r="D31" s="309" t="s">
        <v>168</v>
      </c>
      <c r="E31" s="310"/>
      <c r="F31" s="143" t="s">
        <v>234</v>
      </c>
      <c r="G31" s="63"/>
      <c r="H31" s="144" t="s">
        <v>166</v>
      </c>
      <c r="I31" s="63"/>
      <c r="J31" s="143" t="s">
        <v>3</v>
      </c>
      <c r="K31" s="37"/>
    </row>
    <row r="32" spans="1:11" ht="15" customHeight="1">
      <c r="A32" s="101"/>
      <c r="B32" s="61"/>
      <c r="C32" s="60"/>
      <c r="D32" s="59"/>
      <c r="E32" s="58"/>
      <c r="F32" s="142"/>
      <c r="G32" s="55"/>
      <c r="H32" s="141"/>
      <c r="I32" s="55"/>
      <c r="J32" s="140" t="s">
        <v>165</v>
      </c>
      <c r="K32" s="37"/>
    </row>
    <row r="33" spans="2:11" s="1" customFormat="1" ht="15" customHeight="1">
      <c r="B33" s="52">
        <v>1</v>
      </c>
      <c r="C33" s="53" t="s">
        <v>193</v>
      </c>
      <c r="D33" s="307"/>
      <c r="E33" s="308"/>
      <c r="F33" s="135"/>
      <c r="G33" s="47" t="s">
        <v>148</v>
      </c>
      <c r="H33" s="147">
        <v>0.134</v>
      </c>
      <c r="I33" s="63" t="s">
        <v>153</v>
      </c>
      <c r="J33" s="137">
        <f>ROUND(F33*H33,0)</f>
        <v>0</v>
      </c>
      <c r="K33" s="37" t="s">
        <v>163</v>
      </c>
    </row>
    <row r="34" spans="2:11" s="1" customFormat="1" ht="15" customHeight="1" thickBot="1">
      <c r="B34" s="51">
        <v>2</v>
      </c>
      <c r="C34" s="50" t="s">
        <v>178</v>
      </c>
      <c r="D34" s="307"/>
      <c r="E34" s="308"/>
      <c r="F34" s="135"/>
      <c r="G34" s="47" t="s">
        <v>148</v>
      </c>
      <c r="H34" s="147">
        <v>0.262</v>
      </c>
      <c r="I34" s="63" t="s">
        <v>153</v>
      </c>
      <c r="J34" s="137">
        <f>ROUND(F34*H34,0)</f>
        <v>0</v>
      </c>
      <c r="K34" s="37" t="s">
        <v>161</v>
      </c>
    </row>
    <row r="35" spans="2:11" s="1" customFormat="1" ht="15" customHeight="1">
      <c r="B35" s="44"/>
      <c r="C35" s="45"/>
      <c r="D35" s="44"/>
      <c r="E35" s="44"/>
      <c r="F35" s="133"/>
      <c r="G35" s="42"/>
      <c r="H35" s="319" t="s">
        <v>685</v>
      </c>
      <c r="I35" s="320"/>
      <c r="J35" s="129"/>
      <c r="K35" s="37"/>
    </row>
    <row r="36" spans="2:12" s="1" customFormat="1" ht="15" customHeight="1" thickBot="1">
      <c r="B36" s="37"/>
      <c r="C36" s="37"/>
      <c r="D36" s="37"/>
      <c r="E36" s="37"/>
      <c r="F36" s="130"/>
      <c r="G36" s="37"/>
      <c r="H36" s="321" t="s">
        <v>150</v>
      </c>
      <c r="I36" s="322"/>
      <c r="J36" s="128">
        <f>SUM(J33:J34)</f>
        <v>0</v>
      </c>
      <c r="K36" s="37" t="s">
        <v>209</v>
      </c>
      <c r="L36" s="1" t="s">
        <v>148</v>
      </c>
    </row>
    <row r="37" spans="6:10" s="1" customFormat="1" ht="18.75" customHeight="1">
      <c r="F37" s="131"/>
      <c r="H37" s="132"/>
      <c r="J37" s="131"/>
    </row>
    <row r="38" spans="1:2" ht="18.75" customHeight="1">
      <c r="A38" s="12" t="s">
        <v>32</v>
      </c>
      <c r="B38" s="1" t="s">
        <v>838</v>
      </c>
    </row>
    <row r="39" ht="11.25" customHeight="1">
      <c r="A39" s="101"/>
    </row>
    <row r="40" spans="1:11" ht="18.75" customHeight="1">
      <c r="A40" s="101"/>
      <c r="B40" s="309" t="s">
        <v>169</v>
      </c>
      <c r="C40" s="310"/>
      <c r="D40" s="309" t="s">
        <v>168</v>
      </c>
      <c r="E40" s="310"/>
      <c r="F40" s="143" t="s">
        <v>167</v>
      </c>
      <c r="G40" s="63"/>
      <c r="H40" s="144" t="s">
        <v>166</v>
      </c>
      <c r="I40" s="63"/>
      <c r="J40" s="143" t="s">
        <v>3</v>
      </c>
      <c r="K40" s="37"/>
    </row>
    <row r="41" spans="1:11" ht="15" customHeight="1">
      <c r="A41" s="101"/>
      <c r="B41" s="61"/>
      <c r="C41" s="60"/>
      <c r="D41" s="59"/>
      <c r="E41" s="58"/>
      <c r="F41" s="142"/>
      <c r="G41" s="55"/>
      <c r="H41" s="141"/>
      <c r="I41" s="55"/>
      <c r="J41" s="140" t="s">
        <v>165</v>
      </c>
      <c r="K41" s="37"/>
    </row>
    <row r="42" spans="2:11" s="1" customFormat="1" ht="15" customHeight="1">
      <c r="B42" s="52">
        <v>1</v>
      </c>
      <c r="C42" s="53" t="s">
        <v>178</v>
      </c>
      <c r="D42" s="307"/>
      <c r="E42" s="308"/>
      <c r="F42" s="135"/>
      <c r="G42" s="47" t="s">
        <v>148</v>
      </c>
      <c r="H42" s="92">
        <v>0.896</v>
      </c>
      <c r="I42" s="47" t="s">
        <v>153</v>
      </c>
      <c r="J42" s="134">
        <f aca="true" t="shared" si="1" ref="J42:J50">ROUND(F42*H42,0)</f>
        <v>0</v>
      </c>
      <c r="K42" s="37" t="s">
        <v>163</v>
      </c>
    </row>
    <row r="43" spans="2:11" s="1" customFormat="1" ht="15" customHeight="1">
      <c r="B43" s="52">
        <v>2</v>
      </c>
      <c r="C43" s="53" t="s">
        <v>177</v>
      </c>
      <c r="D43" s="307"/>
      <c r="E43" s="308"/>
      <c r="F43" s="135"/>
      <c r="G43" s="47" t="s">
        <v>148</v>
      </c>
      <c r="H43" s="147">
        <v>0.906</v>
      </c>
      <c r="I43" s="63" t="s">
        <v>153</v>
      </c>
      <c r="J43" s="137">
        <f t="shared" si="1"/>
        <v>0</v>
      </c>
      <c r="K43" s="37" t="s">
        <v>161</v>
      </c>
    </row>
    <row r="44" spans="2:11" s="1" customFormat="1" ht="15" customHeight="1">
      <c r="B44" s="52">
        <v>3</v>
      </c>
      <c r="C44" s="53" t="s">
        <v>176</v>
      </c>
      <c r="D44" s="307"/>
      <c r="E44" s="308"/>
      <c r="F44" s="135"/>
      <c r="G44" s="47" t="s">
        <v>148</v>
      </c>
      <c r="H44" s="92">
        <v>0.938</v>
      </c>
      <c r="I44" s="47" t="s">
        <v>153</v>
      </c>
      <c r="J44" s="134">
        <f t="shared" si="1"/>
        <v>0</v>
      </c>
      <c r="K44" s="37" t="s">
        <v>159</v>
      </c>
    </row>
    <row r="45" spans="2:11" s="1" customFormat="1" ht="15" customHeight="1">
      <c r="B45" s="52">
        <v>4</v>
      </c>
      <c r="C45" s="53" t="s">
        <v>164</v>
      </c>
      <c r="D45" s="307"/>
      <c r="E45" s="308"/>
      <c r="F45" s="135"/>
      <c r="G45" s="47" t="s">
        <v>148</v>
      </c>
      <c r="H45" s="147">
        <v>0.986</v>
      </c>
      <c r="I45" s="63" t="s">
        <v>153</v>
      </c>
      <c r="J45" s="137">
        <f t="shared" si="1"/>
        <v>0</v>
      </c>
      <c r="K45" s="37" t="s">
        <v>157</v>
      </c>
    </row>
    <row r="46" spans="2:11" s="1" customFormat="1" ht="15" customHeight="1">
      <c r="B46" s="52">
        <v>5</v>
      </c>
      <c r="C46" s="53" t="s">
        <v>162</v>
      </c>
      <c r="D46" s="307"/>
      <c r="E46" s="308"/>
      <c r="F46" s="135"/>
      <c r="G46" s="47" t="s">
        <v>148</v>
      </c>
      <c r="H46" s="92">
        <v>0.987</v>
      </c>
      <c r="I46" s="47" t="s">
        <v>153</v>
      </c>
      <c r="J46" s="134">
        <f t="shared" si="1"/>
        <v>0</v>
      </c>
      <c r="K46" s="37" t="s">
        <v>155</v>
      </c>
    </row>
    <row r="47" spans="2:11" s="1" customFormat="1" ht="15" customHeight="1">
      <c r="B47" s="52">
        <v>6</v>
      </c>
      <c r="C47" s="53" t="s">
        <v>160</v>
      </c>
      <c r="D47" s="307"/>
      <c r="E47" s="308"/>
      <c r="F47" s="135"/>
      <c r="G47" s="47" t="s">
        <v>148</v>
      </c>
      <c r="H47" s="147">
        <v>1</v>
      </c>
      <c r="I47" s="63" t="s">
        <v>153</v>
      </c>
      <c r="J47" s="137">
        <f t="shared" si="1"/>
        <v>0</v>
      </c>
      <c r="K47" s="37" t="s">
        <v>152</v>
      </c>
    </row>
    <row r="48" spans="2:11" s="1" customFormat="1" ht="15" customHeight="1">
      <c r="B48" s="51">
        <v>7</v>
      </c>
      <c r="C48" s="50" t="s">
        <v>158</v>
      </c>
      <c r="D48" s="307"/>
      <c r="E48" s="308"/>
      <c r="F48" s="135"/>
      <c r="G48" s="47" t="s">
        <v>148</v>
      </c>
      <c r="H48" s="92">
        <v>1</v>
      </c>
      <c r="I48" s="47" t="s">
        <v>153</v>
      </c>
      <c r="J48" s="134">
        <f t="shared" si="1"/>
        <v>0</v>
      </c>
      <c r="K48" s="37" t="s">
        <v>175</v>
      </c>
    </row>
    <row r="49" spans="2:11" s="1" customFormat="1" ht="15" customHeight="1">
      <c r="B49" s="51">
        <v>8</v>
      </c>
      <c r="C49" s="50" t="s">
        <v>156</v>
      </c>
      <c r="D49" s="307"/>
      <c r="E49" s="308"/>
      <c r="F49" s="135"/>
      <c r="G49" s="47" t="s">
        <v>148</v>
      </c>
      <c r="H49" s="147">
        <v>1</v>
      </c>
      <c r="I49" s="63" t="s">
        <v>153</v>
      </c>
      <c r="J49" s="137">
        <f t="shared" si="1"/>
        <v>0</v>
      </c>
      <c r="K49" s="37" t="s">
        <v>174</v>
      </c>
    </row>
    <row r="50" spans="2:11" s="1" customFormat="1" ht="15" customHeight="1" thickBot="1">
      <c r="B50" s="51">
        <v>9</v>
      </c>
      <c r="C50" s="50" t="s">
        <v>154</v>
      </c>
      <c r="D50" s="307"/>
      <c r="E50" s="308"/>
      <c r="F50" s="135"/>
      <c r="G50" s="47" t="s">
        <v>148</v>
      </c>
      <c r="H50" s="147">
        <v>1</v>
      </c>
      <c r="I50" s="63" t="s">
        <v>153</v>
      </c>
      <c r="J50" s="137">
        <f t="shared" si="1"/>
        <v>0</v>
      </c>
      <c r="K50" s="37" t="s">
        <v>173</v>
      </c>
    </row>
    <row r="51" spans="2:11" s="1" customFormat="1" ht="15" customHeight="1">
      <c r="B51" s="44"/>
      <c r="C51" s="45"/>
      <c r="D51" s="44"/>
      <c r="E51" s="44"/>
      <c r="F51" s="133"/>
      <c r="G51" s="42"/>
      <c r="H51" s="319" t="s">
        <v>172</v>
      </c>
      <c r="I51" s="320"/>
      <c r="J51" s="129"/>
      <c r="K51" s="37"/>
    </row>
    <row r="52" spans="2:12" s="1" customFormat="1" ht="15" customHeight="1" thickBot="1">
      <c r="B52" s="37"/>
      <c r="C52" s="37"/>
      <c r="D52" s="37"/>
      <c r="E52" s="37"/>
      <c r="F52" s="130"/>
      <c r="G52" s="37"/>
      <c r="H52" s="321" t="s">
        <v>150</v>
      </c>
      <c r="I52" s="322"/>
      <c r="J52" s="128">
        <f>SUM(J42:J50)</f>
        <v>0</v>
      </c>
      <c r="K52" s="37" t="s">
        <v>199</v>
      </c>
      <c r="L52" s="1" t="s">
        <v>148</v>
      </c>
    </row>
    <row r="53" spans="2:11" s="1" customFormat="1" ht="18.75" customHeight="1">
      <c r="B53" s="37"/>
      <c r="C53" s="37"/>
      <c r="D53" s="37"/>
      <c r="E53" s="37"/>
      <c r="F53" s="130"/>
      <c r="G53" s="89"/>
      <c r="H53" s="165"/>
      <c r="I53" s="42"/>
      <c r="J53" s="133"/>
      <c r="K53" s="37"/>
    </row>
    <row r="54" spans="1:2" ht="18.75" customHeight="1">
      <c r="A54" s="12" t="s">
        <v>33</v>
      </c>
      <c r="B54" s="1" t="s">
        <v>487</v>
      </c>
    </row>
    <row r="55" ht="11.25" customHeight="1">
      <c r="A55" s="101"/>
    </row>
    <row r="56" spans="1:11" ht="18.75" customHeight="1">
      <c r="A56" s="101"/>
      <c r="B56" s="309" t="s">
        <v>422</v>
      </c>
      <c r="C56" s="310"/>
      <c r="D56" s="309" t="s">
        <v>168</v>
      </c>
      <c r="E56" s="310"/>
      <c r="F56" s="143" t="s">
        <v>421</v>
      </c>
      <c r="G56" s="63"/>
      <c r="H56" s="144" t="s">
        <v>166</v>
      </c>
      <c r="I56" s="63"/>
      <c r="J56" s="143" t="s">
        <v>3</v>
      </c>
      <c r="K56" s="37"/>
    </row>
    <row r="57" spans="1:11" ht="15" customHeight="1">
      <c r="A57" s="101"/>
      <c r="B57" s="61"/>
      <c r="C57" s="60"/>
      <c r="D57" s="59"/>
      <c r="E57" s="58"/>
      <c r="F57" s="142"/>
      <c r="G57" s="55"/>
      <c r="H57" s="141"/>
      <c r="I57" s="55"/>
      <c r="J57" s="140" t="s">
        <v>165</v>
      </c>
      <c r="K57" s="37"/>
    </row>
    <row r="58" spans="2:11" s="1" customFormat="1" ht="15" customHeight="1">
      <c r="B58" s="52">
        <v>1</v>
      </c>
      <c r="C58" s="53" t="s">
        <v>162</v>
      </c>
      <c r="D58" s="307"/>
      <c r="E58" s="308"/>
      <c r="F58" s="135"/>
      <c r="G58" s="47" t="s">
        <v>148</v>
      </c>
      <c r="H58" s="92">
        <v>0.471</v>
      </c>
      <c r="I58" s="47" t="s">
        <v>153</v>
      </c>
      <c r="J58" s="134">
        <f>ROUND(F58*H58,0)</f>
        <v>0</v>
      </c>
      <c r="K58" s="37" t="s">
        <v>163</v>
      </c>
    </row>
    <row r="59" spans="2:11" s="1" customFormat="1" ht="15" customHeight="1">
      <c r="B59" s="52">
        <v>2</v>
      </c>
      <c r="C59" s="53" t="s">
        <v>160</v>
      </c>
      <c r="D59" s="307"/>
      <c r="E59" s="308"/>
      <c r="F59" s="135"/>
      <c r="G59" s="47" t="s">
        <v>148</v>
      </c>
      <c r="H59" s="147">
        <v>0.5</v>
      </c>
      <c r="I59" s="63" t="s">
        <v>153</v>
      </c>
      <c r="J59" s="137">
        <f>ROUND(F59*H59,0)</f>
        <v>0</v>
      </c>
      <c r="K59" s="37" t="s">
        <v>161</v>
      </c>
    </row>
    <row r="60" spans="2:11" s="1" customFormat="1" ht="15" customHeight="1">
      <c r="B60" s="51">
        <v>3</v>
      </c>
      <c r="C60" s="50" t="s">
        <v>158</v>
      </c>
      <c r="D60" s="307"/>
      <c r="E60" s="308"/>
      <c r="F60" s="135"/>
      <c r="G60" s="47" t="s">
        <v>148</v>
      </c>
      <c r="H60" s="92">
        <v>0.5</v>
      </c>
      <c r="I60" s="47" t="s">
        <v>153</v>
      </c>
      <c r="J60" s="134">
        <f>ROUND(F60*H60,0)</f>
        <v>0</v>
      </c>
      <c r="K60" s="37" t="s">
        <v>159</v>
      </c>
    </row>
    <row r="61" spans="2:11" s="1" customFormat="1" ht="15" customHeight="1">
      <c r="B61" s="51">
        <v>4</v>
      </c>
      <c r="C61" s="50" t="s">
        <v>156</v>
      </c>
      <c r="D61" s="307"/>
      <c r="E61" s="308"/>
      <c r="F61" s="135"/>
      <c r="G61" s="47" t="s">
        <v>148</v>
      </c>
      <c r="H61" s="147">
        <v>0.5</v>
      </c>
      <c r="I61" s="63" t="s">
        <v>153</v>
      </c>
      <c r="J61" s="137">
        <f>ROUND(F61*H61,0)</f>
        <v>0</v>
      </c>
      <c r="K61" s="37" t="s">
        <v>157</v>
      </c>
    </row>
    <row r="62" spans="2:11" s="1" customFormat="1" ht="15" customHeight="1" thickBot="1">
      <c r="B62" s="51">
        <v>5</v>
      </c>
      <c r="C62" s="50" t="s">
        <v>154</v>
      </c>
      <c r="D62" s="307"/>
      <c r="E62" s="308"/>
      <c r="F62" s="135"/>
      <c r="G62" s="47" t="s">
        <v>148</v>
      </c>
      <c r="H62" s="147">
        <v>0.5</v>
      </c>
      <c r="I62" s="63" t="s">
        <v>153</v>
      </c>
      <c r="J62" s="137">
        <f>ROUND(F62*H62,0)</f>
        <v>0</v>
      </c>
      <c r="K62" s="37" t="s">
        <v>155</v>
      </c>
    </row>
    <row r="63" spans="2:11" s="1" customFormat="1" ht="15" customHeight="1">
      <c r="B63" s="44"/>
      <c r="C63" s="45"/>
      <c r="D63" s="44"/>
      <c r="E63" s="44"/>
      <c r="F63" s="133"/>
      <c r="G63" s="42"/>
      <c r="H63" s="319" t="s">
        <v>710</v>
      </c>
      <c r="I63" s="320"/>
      <c r="J63" s="129"/>
      <c r="K63" s="37"/>
    </row>
    <row r="64" spans="2:12" s="1" customFormat="1" ht="15" customHeight="1" thickBot="1">
      <c r="B64" s="37"/>
      <c r="C64" s="37"/>
      <c r="D64" s="37"/>
      <c r="E64" s="37"/>
      <c r="F64" s="130"/>
      <c r="G64" s="37"/>
      <c r="H64" s="321" t="s">
        <v>150</v>
      </c>
      <c r="I64" s="322"/>
      <c r="J64" s="128">
        <f>SUM(J58:J62)</f>
        <v>0</v>
      </c>
      <c r="K64" s="37" t="s">
        <v>198</v>
      </c>
      <c r="L64" s="1" t="s">
        <v>148</v>
      </c>
    </row>
    <row r="65" spans="2:11" s="1" customFormat="1" ht="18.75" customHeight="1">
      <c r="B65" s="37"/>
      <c r="C65" s="37"/>
      <c r="D65" s="37"/>
      <c r="E65" s="37"/>
      <c r="F65" s="130"/>
      <c r="G65" s="89"/>
      <c r="H65" s="165"/>
      <c r="I65" s="42"/>
      <c r="J65" s="133"/>
      <c r="K65" s="37"/>
    </row>
    <row r="66" spans="1:11" s="1" customFormat="1" ht="18.75" customHeight="1">
      <c r="A66" s="101" t="s">
        <v>37</v>
      </c>
      <c r="B66" s="1" t="s">
        <v>727</v>
      </c>
      <c r="C66" s="37"/>
      <c r="D66" s="37"/>
      <c r="E66" s="37"/>
      <c r="F66" s="130"/>
      <c r="G66" s="89"/>
      <c r="H66" s="165"/>
      <c r="I66" s="42"/>
      <c r="J66" s="133"/>
      <c r="K66" s="37"/>
    </row>
    <row r="67" spans="1:5" ht="11.25" customHeight="1">
      <c r="A67" s="101"/>
      <c r="C67" s="29"/>
      <c r="D67" s="29"/>
      <c r="E67" s="29"/>
    </row>
    <row r="68" spans="1:10" s="1" customFormat="1" ht="15" customHeight="1">
      <c r="A68" s="101"/>
      <c r="B68" s="333" t="s">
        <v>839</v>
      </c>
      <c r="C68" s="333"/>
      <c r="D68" s="333"/>
      <c r="E68" s="333"/>
      <c r="F68" s="131"/>
      <c r="H68" s="132"/>
      <c r="J68" s="131"/>
    </row>
    <row r="69" spans="1:10" s="1" customFormat="1" ht="15" customHeight="1" thickBot="1">
      <c r="A69" s="101"/>
      <c r="B69" s="333"/>
      <c r="C69" s="333"/>
      <c r="D69" s="333"/>
      <c r="E69" s="333"/>
      <c r="F69" s="131"/>
      <c r="H69" s="132" t="s">
        <v>248</v>
      </c>
      <c r="J69" s="131"/>
    </row>
    <row r="70" spans="1:12" s="1" customFormat="1" ht="18.75" customHeight="1" thickBot="1">
      <c r="A70" s="12"/>
      <c r="B70" s="333"/>
      <c r="C70" s="333"/>
      <c r="D70" s="333"/>
      <c r="E70" s="333"/>
      <c r="F70" s="135"/>
      <c r="G70" s="10" t="s">
        <v>148</v>
      </c>
      <c r="H70" s="156">
        <v>1</v>
      </c>
      <c r="I70" s="10" t="s">
        <v>153</v>
      </c>
      <c r="J70" s="155">
        <f>ROUND(F70*H70,0)</f>
        <v>0</v>
      </c>
      <c r="K70" s="37" t="s">
        <v>180</v>
      </c>
      <c r="L70" s="1" t="s">
        <v>148</v>
      </c>
    </row>
    <row r="71" spans="6:10" s="1" customFormat="1" ht="12" customHeight="1">
      <c r="F71" s="131"/>
      <c r="H71" s="132"/>
      <c r="J71" s="154" t="s">
        <v>247</v>
      </c>
    </row>
    <row r="72" spans="6:10" s="1" customFormat="1" ht="18.75" customHeight="1">
      <c r="F72" s="131"/>
      <c r="H72" s="132"/>
      <c r="J72" s="131"/>
    </row>
    <row r="73" spans="1:2" ht="18.75" customHeight="1">
      <c r="A73" s="12" t="s">
        <v>34</v>
      </c>
      <c r="B73" s="1" t="s">
        <v>840</v>
      </c>
    </row>
    <row r="74" ht="11.25" customHeight="1">
      <c r="A74" s="101"/>
    </row>
    <row r="75" spans="1:11" ht="18.75" customHeight="1">
      <c r="A75" s="101"/>
      <c r="B75" s="309" t="s">
        <v>169</v>
      </c>
      <c r="C75" s="310"/>
      <c r="D75" s="309" t="s">
        <v>168</v>
      </c>
      <c r="E75" s="310"/>
      <c r="F75" s="143" t="s">
        <v>167</v>
      </c>
      <c r="G75" s="63"/>
      <c r="H75" s="144" t="s">
        <v>166</v>
      </c>
      <c r="I75" s="63"/>
      <c r="J75" s="143" t="s">
        <v>3</v>
      </c>
      <c r="K75" s="37"/>
    </row>
    <row r="76" spans="1:11" ht="15" customHeight="1">
      <c r="A76" s="101"/>
      <c r="B76" s="61"/>
      <c r="C76" s="60"/>
      <c r="D76" s="59"/>
      <c r="E76" s="58"/>
      <c r="F76" s="142"/>
      <c r="G76" s="55"/>
      <c r="H76" s="141"/>
      <c r="I76" s="55"/>
      <c r="J76" s="140" t="s">
        <v>165</v>
      </c>
      <c r="K76" s="37"/>
    </row>
    <row r="77" spans="2:11" s="1" customFormat="1" ht="15" customHeight="1">
      <c r="B77" s="52">
        <v>1</v>
      </c>
      <c r="C77" s="53" t="s">
        <v>177</v>
      </c>
      <c r="D77" s="307"/>
      <c r="E77" s="308"/>
      <c r="F77" s="135"/>
      <c r="G77" s="47" t="s">
        <v>148</v>
      </c>
      <c r="H77" s="162">
        <v>0.5604</v>
      </c>
      <c r="I77" s="47" t="s">
        <v>153</v>
      </c>
      <c r="J77" s="134">
        <f aca="true" t="shared" si="2" ref="J77:J84">ROUND(F77*H77,0)</f>
        <v>0</v>
      </c>
      <c r="K77" s="37" t="s">
        <v>163</v>
      </c>
    </row>
    <row r="78" spans="2:11" s="1" customFormat="1" ht="15" customHeight="1">
      <c r="B78" s="52">
        <v>2</v>
      </c>
      <c r="C78" s="53" t="s">
        <v>176</v>
      </c>
      <c r="D78" s="307"/>
      <c r="E78" s="308"/>
      <c r="F78" s="135"/>
      <c r="G78" s="47" t="s">
        <v>148</v>
      </c>
      <c r="H78" s="163">
        <v>0.4334</v>
      </c>
      <c r="I78" s="63" t="s">
        <v>153</v>
      </c>
      <c r="J78" s="137">
        <f t="shared" si="2"/>
        <v>0</v>
      </c>
      <c r="K78" s="37" t="s">
        <v>161</v>
      </c>
    </row>
    <row r="79" spans="2:11" s="1" customFormat="1" ht="15" customHeight="1">
      <c r="B79" s="52">
        <v>3</v>
      </c>
      <c r="C79" s="53" t="s">
        <v>164</v>
      </c>
      <c r="D79" s="307"/>
      <c r="E79" s="308"/>
      <c r="F79" s="135"/>
      <c r="G79" s="47" t="s">
        <v>148</v>
      </c>
      <c r="H79" s="162">
        <v>0.4437</v>
      </c>
      <c r="I79" s="47" t="s">
        <v>153</v>
      </c>
      <c r="J79" s="134">
        <f t="shared" si="2"/>
        <v>0</v>
      </c>
      <c r="K79" s="37" t="s">
        <v>159</v>
      </c>
    </row>
    <row r="80" spans="2:11" s="1" customFormat="1" ht="15" customHeight="1">
      <c r="B80" s="52">
        <v>4</v>
      </c>
      <c r="C80" s="53" t="s">
        <v>162</v>
      </c>
      <c r="D80" s="307"/>
      <c r="E80" s="308"/>
      <c r="F80" s="135"/>
      <c r="G80" s="47" t="s">
        <v>148</v>
      </c>
      <c r="H80" s="163">
        <v>0.4442</v>
      </c>
      <c r="I80" s="63" t="s">
        <v>153</v>
      </c>
      <c r="J80" s="137">
        <f t="shared" si="2"/>
        <v>0</v>
      </c>
      <c r="K80" s="37" t="s">
        <v>157</v>
      </c>
    </row>
    <row r="81" spans="2:11" s="1" customFormat="1" ht="15" customHeight="1">
      <c r="B81" s="52">
        <v>5</v>
      </c>
      <c r="C81" s="53" t="s">
        <v>160</v>
      </c>
      <c r="D81" s="307"/>
      <c r="E81" s="308"/>
      <c r="F81" s="135"/>
      <c r="G81" s="47" t="s">
        <v>148</v>
      </c>
      <c r="H81" s="162">
        <v>0.45</v>
      </c>
      <c r="I81" s="47" t="s">
        <v>153</v>
      </c>
      <c r="J81" s="134">
        <f t="shared" si="2"/>
        <v>0</v>
      </c>
      <c r="K81" s="37" t="s">
        <v>155</v>
      </c>
    </row>
    <row r="82" spans="2:11" s="1" customFormat="1" ht="15" customHeight="1">
      <c r="B82" s="51">
        <v>6</v>
      </c>
      <c r="C82" s="50" t="s">
        <v>158</v>
      </c>
      <c r="D82" s="307"/>
      <c r="E82" s="308"/>
      <c r="F82" s="135"/>
      <c r="G82" s="47" t="s">
        <v>148</v>
      </c>
      <c r="H82" s="163">
        <v>0.45</v>
      </c>
      <c r="I82" s="63" t="s">
        <v>153</v>
      </c>
      <c r="J82" s="137">
        <f t="shared" si="2"/>
        <v>0</v>
      </c>
      <c r="K82" s="37" t="s">
        <v>152</v>
      </c>
    </row>
    <row r="83" spans="2:11" s="1" customFormat="1" ht="15" customHeight="1">
      <c r="B83" s="51">
        <v>7</v>
      </c>
      <c r="C83" s="50" t="s">
        <v>156</v>
      </c>
      <c r="D83" s="307"/>
      <c r="E83" s="308"/>
      <c r="F83" s="135"/>
      <c r="G83" s="47" t="s">
        <v>148</v>
      </c>
      <c r="H83" s="163">
        <v>0.45</v>
      </c>
      <c r="I83" s="63" t="s">
        <v>153</v>
      </c>
      <c r="J83" s="137">
        <f t="shared" si="2"/>
        <v>0</v>
      </c>
      <c r="K83" s="37" t="s">
        <v>175</v>
      </c>
    </row>
    <row r="84" spans="2:11" s="1" customFormat="1" ht="15" customHeight="1" thickBot="1">
      <c r="B84" s="51">
        <v>8</v>
      </c>
      <c r="C84" s="50" t="s">
        <v>154</v>
      </c>
      <c r="D84" s="307"/>
      <c r="E84" s="308"/>
      <c r="F84" s="135"/>
      <c r="G84" s="47" t="s">
        <v>148</v>
      </c>
      <c r="H84" s="163">
        <v>0.45</v>
      </c>
      <c r="I84" s="63" t="s">
        <v>153</v>
      </c>
      <c r="J84" s="137">
        <f t="shared" si="2"/>
        <v>0</v>
      </c>
      <c r="K84" s="37" t="s">
        <v>174</v>
      </c>
    </row>
    <row r="85" spans="2:11" s="1" customFormat="1" ht="15" customHeight="1">
      <c r="B85" s="44"/>
      <c r="C85" s="45"/>
      <c r="D85" s="44"/>
      <c r="E85" s="44"/>
      <c r="F85" s="133"/>
      <c r="G85" s="42"/>
      <c r="H85" s="319" t="s">
        <v>681</v>
      </c>
      <c r="I85" s="320"/>
      <c r="J85" s="129"/>
      <c r="K85" s="37"/>
    </row>
    <row r="86" spans="2:12" s="1" customFormat="1" ht="15" customHeight="1" thickBot="1">
      <c r="B86" s="37"/>
      <c r="C86" s="37"/>
      <c r="D86" s="37"/>
      <c r="E86" s="37"/>
      <c r="F86" s="130"/>
      <c r="G86" s="37"/>
      <c r="H86" s="321" t="s">
        <v>150</v>
      </c>
      <c r="I86" s="322"/>
      <c r="J86" s="128">
        <f>SUM(J77:J84)</f>
        <v>0</v>
      </c>
      <c r="K86" s="37" t="s">
        <v>171</v>
      </c>
      <c r="L86" s="1" t="s">
        <v>148</v>
      </c>
    </row>
    <row r="87" spans="6:10" s="1" customFormat="1" ht="18.75" customHeight="1">
      <c r="F87" s="131"/>
      <c r="H87" s="132"/>
      <c r="J87" s="131"/>
    </row>
    <row r="88" spans="1:2" ht="18.75" customHeight="1">
      <c r="A88" s="12" t="s">
        <v>38</v>
      </c>
      <c r="B88" s="1" t="s">
        <v>486</v>
      </c>
    </row>
    <row r="89" spans="1:2" ht="11.25" customHeight="1">
      <c r="A89" s="12"/>
      <c r="B89" s="1"/>
    </row>
    <row r="90" spans="1:8" ht="18.75" customHeight="1" thickBot="1">
      <c r="A90" s="101"/>
      <c r="B90" s="333" t="s">
        <v>841</v>
      </c>
      <c r="C90" s="333"/>
      <c r="D90" s="333"/>
      <c r="E90" s="333"/>
      <c r="H90" s="132" t="s">
        <v>248</v>
      </c>
    </row>
    <row r="91" spans="1:12" s="1" customFormat="1" ht="18.75" customHeight="1" thickBot="1">
      <c r="A91" s="12"/>
      <c r="B91" s="333"/>
      <c r="C91" s="333"/>
      <c r="D91" s="333"/>
      <c r="E91" s="333"/>
      <c r="F91" s="135"/>
      <c r="G91" s="10" t="s">
        <v>148</v>
      </c>
      <c r="H91" s="156">
        <v>0.6</v>
      </c>
      <c r="I91" s="10" t="s">
        <v>153</v>
      </c>
      <c r="J91" s="155">
        <f>ROUND(F91*H91,0)</f>
        <v>0</v>
      </c>
      <c r="K91" s="37" t="s">
        <v>149</v>
      </c>
      <c r="L91" s="1" t="s">
        <v>148</v>
      </c>
    </row>
    <row r="92" spans="6:10" s="1" customFormat="1" ht="12" customHeight="1">
      <c r="F92" s="131"/>
      <c r="H92" s="132"/>
      <c r="J92" s="154" t="s">
        <v>247</v>
      </c>
    </row>
    <row r="93" spans="6:10" s="1" customFormat="1" ht="11.25" customHeight="1">
      <c r="F93" s="131"/>
      <c r="H93" s="132"/>
      <c r="J93" s="154"/>
    </row>
    <row r="94" spans="1:2" ht="18.75" customHeight="1">
      <c r="A94" s="12" t="s">
        <v>39</v>
      </c>
      <c r="B94" s="1" t="s">
        <v>485</v>
      </c>
    </row>
    <row r="95" spans="1:2" ht="11.25" customHeight="1">
      <c r="A95" s="12"/>
      <c r="B95" s="1"/>
    </row>
    <row r="96" spans="1:8" ht="15" customHeight="1" thickBot="1">
      <c r="A96" s="101"/>
      <c r="B96" s="333" t="s">
        <v>842</v>
      </c>
      <c r="C96" s="333"/>
      <c r="D96" s="333"/>
      <c r="E96" s="333"/>
      <c r="H96" s="132" t="s">
        <v>248</v>
      </c>
    </row>
    <row r="97" spans="1:12" s="1" customFormat="1" ht="18.75" customHeight="1" thickBot="1">
      <c r="A97" s="12"/>
      <c r="B97" s="333"/>
      <c r="C97" s="333"/>
      <c r="D97" s="333"/>
      <c r="E97" s="333"/>
      <c r="F97" s="135"/>
      <c r="G97" s="10" t="s">
        <v>148</v>
      </c>
      <c r="H97" s="164">
        <v>0.45</v>
      </c>
      <c r="I97" s="10" t="s">
        <v>153</v>
      </c>
      <c r="J97" s="155">
        <f>ROUND(F97*H97,0)</f>
        <v>0</v>
      </c>
      <c r="K97" s="37" t="s">
        <v>237</v>
      </c>
      <c r="L97" s="1" t="s">
        <v>148</v>
      </c>
    </row>
    <row r="98" spans="6:10" s="1" customFormat="1" ht="12" customHeight="1">
      <c r="F98" s="131"/>
      <c r="H98" s="132"/>
      <c r="J98" s="154" t="s">
        <v>247</v>
      </c>
    </row>
    <row r="99" spans="6:10" s="1" customFormat="1" ht="11.25" customHeight="1">
      <c r="F99" s="131"/>
      <c r="H99" s="132"/>
      <c r="J99" s="131"/>
    </row>
    <row r="100" spans="1:2" ht="18.75" customHeight="1">
      <c r="A100" s="12">
        <f>A94+1</f>
        <v>10</v>
      </c>
      <c r="B100" s="1" t="s">
        <v>484</v>
      </c>
    </row>
    <row r="101" spans="1:5" ht="11.25" customHeight="1">
      <c r="A101" s="101"/>
      <c r="C101" s="157"/>
      <c r="D101" s="157"/>
      <c r="E101" s="157"/>
    </row>
    <row r="102" spans="1:10" s="1" customFormat="1" ht="15" customHeight="1" thickBot="1">
      <c r="A102" s="12"/>
      <c r="B102" s="333" t="s">
        <v>843</v>
      </c>
      <c r="C102" s="333"/>
      <c r="D102" s="333"/>
      <c r="E102" s="333"/>
      <c r="F102" s="131"/>
      <c r="H102" s="132" t="s">
        <v>248</v>
      </c>
      <c r="J102" s="131"/>
    </row>
    <row r="103" spans="1:12" s="1" customFormat="1" ht="18.75" customHeight="1" thickBot="1">
      <c r="A103" s="12"/>
      <c r="B103" s="333"/>
      <c r="C103" s="333"/>
      <c r="D103" s="333"/>
      <c r="E103" s="333"/>
      <c r="F103" s="135"/>
      <c r="G103" s="10" t="s">
        <v>148</v>
      </c>
      <c r="H103" s="164">
        <v>0.6</v>
      </c>
      <c r="I103" s="10" t="s">
        <v>153</v>
      </c>
      <c r="J103" s="155">
        <f>ROUND(F103*H103,0)</f>
        <v>0</v>
      </c>
      <c r="K103" s="37" t="s">
        <v>232</v>
      </c>
      <c r="L103" s="1" t="s">
        <v>148</v>
      </c>
    </row>
    <row r="104" spans="6:10" s="1" customFormat="1" ht="12" customHeight="1">
      <c r="F104" s="131"/>
      <c r="H104" s="132"/>
      <c r="J104" s="154" t="s">
        <v>247</v>
      </c>
    </row>
    <row r="105" spans="6:10" s="1" customFormat="1" ht="11.25" customHeight="1">
      <c r="F105" s="131"/>
      <c r="H105" s="132"/>
      <c r="J105" s="131"/>
    </row>
    <row r="106" spans="1:2" ht="18.75" customHeight="1">
      <c r="A106" s="12">
        <f>A100+1</f>
        <v>11</v>
      </c>
      <c r="B106" s="1" t="s">
        <v>483</v>
      </c>
    </row>
    <row r="107" ht="11.25" customHeight="1">
      <c r="A107" s="101"/>
    </row>
    <row r="108" spans="1:11" ht="18.75" customHeight="1">
      <c r="A108" s="101"/>
      <c r="B108" s="309" t="s">
        <v>169</v>
      </c>
      <c r="C108" s="310"/>
      <c r="D108" s="309" t="s">
        <v>168</v>
      </c>
      <c r="E108" s="310"/>
      <c r="F108" s="143" t="s">
        <v>167</v>
      </c>
      <c r="G108" s="63"/>
      <c r="H108" s="144" t="s">
        <v>166</v>
      </c>
      <c r="I108" s="63"/>
      <c r="J108" s="143" t="s">
        <v>3</v>
      </c>
      <c r="K108" s="37"/>
    </row>
    <row r="109" spans="1:11" ht="15" customHeight="1">
      <c r="A109" s="101"/>
      <c r="B109" s="61"/>
      <c r="C109" s="60"/>
      <c r="D109" s="59"/>
      <c r="E109" s="58"/>
      <c r="F109" s="142"/>
      <c r="G109" s="55"/>
      <c r="H109" s="141"/>
      <c r="I109" s="55"/>
      <c r="J109" s="140" t="s">
        <v>165</v>
      </c>
      <c r="K109" s="37"/>
    </row>
    <row r="110" spans="2:11" s="1" customFormat="1" ht="15" customHeight="1">
      <c r="B110" s="52">
        <v>1</v>
      </c>
      <c r="C110" s="53" t="s">
        <v>178</v>
      </c>
      <c r="D110" s="307"/>
      <c r="E110" s="308"/>
      <c r="F110" s="135"/>
      <c r="G110" s="47" t="s">
        <v>148</v>
      </c>
      <c r="H110" s="162">
        <v>0.537</v>
      </c>
      <c r="I110" s="47" t="s">
        <v>153</v>
      </c>
      <c r="J110" s="134">
        <f aca="true" t="shared" si="3" ref="J110:J118">ROUND(F110*H110,0)</f>
        <v>0</v>
      </c>
      <c r="K110" s="37" t="s">
        <v>163</v>
      </c>
    </row>
    <row r="111" spans="2:11" s="1" customFormat="1" ht="15" customHeight="1">
      <c r="B111" s="52">
        <v>2</v>
      </c>
      <c r="C111" s="53" t="s">
        <v>177</v>
      </c>
      <c r="D111" s="307"/>
      <c r="E111" s="308"/>
      <c r="F111" s="135"/>
      <c r="G111" s="47" t="s">
        <v>148</v>
      </c>
      <c r="H111" s="163">
        <v>0.5604</v>
      </c>
      <c r="I111" s="63" t="s">
        <v>153</v>
      </c>
      <c r="J111" s="137">
        <f t="shared" si="3"/>
        <v>0</v>
      </c>
      <c r="K111" s="37" t="s">
        <v>161</v>
      </c>
    </row>
    <row r="112" spans="2:11" s="1" customFormat="1" ht="15" customHeight="1">
      <c r="B112" s="52">
        <v>3</v>
      </c>
      <c r="C112" s="53" t="s">
        <v>176</v>
      </c>
      <c r="D112" s="307"/>
      <c r="E112" s="308"/>
      <c r="F112" s="135"/>
      <c r="G112" s="47" t="s">
        <v>148</v>
      </c>
      <c r="H112" s="162">
        <v>0.4334</v>
      </c>
      <c r="I112" s="47" t="s">
        <v>153</v>
      </c>
      <c r="J112" s="134">
        <f t="shared" si="3"/>
        <v>0</v>
      </c>
      <c r="K112" s="37" t="s">
        <v>159</v>
      </c>
    </row>
    <row r="113" spans="2:11" s="1" customFormat="1" ht="15" customHeight="1">
      <c r="B113" s="52">
        <v>4</v>
      </c>
      <c r="C113" s="53" t="s">
        <v>164</v>
      </c>
      <c r="D113" s="307"/>
      <c r="E113" s="308"/>
      <c r="F113" s="135"/>
      <c r="G113" s="47" t="s">
        <v>148</v>
      </c>
      <c r="H113" s="163">
        <v>0.4437</v>
      </c>
      <c r="I113" s="63" t="s">
        <v>153</v>
      </c>
      <c r="J113" s="137">
        <f t="shared" si="3"/>
        <v>0</v>
      </c>
      <c r="K113" s="37" t="s">
        <v>157</v>
      </c>
    </row>
    <row r="114" spans="2:11" s="1" customFormat="1" ht="15" customHeight="1">
      <c r="B114" s="52">
        <v>5</v>
      </c>
      <c r="C114" s="53" t="s">
        <v>162</v>
      </c>
      <c r="D114" s="307"/>
      <c r="E114" s="308"/>
      <c r="F114" s="135"/>
      <c r="G114" s="47" t="s">
        <v>148</v>
      </c>
      <c r="H114" s="162">
        <v>0.4442</v>
      </c>
      <c r="I114" s="47" t="s">
        <v>153</v>
      </c>
      <c r="J114" s="134">
        <f t="shared" si="3"/>
        <v>0</v>
      </c>
      <c r="K114" s="37" t="s">
        <v>155</v>
      </c>
    </row>
    <row r="115" spans="2:11" s="1" customFormat="1" ht="15" customHeight="1">
      <c r="B115" s="52">
        <v>6</v>
      </c>
      <c r="C115" s="53" t="s">
        <v>160</v>
      </c>
      <c r="D115" s="307"/>
      <c r="E115" s="308"/>
      <c r="F115" s="135"/>
      <c r="G115" s="47" t="s">
        <v>148</v>
      </c>
      <c r="H115" s="163">
        <v>0.45</v>
      </c>
      <c r="I115" s="63" t="s">
        <v>153</v>
      </c>
      <c r="J115" s="137">
        <f t="shared" si="3"/>
        <v>0</v>
      </c>
      <c r="K115" s="37" t="s">
        <v>152</v>
      </c>
    </row>
    <row r="116" spans="2:11" s="1" customFormat="1" ht="15" customHeight="1">
      <c r="B116" s="51">
        <v>7</v>
      </c>
      <c r="C116" s="50" t="s">
        <v>158</v>
      </c>
      <c r="D116" s="307"/>
      <c r="E116" s="308"/>
      <c r="F116" s="135"/>
      <c r="G116" s="47" t="s">
        <v>148</v>
      </c>
      <c r="H116" s="162">
        <v>0.45</v>
      </c>
      <c r="I116" s="47" t="s">
        <v>153</v>
      </c>
      <c r="J116" s="134">
        <f t="shared" si="3"/>
        <v>0</v>
      </c>
      <c r="K116" s="37" t="s">
        <v>175</v>
      </c>
    </row>
    <row r="117" spans="2:11" s="1" customFormat="1" ht="15" customHeight="1">
      <c r="B117" s="51">
        <v>8</v>
      </c>
      <c r="C117" s="50" t="s">
        <v>156</v>
      </c>
      <c r="D117" s="307"/>
      <c r="E117" s="308"/>
      <c r="F117" s="135"/>
      <c r="G117" s="47" t="s">
        <v>148</v>
      </c>
      <c r="H117" s="162">
        <v>0.45</v>
      </c>
      <c r="I117" s="47" t="s">
        <v>153</v>
      </c>
      <c r="J117" s="134">
        <f t="shared" si="3"/>
        <v>0</v>
      </c>
      <c r="K117" s="37" t="s">
        <v>174</v>
      </c>
    </row>
    <row r="118" spans="2:11" s="1" customFormat="1" ht="15" customHeight="1" thickBot="1">
      <c r="B118" s="51">
        <v>9</v>
      </c>
      <c r="C118" s="50" t="s">
        <v>154</v>
      </c>
      <c r="D118" s="307"/>
      <c r="E118" s="308"/>
      <c r="F118" s="135"/>
      <c r="G118" s="47" t="s">
        <v>148</v>
      </c>
      <c r="H118" s="162">
        <v>0.45</v>
      </c>
      <c r="I118" s="47" t="s">
        <v>153</v>
      </c>
      <c r="J118" s="134">
        <f t="shared" si="3"/>
        <v>0</v>
      </c>
      <c r="K118" s="37" t="s">
        <v>173</v>
      </c>
    </row>
    <row r="119" spans="2:11" s="1" customFormat="1" ht="15" customHeight="1">
      <c r="B119" s="44"/>
      <c r="C119" s="45"/>
      <c r="D119" s="44"/>
      <c r="E119" s="44"/>
      <c r="F119" s="133"/>
      <c r="G119" s="42"/>
      <c r="H119" s="319" t="s">
        <v>172</v>
      </c>
      <c r="I119" s="320"/>
      <c r="J119" s="129"/>
      <c r="K119" s="37"/>
    </row>
    <row r="120" spans="2:12" s="1" customFormat="1" ht="15" customHeight="1" thickBot="1">
      <c r="B120" s="37"/>
      <c r="C120" s="37"/>
      <c r="D120" s="37"/>
      <c r="E120" s="37"/>
      <c r="F120" s="130"/>
      <c r="G120" s="37"/>
      <c r="H120" s="321" t="s">
        <v>150</v>
      </c>
      <c r="I120" s="322"/>
      <c r="J120" s="128">
        <f>SUM(J110:J118)</f>
        <v>0</v>
      </c>
      <c r="K120" s="37" t="s">
        <v>413</v>
      </c>
      <c r="L120" s="1" t="s">
        <v>148</v>
      </c>
    </row>
    <row r="121" spans="6:10" s="1" customFormat="1" ht="15" customHeight="1">
      <c r="F121" s="131"/>
      <c r="H121" s="132"/>
      <c r="J121" s="131"/>
    </row>
    <row r="122" spans="1:2" ht="18.75" customHeight="1">
      <c r="A122" s="12">
        <f>A106+1</f>
        <v>12</v>
      </c>
      <c r="B122" s="1" t="s">
        <v>482</v>
      </c>
    </row>
    <row r="123" spans="1:5" ht="11.25" customHeight="1">
      <c r="A123" s="101"/>
      <c r="C123" s="157"/>
      <c r="D123" s="157"/>
      <c r="E123" s="157"/>
    </row>
    <row r="124" spans="1:10" s="1" customFormat="1" ht="15" customHeight="1" thickBot="1">
      <c r="A124" s="12"/>
      <c r="B124" s="333" t="s">
        <v>844</v>
      </c>
      <c r="C124" s="333"/>
      <c r="D124" s="333"/>
      <c r="E124" s="333"/>
      <c r="F124" s="131"/>
      <c r="H124" s="132" t="s">
        <v>248</v>
      </c>
      <c r="J124" s="131"/>
    </row>
    <row r="125" spans="1:12" s="1" customFormat="1" ht="18.75" customHeight="1" thickBot="1">
      <c r="A125" s="12"/>
      <c r="B125" s="333"/>
      <c r="C125" s="333"/>
      <c r="D125" s="333"/>
      <c r="E125" s="333"/>
      <c r="F125" s="135"/>
      <c r="G125" s="10" t="s">
        <v>148</v>
      </c>
      <c r="H125" s="156">
        <v>0.75</v>
      </c>
      <c r="I125" s="10" t="s">
        <v>153</v>
      </c>
      <c r="J125" s="155">
        <f>ROUND(F125*H125,0)</f>
        <v>0</v>
      </c>
      <c r="K125" s="37" t="s">
        <v>411</v>
      </c>
      <c r="L125" s="1" t="s">
        <v>148</v>
      </c>
    </row>
    <row r="126" spans="6:10" s="1" customFormat="1" ht="12" customHeight="1">
      <c r="F126" s="131"/>
      <c r="H126" s="132"/>
      <c r="J126" s="154" t="s">
        <v>247</v>
      </c>
    </row>
    <row r="127" spans="6:10" s="1" customFormat="1" ht="12" customHeight="1">
      <c r="F127" s="131"/>
      <c r="H127" s="132"/>
      <c r="J127" s="154"/>
    </row>
    <row r="128" spans="1:2" ht="18.75" customHeight="1">
      <c r="A128" s="12">
        <f>A122+1</f>
        <v>13</v>
      </c>
      <c r="B128" s="1" t="s">
        <v>845</v>
      </c>
    </row>
    <row r="129" spans="1:5" ht="11.25" customHeight="1">
      <c r="A129" s="101"/>
      <c r="C129" s="157"/>
      <c r="D129" s="157"/>
      <c r="E129" s="157"/>
    </row>
    <row r="130" spans="1:10" s="1" customFormat="1" ht="15" customHeight="1">
      <c r="A130" s="12"/>
      <c r="B130" s="333" t="s">
        <v>846</v>
      </c>
      <c r="C130" s="333"/>
      <c r="D130" s="333"/>
      <c r="E130" s="333"/>
      <c r="F130" s="131"/>
      <c r="H130" s="132"/>
      <c r="J130" s="131"/>
    </row>
    <row r="131" spans="1:10" s="1" customFormat="1" ht="15" customHeight="1" thickBot="1">
      <c r="A131" s="12"/>
      <c r="B131" s="333"/>
      <c r="C131" s="333"/>
      <c r="D131" s="333"/>
      <c r="E131" s="333"/>
      <c r="F131" s="131"/>
      <c r="H131" s="132" t="s">
        <v>726</v>
      </c>
      <c r="J131" s="131"/>
    </row>
    <row r="132" spans="1:12" s="1" customFormat="1" ht="18.75" customHeight="1" thickBot="1">
      <c r="A132" s="12"/>
      <c r="B132" s="333"/>
      <c r="C132" s="333"/>
      <c r="D132" s="333"/>
      <c r="E132" s="333"/>
      <c r="F132" s="135"/>
      <c r="G132" s="10" t="s">
        <v>148</v>
      </c>
      <c r="H132" s="156">
        <v>0.5</v>
      </c>
      <c r="I132" s="10" t="s">
        <v>153</v>
      </c>
      <c r="J132" s="155">
        <f>ROUND(F132*H132,0)</f>
        <v>0</v>
      </c>
      <c r="K132" s="37" t="s">
        <v>409</v>
      </c>
      <c r="L132" s="1" t="s">
        <v>148</v>
      </c>
    </row>
    <row r="133" spans="6:10" s="1" customFormat="1" ht="12" customHeight="1">
      <c r="F133" s="131"/>
      <c r="H133" s="132"/>
      <c r="J133" s="154" t="s">
        <v>247</v>
      </c>
    </row>
    <row r="134" spans="6:10" s="1" customFormat="1" ht="12" customHeight="1">
      <c r="F134" s="131"/>
      <c r="H134" s="132"/>
      <c r="J134" s="154"/>
    </row>
    <row r="135" spans="1:2" ht="18.75" customHeight="1">
      <c r="A135" s="12">
        <f>A128+1</f>
        <v>14</v>
      </c>
      <c r="B135" s="1" t="s">
        <v>845</v>
      </c>
    </row>
    <row r="136" ht="11.25" customHeight="1">
      <c r="A136" s="101"/>
    </row>
    <row r="137" spans="1:11" ht="18.75" customHeight="1">
      <c r="A137" s="101"/>
      <c r="B137" s="309" t="s">
        <v>425</v>
      </c>
      <c r="C137" s="310"/>
      <c r="D137" s="309" t="s">
        <v>168</v>
      </c>
      <c r="E137" s="310"/>
      <c r="F137" s="143" t="s">
        <v>234</v>
      </c>
      <c r="G137" s="63"/>
      <c r="H137" s="144" t="s">
        <v>166</v>
      </c>
      <c r="I137" s="63"/>
      <c r="J137" s="143" t="s">
        <v>3</v>
      </c>
      <c r="K137" s="37"/>
    </row>
    <row r="138" spans="1:11" ht="15" customHeight="1">
      <c r="A138" s="101"/>
      <c r="B138" s="61"/>
      <c r="C138" s="60"/>
      <c r="D138" s="59"/>
      <c r="E138" s="58"/>
      <c r="F138" s="142"/>
      <c r="G138" s="55"/>
      <c r="H138" s="141"/>
      <c r="I138" s="55"/>
      <c r="J138" s="140" t="s">
        <v>165</v>
      </c>
      <c r="K138" s="37"/>
    </row>
    <row r="139" spans="2:11" s="1" customFormat="1" ht="15" customHeight="1">
      <c r="B139" s="52">
        <v>1</v>
      </c>
      <c r="C139" s="53" t="s">
        <v>193</v>
      </c>
      <c r="D139" s="307"/>
      <c r="E139" s="308"/>
      <c r="F139" s="135"/>
      <c r="G139" s="47" t="s">
        <v>148</v>
      </c>
      <c r="H139" s="92">
        <v>0.343</v>
      </c>
      <c r="I139" s="47" t="s">
        <v>153</v>
      </c>
      <c r="J139" s="134">
        <f>ROUND(F139*H139,0)</f>
        <v>0</v>
      </c>
      <c r="K139" s="37" t="s">
        <v>163</v>
      </c>
    </row>
    <row r="140" spans="2:11" s="1" customFormat="1" ht="15" customHeight="1">
      <c r="B140" s="52">
        <v>2</v>
      </c>
      <c r="C140" s="53" t="s">
        <v>178</v>
      </c>
      <c r="D140" s="307"/>
      <c r="E140" s="308"/>
      <c r="F140" s="135"/>
      <c r="G140" s="47" t="s">
        <v>148</v>
      </c>
      <c r="H140" s="147">
        <v>0.367</v>
      </c>
      <c r="I140" s="63" t="s">
        <v>153</v>
      </c>
      <c r="J140" s="137">
        <f>ROUND(F140*H140,0)</f>
        <v>0</v>
      </c>
      <c r="K140" s="37" t="s">
        <v>161</v>
      </c>
    </row>
    <row r="141" spans="2:11" s="1" customFormat="1" ht="15" customHeight="1" thickBot="1">
      <c r="B141" s="51">
        <v>3</v>
      </c>
      <c r="C141" s="50" t="s">
        <v>177</v>
      </c>
      <c r="D141" s="307"/>
      <c r="E141" s="308"/>
      <c r="F141" s="135"/>
      <c r="G141" s="47" t="s">
        <v>148</v>
      </c>
      <c r="H141" s="92">
        <v>0.395</v>
      </c>
      <c r="I141" s="47" t="s">
        <v>153</v>
      </c>
      <c r="J141" s="134">
        <f>ROUND(F141*H141,0)</f>
        <v>0</v>
      </c>
      <c r="K141" s="37" t="s">
        <v>159</v>
      </c>
    </row>
    <row r="142" spans="2:11" s="1" customFormat="1" ht="15" customHeight="1">
      <c r="B142" s="44"/>
      <c r="C142" s="45"/>
      <c r="D142" s="44"/>
      <c r="E142" s="44"/>
      <c r="F142" s="133"/>
      <c r="G142" s="42"/>
      <c r="H142" s="319" t="s">
        <v>383</v>
      </c>
      <c r="I142" s="320"/>
      <c r="J142" s="129"/>
      <c r="K142" s="37"/>
    </row>
    <row r="143" spans="2:12" s="1" customFormat="1" ht="15" customHeight="1" thickBot="1">
      <c r="B143" s="37"/>
      <c r="C143" s="37"/>
      <c r="D143" s="37"/>
      <c r="E143" s="37"/>
      <c r="F143" s="130"/>
      <c r="G143" s="37"/>
      <c r="H143" s="321" t="s">
        <v>150</v>
      </c>
      <c r="I143" s="322"/>
      <c r="J143" s="128">
        <f>SUM(J139:J141)</f>
        <v>0</v>
      </c>
      <c r="K143" s="37" t="s">
        <v>407</v>
      </c>
      <c r="L143" s="1" t="s">
        <v>148</v>
      </c>
    </row>
    <row r="144" spans="6:10" s="1" customFormat="1" ht="18.75" customHeight="1">
      <c r="F144" s="131"/>
      <c r="H144" s="132"/>
      <c r="J144" s="131"/>
    </row>
    <row r="145" spans="1:2" ht="18.75" customHeight="1">
      <c r="A145" s="12">
        <f>A135+1</f>
        <v>15</v>
      </c>
      <c r="B145" s="1" t="s">
        <v>847</v>
      </c>
    </row>
    <row r="146" spans="1:5" ht="11.25" customHeight="1">
      <c r="A146" s="101"/>
      <c r="C146" s="157"/>
      <c r="D146" s="157"/>
      <c r="E146" s="157"/>
    </row>
    <row r="147" spans="1:10" s="1" customFormat="1" ht="15" customHeight="1">
      <c r="A147" s="12"/>
      <c r="B147" s="333" t="s">
        <v>846</v>
      </c>
      <c r="C147" s="333"/>
      <c r="D147" s="333"/>
      <c r="E147" s="333"/>
      <c r="F147" s="131"/>
      <c r="H147" s="132"/>
      <c r="J147" s="131"/>
    </row>
    <row r="148" spans="1:10" s="1" customFormat="1" ht="15" customHeight="1" thickBot="1">
      <c r="A148" s="12"/>
      <c r="B148" s="333"/>
      <c r="C148" s="333"/>
      <c r="D148" s="333"/>
      <c r="E148" s="333"/>
      <c r="F148" s="131"/>
      <c r="H148" s="132" t="s">
        <v>248</v>
      </c>
      <c r="J148" s="131"/>
    </row>
    <row r="149" spans="1:12" s="1" customFormat="1" ht="18.75" customHeight="1" thickBot="1">
      <c r="A149" s="12"/>
      <c r="B149" s="333"/>
      <c r="C149" s="333"/>
      <c r="D149" s="333"/>
      <c r="E149" s="333"/>
      <c r="F149" s="135"/>
      <c r="G149" s="10" t="s">
        <v>148</v>
      </c>
      <c r="H149" s="156">
        <v>0.285</v>
      </c>
      <c r="I149" s="10" t="s">
        <v>153</v>
      </c>
      <c r="J149" s="155">
        <f>ROUND(F149*H149,0)</f>
        <v>0</v>
      </c>
      <c r="K149" s="37" t="s">
        <v>403</v>
      </c>
      <c r="L149" s="1" t="s">
        <v>148</v>
      </c>
    </row>
    <row r="150" spans="6:10" s="1" customFormat="1" ht="11.25" customHeight="1">
      <c r="F150" s="131"/>
      <c r="H150" s="132"/>
      <c r="J150" s="154" t="s">
        <v>247</v>
      </c>
    </row>
    <row r="151" spans="6:10" s="1" customFormat="1" ht="11.25" customHeight="1">
      <c r="F151" s="131"/>
      <c r="H151" s="132"/>
      <c r="J151" s="154"/>
    </row>
    <row r="152" spans="1:2" ht="18" customHeight="1">
      <c r="A152" s="12">
        <f>A145+1</f>
        <v>16</v>
      </c>
      <c r="B152" s="1" t="s">
        <v>847</v>
      </c>
    </row>
    <row r="153" ht="11.25" customHeight="1">
      <c r="A153" s="101"/>
    </row>
    <row r="154" spans="1:11" ht="18.75" customHeight="1">
      <c r="A154" s="101"/>
      <c r="B154" s="309" t="s">
        <v>425</v>
      </c>
      <c r="C154" s="310"/>
      <c r="D154" s="309" t="s">
        <v>168</v>
      </c>
      <c r="E154" s="310"/>
      <c r="F154" s="143" t="s">
        <v>234</v>
      </c>
      <c r="G154" s="63"/>
      <c r="H154" s="144" t="s">
        <v>166</v>
      </c>
      <c r="I154" s="63"/>
      <c r="J154" s="143" t="s">
        <v>3</v>
      </c>
      <c r="K154" s="37"/>
    </row>
    <row r="155" spans="1:11" ht="15" customHeight="1">
      <c r="A155" s="101"/>
      <c r="B155" s="61"/>
      <c r="C155" s="60"/>
      <c r="D155" s="59"/>
      <c r="E155" s="58"/>
      <c r="F155" s="142"/>
      <c r="G155" s="55"/>
      <c r="H155" s="141"/>
      <c r="I155" s="55"/>
      <c r="J155" s="140" t="s">
        <v>165</v>
      </c>
      <c r="K155" s="37"/>
    </row>
    <row r="156" spans="2:11" s="1" customFormat="1" ht="15" customHeight="1">
      <c r="B156" s="52">
        <v>1</v>
      </c>
      <c r="C156" s="53" t="s">
        <v>193</v>
      </c>
      <c r="D156" s="307"/>
      <c r="E156" s="308"/>
      <c r="F156" s="135"/>
      <c r="G156" s="47" t="s">
        <v>148</v>
      </c>
      <c r="H156" s="92">
        <v>0.195</v>
      </c>
      <c r="I156" s="47" t="s">
        <v>153</v>
      </c>
      <c r="J156" s="134">
        <f>ROUND(F156*H156,0)</f>
        <v>0</v>
      </c>
      <c r="K156" s="37" t="s">
        <v>163</v>
      </c>
    </row>
    <row r="157" spans="2:11" s="1" customFormat="1" ht="15" customHeight="1">
      <c r="B157" s="52">
        <v>2</v>
      </c>
      <c r="C157" s="53" t="s">
        <v>178</v>
      </c>
      <c r="D157" s="307"/>
      <c r="E157" s="308"/>
      <c r="F157" s="135"/>
      <c r="G157" s="47" t="s">
        <v>148</v>
      </c>
      <c r="H157" s="147">
        <v>0.209</v>
      </c>
      <c r="I157" s="63" t="s">
        <v>153</v>
      </c>
      <c r="J157" s="137">
        <f>ROUND(F157*H157,0)</f>
        <v>0</v>
      </c>
      <c r="K157" s="37" t="s">
        <v>161</v>
      </c>
    </row>
    <row r="158" spans="2:11" s="1" customFormat="1" ht="15" customHeight="1" thickBot="1">
      <c r="B158" s="51">
        <v>3</v>
      </c>
      <c r="C158" s="50" t="s">
        <v>177</v>
      </c>
      <c r="D158" s="307"/>
      <c r="E158" s="308"/>
      <c r="F158" s="135"/>
      <c r="G158" s="47" t="s">
        <v>148</v>
      </c>
      <c r="H158" s="92">
        <v>0.395</v>
      </c>
      <c r="I158" s="47" t="s">
        <v>153</v>
      </c>
      <c r="J158" s="134">
        <f>ROUND(F158*H158,0)</f>
        <v>0</v>
      </c>
      <c r="K158" s="37" t="s">
        <v>159</v>
      </c>
    </row>
    <row r="159" spans="2:11" s="1" customFormat="1" ht="15" customHeight="1">
      <c r="B159" s="44"/>
      <c r="C159" s="45"/>
      <c r="D159" s="44"/>
      <c r="E159" s="44"/>
      <c r="F159" s="133"/>
      <c r="G159" s="42"/>
      <c r="H159" s="319" t="s">
        <v>383</v>
      </c>
      <c r="I159" s="320"/>
      <c r="J159" s="129"/>
      <c r="K159" s="37"/>
    </row>
    <row r="160" spans="2:12" s="1" customFormat="1" ht="15" customHeight="1" thickBot="1">
      <c r="B160" s="37"/>
      <c r="C160" s="37"/>
      <c r="D160" s="37"/>
      <c r="E160" s="37"/>
      <c r="F160" s="130"/>
      <c r="G160" s="37"/>
      <c r="H160" s="321" t="s">
        <v>150</v>
      </c>
      <c r="I160" s="322"/>
      <c r="J160" s="128">
        <f>SUM(J156:J158)</f>
        <v>0</v>
      </c>
      <c r="K160" s="37" t="s">
        <v>399</v>
      </c>
      <c r="L160" s="1" t="s">
        <v>148</v>
      </c>
    </row>
    <row r="161" spans="6:10" s="1" customFormat="1" ht="18.75" customHeight="1">
      <c r="F161" s="131"/>
      <c r="H161" s="132"/>
      <c r="J161" s="131"/>
    </row>
    <row r="162" spans="1:2" ht="18.75" customHeight="1">
      <c r="A162" s="12">
        <f>A152+1</f>
        <v>17</v>
      </c>
      <c r="B162" s="1" t="s">
        <v>848</v>
      </c>
    </row>
    <row r="163" spans="1:5" ht="11.25" customHeight="1">
      <c r="A163" s="101"/>
      <c r="C163" s="157"/>
      <c r="D163" s="157"/>
      <c r="E163" s="157"/>
    </row>
    <row r="164" spans="1:10" s="1" customFormat="1" ht="15" customHeight="1">
      <c r="A164" s="12"/>
      <c r="B164" s="333" t="s">
        <v>846</v>
      </c>
      <c r="C164" s="333"/>
      <c r="D164" s="333"/>
      <c r="E164" s="333"/>
      <c r="F164" s="131"/>
      <c r="H164" s="132"/>
      <c r="J164" s="131"/>
    </row>
    <row r="165" spans="1:10" s="1" customFormat="1" ht="15" customHeight="1" thickBot="1">
      <c r="A165" s="12"/>
      <c r="B165" s="333"/>
      <c r="C165" s="333"/>
      <c r="D165" s="333"/>
      <c r="E165" s="333"/>
      <c r="F165" s="131"/>
      <c r="H165" s="132" t="s">
        <v>248</v>
      </c>
      <c r="J165" s="131"/>
    </row>
    <row r="166" spans="1:12" s="1" customFormat="1" ht="18.75" customHeight="1" thickBot="1">
      <c r="A166" s="12"/>
      <c r="B166" s="333"/>
      <c r="C166" s="333"/>
      <c r="D166" s="333"/>
      <c r="E166" s="333"/>
      <c r="F166" s="135"/>
      <c r="G166" s="10" t="s">
        <v>148</v>
      </c>
      <c r="H166" s="156">
        <v>0.285</v>
      </c>
      <c r="I166" s="10" t="s">
        <v>153</v>
      </c>
      <c r="J166" s="155">
        <f>ROUND(F166*H166,0)</f>
        <v>0</v>
      </c>
      <c r="K166" s="37" t="s">
        <v>396</v>
      </c>
      <c r="L166" s="1" t="s">
        <v>148</v>
      </c>
    </row>
    <row r="167" spans="6:10" s="1" customFormat="1" ht="11.25" customHeight="1">
      <c r="F167" s="131"/>
      <c r="H167" s="132"/>
      <c r="J167" s="154" t="s">
        <v>247</v>
      </c>
    </row>
    <row r="168" spans="6:10" s="1" customFormat="1" ht="11.25" customHeight="1">
      <c r="F168" s="131"/>
      <c r="H168" s="132"/>
      <c r="J168" s="131"/>
    </row>
    <row r="169" spans="1:2" ht="18.75" customHeight="1">
      <c r="A169" s="12">
        <f>A162+1</f>
        <v>18</v>
      </c>
      <c r="B169" s="1" t="s">
        <v>848</v>
      </c>
    </row>
    <row r="170" ht="11.25" customHeight="1">
      <c r="A170" s="101"/>
    </row>
    <row r="171" spans="1:11" ht="18.75" customHeight="1">
      <c r="A171" s="101"/>
      <c r="B171" s="309" t="s">
        <v>425</v>
      </c>
      <c r="C171" s="310"/>
      <c r="D171" s="309" t="s">
        <v>168</v>
      </c>
      <c r="E171" s="310"/>
      <c r="F171" s="143" t="s">
        <v>234</v>
      </c>
      <c r="G171" s="63"/>
      <c r="H171" s="144" t="s">
        <v>166</v>
      </c>
      <c r="I171" s="63"/>
      <c r="J171" s="143" t="s">
        <v>3</v>
      </c>
      <c r="K171" s="37"/>
    </row>
    <row r="172" spans="1:11" ht="15" customHeight="1">
      <c r="A172" s="101"/>
      <c r="B172" s="61"/>
      <c r="C172" s="60"/>
      <c r="D172" s="59"/>
      <c r="E172" s="58"/>
      <c r="F172" s="142"/>
      <c r="G172" s="55"/>
      <c r="H172" s="141"/>
      <c r="I172" s="55"/>
      <c r="J172" s="140" t="s">
        <v>165</v>
      </c>
      <c r="K172" s="37"/>
    </row>
    <row r="173" spans="2:11" s="1" customFormat="1" ht="15" customHeight="1">
      <c r="B173" s="52">
        <v>1</v>
      </c>
      <c r="C173" s="53" t="s">
        <v>193</v>
      </c>
      <c r="D173" s="307"/>
      <c r="E173" s="308"/>
      <c r="F173" s="135"/>
      <c r="G173" s="47" t="s">
        <v>148</v>
      </c>
      <c r="H173" s="92">
        <v>0.187</v>
      </c>
      <c r="I173" s="47" t="s">
        <v>153</v>
      </c>
      <c r="J173" s="134">
        <f>ROUND(F173*H173,0)</f>
        <v>0</v>
      </c>
      <c r="K173" s="37" t="s">
        <v>163</v>
      </c>
    </row>
    <row r="174" spans="2:11" s="1" customFormat="1" ht="15" customHeight="1">
      <c r="B174" s="52">
        <v>2</v>
      </c>
      <c r="C174" s="53" t="s">
        <v>178</v>
      </c>
      <c r="D174" s="307"/>
      <c r="E174" s="308"/>
      <c r="F174" s="135"/>
      <c r="G174" s="47" t="s">
        <v>148</v>
      </c>
      <c r="H174" s="147">
        <v>0.206</v>
      </c>
      <c r="I174" s="63" t="s">
        <v>153</v>
      </c>
      <c r="J174" s="137">
        <f>ROUND(F174*H174,0)</f>
        <v>0</v>
      </c>
      <c r="K174" s="37" t="s">
        <v>161</v>
      </c>
    </row>
    <row r="175" spans="2:11" s="1" customFormat="1" ht="15" customHeight="1" thickBot="1">
      <c r="B175" s="51">
        <v>3</v>
      </c>
      <c r="C175" s="50" t="s">
        <v>177</v>
      </c>
      <c r="D175" s="307"/>
      <c r="E175" s="308"/>
      <c r="F175" s="135"/>
      <c r="G175" s="47" t="s">
        <v>148</v>
      </c>
      <c r="H175" s="92">
        <v>0.39</v>
      </c>
      <c r="I175" s="47" t="s">
        <v>153</v>
      </c>
      <c r="J175" s="134">
        <f>ROUND(F175*H175,0)</f>
        <v>0</v>
      </c>
      <c r="K175" s="37" t="s">
        <v>159</v>
      </c>
    </row>
    <row r="176" spans="2:11" s="1" customFormat="1" ht="15" customHeight="1">
      <c r="B176" s="44"/>
      <c r="C176" s="45"/>
      <c r="D176" s="44"/>
      <c r="E176" s="44"/>
      <c r="F176" s="133"/>
      <c r="G176" s="42"/>
      <c r="H176" s="319" t="s">
        <v>383</v>
      </c>
      <c r="I176" s="320"/>
      <c r="J176" s="129"/>
      <c r="K176" s="37"/>
    </row>
    <row r="177" spans="2:12" s="1" customFormat="1" ht="15" customHeight="1" thickBot="1">
      <c r="B177" s="37"/>
      <c r="C177" s="37"/>
      <c r="D177" s="37"/>
      <c r="E177" s="37"/>
      <c r="F177" s="130"/>
      <c r="G177" s="37"/>
      <c r="H177" s="321" t="s">
        <v>150</v>
      </c>
      <c r="I177" s="322"/>
      <c r="J177" s="128">
        <f>SUM(J173:J175)</f>
        <v>0</v>
      </c>
      <c r="K177" s="37" t="s">
        <v>725</v>
      </c>
      <c r="L177" s="1" t="s">
        <v>148</v>
      </c>
    </row>
    <row r="178" spans="6:10" s="1" customFormat="1" ht="18.75" customHeight="1">
      <c r="F178" s="131"/>
      <c r="H178" s="132"/>
      <c r="J178" s="131"/>
    </row>
    <row r="179" spans="1:2" ht="18.75" customHeight="1">
      <c r="A179" s="12">
        <f>A169+1</f>
        <v>19</v>
      </c>
      <c r="B179" s="1" t="s">
        <v>481</v>
      </c>
    </row>
    <row r="180" spans="1:5" ht="11.25" customHeight="1">
      <c r="A180" s="101"/>
      <c r="C180" s="157"/>
      <c r="D180" s="157"/>
      <c r="E180" s="157"/>
    </row>
    <row r="181" spans="1:10" s="1" customFormat="1" ht="15" customHeight="1">
      <c r="A181" s="12"/>
      <c r="B181" s="333" t="s">
        <v>849</v>
      </c>
      <c r="C181" s="333"/>
      <c r="D181" s="333"/>
      <c r="E181" s="333"/>
      <c r="F181" s="131"/>
      <c r="H181" s="132"/>
      <c r="J181" s="131"/>
    </row>
    <row r="182" spans="1:10" s="1" customFormat="1" ht="15" customHeight="1" thickBot="1">
      <c r="A182" s="12"/>
      <c r="B182" s="333"/>
      <c r="C182" s="333"/>
      <c r="D182" s="333"/>
      <c r="E182" s="333"/>
      <c r="F182" s="131"/>
      <c r="H182" s="132" t="s">
        <v>248</v>
      </c>
      <c r="J182" s="131"/>
    </row>
    <row r="183" spans="1:12" s="1" customFormat="1" ht="18.75" customHeight="1" thickBot="1">
      <c r="A183" s="12"/>
      <c r="B183" s="333"/>
      <c r="C183" s="333"/>
      <c r="D183" s="333"/>
      <c r="E183" s="333"/>
      <c r="F183" s="135"/>
      <c r="G183" s="10" t="s">
        <v>148</v>
      </c>
      <c r="H183" s="156">
        <v>0.3</v>
      </c>
      <c r="I183" s="10" t="s">
        <v>153</v>
      </c>
      <c r="J183" s="155">
        <f>ROUND(F183*H183,0)</f>
        <v>0</v>
      </c>
      <c r="K183" s="37" t="s">
        <v>724</v>
      </c>
      <c r="L183" s="1" t="s">
        <v>148</v>
      </c>
    </row>
    <row r="184" spans="6:10" s="1" customFormat="1" ht="12" customHeight="1">
      <c r="F184" s="131"/>
      <c r="H184" s="132"/>
      <c r="J184" s="154" t="s">
        <v>247</v>
      </c>
    </row>
    <row r="185" spans="6:10" s="1" customFormat="1" ht="12" customHeight="1">
      <c r="F185" s="131"/>
      <c r="H185" s="132"/>
      <c r="J185" s="131"/>
    </row>
    <row r="186" spans="1:2" ht="18.75" customHeight="1">
      <c r="A186" s="12">
        <f>A179+1</f>
        <v>20</v>
      </c>
      <c r="B186" s="1" t="s">
        <v>481</v>
      </c>
    </row>
    <row r="187" ht="11.25" customHeight="1">
      <c r="A187" s="101"/>
    </row>
    <row r="188" spans="1:11" ht="18.75" customHeight="1">
      <c r="A188" s="101"/>
      <c r="B188" s="309" t="s">
        <v>425</v>
      </c>
      <c r="C188" s="310"/>
      <c r="D188" s="309" t="s">
        <v>168</v>
      </c>
      <c r="E188" s="310"/>
      <c r="F188" s="143" t="s">
        <v>234</v>
      </c>
      <c r="G188" s="63"/>
      <c r="H188" s="144" t="s">
        <v>166</v>
      </c>
      <c r="I188" s="63"/>
      <c r="J188" s="143" t="s">
        <v>3</v>
      </c>
      <c r="K188" s="37"/>
    </row>
    <row r="189" spans="1:11" ht="15" customHeight="1">
      <c r="A189" s="101"/>
      <c r="B189" s="61"/>
      <c r="C189" s="60"/>
      <c r="D189" s="59"/>
      <c r="E189" s="58"/>
      <c r="F189" s="142"/>
      <c r="G189" s="55"/>
      <c r="H189" s="141"/>
      <c r="I189" s="55"/>
      <c r="J189" s="140" t="s">
        <v>165</v>
      </c>
      <c r="K189" s="37"/>
    </row>
    <row r="190" spans="2:11" s="1" customFormat="1" ht="15" customHeight="1">
      <c r="B190" s="52">
        <v>1</v>
      </c>
      <c r="C190" s="53" t="s">
        <v>193</v>
      </c>
      <c r="D190" s="307"/>
      <c r="E190" s="308"/>
      <c r="F190" s="135"/>
      <c r="G190" s="47" t="s">
        <v>148</v>
      </c>
      <c r="H190" s="92">
        <v>0.205</v>
      </c>
      <c r="I190" s="47" t="s">
        <v>153</v>
      </c>
      <c r="J190" s="134">
        <f>ROUND(F190*H190,0)</f>
        <v>0</v>
      </c>
      <c r="K190" s="37" t="s">
        <v>163</v>
      </c>
    </row>
    <row r="191" spans="2:11" s="1" customFormat="1" ht="15" customHeight="1">
      <c r="B191" s="52">
        <v>2</v>
      </c>
      <c r="C191" s="53" t="s">
        <v>178</v>
      </c>
      <c r="D191" s="307"/>
      <c r="E191" s="308"/>
      <c r="F191" s="135"/>
      <c r="G191" s="47" t="s">
        <v>148</v>
      </c>
      <c r="H191" s="147">
        <v>0.22</v>
      </c>
      <c r="I191" s="63" t="s">
        <v>153</v>
      </c>
      <c r="J191" s="137">
        <f>ROUND(F191*H191,0)</f>
        <v>0</v>
      </c>
      <c r="K191" s="37" t="s">
        <v>161</v>
      </c>
    </row>
    <row r="192" spans="2:11" s="1" customFormat="1" ht="15" customHeight="1">
      <c r="B192" s="52">
        <v>3</v>
      </c>
      <c r="C192" s="53" t="s">
        <v>177</v>
      </c>
      <c r="D192" s="307"/>
      <c r="E192" s="308"/>
      <c r="F192" s="135"/>
      <c r="G192" s="47" t="s">
        <v>148</v>
      </c>
      <c r="H192" s="92">
        <v>0.237</v>
      </c>
      <c r="I192" s="47" t="s">
        <v>153</v>
      </c>
      <c r="J192" s="134">
        <f>ROUND(F192*H192,0)</f>
        <v>0</v>
      </c>
      <c r="K192" s="37" t="s">
        <v>159</v>
      </c>
    </row>
    <row r="193" spans="2:11" s="1" customFormat="1" ht="15" customHeight="1">
      <c r="B193" s="52">
        <v>4</v>
      </c>
      <c r="C193" s="53" t="s">
        <v>176</v>
      </c>
      <c r="D193" s="307"/>
      <c r="E193" s="308"/>
      <c r="F193" s="135"/>
      <c r="G193" s="47" t="s">
        <v>148</v>
      </c>
      <c r="H193" s="147">
        <v>0.166</v>
      </c>
      <c r="I193" s="63" t="s">
        <v>153</v>
      </c>
      <c r="J193" s="137">
        <f>ROUND(F193*H193,0)</f>
        <v>0</v>
      </c>
      <c r="K193" s="37" t="s">
        <v>157</v>
      </c>
    </row>
    <row r="194" spans="2:11" s="1" customFormat="1" ht="15" customHeight="1" thickBot="1">
      <c r="B194" s="51">
        <v>5</v>
      </c>
      <c r="C194" s="50" t="s">
        <v>164</v>
      </c>
      <c r="D194" s="307"/>
      <c r="E194" s="308"/>
      <c r="F194" s="135"/>
      <c r="G194" s="47" t="s">
        <v>148</v>
      </c>
      <c r="H194" s="92">
        <v>0.177</v>
      </c>
      <c r="I194" s="47" t="s">
        <v>153</v>
      </c>
      <c r="J194" s="134">
        <f>ROUND(F194*H194,0)</f>
        <v>0</v>
      </c>
      <c r="K194" s="37" t="s">
        <v>155</v>
      </c>
    </row>
    <row r="195" spans="2:11" s="1" customFormat="1" ht="15" customHeight="1">
      <c r="B195" s="44"/>
      <c r="C195" s="45"/>
      <c r="D195" s="44"/>
      <c r="E195" s="44"/>
      <c r="F195" s="133"/>
      <c r="G195" s="42"/>
      <c r="H195" s="319" t="s">
        <v>710</v>
      </c>
      <c r="I195" s="320"/>
      <c r="J195" s="129"/>
      <c r="K195" s="37"/>
    </row>
    <row r="196" spans="2:12" s="1" customFormat="1" ht="15" customHeight="1" thickBot="1">
      <c r="B196" s="37"/>
      <c r="C196" s="37"/>
      <c r="D196" s="37"/>
      <c r="E196" s="37"/>
      <c r="F196" s="130"/>
      <c r="G196" s="37"/>
      <c r="H196" s="321" t="s">
        <v>150</v>
      </c>
      <c r="I196" s="322"/>
      <c r="J196" s="128">
        <f>SUM(J190:J194)</f>
        <v>0</v>
      </c>
      <c r="K196" s="37" t="s">
        <v>723</v>
      </c>
      <c r="L196" s="1" t="s">
        <v>148</v>
      </c>
    </row>
    <row r="197" spans="6:10" s="1" customFormat="1" ht="18.75" customHeight="1">
      <c r="F197" s="131"/>
      <c r="H197" s="132"/>
      <c r="J197" s="131"/>
    </row>
    <row r="198" spans="1:2" ht="18.75" customHeight="1">
      <c r="A198" s="12">
        <f>A186+1</f>
        <v>21</v>
      </c>
      <c r="B198" s="1" t="s">
        <v>480</v>
      </c>
    </row>
    <row r="199" spans="1:5" ht="11.25" customHeight="1">
      <c r="A199" s="101"/>
      <c r="C199" s="157"/>
      <c r="D199" s="157"/>
      <c r="E199" s="157"/>
    </row>
    <row r="200" spans="1:10" s="1" customFormat="1" ht="15" customHeight="1">
      <c r="A200" s="12"/>
      <c r="B200" s="333" t="s">
        <v>850</v>
      </c>
      <c r="C200" s="333"/>
      <c r="D200" s="333"/>
      <c r="E200" s="333"/>
      <c r="F200" s="131"/>
      <c r="H200" s="161" t="s">
        <v>479</v>
      </c>
      <c r="J200" s="131" t="s">
        <v>248</v>
      </c>
    </row>
    <row r="201" spans="1:11" s="1" customFormat="1" ht="18.75" customHeight="1">
      <c r="A201" s="12"/>
      <c r="B201" s="333"/>
      <c r="C201" s="333"/>
      <c r="D201" s="333"/>
      <c r="E201" s="333"/>
      <c r="F201" s="135"/>
      <c r="G201" s="10" t="s">
        <v>148</v>
      </c>
      <c r="H201" s="160"/>
      <c r="I201" s="10" t="s">
        <v>148</v>
      </c>
      <c r="J201" s="159">
        <v>0.285</v>
      </c>
      <c r="K201" s="37"/>
    </row>
    <row r="202" spans="6:10" s="1" customFormat="1" ht="12" customHeight="1" thickBot="1">
      <c r="F202" s="131"/>
      <c r="H202" s="158" t="s">
        <v>722</v>
      </c>
      <c r="J202" s="131"/>
    </row>
    <row r="203" spans="6:12" s="1" customFormat="1" ht="18.75" customHeight="1" thickBot="1">
      <c r="F203" s="131"/>
      <c r="H203" s="132"/>
      <c r="I203" s="10" t="s">
        <v>153</v>
      </c>
      <c r="J203" s="155">
        <f>ROUND(F201*H201*J201,0)</f>
        <v>0</v>
      </c>
      <c r="K203" s="37" t="s">
        <v>721</v>
      </c>
      <c r="L203" s="1" t="s">
        <v>148</v>
      </c>
    </row>
    <row r="204" spans="6:11" s="1" customFormat="1" ht="11.25" customHeight="1">
      <c r="F204" s="131"/>
      <c r="H204" s="132"/>
      <c r="I204" s="10"/>
      <c r="J204" s="154" t="s">
        <v>247</v>
      </c>
      <c r="K204" s="37"/>
    </row>
    <row r="205" spans="6:10" s="1" customFormat="1" ht="18.75" customHeight="1">
      <c r="F205" s="131"/>
      <c r="H205" s="132"/>
      <c r="J205" s="131"/>
    </row>
    <row r="206" spans="1:2" ht="18.75" customHeight="1">
      <c r="A206" s="12">
        <f>A198+1</f>
        <v>22</v>
      </c>
      <c r="B206" s="1" t="s">
        <v>478</v>
      </c>
    </row>
    <row r="207" spans="1:5" ht="11.25" customHeight="1">
      <c r="A207" s="101"/>
      <c r="C207" s="157"/>
      <c r="D207" s="157"/>
      <c r="E207" s="157"/>
    </row>
    <row r="208" spans="1:10" s="1" customFormat="1" ht="15" customHeight="1" thickBot="1">
      <c r="A208" s="12"/>
      <c r="B208" s="333" t="s">
        <v>851</v>
      </c>
      <c r="C208" s="333"/>
      <c r="D208" s="333"/>
      <c r="E208" s="333"/>
      <c r="F208" s="131"/>
      <c r="H208" s="132" t="s">
        <v>248</v>
      </c>
      <c r="J208" s="131"/>
    </row>
    <row r="209" spans="1:12" s="1" customFormat="1" ht="18.75" customHeight="1" thickBot="1">
      <c r="A209" s="12"/>
      <c r="B209" s="333"/>
      <c r="C209" s="333"/>
      <c r="D209" s="333"/>
      <c r="E209" s="333"/>
      <c r="F209" s="135"/>
      <c r="G209" s="10" t="s">
        <v>148</v>
      </c>
      <c r="H209" s="156">
        <v>0.6</v>
      </c>
      <c r="I209" s="10" t="s">
        <v>153</v>
      </c>
      <c r="J209" s="155">
        <f>ROUND(F209*H209,0)</f>
        <v>0</v>
      </c>
      <c r="K209" s="37" t="s">
        <v>720</v>
      </c>
      <c r="L209" s="1" t="s">
        <v>148</v>
      </c>
    </row>
    <row r="210" spans="6:10" s="1" customFormat="1" ht="11.25" customHeight="1">
      <c r="F210" s="131"/>
      <c r="H210" s="132"/>
      <c r="J210" s="154" t="s">
        <v>247</v>
      </c>
    </row>
    <row r="211" spans="6:10" s="1" customFormat="1" ht="18.75" customHeight="1">
      <c r="F211" s="131"/>
      <c r="H211" s="132"/>
      <c r="J211" s="154"/>
    </row>
    <row r="212" spans="1:2" ht="18.75" customHeight="1">
      <c r="A212" s="12">
        <f>A206+1</f>
        <v>23</v>
      </c>
      <c r="B212" s="1" t="s">
        <v>477</v>
      </c>
    </row>
    <row r="213" ht="11.25" customHeight="1">
      <c r="A213" s="101"/>
    </row>
    <row r="214" spans="1:11" ht="18.75" customHeight="1">
      <c r="A214" s="101"/>
      <c r="B214" s="309" t="s">
        <v>425</v>
      </c>
      <c r="C214" s="310"/>
      <c r="D214" s="309" t="s">
        <v>168</v>
      </c>
      <c r="E214" s="310"/>
      <c r="F214" s="143" t="s">
        <v>234</v>
      </c>
      <c r="G214" s="63"/>
      <c r="H214" s="144" t="s">
        <v>166</v>
      </c>
      <c r="I214" s="63"/>
      <c r="J214" s="143" t="s">
        <v>3</v>
      </c>
      <c r="K214" s="37"/>
    </row>
    <row r="215" spans="1:11" ht="15" customHeight="1">
      <c r="A215" s="101"/>
      <c r="B215" s="61"/>
      <c r="C215" s="60"/>
      <c r="D215" s="59"/>
      <c r="E215" s="58"/>
      <c r="F215" s="142"/>
      <c r="G215" s="55"/>
      <c r="H215" s="141"/>
      <c r="I215" s="55"/>
      <c r="J215" s="140" t="s">
        <v>165</v>
      </c>
      <c r="K215" s="37"/>
    </row>
    <row r="216" spans="2:11" s="1" customFormat="1" ht="15" customHeight="1">
      <c r="B216" s="52">
        <v>1</v>
      </c>
      <c r="C216" s="53" t="s">
        <v>193</v>
      </c>
      <c r="D216" s="307"/>
      <c r="E216" s="308"/>
      <c r="F216" s="135"/>
      <c r="G216" s="47" t="s">
        <v>148</v>
      </c>
      <c r="H216" s="147">
        <v>0.259</v>
      </c>
      <c r="I216" s="63" t="s">
        <v>153</v>
      </c>
      <c r="J216" s="137">
        <f>ROUND(F216*H216,0)</f>
        <v>0</v>
      </c>
      <c r="K216" s="37" t="s">
        <v>163</v>
      </c>
    </row>
    <row r="217" spans="2:11" s="1" customFormat="1" ht="15" customHeight="1">
      <c r="B217" s="52">
        <v>2</v>
      </c>
      <c r="C217" s="53" t="s">
        <v>178</v>
      </c>
      <c r="D217" s="307"/>
      <c r="E217" s="308"/>
      <c r="F217" s="135"/>
      <c r="G217" s="47" t="s">
        <v>148</v>
      </c>
      <c r="H217" s="147">
        <v>0.285</v>
      </c>
      <c r="I217" s="63" t="s">
        <v>153</v>
      </c>
      <c r="J217" s="137">
        <f>ROUND(F217*H217,0)</f>
        <v>0</v>
      </c>
      <c r="K217" s="37" t="s">
        <v>161</v>
      </c>
    </row>
    <row r="218" spans="2:11" s="1" customFormat="1" ht="15" customHeight="1" thickBot="1">
      <c r="B218" s="51">
        <v>3</v>
      </c>
      <c r="C218" s="50" t="s">
        <v>177</v>
      </c>
      <c r="D218" s="307"/>
      <c r="E218" s="308"/>
      <c r="F218" s="135"/>
      <c r="G218" s="47" t="s">
        <v>148</v>
      </c>
      <c r="H218" s="92">
        <v>0.308</v>
      </c>
      <c r="I218" s="47" t="s">
        <v>153</v>
      </c>
      <c r="J218" s="134">
        <f>ROUND(F218*H218,0)</f>
        <v>0</v>
      </c>
      <c r="K218" s="37" t="s">
        <v>159</v>
      </c>
    </row>
    <row r="219" spans="2:11" s="1" customFormat="1" ht="15" customHeight="1">
      <c r="B219" s="44"/>
      <c r="C219" s="45"/>
      <c r="D219" s="44"/>
      <c r="E219" s="44"/>
      <c r="F219" s="133"/>
      <c r="G219" s="42"/>
      <c r="H219" s="319" t="s">
        <v>383</v>
      </c>
      <c r="I219" s="320"/>
      <c r="J219" s="129"/>
      <c r="K219" s="37"/>
    </row>
    <row r="220" spans="2:12" s="1" customFormat="1" ht="15" customHeight="1" thickBot="1">
      <c r="B220" s="37"/>
      <c r="C220" s="37"/>
      <c r="D220" s="37"/>
      <c r="E220" s="37"/>
      <c r="F220" s="130"/>
      <c r="G220" s="37"/>
      <c r="H220" s="321" t="s">
        <v>150</v>
      </c>
      <c r="I220" s="322"/>
      <c r="J220" s="128">
        <f>SUM(J216:J218)</f>
        <v>0</v>
      </c>
      <c r="K220" s="37" t="s">
        <v>719</v>
      </c>
      <c r="L220" s="1" t="s">
        <v>148</v>
      </c>
    </row>
    <row r="221" spans="6:10" s="1" customFormat="1" ht="18.75" customHeight="1">
      <c r="F221" s="131"/>
      <c r="H221" s="132"/>
      <c r="J221" s="131"/>
    </row>
    <row r="222" spans="1:2" ht="18.75" customHeight="1">
      <c r="A222" s="12">
        <f>A212+1</f>
        <v>24</v>
      </c>
      <c r="B222" s="1" t="s">
        <v>476</v>
      </c>
    </row>
    <row r="223" ht="11.25" customHeight="1">
      <c r="A223" s="101"/>
    </row>
    <row r="224" spans="1:11" ht="18.75" customHeight="1">
      <c r="A224" s="101"/>
      <c r="B224" s="309" t="s">
        <v>425</v>
      </c>
      <c r="C224" s="310"/>
      <c r="D224" s="309" t="s">
        <v>168</v>
      </c>
      <c r="E224" s="310"/>
      <c r="F224" s="143" t="s">
        <v>234</v>
      </c>
      <c r="G224" s="63"/>
      <c r="H224" s="144" t="s">
        <v>166</v>
      </c>
      <c r="I224" s="63"/>
      <c r="J224" s="143" t="s">
        <v>3</v>
      </c>
      <c r="K224" s="37"/>
    </row>
    <row r="225" spans="1:11" ht="15" customHeight="1">
      <c r="A225" s="101"/>
      <c r="B225" s="61"/>
      <c r="C225" s="60"/>
      <c r="D225" s="59"/>
      <c r="E225" s="58"/>
      <c r="F225" s="142"/>
      <c r="G225" s="55"/>
      <c r="H225" s="141"/>
      <c r="I225" s="55"/>
      <c r="J225" s="140" t="s">
        <v>165</v>
      </c>
      <c r="K225" s="37"/>
    </row>
    <row r="226" spans="2:11" s="1" customFormat="1" ht="15" customHeight="1">
      <c r="B226" s="52">
        <v>1</v>
      </c>
      <c r="C226" s="53" t="s">
        <v>193</v>
      </c>
      <c r="D226" s="307"/>
      <c r="E226" s="308"/>
      <c r="F226" s="135"/>
      <c r="G226" s="47" t="s">
        <v>148</v>
      </c>
      <c r="H226" s="147">
        <v>0.194</v>
      </c>
      <c r="I226" s="63" t="s">
        <v>153</v>
      </c>
      <c r="J226" s="137">
        <f aca="true" t="shared" si="4" ref="J226:J232">ROUND(F226*H226,0)</f>
        <v>0</v>
      </c>
      <c r="K226" s="37" t="s">
        <v>163</v>
      </c>
    </row>
    <row r="227" spans="2:11" s="1" customFormat="1" ht="15" customHeight="1">
      <c r="B227" s="52">
        <v>2</v>
      </c>
      <c r="C227" s="53" t="s">
        <v>178</v>
      </c>
      <c r="D227" s="307"/>
      <c r="E227" s="308"/>
      <c r="F227" s="135"/>
      <c r="G227" s="47" t="s">
        <v>148</v>
      </c>
      <c r="H227" s="147">
        <v>0.216</v>
      </c>
      <c r="I227" s="63" t="s">
        <v>153</v>
      </c>
      <c r="J227" s="137">
        <f t="shared" si="4"/>
        <v>0</v>
      </c>
      <c r="K227" s="37" t="s">
        <v>161</v>
      </c>
    </row>
    <row r="228" spans="2:11" s="1" customFormat="1" ht="15" customHeight="1">
      <c r="B228" s="52">
        <v>3</v>
      </c>
      <c r="C228" s="53" t="s">
        <v>177</v>
      </c>
      <c r="D228" s="307"/>
      <c r="E228" s="308"/>
      <c r="F228" s="135"/>
      <c r="G228" s="47" t="s">
        <v>148</v>
      </c>
      <c r="H228" s="147">
        <v>0.232</v>
      </c>
      <c r="I228" s="63" t="s">
        <v>153</v>
      </c>
      <c r="J228" s="137">
        <f t="shared" si="4"/>
        <v>0</v>
      </c>
      <c r="K228" s="37" t="s">
        <v>159</v>
      </c>
    </row>
    <row r="229" spans="2:11" s="1" customFormat="1" ht="15" customHeight="1">
      <c r="B229" s="52">
        <v>4</v>
      </c>
      <c r="C229" s="53" t="s">
        <v>176</v>
      </c>
      <c r="D229" s="307"/>
      <c r="E229" s="308"/>
      <c r="F229" s="135"/>
      <c r="G229" s="47" t="s">
        <v>148</v>
      </c>
      <c r="H229" s="92">
        <v>0.166</v>
      </c>
      <c r="I229" s="47" t="s">
        <v>153</v>
      </c>
      <c r="J229" s="134">
        <f t="shared" si="4"/>
        <v>0</v>
      </c>
      <c r="K229" s="37" t="s">
        <v>157</v>
      </c>
    </row>
    <row r="230" spans="2:11" s="1" customFormat="1" ht="15" customHeight="1">
      <c r="B230" s="52">
        <v>5</v>
      </c>
      <c r="C230" s="53" t="s">
        <v>164</v>
      </c>
      <c r="D230" s="307"/>
      <c r="E230" s="308"/>
      <c r="F230" s="135"/>
      <c r="G230" s="47" t="s">
        <v>148</v>
      </c>
      <c r="H230" s="147">
        <v>0.177</v>
      </c>
      <c r="I230" s="63" t="s">
        <v>153</v>
      </c>
      <c r="J230" s="137">
        <f t="shared" si="4"/>
        <v>0</v>
      </c>
      <c r="K230" s="37" t="s">
        <v>155</v>
      </c>
    </row>
    <row r="231" spans="2:11" s="1" customFormat="1" ht="15" customHeight="1">
      <c r="B231" s="52">
        <v>6</v>
      </c>
      <c r="C231" s="53" t="s">
        <v>162</v>
      </c>
      <c r="D231" s="307"/>
      <c r="E231" s="308"/>
      <c r="F231" s="135"/>
      <c r="G231" s="47" t="s">
        <v>148</v>
      </c>
      <c r="H231" s="92">
        <v>0.188</v>
      </c>
      <c r="I231" s="47" t="s">
        <v>153</v>
      </c>
      <c r="J231" s="134">
        <f t="shared" si="4"/>
        <v>0</v>
      </c>
      <c r="K231" s="37" t="s">
        <v>152</v>
      </c>
    </row>
    <row r="232" spans="2:11" s="1" customFormat="1" ht="15" customHeight="1" thickBot="1">
      <c r="B232" s="51">
        <v>7</v>
      </c>
      <c r="C232" s="50" t="s">
        <v>160</v>
      </c>
      <c r="D232" s="307"/>
      <c r="E232" s="308"/>
      <c r="F232" s="135"/>
      <c r="G232" s="47" t="s">
        <v>148</v>
      </c>
      <c r="H232" s="147">
        <v>0.2</v>
      </c>
      <c r="I232" s="63" t="s">
        <v>153</v>
      </c>
      <c r="J232" s="137">
        <f t="shared" si="4"/>
        <v>0</v>
      </c>
      <c r="K232" s="37" t="s">
        <v>175</v>
      </c>
    </row>
    <row r="233" spans="2:11" s="1" customFormat="1" ht="15" customHeight="1">
      <c r="B233" s="44"/>
      <c r="C233" s="45"/>
      <c r="D233" s="44"/>
      <c r="E233" s="44"/>
      <c r="F233" s="133"/>
      <c r="G233" s="42"/>
      <c r="H233" s="319" t="s">
        <v>238</v>
      </c>
      <c r="I233" s="320"/>
      <c r="J233" s="129"/>
      <c r="K233" s="37"/>
    </row>
    <row r="234" spans="2:12" s="1" customFormat="1" ht="15" customHeight="1" thickBot="1">
      <c r="B234" s="37"/>
      <c r="C234" s="37"/>
      <c r="D234" s="37"/>
      <c r="E234" s="37"/>
      <c r="F234" s="130"/>
      <c r="G234" s="37"/>
      <c r="H234" s="321" t="s">
        <v>150</v>
      </c>
      <c r="I234" s="322"/>
      <c r="J234" s="128">
        <f>SUM(J226:J232)</f>
        <v>0</v>
      </c>
      <c r="K234" s="37" t="s">
        <v>718</v>
      </c>
      <c r="L234" s="1" t="s">
        <v>148</v>
      </c>
    </row>
    <row r="235" spans="6:10" s="1" customFormat="1" ht="18.75" customHeight="1">
      <c r="F235" s="131"/>
      <c r="H235" s="132"/>
      <c r="J235" s="131"/>
    </row>
    <row r="236" spans="6:10" s="1" customFormat="1" ht="18.75" customHeight="1">
      <c r="F236" s="131"/>
      <c r="H236" s="132"/>
      <c r="J236" s="131"/>
    </row>
    <row r="237" spans="1:2" ht="18.75" customHeight="1">
      <c r="A237" s="12">
        <f>A222+1</f>
        <v>25</v>
      </c>
      <c r="B237" s="1" t="s">
        <v>852</v>
      </c>
    </row>
    <row r="238" ht="11.25" customHeight="1">
      <c r="A238" s="101"/>
    </row>
    <row r="239" spans="1:11" ht="18.75" customHeight="1">
      <c r="A239" s="101"/>
      <c r="B239" s="309" t="s">
        <v>422</v>
      </c>
      <c r="C239" s="310"/>
      <c r="D239" s="309" t="s">
        <v>168</v>
      </c>
      <c r="E239" s="310"/>
      <c r="F239" s="143" t="s">
        <v>421</v>
      </c>
      <c r="G239" s="63"/>
      <c r="H239" s="144" t="s">
        <v>166</v>
      </c>
      <c r="I239" s="63"/>
      <c r="J239" s="143" t="s">
        <v>3</v>
      </c>
      <c r="K239" s="37"/>
    </row>
    <row r="240" spans="1:11" ht="15" customHeight="1">
      <c r="A240" s="101"/>
      <c r="B240" s="61"/>
      <c r="C240" s="60"/>
      <c r="D240" s="59"/>
      <c r="E240" s="58"/>
      <c r="F240" s="142"/>
      <c r="G240" s="55"/>
      <c r="H240" s="141"/>
      <c r="I240" s="55"/>
      <c r="J240" s="140" t="s">
        <v>165</v>
      </c>
      <c r="K240" s="37"/>
    </row>
    <row r="241" spans="2:11" s="1" customFormat="1" ht="15" customHeight="1">
      <c r="B241" s="52">
        <v>1</v>
      </c>
      <c r="C241" s="53" t="s">
        <v>193</v>
      </c>
      <c r="D241" s="307"/>
      <c r="E241" s="308"/>
      <c r="F241" s="135"/>
      <c r="G241" s="47" t="s">
        <v>148</v>
      </c>
      <c r="H241" s="147">
        <v>0.518</v>
      </c>
      <c r="I241" s="63" t="s">
        <v>153</v>
      </c>
      <c r="J241" s="137">
        <f aca="true" t="shared" si="5" ref="J241:J250">ROUND(F241*H241,0)</f>
        <v>0</v>
      </c>
      <c r="K241" s="37" t="s">
        <v>163</v>
      </c>
    </row>
    <row r="242" spans="2:11" s="1" customFormat="1" ht="15" customHeight="1">
      <c r="B242" s="52">
        <v>2</v>
      </c>
      <c r="C242" s="53" t="s">
        <v>178</v>
      </c>
      <c r="D242" s="307"/>
      <c r="E242" s="308"/>
      <c r="F242" s="135"/>
      <c r="G242" s="47" t="s">
        <v>148</v>
      </c>
      <c r="H242" s="92">
        <v>0.565</v>
      </c>
      <c r="I242" s="47" t="s">
        <v>153</v>
      </c>
      <c r="J242" s="134">
        <f t="shared" si="5"/>
        <v>0</v>
      </c>
      <c r="K242" s="37" t="s">
        <v>161</v>
      </c>
    </row>
    <row r="243" spans="2:11" s="1" customFormat="1" ht="15" customHeight="1">
      <c r="B243" s="52">
        <v>3</v>
      </c>
      <c r="C243" s="53" t="s">
        <v>177</v>
      </c>
      <c r="D243" s="307"/>
      <c r="E243" s="308"/>
      <c r="F243" s="135"/>
      <c r="G243" s="47" t="s">
        <v>148</v>
      </c>
      <c r="H243" s="147">
        <v>0.612</v>
      </c>
      <c r="I243" s="63" t="s">
        <v>153</v>
      </c>
      <c r="J243" s="137">
        <f t="shared" si="5"/>
        <v>0</v>
      </c>
      <c r="K243" s="37" t="s">
        <v>159</v>
      </c>
    </row>
    <row r="244" spans="2:11" s="1" customFormat="1" ht="15" customHeight="1">
      <c r="B244" s="52">
        <v>4</v>
      </c>
      <c r="C244" s="53" t="s">
        <v>176</v>
      </c>
      <c r="D244" s="307"/>
      <c r="E244" s="308"/>
      <c r="F244" s="135"/>
      <c r="G244" s="47" t="s">
        <v>148</v>
      </c>
      <c r="H244" s="147">
        <v>0.659</v>
      </c>
      <c r="I244" s="63" t="s">
        <v>153</v>
      </c>
      <c r="J244" s="137">
        <f t="shared" si="5"/>
        <v>0</v>
      </c>
      <c r="K244" s="37" t="s">
        <v>157</v>
      </c>
    </row>
    <row r="245" spans="2:11" s="1" customFormat="1" ht="15" customHeight="1">
      <c r="B245" s="52">
        <v>5</v>
      </c>
      <c r="C245" s="53" t="s">
        <v>164</v>
      </c>
      <c r="D245" s="307"/>
      <c r="E245" s="308"/>
      <c r="F245" s="135"/>
      <c r="G245" s="47" t="s">
        <v>148</v>
      </c>
      <c r="H245" s="92">
        <v>0.716</v>
      </c>
      <c r="I245" s="47" t="s">
        <v>153</v>
      </c>
      <c r="J245" s="134">
        <f t="shared" si="5"/>
        <v>0</v>
      </c>
      <c r="K245" s="37" t="s">
        <v>155</v>
      </c>
    </row>
    <row r="246" spans="2:11" s="1" customFormat="1" ht="15" customHeight="1">
      <c r="B246" s="52">
        <v>6</v>
      </c>
      <c r="C246" s="53" t="s">
        <v>162</v>
      </c>
      <c r="D246" s="307"/>
      <c r="E246" s="308"/>
      <c r="F246" s="135"/>
      <c r="G246" s="47" t="s">
        <v>148</v>
      </c>
      <c r="H246" s="147">
        <v>0.757</v>
      </c>
      <c r="I246" s="63" t="s">
        <v>153</v>
      </c>
      <c r="J246" s="137">
        <f t="shared" si="5"/>
        <v>0</v>
      </c>
      <c r="K246" s="37" t="s">
        <v>152</v>
      </c>
    </row>
    <row r="247" spans="2:11" s="1" customFormat="1" ht="15" customHeight="1">
      <c r="B247" s="52">
        <v>7</v>
      </c>
      <c r="C247" s="53" t="s">
        <v>160</v>
      </c>
      <c r="D247" s="307"/>
      <c r="E247" s="308"/>
      <c r="F247" s="135"/>
      <c r="G247" s="47" t="s">
        <v>148</v>
      </c>
      <c r="H247" s="92">
        <v>0.8</v>
      </c>
      <c r="I247" s="47" t="s">
        <v>153</v>
      </c>
      <c r="J247" s="134">
        <f t="shared" si="5"/>
        <v>0</v>
      </c>
      <c r="K247" s="37" t="s">
        <v>175</v>
      </c>
    </row>
    <row r="248" spans="2:11" s="1" customFormat="1" ht="15" customHeight="1">
      <c r="B248" s="52">
        <v>8</v>
      </c>
      <c r="C248" s="53" t="s">
        <v>158</v>
      </c>
      <c r="D248" s="307"/>
      <c r="E248" s="308"/>
      <c r="F248" s="135"/>
      <c r="G248" s="47" t="s">
        <v>148</v>
      </c>
      <c r="H248" s="92">
        <v>0.8</v>
      </c>
      <c r="I248" s="47" t="s">
        <v>153</v>
      </c>
      <c r="J248" s="134">
        <f t="shared" si="5"/>
        <v>0</v>
      </c>
      <c r="K248" s="37" t="s">
        <v>174</v>
      </c>
    </row>
    <row r="249" spans="2:11" s="1" customFormat="1" ht="15" customHeight="1">
      <c r="B249" s="51">
        <v>9</v>
      </c>
      <c r="C249" s="50" t="s">
        <v>156</v>
      </c>
      <c r="D249" s="307"/>
      <c r="E249" s="308"/>
      <c r="F249" s="135"/>
      <c r="G249" s="47" t="s">
        <v>148</v>
      </c>
      <c r="H249" s="147">
        <v>0.8</v>
      </c>
      <c r="I249" s="63" t="s">
        <v>153</v>
      </c>
      <c r="J249" s="137">
        <f t="shared" si="5"/>
        <v>0</v>
      </c>
      <c r="K249" s="37" t="s">
        <v>173</v>
      </c>
    </row>
    <row r="250" spans="2:11" s="1" customFormat="1" ht="15" customHeight="1" thickBot="1">
      <c r="B250" s="51">
        <v>10</v>
      </c>
      <c r="C250" s="50" t="s">
        <v>154</v>
      </c>
      <c r="D250" s="307"/>
      <c r="E250" s="308"/>
      <c r="F250" s="135"/>
      <c r="G250" s="47" t="s">
        <v>148</v>
      </c>
      <c r="H250" s="147">
        <v>0.8</v>
      </c>
      <c r="I250" s="63" t="s">
        <v>153</v>
      </c>
      <c r="J250" s="137">
        <f t="shared" si="5"/>
        <v>0</v>
      </c>
      <c r="K250" s="37" t="s">
        <v>188</v>
      </c>
    </row>
    <row r="251" spans="2:11" s="1" customFormat="1" ht="15" customHeight="1">
      <c r="B251" s="44"/>
      <c r="C251" s="45"/>
      <c r="D251" s="44"/>
      <c r="E251" s="44"/>
      <c r="F251" s="133"/>
      <c r="G251" s="42"/>
      <c r="H251" s="319" t="s">
        <v>404</v>
      </c>
      <c r="I251" s="320"/>
      <c r="J251" s="129"/>
      <c r="K251" s="37"/>
    </row>
    <row r="252" spans="2:12" s="1" customFormat="1" ht="15" customHeight="1" thickBot="1">
      <c r="B252" s="37"/>
      <c r="C252" s="37"/>
      <c r="D252" s="37"/>
      <c r="E252" s="37"/>
      <c r="F252" s="130"/>
      <c r="G252" s="37"/>
      <c r="H252" s="321" t="s">
        <v>150</v>
      </c>
      <c r="I252" s="322"/>
      <c r="J252" s="128">
        <f>SUM(J241:J250)</f>
        <v>0</v>
      </c>
      <c r="K252" s="37" t="s">
        <v>717</v>
      </c>
      <c r="L252" s="1" t="s">
        <v>148</v>
      </c>
    </row>
    <row r="253" spans="6:10" s="1" customFormat="1" ht="18.75" customHeight="1">
      <c r="F253" s="131"/>
      <c r="H253" s="132"/>
      <c r="J253" s="131"/>
    </row>
    <row r="254" spans="1:2" ht="18.75" customHeight="1">
      <c r="A254" s="12">
        <f>A237+1</f>
        <v>26</v>
      </c>
      <c r="B254" s="1" t="s">
        <v>475</v>
      </c>
    </row>
    <row r="255" ht="11.25" customHeight="1">
      <c r="A255" s="101"/>
    </row>
    <row r="256" spans="1:11" ht="18.75" customHeight="1">
      <c r="A256" s="101"/>
      <c r="B256" s="309" t="s">
        <v>422</v>
      </c>
      <c r="C256" s="310"/>
      <c r="D256" s="309" t="s">
        <v>168</v>
      </c>
      <c r="E256" s="310"/>
      <c r="F256" s="143" t="s">
        <v>421</v>
      </c>
      <c r="G256" s="63"/>
      <c r="H256" s="144" t="s">
        <v>166</v>
      </c>
      <c r="I256" s="63"/>
      <c r="J256" s="143" t="s">
        <v>3</v>
      </c>
      <c r="K256" s="37"/>
    </row>
    <row r="257" spans="1:11" ht="15" customHeight="1">
      <c r="A257" s="101"/>
      <c r="B257" s="61"/>
      <c r="C257" s="60"/>
      <c r="D257" s="59"/>
      <c r="E257" s="58"/>
      <c r="F257" s="142"/>
      <c r="G257" s="55"/>
      <c r="H257" s="141"/>
      <c r="I257" s="55"/>
      <c r="J257" s="140" t="s">
        <v>165</v>
      </c>
      <c r="K257" s="37"/>
    </row>
    <row r="258" spans="2:11" s="1" customFormat="1" ht="15" customHeight="1">
      <c r="B258" s="52">
        <v>1</v>
      </c>
      <c r="C258" s="53" t="s">
        <v>474</v>
      </c>
      <c r="D258" s="307"/>
      <c r="E258" s="308"/>
      <c r="F258" s="135"/>
      <c r="G258" s="47" t="s">
        <v>148</v>
      </c>
      <c r="H258" s="92">
        <v>0.004</v>
      </c>
      <c r="I258" s="47" t="s">
        <v>153</v>
      </c>
      <c r="J258" s="134">
        <f aca="true" t="shared" si="6" ref="J258:J275">ROUND(F258*H258,0)</f>
        <v>0</v>
      </c>
      <c r="K258" s="37" t="s">
        <v>163</v>
      </c>
    </row>
    <row r="259" spans="2:11" s="1" customFormat="1" ht="15" customHeight="1">
      <c r="B259" s="52">
        <v>2</v>
      </c>
      <c r="C259" s="53" t="s">
        <v>459</v>
      </c>
      <c r="D259" s="307"/>
      <c r="E259" s="308"/>
      <c r="F259" s="135"/>
      <c r="G259" s="47" t="s">
        <v>148</v>
      </c>
      <c r="H259" s="147">
        <v>0.003</v>
      </c>
      <c r="I259" s="63" t="s">
        <v>153</v>
      </c>
      <c r="J259" s="137">
        <f t="shared" si="6"/>
        <v>0</v>
      </c>
      <c r="K259" s="37" t="s">
        <v>161</v>
      </c>
    </row>
    <row r="260" spans="2:11" s="1" customFormat="1" ht="15" customHeight="1">
      <c r="B260" s="52">
        <v>3</v>
      </c>
      <c r="C260" s="53" t="s">
        <v>473</v>
      </c>
      <c r="D260" s="307"/>
      <c r="E260" s="308"/>
      <c r="F260" s="135"/>
      <c r="G260" s="47" t="s">
        <v>148</v>
      </c>
      <c r="H260" s="92">
        <v>0.155</v>
      </c>
      <c r="I260" s="47" t="s">
        <v>153</v>
      </c>
      <c r="J260" s="134">
        <f t="shared" si="6"/>
        <v>0</v>
      </c>
      <c r="K260" s="37" t="s">
        <v>159</v>
      </c>
    </row>
    <row r="261" spans="2:11" s="1" customFormat="1" ht="15" customHeight="1">
      <c r="B261" s="52">
        <v>4</v>
      </c>
      <c r="C261" s="53" t="s">
        <v>458</v>
      </c>
      <c r="D261" s="307"/>
      <c r="E261" s="308"/>
      <c r="F261" s="135"/>
      <c r="G261" s="47" t="s">
        <v>148</v>
      </c>
      <c r="H261" s="147">
        <v>0.177</v>
      </c>
      <c r="I261" s="63" t="s">
        <v>153</v>
      </c>
      <c r="J261" s="137">
        <f t="shared" si="6"/>
        <v>0</v>
      </c>
      <c r="K261" s="37" t="s">
        <v>157</v>
      </c>
    </row>
    <row r="262" spans="2:11" s="1" customFormat="1" ht="15" customHeight="1">
      <c r="B262" s="52">
        <v>5</v>
      </c>
      <c r="C262" s="53" t="s">
        <v>457</v>
      </c>
      <c r="D262" s="307"/>
      <c r="E262" s="308"/>
      <c r="F262" s="135"/>
      <c r="G262" s="47" t="s">
        <v>148</v>
      </c>
      <c r="H262" s="147">
        <v>0.206</v>
      </c>
      <c r="I262" s="63" t="s">
        <v>153</v>
      </c>
      <c r="J262" s="137">
        <f t="shared" si="6"/>
        <v>0</v>
      </c>
      <c r="K262" s="37" t="s">
        <v>155</v>
      </c>
    </row>
    <row r="263" spans="2:11" s="1" customFormat="1" ht="15" customHeight="1">
      <c r="B263" s="52">
        <v>6</v>
      </c>
      <c r="C263" s="53" t="s">
        <v>456</v>
      </c>
      <c r="D263" s="307"/>
      <c r="E263" s="308"/>
      <c r="F263" s="135"/>
      <c r="G263" s="47" t="s">
        <v>148</v>
      </c>
      <c r="H263" s="92">
        <v>0.306</v>
      </c>
      <c r="I263" s="47" t="s">
        <v>153</v>
      </c>
      <c r="J263" s="134">
        <f t="shared" si="6"/>
        <v>0</v>
      </c>
      <c r="K263" s="37" t="s">
        <v>152</v>
      </c>
    </row>
    <row r="264" spans="2:11" s="1" customFormat="1" ht="15" customHeight="1">
      <c r="B264" s="52">
        <v>7</v>
      </c>
      <c r="C264" s="53" t="s">
        <v>455</v>
      </c>
      <c r="D264" s="307"/>
      <c r="E264" s="308"/>
      <c r="F264" s="135"/>
      <c r="G264" s="47" t="s">
        <v>148</v>
      </c>
      <c r="H264" s="147">
        <v>0.387</v>
      </c>
      <c r="I264" s="63" t="s">
        <v>153</v>
      </c>
      <c r="J264" s="137">
        <f t="shared" si="6"/>
        <v>0</v>
      </c>
      <c r="K264" s="37" t="s">
        <v>175</v>
      </c>
    </row>
    <row r="265" spans="2:11" s="1" customFormat="1" ht="15" customHeight="1">
      <c r="B265" s="52">
        <v>8</v>
      </c>
      <c r="C265" s="53" t="s">
        <v>194</v>
      </c>
      <c r="D265" s="307"/>
      <c r="E265" s="308"/>
      <c r="F265" s="135"/>
      <c r="G265" s="47" t="s">
        <v>148</v>
      </c>
      <c r="H265" s="147">
        <v>0.416</v>
      </c>
      <c r="I265" s="63" t="s">
        <v>153</v>
      </c>
      <c r="J265" s="137">
        <f t="shared" si="6"/>
        <v>0</v>
      </c>
      <c r="K265" s="37" t="s">
        <v>174</v>
      </c>
    </row>
    <row r="266" spans="2:11" s="1" customFormat="1" ht="15" customHeight="1">
      <c r="B266" s="52">
        <v>9</v>
      </c>
      <c r="C266" s="53" t="s">
        <v>193</v>
      </c>
      <c r="D266" s="307"/>
      <c r="E266" s="308"/>
      <c r="F266" s="135"/>
      <c r="G266" s="47" t="s">
        <v>148</v>
      </c>
      <c r="H266" s="147">
        <v>0.428</v>
      </c>
      <c r="I266" s="63" t="s">
        <v>153</v>
      </c>
      <c r="J266" s="137">
        <f t="shared" si="6"/>
        <v>0</v>
      </c>
      <c r="K266" s="37" t="s">
        <v>173</v>
      </c>
    </row>
    <row r="267" spans="2:11" s="1" customFormat="1" ht="15" customHeight="1">
      <c r="B267" s="52">
        <v>10</v>
      </c>
      <c r="C267" s="53" t="s">
        <v>178</v>
      </c>
      <c r="D267" s="307"/>
      <c r="E267" s="308"/>
      <c r="F267" s="135"/>
      <c r="G267" s="47" t="s">
        <v>148</v>
      </c>
      <c r="H267" s="147">
        <v>0.45</v>
      </c>
      <c r="I267" s="63" t="s">
        <v>153</v>
      </c>
      <c r="J267" s="137">
        <f t="shared" si="6"/>
        <v>0</v>
      </c>
      <c r="K267" s="37" t="s">
        <v>188</v>
      </c>
    </row>
    <row r="268" spans="2:11" s="1" customFormat="1" ht="15" customHeight="1">
      <c r="B268" s="52">
        <v>11</v>
      </c>
      <c r="C268" s="53" t="s">
        <v>177</v>
      </c>
      <c r="D268" s="307"/>
      <c r="E268" s="308"/>
      <c r="F268" s="135"/>
      <c r="G268" s="47" t="s">
        <v>148</v>
      </c>
      <c r="H268" s="147">
        <v>0.431</v>
      </c>
      <c r="I268" s="63" t="s">
        <v>153</v>
      </c>
      <c r="J268" s="137">
        <f t="shared" si="6"/>
        <v>0</v>
      </c>
      <c r="K268" s="37" t="s">
        <v>187</v>
      </c>
    </row>
    <row r="269" spans="2:11" s="1" customFormat="1" ht="15" customHeight="1">
      <c r="B269" s="52">
        <v>12</v>
      </c>
      <c r="C269" s="53" t="s">
        <v>176</v>
      </c>
      <c r="D269" s="307"/>
      <c r="E269" s="308"/>
      <c r="F269" s="135"/>
      <c r="G269" s="47" t="s">
        <v>148</v>
      </c>
      <c r="H269" s="147">
        <v>0.441</v>
      </c>
      <c r="I269" s="63" t="s">
        <v>153</v>
      </c>
      <c r="J269" s="137">
        <f t="shared" si="6"/>
        <v>0</v>
      </c>
      <c r="K269" s="37" t="s">
        <v>186</v>
      </c>
    </row>
    <row r="270" spans="2:11" s="1" customFormat="1" ht="15" customHeight="1">
      <c r="B270" s="52">
        <v>13</v>
      </c>
      <c r="C270" s="53" t="s">
        <v>164</v>
      </c>
      <c r="D270" s="307"/>
      <c r="E270" s="308"/>
      <c r="F270" s="135"/>
      <c r="G270" s="47" t="s">
        <v>148</v>
      </c>
      <c r="H270" s="147">
        <v>0.442</v>
      </c>
      <c r="I270" s="63" t="s">
        <v>153</v>
      </c>
      <c r="J270" s="137">
        <f t="shared" si="6"/>
        <v>0</v>
      </c>
      <c r="K270" s="37" t="s">
        <v>185</v>
      </c>
    </row>
    <row r="271" spans="2:11" s="1" customFormat="1" ht="15" customHeight="1">
      <c r="B271" s="52">
        <v>14</v>
      </c>
      <c r="C271" s="53" t="s">
        <v>162</v>
      </c>
      <c r="D271" s="307"/>
      <c r="E271" s="308"/>
      <c r="F271" s="135"/>
      <c r="G271" s="47" t="s">
        <v>148</v>
      </c>
      <c r="H271" s="147">
        <v>0.471</v>
      </c>
      <c r="I271" s="63" t="s">
        <v>153</v>
      </c>
      <c r="J271" s="137">
        <f t="shared" si="6"/>
        <v>0</v>
      </c>
      <c r="K271" s="37" t="s">
        <v>184</v>
      </c>
    </row>
    <row r="272" spans="2:11" s="1" customFormat="1" ht="15" customHeight="1">
      <c r="B272" s="52">
        <v>15</v>
      </c>
      <c r="C272" s="53" t="s">
        <v>160</v>
      </c>
      <c r="D272" s="307"/>
      <c r="E272" s="308"/>
      <c r="F272" s="135"/>
      <c r="G272" s="47" t="s">
        <v>148</v>
      </c>
      <c r="H272" s="147">
        <v>0.5</v>
      </c>
      <c r="I272" s="63" t="s">
        <v>153</v>
      </c>
      <c r="J272" s="137">
        <f t="shared" si="6"/>
        <v>0</v>
      </c>
      <c r="K272" s="37" t="s">
        <v>183</v>
      </c>
    </row>
    <row r="273" spans="2:11" s="1" customFormat="1" ht="15" customHeight="1">
      <c r="B273" s="51">
        <v>16</v>
      </c>
      <c r="C273" s="50" t="s">
        <v>158</v>
      </c>
      <c r="D273" s="307"/>
      <c r="E273" s="308"/>
      <c r="F273" s="135"/>
      <c r="G273" s="47" t="s">
        <v>148</v>
      </c>
      <c r="H273" s="92">
        <v>0.5</v>
      </c>
      <c r="I273" s="47" t="s">
        <v>153</v>
      </c>
      <c r="J273" s="134">
        <f t="shared" si="6"/>
        <v>0</v>
      </c>
      <c r="K273" s="37" t="s">
        <v>182</v>
      </c>
    </row>
    <row r="274" spans="2:11" s="1" customFormat="1" ht="15" customHeight="1">
      <c r="B274" s="51">
        <v>17</v>
      </c>
      <c r="C274" s="50" t="s">
        <v>156</v>
      </c>
      <c r="D274" s="307"/>
      <c r="E274" s="308"/>
      <c r="F274" s="135"/>
      <c r="G274" s="47" t="s">
        <v>148</v>
      </c>
      <c r="H274" s="92">
        <v>0.5</v>
      </c>
      <c r="I274" s="47" t="s">
        <v>153</v>
      </c>
      <c r="J274" s="134">
        <f t="shared" si="6"/>
        <v>0</v>
      </c>
      <c r="K274" s="37" t="s">
        <v>181</v>
      </c>
    </row>
    <row r="275" spans="2:11" s="1" customFormat="1" ht="15" customHeight="1" thickBot="1">
      <c r="B275" s="51">
        <v>18</v>
      </c>
      <c r="C275" s="50" t="s">
        <v>154</v>
      </c>
      <c r="D275" s="307"/>
      <c r="E275" s="308"/>
      <c r="F275" s="135"/>
      <c r="G275" s="47" t="s">
        <v>148</v>
      </c>
      <c r="H275" s="92">
        <v>0.5</v>
      </c>
      <c r="I275" s="47" t="s">
        <v>153</v>
      </c>
      <c r="J275" s="134">
        <f t="shared" si="6"/>
        <v>0</v>
      </c>
      <c r="K275" s="37" t="s">
        <v>213</v>
      </c>
    </row>
    <row r="276" spans="2:11" s="1" customFormat="1" ht="15" customHeight="1">
      <c r="B276" s="44"/>
      <c r="C276" s="45"/>
      <c r="D276" s="153"/>
      <c r="E276" s="153"/>
      <c r="F276" s="152" t="s">
        <v>472</v>
      </c>
      <c r="G276" s="64"/>
      <c r="H276" s="64" t="s">
        <v>471</v>
      </c>
      <c r="I276" s="151"/>
      <c r="J276" s="129"/>
      <c r="K276" s="37"/>
    </row>
    <row r="277" spans="2:12" s="1" customFormat="1" ht="15" customHeight="1" thickBot="1">
      <c r="B277" s="37"/>
      <c r="C277" s="37"/>
      <c r="D277" s="150"/>
      <c r="E277" s="150"/>
      <c r="F277" s="145">
        <f>SUM(J258:J275)</f>
        <v>0</v>
      </c>
      <c r="G277" s="55" t="s">
        <v>148</v>
      </c>
      <c r="H277" s="149"/>
      <c r="I277" s="148" t="s">
        <v>153</v>
      </c>
      <c r="J277" s="128">
        <f>ROUND(F277*H277,0)</f>
        <v>0</v>
      </c>
      <c r="K277" s="37" t="s">
        <v>716</v>
      </c>
      <c r="L277" s="1" t="s">
        <v>148</v>
      </c>
    </row>
    <row r="278" spans="6:10" s="1" customFormat="1" ht="18.75" customHeight="1">
      <c r="F278" s="131"/>
      <c r="H278" s="132"/>
      <c r="J278" s="131"/>
    </row>
    <row r="279" spans="6:10" s="1" customFormat="1" ht="18.75" customHeight="1">
      <c r="F279" s="131"/>
      <c r="H279" s="132"/>
      <c r="J279" s="131"/>
    </row>
    <row r="280" spans="1:2" ht="18.75" customHeight="1">
      <c r="A280" s="12">
        <f>A254+1</f>
        <v>27</v>
      </c>
      <c r="B280" s="1" t="s">
        <v>470</v>
      </c>
    </row>
    <row r="281" ht="11.25" customHeight="1">
      <c r="A281" s="101"/>
    </row>
    <row r="282" spans="1:11" ht="18.75" customHeight="1">
      <c r="A282" s="101"/>
      <c r="B282" s="309" t="s">
        <v>425</v>
      </c>
      <c r="C282" s="310"/>
      <c r="D282" s="309" t="s">
        <v>168</v>
      </c>
      <c r="E282" s="310"/>
      <c r="F282" s="143" t="s">
        <v>234</v>
      </c>
      <c r="G282" s="63"/>
      <c r="H282" s="144" t="s">
        <v>166</v>
      </c>
      <c r="I282" s="63"/>
      <c r="J282" s="143" t="s">
        <v>3</v>
      </c>
      <c r="K282" s="37"/>
    </row>
    <row r="283" spans="1:11" ht="15" customHeight="1">
      <c r="A283" s="101"/>
      <c r="B283" s="61"/>
      <c r="C283" s="60"/>
      <c r="D283" s="59"/>
      <c r="E283" s="58"/>
      <c r="F283" s="142"/>
      <c r="G283" s="55"/>
      <c r="H283" s="141"/>
      <c r="I283" s="55"/>
      <c r="J283" s="140" t="s">
        <v>165</v>
      </c>
      <c r="K283" s="37"/>
    </row>
    <row r="284" spans="2:11" s="1" customFormat="1" ht="15" customHeight="1">
      <c r="B284" s="52">
        <v>1</v>
      </c>
      <c r="C284" s="53" t="s">
        <v>193</v>
      </c>
      <c r="D284" s="307"/>
      <c r="E284" s="308"/>
      <c r="F284" s="135"/>
      <c r="G284" s="47" t="s">
        <v>148</v>
      </c>
      <c r="H284" s="92">
        <v>0.291</v>
      </c>
      <c r="I284" s="47" t="s">
        <v>153</v>
      </c>
      <c r="J284" s="134">
        <f>ROUND(F284*H284,0)</f>
        <v>0</v>
      </c>
      <c r="K284" s="37" t="s">
        <v>163</v>
      </c>
    </row>
    <row r="285" spans="2:11" s="1" customFormat="1" ht="15" customHeight="1">
      <c r="B285" s="52">
        <v>2</v>
      </c>
      <c r="C285" s="53" t="s">
        <v>178</v>
      </c>
      <c r="D285" s="307"/>
      <c r="E285" s="308"/>
      <c r="F285" s="135"/>
      <c r="G285" s="47" t="s">
        <v>148</v>
      </c>
      <c r="H285" s="147">
        <v>0.318</v>
      </c>
      <c r="I285" s="63" t="s">
        <v>153</v>
      </c>
      <c r="J285" s="137">
        <f>ROUND(F285*H285,0)</f>
        <v>0</v>
      </c>
      <c r="K285" s="37" t="s">
        <v>161</v>
      </c>
    </row>
    <row r="286" spans="2:11" s="1" customFormat="1" ht="15" customHeight="1" thickBot="1">
      <c r="B286" s="51">
        <v>3</v>
      </c>
      <c r="C286" s="50" t="s">
        <v>177</v>
      </c>
      <c r="D286" s="307"/>
      <c r="E286" s="308"/>
      <c r="F286" s="135"/>
      <c r="G286" s="47" t="s">
        <v>148</v>
      </c>
      <c r="H286" s="92">
        <v>0.344</v>
      </c>
      <c r="I286" s="47" t="s">
        <v>153</v>
      </c>
      <c r="J286" s="134">
        <f>ROUND(F286*H286,0)</f>
        <v>0</v>
      </c>
      <c r="K286" s="37" t="s">
        <v>159</v>
      </c>
    </row>
    <row r="287" spans="2:11" s="1" customFormat="1" ht="15" customHeight="1">
      <c r="B287" s="44"/>
      <c r="C287" s="45"/>
      <c r="D287" s="44"/>
      <c r="E287" s="44"/>
      <c r="F287" s="133"/>
      <c r="G287" s="42"/>
      <c r="H287" s="319" t="s">
        <v>383</v>
      </c>
      <c r="I287" s="320"/>
      <c r="J287" s="129"/>
      <c r="K287" s="37"/>
    </row>
    <row r="288" spans="2:12" s="1" customFormat="1" ht="15" customHeight="1" thickBot="1">
      <c r="B288" s="37"/>
      <c r="C288" s="37"/>
      <c r="D288" s="37"/>
      <c r="E288" s="37"/>
      <c r="F288" s="130"/>
      <c r="G288" s="37"/>
      <c r="H288" s="321" t="s">
        <v>150</v>
      </c>
      <c r="I288" s="322"/>
      <c r="J288" s="128">
        <f>SUM(J284:J286)</f>
        <v>0</v>
      </c>
      <c r="K288" s="37" t="s">
        <v>715</v>
      </c>
      <c r="L288" s="1" t="s">
        <v>148</v>
      </c>
    </row>
    <row r="289" spans="6:10" s="1" customFormat="1" ht="18.75" customHeight="1">
      <c r="F289" s="131"/>
      <c r="H289" s="132"/>
      <c r="J289" s="131"/>
    </row>
    <row r="290" spans="1:2" ht="18.75" customHeight="1">
      <c r="A290" s="12">
        <f>A280+1</f>
        <v>28</v>
      </c>
      <c r="B290" s="1" t="s">
        <v>469</v>
      </c>
    </row>
    <row r="291" ht="11.25" customHeight="1">
      <c r="A291" s="101"/>
    </row>
    <row r="292" spans="1:11" ht="18.75" customHeight="1">
      <c r="A292" s="101"/>
      <c r="B292" s="309" t="s">
        <v>422</v>
      </c>
      <c r="C292" s="310"/>
      <c r="D292" s="309" t="s">
        <v>168</v>
      </c>
      <c r="E292" s="310"/>
      <c r="F292" s="143" t="s">
        <v>421</v>
      </c>
      <c r="G292" s="63"/>
      <c r="H292" s="144" t="s">
        <v>166</v>
      </c>
      <c r="I292" s="63"/>
      <c r="J292" s="143" t="s">
        <v>3</v>
      </c>
      <c r="K292" s="37"/>
    </row>
    <row r="293" spans="1:11" ht="15" customHeight="1">
      <c r="A293" s="101"/>
      <c r="B293" s="61"/>
      <c r="C293" s="60"/>
      <c r="D293" s="59"/>
      <c r="E293" s="58"/>
      <c r="F293" s="142"/>
      <c r="G293" s="55"/>
      <c r="H293" s="141"/>
      <c r="I293" s="55"/>
      <c r="J293" s="140" t="s">
        <v>165</v>
      </c>
      <c r="K293" s="37"/>
    </row>
    <row r="294" spans="2:11" s="1" customFormat="1" ht="15" customHeight="1">
      <c r="B294" s="52">
        <v>1</v>
      </c>
      <c r="C294" s="53" t="s">
        <v>160</v>
      </c>
      <c r="D294" s="307"/>
      <c r="E294" s="308"/>
      <c r="F294" s="135"/>
      <c r="G294" s="47" t="s">
        <v>148</v>
      </c>
      <c r="H294" s="92">
        <v>0.1</v>
      </c>
      <c r="I294" s="47" t="s">
        <v>153</v>
      </c>
      <c r="J294" s="134">
        <f>ROUND(F294*H294,0)</f>
        <v>0</v>
      </c>
      <c r="K294" s="37" t="s">
        <v>163</v>
      </c>
    </row>
    <row r="295" spans="2:11" s="1" customFormat="1" ht="15" customHeight="1">
      <c r="B295" s="51">
        <v>2</v>
      </c>
      <c r="C295" s="50" t="s">
        <v>158</v>
      </c>
      <c r="D295" s="307"/>
      <c r="E295" s="308"/>
      <c r="F295" s="135"/>
      <c r="G295" s="47" t="s">
        <v>148</v>
      </c>
      <c r="H295" s="92">
        <v>0.1</v>
      </c>
      <c r="I295" s="47" t="s">
        <v>153</v>
      </c>
      <c r="J295" s="134">
        <f>ROUND(F295*H295,0)</f>
        <v>0</v>
      </c>
      <c r="K295" s="37" t="s">
        <v>161</v>
      </c>
    </row>
    <row r="296" spans="2:11" s="1" customFormat="1" ht="15" customHeight="1">
      <c r="B296" s="51">
        <v>3</v>
      </c>
      <c r="C296" s="50" t="s">
        <v>156</v>
      </c>
      <c r="D296" s="307"/>
      <c r="E296" s="308"/>
      <c r="F296" s="135"/>
      <c r="G296" s="47" t="s">
        <v>148</v>
      </c>
      <c r="H296" s="92">
        <v>0.1</v>
      </c>
      <c r="I296" s="47" t="s">
        <v>153</v>
      </c>
      <c r="J296" s="134">
        <f>ROUND(F296*H296,0)</f>
        <v>0</v>
      </c>
      <c r="K296" s="37" t="s">
        <v>159</v>
      </c>
    </row>
    <row r="297" spans="2:11" s="1" customFormat="1" ht="15" customHeight="1" thickBot="1">
      <c r="B297" s="51">
        <v>4</v>
      </c>
      <c r="C297" s="50" t="s">
        <v>154</v>
      </c>
      <c r="D297" s="307"/>
      <c r="E297" s="308"/>
      <c r="F297" s="135"/>
      <c r="G297" s="47" t="s">
        <v>148</v>
      </c>
      <c r="H297" s="92">
        <v>0.1</v>
      </c>
      <c r="I297" s="47" t="s">
        <v>153</v>
      </c>
      <c r="J297" s="134">
        <f>ROUND(F297*H297,0)</f>
        <v>0</v>
      </c>
      <c r="K297" s="37" t="s">
        <v>157</v>
      </c>
    </row>
    <row r="298" spans="2:11" s="1" customFormat="1" ht="15" customHeight="1">
      <c r="B298" s="44"/>
      <c r="C298" s="45"/>
      <c r="D298" s="44"/>
      <c r="E298" s="44"/>
      <c r="F298" s="133"/>
      <c r="G298" s="42"/>
      <c r="H298" s="319" t="s">
        <v>233</v>
      </c>
      <c r="I298" s="320"/>
      <c r="J298" s="129"/>
      <c r="K298" s="37"/>
    </row>
    <row r="299" spans="2:12" s="1" customFormat="1" ht="15" customHeight="1" thickBot="1">
      <c r="B299" s="37"/>
      <c r="C299" s="37"/>
      <c r="D299" s="37"/>
      <c r="E299" s="37"/>
      <c r="F299" s="130"/>
      <c r="G299" s="37"/>
      <c r="H299" s="321" t="s">
        <v>150</v>
      </c>
      <c r="I299" s="322"/>
      <c r="J299" s="128">
        <f>SUM(J294:J297)</f>
        <v>0</v>
      </c>
      <c r="K299" s="37" t="s">
        <v>714</v>
      </c>
      <c r="L299" s="1" t="s">
        <v>148</v>
      </c>
    </row>
    <row r="300" spans="6:10" s="1" customFormat="1" ht="18.75" customHeight="1">
      <c r="F300" s="131"/>
      <c r="H300" s="132"/>
      <c r="J300" s="131"/>
    </row>
    <row r="301" spans="1:2" ht="18.75" customHeight="1">
      <c r="A301" s="12">
        <f>A290+1</f>
        <v>29</v>
      </c>
      <c r="B301" s="1" t="s">
        <v>853</v>
      </c>
    </row>
    <row r="302" ht="11.25" customHeight="1">
      <c r="A302" s="101"/>
    </row>
    <row r="303" spans="1:11" ht="18.75" customHeight="1">
      <c r="A303" s="101"/>
      <c r="B303" s="309" t="s">
        <v>422</v>
      </c>
      <c r="C303" s="310"/>
      <c r="D303" s="309" t="s">
        <v>168</v>
      </c>
      <c r="E303" s="310"/>
      <c r="F303" s="143" t="s">
        <v>421</v>
      </c>
      <c r="G303" s="63"/>
      <c r="H303" s="144" t="s">
        <v>166</v>
      </c>
      <c r="I303" s="63"/>
      <c r="J303" s="143" t="s">
        <v>3</v>
      </c>
      <c r="K303" s="37"/>
    </row>
    <row r="304" spans="1:11" ht="15" customHeight="1">
      <c r="A304" s="101"/>
      <c r="B304" s="61"/>
      <c r="C304" s="60"/>
      <c r="D304" s="59"/>
      <c r="E304" s="58"/>
      <c r="F304" s="142"/>
      <c r="G304" s="55"/>
      <c r="H304" s="141"/>
      <c r="I304" s="55"/>
      <c r="J304" s="140" t="s">
        <v>165</v>
      </c>
      <c r="K304" s="37"/>
    </row>
    <row r="305" spans="2:11" s="1" customFormat="1" ht="15" customHeight="1">
      <c r="B305" s="51">
        <v>1</v>
      </c>
      <c r="C305" s="50" t="s">
        <v>158</v>
      </c>
      <c r="D305" s="307"/>
      <c r="E305" s="308"/>
      <c r="F305" s="135"/>
      <c r="G305" s="47" t="s">
        <v>148</v>
      </c>
      <c r="H305" s="92">
        <v>0.5</v>
      </c>
      <c r="I305" s="47" t="s">
        <v>153</v>
      </c>
      <c r="J305" s="134">
        <f>ROUND(F305*H305,0)</f>
        <v>0</v>
      </c>
      <c r="K305" s="37" t="s">
        <v>292</v>
      </c>
    </row>
    <row r="306" spans="2:11" s="1" customFormat="1" ht="15" customHeight="1">
      <c r="B306" s="51">
        <v>2</v>
      </c>
      <c r="C306" s="50" t="s">
        <v>156</v>
      </c>
      <c r="D306" s="307"/>
      <c r="E306" s="308"/>
      <c r="F306" s="135"/>
      <c r="G306" s="47" t="s">
        <v>754</v>
      </c>
      <c r="H306" s="146">
        <v>0.5</v>
      </c>
      <c r="I306" s="55" t="s">
        <v>755</v>
      </c>
      <c r="J306" s="145">
        <f>ROUND(F306*H306,0)</f>
        <v>0</v>
      </c>
      <c r="K306" s="37" t="s">
        <v>774</v>
      </c>
    </row>
    <row r="307" spans="2:11" s="1" customFormat="1" ht="15" customHeight="1" thickBot="1">
      <c r="B307" s="51">
        <v>3</v>
      </c>
      <c r="C307" s="50" t="s">
        <v>154</v>
      </c>
      <c r="D307" s="307"/>
      <c r="E307" s="308"/>
      <c r="F307" s="135"/>
      <c r="G307" s="47" t="s">
        <v>754</v>
      </c>
      <c r="H307" s="146">
        <v>0.5</v>
      </c>
      <c r="I307" s="55" t="s">
        <v>755</v>
      </c>
      <c r="J307" s="145">
        <f>ROUND(F307*H307,0)</f>
        <v>0</v>
      </c>
      <c r="K307" s="37" t="s">
        <v>775</v>
      </c>
    </row>
    <row r="308" spans="2:11" s="1" customFormat="1" ht="15" customHeight="1">
      <c r="B308" s="44"/>
      <c r="C308" s="45"/>
      <c r="D308" s="44"/>
      <c r="E308" s="44"/>
      <c r="F308" s="133"/>
      <c r="G308" s="42"/>
      <c r="H308" s="319" t="s">
        <v>854</v>
      </c>
      <c r="I308" s="320"/>
      <c r="J308" s="129"/>
      <c r="K308" s="37"/>
    </row>
    <row r="309" spans="2:12" s="1" customFormat="1" ht="15" customHeight="1" thickBot="1">
      <c r="B309" s="37"/>
      <c r="C309" s="37"/>
      <c r="D309" s="37"/>
      <c r="E309" s="37"/>
      <c r="F309" s="130"/>
      <c r="G309" s="37"/>
      <c r="H309" s="321" t="s">
        <v>150</v>
      </c>
      <c r="I309" s="322"/>
      <c r="J309" s="128">
        <f>SUM(J305:J307)</f>
        <v>0</v>
      </c>
      <c r="K309" s="37" t="s">
        <v>855</v>
      </c>
      <c r="L309" s="1" t="s">
        <v>754</v>
      </c>
    </row>
    <row r="310" spans="2:11" s="1" customFormat="1" ht="18.75" customHeight="1">
      <c r="B310" s="37"/>
      <c r="C310" s="37"/>
      <c r="D310" s="37"/>
      <c r="E310" s="37"/>
      <c r="F310" s="41"/>
      <c r="G310" s="89"/>
      <c r="H310" s="42"/>
      <c r="I310" s="42"/>
      <c r="J310" s="43"/>
      <c r="K310" s="37"/>
    </row>
    <row r="311" spans="1:10" ht="18.75" customHeight="1">
      <c r="A311" s="12">
        <f>A301+1</f>
        <v>30</v>
      </c>
      <c r="B311" s="1" t="s">
        <v>856</v>
      </c>
      <c r="F311" s="98"/>
      <c r="H311" s="97"/>
      <c r="J311" s="98"/>
    </row>
    <row r="312" spans="1:10" ht="11.25" customHeight="1">
      <c r="A312" s="101"/>
      <c r="F312" s="98"/>
      <c r="H312" s="97"/>
      <c r="J312" s="98"/>
    </row>
    <row r="313" spans="1:11" ht="18.75" customHeight="1">
      <c r="A313" s="101"/>
      <c r="B313" s="309" t="s">
        <v>422</v>
      </c>
      <c r="C313" s="310"/>
      <c r="D313" s="309" t="s">
        <v>168</v>
      </c>
      <c r="E313" s="310"/>
      <c r="F313" s="62" t="s">
        <v>421</v>
      </c>
      <c r="G313" s="63"/>
      <c r="H313" s="63" t="s">
        <v>166</v>
      </c>
      <c r="I313" s="63"/>
      <c r="J313" s="62" t="s">
        <v>3</v>
      </c>
      <c r="K313" s="37"/>
    </row>
    <row r="314" spans="1:11" ht="15" customHeight="1" thickBot="1">
      <c r="A314" s="101"/>
      <c r="B314" s="61"/>
      <c r="C314" s="60"/>
      <c r="D314" s="59"/>
      <c r="E314" s="58"/>
      <c r="F314" s="57"/>
      <c r="G314" s="55"/>
      <c r="H314" s="55"/>
      <c r="I314" s="55"/>
      <c r="J314" s="115" t="s">
        <v>762</v>
      </c>
      <c r="K314" s="37"/>
    </row>
    <row r="315" spans="2:12" s="1" customFormat="1" ht="15" customHeight="1" thickBot="1">
      <c r="B315" s="51">
        <v>1</v>
      </c>
      <c r="C315" s="50" t="s">
        <v>154</v>
      </c>
      <c r="D315" s="307"/>
      <c r="E315" s="308"/>
      <c r="F315" s="49"/>
      <c r="G315" s="47" t="s">
        <v>754</v>
      </c>
      <c r="H315" s="114">
        <v>0.7</v>
      </c>
      <c r="I315" s="78" t="s">
        <v>755</v>
      </c>
      <c r="J315" s="22">
        <f>ROUND(F315*H315,0)</f>
        <v>0</v>
      </c>
      <c r="K315" s="37" t="s">
        <v>857</v>
      </c>
      <c r="L315" s="1" t="s">
        <v>754</v>
      </c>
    </row>
    <row r="316" spans="2:11" s="1" customFormat="1" ht="18.75" customHeight="1">
      <c r="B316" s="37"/>
      <c r="C316" s="37"/>
      <c r="D316" s="37"/>
      <c r="E316" s="37"/>
      <c r="F316" s="41"/>
      <c r="G316" s="89"/>
      <c r="H316" s="42"/>
      <c r="I316" s="42"/>
      <c r="J316" s="43"/>
      <c r="K316" s="37"/>
    </row>
    <row r="317" spans="6:10" s="1" customFormat="1" ht="18.75" customHeight="1">
      <c r="F317" s="131"/>
      <c r="H317" s="132"/>
      <c r="J317" s="131"/>
    </row>
    <row r="318" spans="1:248" s="1" customFormat="1" ht="18.75" customHeight="1">
      <c r="A318" s="12">
        <f>A311+1</f>
        <v>31</v>
      </c>
      <c r="B318" s="1" t="s">
        <v>468</v>
      </c>
      <c r="C318" s="97"/>
      <c r="D318" s="97"/>
      <c r="E318" s="97"/>
      <c r="F318" s="126"/>
      <c r="G318" s="97"/>
      <c r="H318" s="127"/>
      <c r="I318" s="97"/>
      <c r="J318" s="126"/>
      <c r="IN318" s="1">
        <v>3</v>
      </c>
    </row>
    <row r="319" spans="1:11" s="1" customFormat="1" ht="9.75" customHeight="1">
      <c r="A319" s="101"/>
      <c r="B319" s="97"/>
      <c r="C319" s="97"/>
      <c r="D319" s="97"/>
      <c r="E319" s="97"/>
      <c r="F319" s="126"/>
      <c r="G319" s="97"/>
      <c r="H319" s="127"/>
      <c r="I319" s="97"/>
      <c r="J319" s="126"/>
      <c r="K319" s="37"/>
    </row>
    <row r="320" spans="1:11" s="1" customFormat="1" ht="14.25">
      <c r="A320" s="101"/>
      <c r="B320" s="309" t="s">
        <v>422</v>
      </c>
      <c r="C320" s="310"/>
      <c r="D320" s="309" t="s">
        <v>168</v>
      </c>
      <c r="E320" s="310"/>
      <c r="F320" s="143" t="s">
        <v>421</v>
      </c>
      <c r="G320" s="63"/>
      <c r="H320" s="144" t="s">
        <v>166</v>
      </c>
      <c r="I320" s="63"/>
      <c r="J320" s="143" t="s">
        <v>3</v>
      </c>
      <c r="K320" s="37"/>
    </row>
    <row r="321" spans="1:11" ht="14.25">
      <c r="A321" s="101"/>
      <c r="B321" s="61"/>
      <c r="C321" s="60"/>
      <c r="D321" s="59"/>
      <c r="E321" s="58"/>
      <c r="F321" s="142"/>
      <c r="G321" s="55"/>
      <c r="H321" s="141"/>
      <c r="I321" s="55"/>
      <c r="J321" s="140" t="s">
        <v>762</v>
      </c>
      <c r="K321" s="37"/>
    </row>
    <row r="322" spans="1:12" ht="14.25">
      <c r="A322" s="1"/>
      <c r="B322" s="52">
        <v>1</v>
      </c>
      <c r="C322" s="53" t="s">
        <v>467</v>
      </c>
      <c r="D322" s="307"/>
      <c r="E322" s="308"/>
      <c r="F322" s="135"/>
      <c r="G322" s="47" t="s">
        <v>754</v>
      </c>
      <c r="H322" s="162">
        <v>0.0168</v>
      </c>
      <c r="I322" s="47" t="s">
        <v>755</v>
      </c>
      <c r="J322" s="134">
        <f aca="true" t="shared" si="7" ref="J322:J353">ROUND(F322*H322,0)</f>
        <v>0</v>
      </c>
      <c r="K322" s="37" t="s">
        <v>773</v>
      </c>
      <c r="L322" s="127"/>
    </row>
    <row r="323" spans="1:12" ht="14.25">
      <c r="A323" s="1"/>
      <c r="B323" s="52">
        <v>2</v>
      </c>
      <c r="C323" s="53" t="s">
        <v>466</v>
      </c>
      <c r="D323" s="307"/>
      <c r="E323" s="308"/>
      <c r="F323" s="135"/>
      <c r="G323" s="47" t="s">
        <v>754</v>
      </c>
      <c r="H323" s="163">
        <v>0.0288</v>
      </c>
      <c r="I323" s="63" t="s">
        <v>755</v>
      </c>
      <c r="J323" s="137">
        <f t="shared" si="7"/>
        <v>0</v>
      </c>
      <c r="K323" s="37" t="s">
        <v>774</v>
      </c>
      <c r="L323" s="127"/>
    </row>
    <row r="324" spans="1:12" ht="14.25">
      <c r="A324" s="1"/>
      <c r="B324" s="52">
        <v>3</v>
      </c>
      <c r="C324" s="53" t="s">
        <v>465</v>
      </c>
      <c r="D324" s="307"/>
      <c r="E324" s="308"/>
      <c r="F324" s="135"/>
      <c r="G324" s="47" t="s">
        <v>754</v>
      </c>
      <c r="H324" s="162">
        <v>0.0528</v>
      </c>
      <c r="I324" s="47" t="s">
        <v>755</v>
      </c>
      <c r="J324" s="134">
        <f t="shared" si="7"/>
        <v>0</v>
      </c>
      <c r="K324" s="37" t="s">
        <v>775</v>
      </c>
      <c r="L324" s="127"/>
    </row>
    <row r="325" spans="1:12" ht="14.25">
      <c r="A325" s="1"/>
      <c r="B325" s="52">
        <v>4</v>
      </c>
      <c r="C325" s="53" t="s">
        <v>464</v>
      </c>
      <c r="D325" s="307"/>
      <c r="E325" s="308"/>
      <c r="F325" s="135"/>
      <c r="G325" s="47" t="s">
        <v>754</v>
      </c>
      <c r="H325" s="163">
        <v>0.0648</v>
      </c>
      <c r="I325" s="63" t="s">
        <v>755</v>
      </c>
      <c r="J325" s="137">
        <f t="shared" si="7"/>
        <v>0</v>
      </c>
      <c r="K325" s="37" t="s">
        <v>776</v>
      </c>
      <c r="L325" s="127"/>
    </row>
    <row r="326" spans="1:12" ht="14.25">
      <c r="A326" s="1"/>
      <c r="B326" s="52">
        <v>5</v>
      </c>
      <c r="C326" s="53" t="s">
        <v>463</v>
      </c>
      <c r="D326" s="307"/>
      <c r="E326" s="308"/>
      <c r="F326" s="135"/>
      <c r="G326" s="47" t="s">
        <v>754</v>
      </c>
      <c r="H326" s="163">
        <v>0.0888</v>
      </c>
      <c r="I326" s="63" t="s">
        <v>755</v>
      </c>
      <c r="J326" s="137">
        <f t="shared" si="7"/>
        <v>0</v>
      </c>
      <c r="K326" s="37" t="s">
        <v>779</v>
      </c>
      <c r="L326" s="127"/>
    </row>
    <row r="327" spans="1:12" ht="14.25">
      <c r="A327" s="1"/>
      <c r="B327" s="52">
        <v>6</v>
      </c>
      <c r="C327" s="53" t="s">
        <v>462</v>
      </c>
      <c r="D327" s="307"/>
      <c r="E327" s="308"/>
      <c r="F327" s="135"/>
      <c r="G327" s="47" t="s">
        <v>754</v>
      </c>
      <c r="H327" s="162">
        <v>0.1008</v>
      </c>
      <c r="I327" s="47" t="s">
        <v>755</v>
      </c>
      <c r="J327" s="134">
        <f t="shared" si="7"/>
        <v>0</v>
      </c>
      <c r="K327" s="37" t="s">
        <v>756</v>
      </c>
      <c r="L327" s="127"/>
    </row>
    <row r="328" spans="1:12" ht="14.25">
      <c r="A328" s="1"/>
      <c r="B328" s="52">
        <v>7</v>
      </c>
      <c r="C328" s="53" t="s">
        <v>461</v>
      </c>
      <c r="D328" s="307"/>
      <c r="E328" s="308"/>
      <c r="F328" s="135"/>
      <c r="G328" s="47" t="s">
        <v>754</v>
      </c>
      <c r="H328" s="163">
        <v>0.1248</v>
      </c>
      <c r="I328" s="63" t="s">
        <v>755</v>
      </c>
      <c r="J328" s="137">
        <f t="shared" si="7"/>
        <v>0</v>
      </c>
      <c r="K328" s="37" t="s">
        <v>757</v>
      </c>
      <c r="L328" s="127"/>
    </row>
    <row r="329" spans="1:12" ht="14.25">
      <c r="A329" s="1"/>
      <c r="B329" s="52">
        <v>8</v>
      </c>
      <c r="C329" s="53" t="s">
        <v>460</v>
      </c>
      <c r="D329" s="307"/>
      <c r="E329" s="308"/>
      <c r="F329" s="135"/>
      <c r="G329" s="47" t="s">
        <v>754</v>
      </c>
      <c r="H329" s="163">
        <v>0.1488</v>
      </c>
      <c r="I329" s="63" t="s">
        <v>755</v>
      </c>
      <c r="J329" s="137">
        <f t="shared" si="7"/>
        <v>0</v>
      </c>
      <c r="K329" s="37" t="s">
        <v>758</v>
      </c>
      <c r="L329" s="127"/>
    </row>
    <row r="330" spans="1:12" ht="14.25">
      <c r="A330" s="1"/>
      <c r="B330" s="52">
        <v>9</v>
      </c>
      <c r="C330" s="53" t="s">
        <v>459</v>
      </c>
      <c r="D330" s="307"/>
      <c r="E330" s="308"/>
      <c r="F330" s="135"/>
      <c r="G330" s="47" t="s">
        <v>754</v>
      </c>
      <c r="H330" s="163">
        <v>0.1728</v>
      </c>
      <c r="I330" s="63" t="s">
        <v>755</v>
      </c>
      <c r="J330" s="137">
        <f t="shared" si="7"/>
        <v>0</v>
      </c>
      <c r="K330" s="37" t="s">
        <v>780</v>
      </c>
      <c r="L330" s="127"/>
    </row>
    <row r="331" spans="1:12" ht="14.25">
      <c r="A331" s="1"/>
      <c r="B331" s="52">
        <v>10</v>
      </c>
      <c r="C331" s="53" t="s">
        <v>458</v>
      </c>
      <c r="D331" s="307"/>
      <c r="E331" s="308"/>
      <c r="F331" s="135"/>
      <c r="G331" s="47" t="s">
        <v>754</v>
      </c>
      <c r="H331" s="163">
        <v>0.1968</v>
      </c>
      <c r="I331" s="63" t="s">
        <v>755</v>
      </c>
      <c r="J331" s="137">
        <f t="shared" si="7"/>
        <v>0</v>
      </c>
      <c r="K331" s="37" t="s">
        <v>801</v>
      </c>
      <c r="L331" s="127"/>
    </row>
    <row r="332" spans="1:12" ht="14.25">
      <c r="A332" s="1"/>
      <c r="B332" s="52">
        <v>11</v>
      </c>
      <c r="C332" s="53" t="s">
        <v>457</v>
      </c>
      <c r="D332" s="307"/>
      <c r="E332" s="308"/>
      <c r="F332" s="135"/>
      <c r="G332" s="47" t="s">
        <v>754</v>
      </c>
      <c r="H332" s="163">
        <v>0.2088</v>
      </c>
      <c r="I332" s="63" t="s">
        <v>755</v>
      </c>
      <c r="J332" s="137">
        <f t="shared" si="7"/>
        <v>0</v>
      </c>
      <c r="K332" s="37" t="s">
        <v>802</v>
      </c>
      <c r="L332" s="127"/>
    </row>
    <row r="333" spans="1:12" ht="14.25">
      <c r="A333" s="1"/>
      <c r="B333" s="52">
        <v>12</v>
      </c>
      <c r="C333" s="53" t="s">
        <v>456</v>
      </c>
      <c r="D333" s="307"/>
      <c r="E333" s="308"/>
      <c r="F333" s="135"/>
      <c r="G333" s="47" t="s">
        <v>754</v>
      </c>
      <c r="H333" s="163">
        <v>0.2208</v>
      </c>
      <c r="I333" s="63" t="s">
        <v>755</v>
      </c>
      <c r="J333" s="137">
        <f t="shared" si="7"/>
        <v>0</v>
      </c>
      <c r="K333" s="37" t="s">
        <v>858</v>
      </c>
      <c r="L333" s="127"/>
    </row>
    <row r="334" spans="1:12" ht="14.25">
      <c r="A334" s="1"/>
      <c r="B334" s="52">
        <v>13</v>
      </c>
      <c r="C334" s="53" t="s">
        <v>455</v>
      </c>
      <c r="D334" s="307"/>
      <c r="E334" s="308"/>
      <c r="F334" s="135"/>
      <c r="G334" s="47" t="s">
        <v>754</v>
      </c>
      <c r="H334" s="163">
        <v>0.2328</v>
      </c>
      <c r="I334" s="63" t="s">
        <v>755</v>
      </c>
      <c r="J334" s="137">
        <f t="shared" si="7"/>
        <v>0</v>
      </c>
      <c r="K334" s="37" t="s">
        <v>794</v>
      </c>
      <c r="L334" s="127"/>
    </row>
    <row r="335" spans="1:12" ht="14.25">
      <c r="A335" s="1"/>
      <c r="B335" s="52">
        <v>14</v>
      </c>
      <c r="C335" s="53" t="s">
        <v>194</v>
      </c>
      <c r="D335" s="307"/>
      <c r="E335" s="308"/>
      <c r="F335" s="135"/>
      <c r="G335" s="47" t="s">
        <v>754</v>
      </c>
      <c r="H335" s="163">
        <v>0.2448</v>
      </c>
      <c r="I335" s="63" t="s">
        <v>755</v>
      </c>
      <c r="J335" s="137">
        <f t="shared" si="7"/>
        <v>0</v>
      </c>
      <c r="K335" s="37" t="s">
        <v>795</v>
      </c>
      <c r="L335" s="127"/>
    </row>
    <row r="336" spans="1:12" ht="14.25">
      <c r="A336" s="1"/>
      <c r="B336" s="52">
        <v>15</v>
      </c>
      <c r="C336" s="53" t="s">
        <v>193</v>
      </c>
      <c r="D336" s="307"/>
      <c r="E336" s="308"/>
      <c r="F336" s="135"/>
      <c r="G336" s="47" t="s">
        <v>754</v>
      </c>
      <c r="H336" s="163">
        <v>0.2568</v>
      </c>
      <c r="I336" s="63" t="s">
        <v>755</v>
      </c>
      <c r="J336" s="137">
        <f t="shared" si="7"/>
        <v>0</v>
      </c>
      <c r="K336" s="37" t="s">
        <v>765</v>
      </c>
      <c r="L336" s="127"/>
    </row>
    <row r="337" spans="1:12" ht="14.25">
      <c r="A337" s="1"/>
      <c r="B337" s="52">
        <v>16</v>
      </c>
      <c r="C337" s="53" t="s">
        <v>178</v>
      </c>
      <c r="D337" s="307"/>
      <c r="E337" s="308"/>
      <c r="F337" s="135"/>
      <c r="G337" s="47" t="s">
        <v>754</v>
      </c>
      <c r="H337" s="163">
        <v>0.264</v>
      </c>
      <c r="I337" s="63" t="s">
        <v>755</v>
      </c>
      <c r="J337" s="137">
        <f t="shared" si="7"/>
        <v>0</v>
      </c>
      <c r="K337" s="37" t="s">
        <v>796</v>
      </c>
      <c r="L337" s="127"/>
    </row>
    <row r="338" spans="1:12" ht="14.25">
      <c r="A338" s="1"/>
      <c r="B338" s="52">
        <v>17</v>
      </c>
      <c r="C338" s="53" t="s">
        <v>177</v>
      </c>
      <c r="D338" s="136" t="s">
        <v>454</v>
      </c>
      <c r="E338" s="50"/>
      <c r="F338" s="135"/>
      <c r="G338" s="47" t="s">
        <v>754</v>
      </c>
      <c r="H338" s="163">
        <v>0.46</v>
      </c>
      <c r="I338" s="63" t="s">
        <v>755</v>
      </c>
      <c r="J338" s="137">
        <f t="shared" si="7"/>
        <v>0</v>
      </c>
      <c r="K338" s="37" t="s">
        <v>797</v>
      </c>
      <c r="L338" s="127"/>
    </row>
    <row r="339" spans="1:12" ht="14.25">
      <c r="A339" s="1"/>
      <c r="B339" s="139"/>
      <c r="C339" s="138"/>
      <c r="D339" s="136" t="s">
        <v>453</v>
      </c>
      <c r="E339" s="50"/>
      <c r="F339" s="135"/>
      <c r="G339" s="47" t="s">
        <v>754</v>
      </c>
      <c r="H339" s="163">
        <v>0.276</v>
      </c>
      <c r="I339" s="63" t="s">
        <v>755</v>
      </c>
      <c r="J339" s="137">
        <f t="shared" si="7"/>
        <v>0</v>
      </c>
      <c r="K339" s="37" t="s">
        <v>859</v>
      </c>
      <c r="L339" s="127"/>
    </row>
    <row r="340" spans="1:12" ht="14.25">
      <c r="A340" s="1"/>
      <c r="B340" s="52">
        <v>18</v>
      </c>
      <c r="C340" s="53" t="s">
        <v>176</v>
      </c>
      <c r="D340" s="136" t="s">
        <v>454</v>
      </c>
      <c r="E340" s="50"/>
      <c r="F340" s="135"/>
      <c r="G340" s="47" t="s">
        <v>754</v>
      </c>
      <c r="H340" s="163">
        <v>0.432</v>
      </c>
      <c r="I340" s="63" t="s">
        <v>755</v>
      </c>
      <c r="J340" s="137">
        <f t="shared" si="7"/>
        <v>0</v>
      </c>
      <c r="K340" s="37" t="s">
        <v>768</v>
      </c>
      <c r="L340" s="127"/>
    </row>
    <row r="341" spans="1:12" ht="14.25">
      <c r="A341" s="1"/>
      <c r="B341" s="139"/>
      <c r="C341" s="138"/>
      <c r="D341" s="136" t="s">
        <v>453</v>
      </c>
      <c r="E341" s="50"/>
      <c r="F341" s="135"/>
      <c r="G341" s="47" t="s">
        <v>754</v>
      </c>
      <c r="H341" s="163">
        <v>0.288</v>
      </c>
      <c r="I341" s="63" t="s">
        <v>755</v>
      </c>
      <c r="J341" s="137">
        <f t="shared" si="7"/>
        <v>0</v>
      </c>
      <c r="K341" s="37" t="s">
        <v>769</v>
      </c>
      <c r="L341" s="127"/>
    </row>
    <row r="342" spans="1:12" ht="14.25">
      <c r="A342" s="1"/>
      <c r="B342" s="52">
        <v>19</v>
      </c>
      <c r="C342" s="53" t="s">
        <v>164</v>
      </c>
      <c r="D342" s="136" t="s">
        <v>454</v>
      </c>
      <c r="E342" s="50"/>
      <c r="F342" s="135"/>
      <c r="G342" s="47" t="s">
        <v>754</v>
      </c>
      <c r="H342" s="163">
        <v>0.4437</v>
      </c>
      <c r="I342" s="63" t="s">
        <v>755</v>
      </c>
      <c r="J342" s="137">
        <f t="shared" si="7"/>
        <v>0</v>
      </c>
      <c r="K342" s="37" t="s">
        <v>770</v>
      </c>
      <c r="L342" s="127"/>
    </row>
    <row r="343" spans="1:12" ht="14.25">
      <c r="A343" s="1"/>
      <c r="B343" s="139"/>
      <c r="C343" s="138"/>
      <c r="D343" s="136" t="s">
        <v>453</v>
      </c>
      <c r="E343" s="50"/>
      <c r="F343" s="135"/>
      <c r="G343" s="47" t="s">
        <v>754</v>
      </c>
      <c r="H343" s="163">
        <v>0.2958</v>
      </c>
      <c r="I343" s="63" t="s">
        <v>755</v>
      </c>
      <c r="J343" s="137">
        <f t="shared" si="7"/>
        <v>0</v>
      </c>
      <c r="K343" s="37" t="s">
        <v>860</v>
      </c>
      <c r="L343" s="127"/>
    </row>
    <row r="344" spans="1:12" ht="14.25">
      <c r="A344" s="1"/>
      <c r="B344" s="52">
        <v>20</v>
      </c>
      <c r="C344" s="53" t="s">
        <v>162</v>
      </c>
      <c r="D344" s="136" t="s">
        <v>454</v>
      </c>
      <c r="E344" s="50"/>
      <c r="F344" s="135"/>
      <c r="G344" s="47" t="s">
        <v>754</v>
      </c>
      <c r="H344" s="163">
        <v>0.4442</v>
      </c>
      <c r="I344" s="63" t="s">
        <v>755</v>
      </c>
      <c r="J344" s="137">
        <f t="shared" si="7"/>
        <v>0</v>
      </c>
      <c r="K344" s="37" t="s">
        <v>861</v>
      </c>
      <c r="L344" s="127"/>
    </row>
    <row r="345" spans="1:12" ht="14.25">
      <c r="A345" s="1"/>
      <c r="B345" s="139"/>
      <c r="C345" s="138"/>
      <c r="D345" s="136" t="s">
        <v>453</v>
      </c>
      <c r="E345" s="50"/>
      <c r="F345" s="135"/>
      <c r="G345" s="47" t="s">
        <v>754</v>
      </c>
      <c r="H345" s="163">
        <v>0.2961</v>
      </c>
      <c r="I345" s="63" t="s">
        <v>755</v>
      </c>
      <c r="J345" s="137">
        <f t="shared" si="7"/>
        <v>0</v>
      </c>
      <c r="K345" s="37" t="s">
        <v>862</v>
      </c>
      <c r="L345" s="127"/>
    </row>
    <row r="346" spans="1:12" ht="14.25">
      <c r="A346" s="1"/>
      <c r="B346" s="52">
        <v>21</v>
      </c>
      <c r="C346" s="53" t="s">
        <v>160</v>
      </c>
      <c r="D346" s="136" t="s">
        <v>454</v>
      </c>
      <c r="E346" s="50"/>
      <c r="F346" s="135"/>
      <c r="G346" s="47" t="s">
        <v>754</v>
      </c>
      <c r="H346" s="163">
        <v>0.45</v>
      </c>
      <c r="I346" s="63" t="s">
        <v>755</v>
      </c>
      <c r="J346" s="137">
        <f t="shared" si="7"/>
        <v>0</v>
      </c>
      <c r="K346" s="37" t="s">
        <v>863</v>
      </c>
      <c r="L346" s="127"/>
    </row>
    <row r="347" spans="1:12" ht="14.25">
      <c r="A347" s="1"/>
      <c r="B347" s="139"/>
      <c r="C347" s="138"/>
      <c r="D347" s="136" t="s">
        <v>453</v>
      </c>
      <c r="E347" s="50"/>
      <c r="F347" s="135"/>
      <c r="G347" s="47" t="s">
        <v>754</v>
      </c>
      <c r="H347" s="163">
        <v>0.3</v>
      </c>
      <c r="I347" s="63" t="s">
        <v>755</v>
      </c>
      <c r="J347" s="137">
        <f t="shared" si="7"/>
        <v>0</v>
      </c>
      <c r="K347" s="37" t="s">
        <v>864</v>
      </c>
      <c r="L347" s="127"/>
    </row>
    <row r="348" spans="1:12" ht="14.25">
      <c r="A348" s="1"/>
      <c r="B348" s="52">
        <v>22</v>
      </c>
      <c r="C348" s="53" t="s">
        <v>158</v>
      </c>
      <c r="D348" s="136" t="s">
        <v>454</v>
      </c>
      <c r="E348" s="50"/>
      <c r="F348" s="135"/>
      <c r="G348" s="47" t="s">
        <v>754</v>
      </c>
      <c r="H348" s="163">
        <v>0.45</v>
      </c>
      <c r="I348" s="63" t="s">
        <v>755</v>
      </c>
      <c r="J348" s="137">
        <f t="shared" si="7"/>
        <v>0</v>
      </c>
      <c r="K348" s="37" t="s">
        <v>865</v>
      </c>
      <c r="L348" s="127"/>
    </row>
    <row r="349" spans="1:12" ht="14.25">
      <c r="A349" s="1"/>
      <c r="B349" s="139"/>
      <c r="C349" s="138"/>
      <c r="D349" s="136" t="s">
        <v>453</v>
      </c>
      <c r="E349" s="50"/>
      <c r="F349" s="135"/>
      <c r="G349" s="47" t="s">
        <v>754</v>
      </c>
      <c r="H349" s="162">
        <v>0.3</v>
      </c>
      <c r="I349" s="47" t="s">
        <v>755</v>
      </c>
      <c r="J349" s="134">
        <f t="shared" si="7"/>
        <v>0</v>
      </c>
      <c r="K349" s="37" t="s">
        <v>866</v>
      </c>
      <c r="L349" s="127"/>
    </row>
    <row r="350" spans="1:12" ht="14.25">
      <c r="A350" s="1"/>
      <c r="B350" s="52">
        <v>23</v>
      </c>
      <c r="C350" s="53" t="s">
        <v>156</v>
      </c>
      <c r="D350" s="136" t="s">
        <v>454</v>
      </c>
      <c r="E350" s="50"/>
      <c r="F350" s="135"/>
      <c r="G350" s="47" t="s">
        <v>754</v>
      </c>
      <c r="H350" s="163">
        <v>0.45</v>
      </c>
      <c r="I350" s="63" t="s">
        <v>755</v>
      </c>
      <c r="J350" s="137">
        <f t="shared" si="7"/>
        <v>0</v>
      </c>
      <c r="K350" s="37" t="s">
        <v>867</v>
      </c>
      <c r="L350" s="127"/>
    </row>
    <row r="351" spans="1:12" ht="14.25">
      <c r="A351" s="1"/>
      <c r="B351" s="139"/>
      <c r="C351" s="138"/>
      <c r="D351" s="136" t="s">
        <v>453</v>
      </c>
      <c r="E351" s="50"/>
      <c r="F351" s="135"/>
      <c r="G351" s="47" t="s">
        <v>754</v>
      </c>
      <c r="H351" s="162">
        <v>0.3</v>
      </c>
      <c r="I351" s="47" t="s">
        <v>755</v>
      </c>
      <c r="J351" s="134">
        <f t="shared" si="7"/>
        <v>0</v>
      </c>
      <c r="K351" s="37" t="s">
        <v>868</v>
      </c>
      <c r="L351" s="127"/>
    </row>
    <row r="352" spans="1:12" ht="14.25">
      <c r="A352" s="1"/>
      <c r="B352" s="52">
        <v>24</v>
      </c>
      <c r="C352" s="53" t="s">
        <v>154</v>
      </c>
      <c r="D352" s="136" t="s">
        <v>454</v>
      </c>
      <c r="E352" s="50"/>
      <c r="F352" s="135"/>
      <c r="G352" s="47" t="s">
        <v>754</v>
      </c>
      <c r="H352" s="163">
        <v>0.45</v>
      </c>
      <c r="I352" s="63" t="s">
        <v>755</v>
      </c>
      <c r="J352" s="137">
        <f t="shared" si="7"/>
        <v>0</v>
      </c>
      <c r="K352" s="37" t="s">
        <v>869</v>
      </c>
      <c r="L352" s="127"/>
    </row>
    <row r="353" spans="1:12" ht="15" thickBot="1">
      <c r="A353" s="1"/>
      <c r="B353" s="139"/>
      <c r="C353" s="138"/>
      <c r="D353" s="136" t="s">
        <v>453</v>
      </c>
      <c r="E353" s="50"/>
      <c r="F353" s="135"/>
      <c r="G353" s="47" t="s">
        <v>754</v>
      </c>
      <c r="H353" s="162">
        <v>0.3</v>
      </c>
      <c r="I353" s="47" t="s">
        <v>755</v>
      </c>
      <c r="J353" s="134">
        <f t="shared" si="7"/>
        <v>0</v>
      </c>
      <c r="K353" s="37" t="s">
        <v>870</v>
      </c>
      <c r="L353" s="127"/>
    </row>
    <row r="354" spans="1:10" ht="18.75" customHeight="1">
      <c r="A354" s="1"/>
      <c r="B354" s="44"/>
      <c r="C354" s="45"/>
      <c r="D354" s="44"/>
      <c r="E354" s="44"/>
      <c r="F354" s="133"/>
      <c r="G354" s="42"/>
      <c r="H354" s="319" t="s">
        <v>871</v>
      </c>
      <c r="I354" s="320"/>
      <c r="J354" s="129"/>
    </row>
    <row r="355" spans="1:12" ht="18.75" customHeight="1" thickBot="1">
      <c r="A355" s="1"/>
      <c r="B355" s="37"/>
      <c r="C355" s="37"/>
      <c r="D355" s="37"/>
      <c r="E355" s="37"/>
      <c r="F355" s="130"/>
      <c r="G355" s="37"/>
      <c r="H355" s="321" t="s">
        <v>150</v>
      </c>
      <c r="I355" s="322"/>
      <c r="J355" s="128">
        <f>SUM(J322:J353)</f>
        <v>0</v>
      </c>
      <c r="K355" s="37" t="s">
        <v>872</v>
      </c>
      <c r="L355" s="97" t="s">
        <v>754</v>
      </c>
    </row>
    <row r="356" spans="1:10" ht="18.75" customHeight="1" thickBot="1">
      <c r="A356" s="1"/>
      <c r="B356" s="1"/>
      <c r="C356" s="1"/>
      <c r="D356" s="1"/>
      <c r="E356" s="1"/>
      <c r="F356" s="131"/>
      <c r="G356" s="1"/>
      <c r="H356" s="132"/>
      <c r="I356" s="1"/>
      <c r="J356" s="131"/>
    </row>
    <row r="357" spans="1:10" ht="18.75" customHeight="1">
      <c r="A357" s="1"/>
      <c r="B357" s="37"/>
      <c r="C357" s="37"/>
      <c r="D357" s="37"/>
      <c r="E357" s="37"/>
      <c r="F357" s="130"/>
      <c r="G357" s="89"/>
      <c r="H357" s="325" t="s">
        <v>873</v>
      </c>
      <c r="I357" s="326"/>
      <c r="J357" s="129"/>
    </row>
    <row r="358" spans="8:11" ht="18.75" customHeight="1" thickBot="1">
      <c r="H358" s="327" t="s">
        <v>452</v>
      </c>
      <c r="I358" s="328"/>
      <c r="J358" s="128">
        <f>SUMIF(L7:L355,"*",J7:J355)</f>
        <v>0</v>
      </c>
      <c r="K358" s="97" t="s">
        <v>874</v>
      </c>
    </row>
    <row r="359" spans="1:10" ht="18.75" customHeight="1" thickBot="1">
      <c r="A359" s="1"/>
      <c r="B359" s="1"/>
      <c r="C359" s="1"/>
      <c r="D359" s="1"/>
      <c r="E359" s="1"/>
      <c r="F359" s="131"/>
      <c r="G359" s="1"/>
      <c r="H359" s="132"/>
      <c r="I359" s="1"/>
      <c r="J359" s="131"/>
    </row>
    <row r="360" spans="1:10" ht="18.75" customHeight="1">
      <c r="A360" s="1"/>
      <c r="B360" s="37"/>
      <c r="C360" s="37"/>
      <c r="D360" s="37"/>
      <c r="E360" s="37"/>
      <c r="F360" s="130"/>
      <c r="G360" s="89"/>
      <c r="H360" s="325" t="s">
        <v>875</v>
      </c>
      <c r="I360" s="326"/>
      <c r="J360" s="129"/>
    </row>
    <row r="361" spans="8:11" ht="18.75" customHeight="1" thickBot="1">
      <c r="H361" s="327" t="s">
        <v>451</v>
      </c>
      <c r="I361" s="328"/>
      <c r="J361" s="128" t="e">
        <f>'地域振興費・その１'!J131+'地域振興費・その２'!J135+'地域振興費・その３'!J358</f>
        <v>#DIV/0!</v>
      </c>
      <c r="K361" s="37" t="s">
        <v>876</v>
      </c>
    </row>
  </sheetData>
  <sheetProtection/>
  <mergeCells count="211">
    <mergeCell ref="D296:E296"/>
    <mergeCell ref="D306:E306"/>
    <mergeCell ref="B313:C313"/>
    <mergeCell ref="D313:E313"/>
    <mergeCell ref="D297:E297"/>
    <mergeCell ref="D62:E62"/>
    <mergeCell ref="D84:E84"/>
    <mergeCell ref="D118:E118"/>
    <mergeCell ref="D250:E250"/>
    <mergeCell ref="B68:E70"/>
    <mergeCell ref="B75:C75"/>
    <mergeCell ref="H361:I361"/>
    <mergeCell ref="I1:K1"/>
    <mergeCell ref="H26:I26"/>
    <mergeCell ref="H36:I36"/>
    <mergeCell ref="H63:I63"/>
    <mergeCell ref="H27:I27"/>
    <mergeCell ref="H51:I51"/>
    <mergeCell ref="H52:I52"/>
    <mergeCell ref="H143:I143"/>
    <mergeCell ref="C1:E1"/>
    <mergeCell ref="A1:B1"/>
    <mergeCell ref="B12:C12"/>
    <mergeCell ref="D12:E12"/>
    <mergeCell ref="B5:E7"/>
    <mergeCell ref="H360:I360"/>
    <mergeCell ref="B164:E166"/>
    <mergeCell ref="B171:C171"/>
    <mergeCell ref="D171:E171"/>
    <mergeCell ref="D188:E188"/>
    <mergeCell ref="H160:I160"/>
    <mergeCell ref="H177:I177"/>
    <mergeCell ref="H358:I358"/>
    <mergeCell ref="H357:I357"/>
    <mergeCell ref="H196:I196"/>
    <mergeCell ref="H298:I298"/>
    <mergeCell ref="H299:I299"/>
    <mergeCell ref="H219:I219"/>
    <mergeCell ref="H220:I220"/>
    <mergeCell ref="H251:I251"/>
    <mergeCell ref="B31:C31"/>
    <mergeCell ref="D31:E31"/>
    <mergeCell ref="H35:I35"/>
    <mergeCell ref="B40:C40"/>
    <mergeCell ref="D40:E40"/>
    <mergeCell ref="D34:E34"/>
    <mergeCell ref="H119:I119"/>
    <mergeCell ref="B56:C56"/>
    <mergeCell ref="D56:E56"/>
    <mergeCell ref="B102:E103"/>
    <mergeCell ref="H86:I86"/>
    <mergeCell ref="B90:E91"/>
    <mergeCell ref="D59:E59"/>
    <mergeCell ref="D60:E60"/>
    <mergeCell ref="D61:E61"/>
    <mergeCell ref="D83:E83"/>
    <mergeCell ref="D79:E79"/>
    <mergeCell ref="D80:E80"/>
    <mergeCell ref="D81:E81"/>
    <mergeCell ref="D82:E82"/>
    <mergeCell ref="B108:C108"/>
    <mergeCell ref="D108:E108"/>
    <mergeCell ref="H142:I142"/>
    <mergeCell ref="D156:E156"/>
    <mergeCell ref="D157:E157"/>
    <mergeCell ref="D158:E158"/>
    <mergeCell ref="H64:I64"/>
    <mergeCell ref="B96:E97"/>
    <mergeCell ref="D75:E75"/>
    <mergeCell ref="H85:I85"/>
    <mergeCell ref="D77:E77"/>
    <mergeCell ref="D78:E78"/>
    <mergeCell ref="H176:I176"/>
    <mergeCell ref="D173:E173"/>
    <mergeCell ref="D174:E174"/>
    <mergeCell ref="D175:E175"/>
    <mergeCell ref="H159:I159"/>
    <mergeCell ref="H120:I120"/>
    <mergeCell ref="B124:E125"/>
    <mergeCell ref="B130:E132"/>
    <mergeCell ref="B137:C137"/>
    <mergeCell ref="D137:E137"/>
    <mergeCell ref="H195:I195"/>
    <mergeCell ref="D190:E190"/>
    <mergeCell ref="D191:E191"/>
    <mergeCell ref="D192:E192"/>
    <mergeCell ref="D193:E193"/>
    <mergeCell ref="D194:E194"/>
    <mergeCell ref="B224:C224"/>
    <mergeCell ref="D224:E224"/>
    <mergeCell ref="H233:I233"/>
    <mergeCell ref="H234:I234"/>
    <mergeCell ref="D227:E227"/>
    <mergeCell ref="D228:E228"/>
    <mergeCell ref="D229:E229"/>
    <mergeCell ref="D230:E230"/>
    <mergeCell ref="D231:E231"/>
    <mergeCell ref="D232:E232"/>
    <mergeCell ref="D258:E258"/>
    <mergeCell ref="D259:E259"/>
    <mergeCell ref="H252:I252"/>
    <mergeCell ref="B256:C256"/>
    <mergeCell ref="D256:E256"/>
    <mergeCell ref="D244:E244"/>
    <mergeCell ref="D245:E245"/>
    <mergeCell ref="D246:E246"/>
    <mergeCell ref="D247:E247"/>
    <mergeCell ref="D248:E248"/>
    <mergeCell ref="B239:C239"/>
    <mergeCell ref="D239:E239"/>
    <mergeCell ref="D241:E241"/>
    <mergeCell ref="D242:E242"/>
    <mergeCell ref="D243:E243"/>
    <mergeCell ref="D249:E249"/>
    <mergeCell ref="B292:C292"/>
    <mergeCell ref="D292:E292"/>
    <mergeCell ref="D284:E284"/>
    <mergeCell ref="D285:E285"/>
    <mergeCell ref="D286:E286"/>
    <mergeCell ref="B282:C282"/>
    <mergeCell ref="D282:E282"/>
    <mergeCell ref="B320:C320"/>
    <mergeCell ref="D320:E320"/>
    <mergeCell ref="B303:C303"/>
    <mergeCell ref="D303:E303"/>
    <mergeCell ref="D307:E307"/>
    <mergeCell ref="D305:E305"/>
    <mergeCell ref="D315:E315"/>
    <mergeCell ref="D14:E14"/>
    <mergeCell ref="D15:E15"/>
    <mergeCell ref="D16:E16"/>
    <mergeCell ref="D17:E17"/>
    <mergeCell ref="H354:I354"/>
    <mergeCell ref="H355:I355"/>
    <mergeCell ref="H309:I309"/>
    <mergeCell ref="H288:I288"/>
    <mergeCell ref="H308:I308"/>
    <mergeCell ref="H287:I287"/>
    <mergeCell ref="D42:E42"/>
    <mergeCell ref="D43:E43"/>
    <mergeCell ref="D44:E44"/>
    <mergeCell ref="D45:E45"/>
    <mergeCell ref="D18:E18"/>
    <mergeCell ref="D23:E23"/>
    <mergeCell ref="D33:E33"/>
    <mergeCell ref="D25:E25"/>
    <mergeCell ref="D24:E24"/>
    <mergeCell ref="D110:E110"/>
    <mergeCell ref="D111:E111"/>
    <mergeCell ref="D112:E112"/>
    <mergeCell ref="D113:E113"/>
    <mergeCell ref="D46:E46"/>
    <mergeCell ref="D47:E47"/>
    <mergeCell ref="D48:E48"/>
    <mergeCell ref="D58:E58"/>
    <mergeCell ref="D50:E50"/>
    <mergeCell ref="D49:E49"/>
    <mergeCell ref="D140:E140"/>
    <mergeCell ref="D141:E141"/>
    <mergeCell ref="B147:E149"/>
    <mergeCell ref="B154:C154"/>
    <mergeCell ref="D154:E154"/>
    <mergeCell ref="D114:E114"/>
    <mergeCell ref="D115:E115"/>
    <mergeCell ref="D116:E116"/>
    <mergeCell ref="D139:E139"/>
    <mergeCell ref="D117:E117"/>
    <mergeCell ref="D217:E217"/>
    <mergeCell ref="D218:E218"/>
    <mergeCell ref="D226:E226"/>
    <mergeCell ref="B181:E183"/>
    <mergeCell ref="B188:C188"/>
    <mergeCell ref="D216:E216"/>
    <mergeCell ref="B200:E201"/>
    <mergeCell ref="B208:E209"/>
    <mergeCell ref="B214:C214"/>
    <mergeCell ref="D214:E214"/>
    <mergeCell ref="D266:E266"/>
    <mergeCell ref="D269:E269"/>
    <mergeCell ref="D260:E260"/>
    <mergeCell ref="D261:E261"/>
    <mergeCell ref="D262:E262"/>
    <mergeCell ref="D263:E263"/>
    <mergeCell ref="D264:E264"/>
    <mergeCell ref="D265:E265"/>
    <mergeCell ref="D267:E267"/>
    <mergeCell ref="D268:E268"/>
    <mergeCell ref="D294:E294"/>
    <mergeCell ref="D275:E275"/>
    <mergeCell ref="D295:E295"/>
    <mergeCell ref="D270:E270"/>
    <mergeCell ref="D271:E271"/>
    <mergeCell ref="D272:E272"/>
    <mergeCell ref="D273:E273"/>
    <mergeCell ref="D274:E274"/>
    <mergeCell ref="D326:E326"/>
    <mergeCell ref="D327:E327"/>
    <mergeCell ref="D328:E328"/>
    <mergeCell ref="D329:E329"/>
    <mergeCell ref="D322:E322"/>
    <mergeCell ref="D323:E323"/>
    <mergeCell ref="D324:E324"/>
    <mergeCell ref="D325:E325"/>
    <mergeCell ref="D330:E330"/>
    <mergeCell ref="D331:E331"/>
    <mergeCell ref="D332:E332"/>
    <mergeCell ref="D337:E337"/>
    <mergeCell ref="D333:E333"/>
    <mergeCell ref="D334:E334"/>
    <mergeCell ref="D335:E335"/>
    <mergeCell ref="D336:E336"/>
  </mergeCells>
  <printOptions/>
  <pageMargins left="0.984251968503937" right="0.5905511811023623" top="0.984251968503937" bottom="0.5905511811023623" header="0.5118110236220472" footer="0.5118110236220472"/>
  <pageSetup horizontalDpi="600" verticalDpi="600" orientation="portrait" paperSize="9" r:id="rId1"/>
  <rowBreaks count="8" manualBreakCount="8">
    <brk id="37" max="10" man="1"/>
    <brk id="72" max="10" man="1"/>
    <brk id="121" max="10" man="1"/>
    <brk id="168" max="10" man="1"/>
    <brk id="205" max="10" man="1"/>
    <brk id="236" max="10" man="1"/>
    <brk id="279" max="10" man="1"/>
    <brk id="317" max="10" man="1"/>
  </rowBreaks>
</worksheet>
</file>

<file path=xl/worksheets/sheet18.xml><?xml version="1.0" encoding="utf-8"?>
<worksheet xmlns="http://schemas.openxmlformats.org/spreadsheetml/2006/main" xmlns:r="http://schemas.openxmlformats.org/officeDocument/2006/relationships">
  <dimension ref="A1:AJ39"/>
  <sheetViews>
    <sheetView showOutlineSymbols="0" view="pageBreakPreview" zoomScaleNormal="75" zoomScaleSheetLayoutView="100" zoomScalePageLayoutView="0" workbookViewId="0" topLeftCell="A1">
      <selection activeCell="AC33" sqref="AC33"/>
    </sheetView>
  </sheetViews>
  <sheetFormatPr defaultColWidth="12.00390625" defaultRowHeight="22.5" customHeight="1"/>
  <cols>
    <col min="1" max="1" width="1.4921875" style="172" customWidth="1"/>
    <col min="2" max="36" width="3.00390625" style="172" customWidth="1"/>
    <col min="37" max="37" width="1.625" style="172" customWidth="1"/>
    <col min="38" max="16384" width="12.00390625" style="172" customWidth="1"/>
  </cols>
  <sheetData>
    <row r="1" spans="10:27" ht="12" customHeight="1" thickBot="1">
      <c r="J1" s="175"/>
      <c r="K1" s="175"/>
      <c r="L1" s="175"/>
      <c r="M1" s="175"/>
      <c r="N1" s="175"/>
      <c r="O1" s="175"/>
      <c r="P1" s="175"/>
      <c r="Q1" s="175"/>
      <c r="R1" s="175"/>
      <c r="S1" s="175"/>
      <c r="T1" s="175"/>
      <c r="U1" s="175"/>
      <c r="V1" s="175"/>
      <c r="W1" s="175"/>
      <c r="X1" s="175"/>
      <c r="Y1" s="175"/>
      <c r="Z1" s="175"/>
      <c r="AA1" s="175"/>
    </row>
    <row r="2" spans="2:36" ht="22.5" customHeight="1">
      <c r="B2" s="201" t="s">
        <v>535</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200"/>
    </row>
    <row r="3" spans="2:36" ht="22.5" customHeight="1">
      <c r="B3" s="199" t="s">
        <v>534</v>
      </c>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7"/>
    </row>
    <row r="4" spans="2:36" ht="22.5" customHeight="1">
      <c r="B4" s="179"/>
      <c r="C4" s="178"/>
      <c r="D4" s="178" t="s">
        <v>533</v>
      </c>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7"/>
    </row>
    <row r="5" spans="2:36" ht="22.5" customHeight="1">
      <c r="B5" s="179"/>
      <c r="C5" s="178"/>
      <c r="D5" s="182" t="s">
        <v>532</v>
      </c>
      <c r="E5" s="181"/>
      <c r="F5" s="181"/>
      <c r="G5" s="181"/>
      <c r="H5" s="181"/>
      <c r="I5" s="181"/>
      <c r="J5" s="181"/>
      <c r="K5" s="181"/>
      <c r="L5" s="181"/>
      <c r="M5" s="181"/>
      <c r="N5" s="182" t="s">
        <v>531</v>
      </c>
      <c r="O5" s="181"/>
      <c r="P5" s="181"/>
      <c r="Q5" s="181"/>
      <c r="R5" s="181"/>
      <c r="S5" s="181"/>
      <c r="T5" s="181"/>
      <c r="U5" s="181"/>
      <c r="V5" s="181"/>
      <c r="W5" s="181"/>
      <c r="X5" s="182" t="s">
        <v>530</v>
      </c>
      <c r="Y5" s="181"/>
      <c r="Z5" s="181"/>
      <c r="AA5" s="181"/>
      <c r="AB5" s="181"/>
      <c r="AC5" s="181"/>
      <c r="AD5" s="181"/>
      <c r="AE5" s="181"/>
      <c r="AF5" s="181"/>
      <c r="AG5" s="181"/>
      <c r="AH5" s="190"/>
      <c r="AI5" s="178"/>
      <c r="AJ5" s="177"/>
    </row>
    <row r="6" spans="2:36" ht="22.5" customHeight="1">
      <c r="B6" s="179"/>
      <c r="C6" s="178"/>
      <c r="D6" s="353">
        <f>+'財政力附表'!V42</f>
        <v>0</v>
      </c>
      <c r="E6" s="354"/>
      <c r="F6" s="354"/>
      <c r="G6" s="354"/>
      <c r="H6" s="354"/>
      <c r="I6" s="354"/>
      <c r="J6" s="180" t="s">
        <v>520</v>
      </c>
      <c r="K6" s="180"/>
      <c r="L6" s="181" t="s">
        <v>529</v>
      </c>
      <c r="M6" s="181"/>
      <c r="N6" s="353">
        <f>+'財政力附表'!AB51</f>
        <v>0</v>
      </c>
      <c r="O6" s="354"/>
      <c r="P6" s="354"/>
      <c r="Q6" s="354"/>
      <c r="R6" s="354"/>
      <c r="S6" s="354"/>
      <c r="T6" s="180" t="s">
        <v>520</v>
      </c>
      <c r="U6" s="180"/>
      <c r="V6" s="181" t="s">
        <v>528</v>
      </c>
      <c r="W6" s="181"/>
      <c r="X6" s="353">
        <f>+'財政力附表'!AB64</f>
        <v>0</v>
      </c>
      <c r="Y6" s="354"/>
      <c r="Z6" s="354"/>
      <c r="AA6" s="354"/>
      <c r="AB6" s="354"/>
      <c r="AC6" s="354"/>
      <c r="AD6" s="180" t="s">
        <v>520</v>
      </c>
      <c r="AE6" s="180"/>
      <c r="AF6" s="181" t="s">
        <v>527</v>
      </c>
      <c r="AG6" s="181"/>
      <c r="AH6" s="190"/>
      <c r="AI6" s="178"/>
      <c r="AJ6" s="177"/>
    </row>
    <row r="7" spans="2:36" ht="22.5" customHeight="1">
      <c r="B7" s="179"/>
      <c r="C7" s="178"/>
      <c r="D7" s="180"/>
      <c r="E7" s="180"/>
      <c r="F7" s="180"/>
      <c r="G7" s="180"/>
      <c r="H7" s="180"/>
      <c r="I7" s="180"/>
      <c r="J7" s="180"/>
      <c r="K7" s="180"/>
      <c r="L7" s="180"/>
      <c r="M7" s="180"/>
      <c r="N7" s="182" t="s">
        <v>526</v>
      </c>
      <c r="O7" s="181"/>
      <c r="P7" s="181"/>
      <c r="Q7" s="181"/>
      <c r="R7" s="181"/>
      <c r="S7" s="181"/>
      <c r="T7" s="181"/>
      <c r="U7" s="181"/>
      <c r="V7" s="181"/>
      <c r="W7" s="181"/>
      <c r="X7" s="353">
        <f>+D6+N6+X6</f>
        <v>0</v>
      </c>
      <c r="Y7" s="354"/>
      <c r="Z7" s="354"/>
      <c r="AA7" s="354"/>
      <c r="AB7" s="354"/>
      <c r="AC7" s="354"/>
      <c r="AD7" s="180" t="s">
        <v>520</v>
      </c>
      <c r="AE7" s="180"/>
      <c r="AF7" s="181" t="s">
        <v>525</v>
      </c>
      <c r="AG7" s="181"/>
      <c r="AH7" s="190"/>
      <c r="AI7" s="178"/>
      <c r="AJ7" s="177"/>
    </row>
    <row r="8" spans="2:36" ht="22.5" customHeight="1">
      <c r="B8" s="179"/>
      <c r="C8" s="178"/>
      <c r="D8" s="178"/>
      <c r="E8" s="178"/>
      <c r="F8" s="178"/>
      <c r="G8" s="178"/>
      <c r="H8" s="178"/>
      <c r="I8" s="178"/>
      <c r="J8" s="178"/>
      <c r="K8" s="178"/>
      <c r="L8" s="178"/>
      <c r="M8" s="178"/>
      <c r="N8" s="180"/>
      <c r="O8" s="180"/>
      <c r="P8" s="180"/>
      <c r="Q8" s="180"/>
      <c r="R8" s="180"/>
      <c r="S8" s="180"/>
      <c r="T8" s="180"/>
      <c r="U8" s="180"/>
      <c r="V8" s="180"/>
      <c r="W8" s="180"/>
      <c r="X8" s="180"/>
      <c r="Y8" s="180"/>
      <c r="Z8" s="180"/>
      <c r="AA8" s="180"/>
      <c r="AB8" s="180"/>
      <c r="AC8" s="180"/>
      <c r="AD8" s="180"/>
      <c r="AE8" s="180"/>
      <c r="AF8" s="180"/>
      <c r="AG8" s="180"/>
      <c r="AH8" s="178"/>
      <c r="AI8" s="178"/>
      <c r="AJ8" s="177"/>
    </row>
    <row r="9" spans="2:36" ht="22.5" customHeight="1">
      <c r="B9" s="179"/>
      <c r="C9" s="178"/>
      <c r="D9" s="178"/>
      <c r="E9" s="178"/>
      <c r="F9" s="178"/>
      <c r="G9" s="178"/>
      <c r="H9" s="178"/>
      <c r="I9" s="178"/>
      <c r="J9" s="178"/>
      <c r="K9" s="178"/>
      <c r="L9" s="178"/>
      <c r="M9" s="178"/>
      <c r="N9" s="183" t="s">
        <v>524</v>
      </c>
      <c r="O9" s="180"/>
      <c r="P9" s="180"/>
      <c r="Q9" s="180"/>
      <c r="R9" s="180"/>
      <c r="S9" s="180"/>
      <c r="T9" s="180"/>
      <c r="U9" s="180"/>
      <c r="V9" s="180"/>
      <c r="W9" s="180"/>
      <c r="X9" s="353">
        <f>ROUND(X7/3,)</f>
        <v>0</v>
      </c>
      <c r="Y9" s="354"/>
      <c r="Z9" s="354"/>
      <c r="AA9" s="354"/>
      <c r="AB9" s="354"/>
      <c r="AC9" s="354"/>
      <c r="AD9" s="180" t="s">
        <v>520</v>
      </c>
      <c r="AE9" s="180"/>
      <c r="AF9" s="181" t="s">
        <v>523</v>
      </c>
      <c r="AG9" s="181"/>
      <c r="AH9" s="190"/>
      <c r="AI9" s="178"/>
      <c r="AJ9" s="177"/>
    </row>
    <row r="10" spans="2:36" ht="22.5" customHeight="1">
      <c r="B10" s="179"/>
      <c r="C10" s="178"/>
      <c r="D10" s="178"/>
      <c r="E10" s="178"/>
      <c r="F10" s="178"/>
      <c r="G10" s="178"/>
      <c r="H10" s="178"/>
      <c r="I10" s="178"/>
      <c r="J10" s="178"/>
      <c r="K10" s="178"/>
      <c r="L10" s="178"/>
      <c r="M10" s="178"/>
      <c r="N10" s="180"/>
      <c r="O10" s="180"/>
      <c r="P10" s="180"/>
      <c r="Q10" s="180"/>
      <c r="R10" s="180"/>
      <c r="S10" s="180"/>
      <c r="T10" s="180"/>
      <c r="U10" s="180"/>
      <c r="V10" s="180"/>
      <c r="W10" s="180"/>
      <c r="X10" s="198"/>
      <c r="Y10" s="198"/>
      <c r="Z10" s="178" t="s">
        <v>522</v>
      </c>
      <c r="AA10" s="198"/>
      <c r="AB10" s="198"/>
      <c r="AC10" s="198"/>
      <c r="AD10" s="180"/>
      <c r="AE10" s="180"/>
      <c r="AF10" s="181"/>
      <c r="AG10" s="181"/>
      <c r="AH10" s="178"/>
      <c r="AI10" s="178"/>
      <c r="AJ10" s="177"/>
    </row>
    <row r="11" spans="2:36" ht="22.5" customHeight="1">
      <c r="B11" s="179"/>
      <c r="C11" s="178"/>
      <c r="D11" s="178" t="s">
        <v>521</v>
      </c>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7"/>
    </row>
    <row r="12" spans="2:36" ht="22.5" customHeight="1">
      <c r="B12" s="179"/>
      <c r="C12" s="178"/>
      <c r="D12" s="334"/>
      <c r="E12" s="335"/>
      <c r="F12" s="335"/>
      <c r="G12" s="335"/>
      <c r="H12" s="335"/>
      <c r="I12" s="335"/>
      <c r="J12" s="335"/>
      <c r="K12" s="335"/>
      <c r="L12" s="335"/>
      <c r="M12" s="180" t="s">
        <v>520</v>
      </c>
      <c r="N12" s="180"/>
      <c r="O12" s="181" t="s">
        <v>519</v>
      </c>
      <c r="P12" s="181"/>
      <c r="Q12" s="190"/>
      <c r="R12" s="183"/>
      <c r="S12" s="180" t="s">
        <v>518</v>
      </c>
      <c r="T12" s="180"/>
      <c r="U12" s="180"/>
      <c r="V12" s="180"/>
      <c r="W12" s="180"/>
      <c r="X12" s="359" t="e">
        <f>ROUND(D12/X9,3)</f>
        <v>#DIV/0!</v>
      </c>
      <c r="Y12" s="360"/>
      <c r="Z12" s="360"/>
      <c r="AA12" s="360"/>
      <c r="AB12" s="360"/>
      <c r="AC12" s="360"/>
      <c r="AD12" s="360"/>
      <c r="AE12" s="360"/>
      <c r="AF12" s="180"/>
      <c r="AG12" s="180"/>
      <c r="AH12" s="181" t="s">
        <v>517</v>
      </c>
      <c r="AI12" s="197"/>
      <c r="AJ12" s="177"/>
    </row>
    <row r="13" spans="2:36" ht="22.5" customHeight="1">
      <c r="B13" s="179"/>
      <c r="C13" s="178"/>
      <c r="D13" s="180"/>
      <c r="E13" s="180"/>
      <c r="F13" s="180"/>
      <c r="G13" s="180"/>
      <c r="H13" s="180"/>
      <c r="I13" s="180"/>
      <c r="J13" s="180"/>
      <c r="K13" s="180"/>
      <c r="L13" s="180"/>
      <c r="M13" s="180"/>
      <c r="N13" s="180"/>
      <c r="O13" s="180"/>
      <c r="P13" s="180"/>
      <c r="Q13" s="178"/>
      <c r="R13" s="180"/>
      <c r="S13" s="180"/>
      <c r="T13" s="180"/>
      <c r="U13" s="180"/>
      <c r="V13" s="180"/>
      <c r="W13" s="180"/>
      <c r="X13" s="180"/>
      <c r="Y13" s="180"/>
      <c r="Z13" s="180" t="s">
        <v>516</v>
      </c>
      <c r="AA13" s="180"/>
      <c r="AB13" s="180"/>
      <c r="AC13" s="180"/>
      <c r="AD13" s="180"/>
      <c r="AE13" s="180"/>
      <c r="AF13" s="180"/>
      <c r="AG13" s="180"/>
      <c r="AH13" s="180"/>
      <c r="AI13" s="196"/>
      <c r="AJ13" s="177"/>
    </row>
    <row r="14" spans="2:36" ht="22.5" customHeight="1">
      <c r="B14" s="179"/>
      <c r="C14" s="178"/>
      <c r="D14" s="178"/>
      <c r="E14" s="178"/>
      <c r="F14" s="178"/>
      <c r="G14" s="178"/>
      <c r="H14" s="178"/>
      <c r="I14" s="178"/>
      <c r="J14" s="178"/>
      <c r="K14" s="178"/>
      <c r="L14" s="178"/>
      <c r="M14" s="178"/>
      <c r="N14" s="183"/>
      <c r="O14" s="180"/>
      <c r="P14" s="180" t="s">
        <v>515</v>
      </c>
      <c r="Q14" s="180"/>
      <c r="R14" s="180"/>
      <c r="S14" s="180"/>
      <c r="T14" s="180"/>
      <c r="U14" s="180"/>
      <c r="V14" s="180"/>
      <c r="W14" s="180"/>
      <c r="X14" s="353" t="e">
        <f>ROUND(X12*10000,)</f>
        <v>#DIV/0!</v>
      </c>
      <c r="Y14" s="354"/>
      <c r="Z14" s="354"/>
      <c r="AA14" s="354"/>
      <c r="AB14" s="354"/>
      <c r="AC14" s="354"/>
      <c r="AD14" s="354"/>
      <c r="AE14" s="354"/>
      <c r="AF14" s="180"/>
      <c r="AG14" s="180"/>
      <c r="AH14" s="181" t="s">
        <v>514</v>
      </c>
      <c r="AI14" s="195"/>
      <c r="AJ14" s="177"/>
    </row>
    <row r="15" spans="2:36" ht="22.5" customHeight="1" thickBot="1">
      <c r="B15" s="179"/>
      <c r="C15" s="178"/>
      <c r="D15" s="178"/>
      <c r="E15" s="178"/>
      <c r="F15" s="178"/>
      <c r="G15" s="178"/>
      <c r="H15" s="178"/>
      <c r="I15" s="178"/>
      <c r="J15" s="178"/>
      <c r="K15" s="178"/>
      <c r="L15" s="178"/>
      <c r="M15" s="178"/>
      <c r="N15" s="180"/>
      <c r="O15" s="180"/>
      <c r="P15" s="180"/>
      <c r="Q15" s="180"/>
      <c r="R15" s="180"/>
      <c r="S15" s="180"/>
      <c r="T15" s="180"/>
      <c r="U15" s="180"/>
      <c r="V15" s="180"/>
      <c r="W15" s="180"/>
      <c r="X15" s="180"/>
      <c r="Y15" s="180"/>
      <c r="Z15" s="180" t="s">
        <v>513</v>
      </c>
      <c r="AA15" s="180"/>
      <c r="AB15" s="180"/>
      <c r="AC15" s="180"/>
      <c r="AD15" s="180"/>
      <c r="AE15" s="180"/>
      <c r="AF15" s="180"/>
      <c r="AG15" s="180"/>
      <c r="AH15" s="180"/>
      <c r="AI15" s="180"/>
      <c r="AJ15" s="177"/>
    </row>
    <row r="16" spans="2:36" ht="22.5" customHeight="1" thickTop="1">
      <c r="B16" s="179"/>
      <c r="C16" s="178"/>
      <c r="D16" s="182" t="s">
        <v>512</v>
      </c>
      <c r="E16" s="181"/>
      <c r="F16" s="181"/>
      <c r="G16" s="181"/>
      <c r="H16" s="181"/>
      <c r="I16" s="181"/>
      <c r="J16" s="181"/>
      <c r="K16" s="181"/>
      <c r="L16" s="181"/>
      <c r="M16" s="182" t="s">
        <v>511</v>
      </c>
      <c r="N16" s="181"/>
      <c r="O16" s="181"/>
      <c r="P16" s="182" t="s">
        <v>510</v>
      </c>
      <c r="Q16" s="181"/>
      <c r="R16" s="181"/>
      <c r="S16" s="181"/>
      <c r="T16" s="180" t="s">
        <v>509</v>
      </c>
      <c r="U16" s="182" t="s">
        <v>508</v>
      </c>
      <c r="V16" s="181"/>
      <c r="W16" s="181"/>
      <c r="X16" s="181"/>
      <c r="Y16" s="182" t="s">
        <v>507</v>
      </c>
      <c r="Z16" s="181"/>
      <c r="AA16" s="181"/>
      <c r="AB16" s="181"/>
      <c r="AC16" s="181"/>
      <c r="AD16" s="194"/>
      <c r="AE16" s="194" t="s">
        <v>506</v>
      </c>
      <c r="AF16" s="193" t="s">
        <v>505</v>
      </c>
      <c r="AG16" s="192"/>
      <c r="AH16" s="191"/>
      <c r="AI16" s="178"/>
      <c r="AJ16" s="177"/>
    </row>
    <row r="17" spans="2:36" ht="22.5" customHeight="1">
      <c r="B17" s="179"/>
      <c r="C17" s="178"/>
      <c r="D17" s="190"/>
      <c r="E17" s="178"/>
      <c r="F17" s="178"/>
      <c r="G17" s="178"/>
      <c r="H17" s="178"/>
      <c r="I17" s="178"/>
      <c r="J17" s="178"/>
      <c r="K17" s="178"/>
      <c r="L17" s="178"/>
      <c r="M17" s="190"/>
      <c r="N17" s="178"/>
      <c r="O17" s="178" t="s">
        <v>504</v>
      </c>
      <c r="P17" s="189" t="s">
        <v>503</v>
      </c>
      <c r="Q17" s="188"/>
      <c r="R17" s="188"/>
      <c r="S17" s="188"/>
      <c r="T17" s="188"/>
      <c r="U17" s="190"/>
      <c r="V17" s="178"/>
      <c r="W17" s="178"/>
      <c r="X17" s="178" t="s">
        <v>502</v>
      </c>
      <c r="Y17" s="189" t="s">
        <v>501</v>
      </c>
      <c r="Z17" s="188"/>
      <c r="AA17" s="188"/>
      <c r="AB17" s="188"/>
      <c r="AC17" s="188"/>
      <c r="AD17" s="188"/>
      <c r="AE17" s="188"/>
      <c r="AF17" s="187"/>
      <c r="AG17" s="178"/>
      <c r="AH17" s="186" t="s">
        <v>500</v>
      </c>
      <c r="AI17" s="178"/>
      <c r="AJ17" s="177"/>
    </row>
    <row r="18" spans="2:36" ht="22.5" customHeight="1">
      <c r="B18" s="179"/>
      <c r="C18" s="178"/>
      <c r="D18" s="183" t="s">
        <v>499</v>
      </c>
      <c r="E18" s="180"/>
      <c r="F18" s="180"/>
      <c r="G18" s="180"/>
      <c r="H18" s="180"/>
      <c r="I18" s="334"/>
      <c r="J18" s="335"/>
      <c r="K18" s="335"/>
      <c r="L18" s="336"/>
      <c r="M18" s="182"/>
      <c r="N18" s="181"/>
      <c r="O18" s="181"/>
      <c r="P18" s="355"/>
      <c r="Q18" s="356"/>
      <c r="R18" s="356"/>
      <c r="S18" s="356"/>
      <c r="T18" s="357"/>
      <c r="U18" s="182"/>
      <c r="V18" s="181"/>
      <c r="W18" s="181"/>
      <c r="X18" s="181"/>
      <c r="Y18" s="355"/>
      <c r="Z18" s="356"/>
      <c r="AA18" s="356"/>
      <c r="AB18" s="356"/>
      <c r="AC18" s="356"/>
      <c r="AD18" s="356"/>
      <c r="AE18" s="358"/>
      <c r="AF18" s="185" t="s">
        <v>498</v>
      </c>
      <c r="AG18" s="181"/>
      <c r="AH18" s="184"/>
      <c r="AI18" s="178"/>
      <c r="AJ18" s="177"/>
    </row>
    <row r="19" spans="1:36" ht="22.5" customHeight="1">
      <c r="A19" s="178"/>
      <c r="B19" s="179"/>
      <c r="C19" s="178"/>
      <c r="D19" s="183" t="s">
        <v>497</v>
      </c>
      <c r="E19" s="180"/>
      <c r="F19" s="180"/>
      <c r="G19" s="180"/>
      <c r="H19" s="180"/>
      <c r="I19" s="334"/>
      <c r="J19" s="335"/>
      <c r="K19" s="335"/>
      <c r="L19" s="336"/>
      <c r="M19" s="343">
        <v>8</v>
      </c>
      <c r="N19" s="344"/>
      <c r="O19" s="345"/>
      <c r="P19" s="337">
        <f>+I19*M19</f>
        <v>0</v>
      </c>
      <c r="Q19" s="338"/>
      <c r="R19" s="338"/>
      <c r="S19" s="338"/>
      <c r="T19" s="339"/>
      <c r="U19" s="340">
        <v>700</v>
      </c>
      <c r="V19" s="341"/>
      <c r="W19" s="341"/>
      <c r="X19" s="342"/>
      <c r="Y19" s="337">
        <f>+P19-U19</f>
        <v>-700</v>
      </c>
      <c r="Z19" s="338"/>
      <c r="AA19" s="338"/>
      <c r="AB19" s="338"/>
      <c r="AC19" s="338"/>
      <c r="AD19" s="338"/>
      <c r="AE19" s="349"/>
      <c r="AF19" s="346" t="e">
        <f>ROUND(Y19/I19,3)</f>
        <v>#DIV/0!</v>
      </c>
      <c r="AG19" s="347"/>
      <c r="AH19" s="348"/>
      <c r="AI19" s="178"/>
      <c r="AJ19" s="177"/>
    </row>
    <row r="20" spans="2:36" ht="22.5" customHeight="1">
      <c r="B20" s="179"/>
      <c r="C20" s="178"/>
      <c r="D20" s="183" t="s">
        <v>496</v>
      </c>
      <c r="E20" s="180"/>
      <c r="F20" s="180"/>
      <c r="G20" s="180"/>
      <c r="H20" s="180"/>
      <c r="I20" s="334"/>
      <c r="J20" s="335"/>
      <c r="K20" s="335"/>
      <c r="L20" s="336"/>
      <c r="M20" s="343">
        <v>4</v>
      </c>
      <c r="N20" s="344"/>
      <c r="O20" s="345"/>
      <c r="P20" s="337">
        <f>+I20*M20</f>
        <v>0</v>
      </c>
      <c r="Q20" s="338"/>
      <c r="R20" s="338"/>
      <c r="S20" s="338"/>
      <c r="T20" s="339"/>
      <c r="U20" s="340">
        <v>260</v>
      </c>
      <c r="V20" s="341"/>
      <c r="W20" s="341"/>
      <c r="X20" s="342"/>
      <c r="Y20" s="337">
        <f>+P20-U20</f>
        <v>-260</v>
      </c>
      <c r="Z20" s="338"/>
      <c r="AA20" s="338"/>
      <c r="AB20" s="338"/>
      <c r="AC20" s="338"/>
      <c r="AD20" s="338"/>
      <c r="AE20" s="349"/>
      <c r="AF20" s="346" t="e">
        <f>ROUND(Y20/I20,3)</f>
        <v>#DIV/0!</v>
      </c>
      <c r="AG20" s="347"/>
      <c r="AH20" s="348"/>
      <c r="AI20" s="178"/>
      <c r="AJ20" s="177"/>
    </row>
    <row r="21" spans="2:36" ht="22.5" customHeight="1">
      <c r="B21" s="179"/>
      <c r="C21" s="178"/>
      <c r="D21" s="183" t="s">
        <v>495</v>
      </c>
      <c r="E21" s="180"/>
      <c r="F21" s="180"/>
      <c r="G21" s="180"/>
      <c r="H21" s="180"/>
      <c r="I21" s="334"/>
      <c r="J21" s="335"/>
      <c r="K21" s="335"/>
      <c r="L21" s="336"/>
      <c r="M21" s="343">
        <v>3</v>
      </c>
      <c r="N21" s="344"/>
      <c r="O21" s="345"/>
      <c r="P21" s="337">
        <f>+I21*M21</f>
        <v>0</v>
      </c>
      <c r="Q21" s="338"/>
      <c r="R21" s="338"/>
      <c r="S21" s="338"/>
      <c r="T21" s="339"/>
      <c r="U21" s="340">
        <v>140</v>
      </c>
      <c r="V21" s="341"/>
      <c r="W21" s="341"/>
      <c r="X21" s="342"/>
      <c r="Y21" s="337">
        <f>+P21-U21</f>
        <v>-140</v>
      </c>
      <c r="Z21" s="338"/>
      <c r="AA21" s="338"/>
      <c r="AB21" s="338"/>
      <c r="AC21" s="338"/>
      <c r="AD21" s="338"/>
      <c r="AE21" s="349"/>
      <c r="AF21" s="346" t="e">
        <f>ROUND(Y21/I21,3)</f>
        <v>#DIV/0!</v>
      </c>
      <c r="AG21" s="347"/>
      <c r="AH21" s="348"/>
      <c r="AI21" s="178"/>
      <c r="AJ21" s="177"/>
    </row>
    <row r="22" spans="2:36" ht="22.5" customHeight="1">
      <c r="B22" s="179"/>
      <c r="C22" s="178"/>
      <c r="D22" s="183" t="s">
        <v>494</v>
      </c>
      <c r="E22" s="180"/>
      <c r="F22" s="180"/>
      <c r="G22" s="180"/>
      <c r="H22" s="180"/>
      <c r="I22" s="334"/>
      <c r="J22" s="335"/>
      <c r="K22" s="335"/>
      <c r="L22" s="336"/>
      <c r="M22" s="343">
        <v>2.5</v>
      </c>
      <c r="N22" s="344"/>
      <c r="O22" s="345"/>
      <c r="P22" s="337">
        <f>+I22*M22</f>
        <v>0</v>
      </c>
      <c r="Q22" s="338"/>
      <c r="R22" s="338"/>
      <c r="S22" s="338"/>
      <c r="T22" s="339"/>
      <c r="U22" s="340">
        <v>75</v>
      </c>
      <c r="V22" s="341"/>
      <c r="W22" s="341"/>
      <c r="X22" s="342"/>
      <c r="Y22" s="337">
        <f>+P22-U22</f>
        <v>-75</v>
      </c>
      <c r="Z22" s="338"/>
      <c r="AA22" s="338"/>
      <c r="AB22" s="338"/>
      <c r="AC22" s="338"/>
      <c r="AD22" s="338"/>
      <c r="AE22" s="349"/>
      <c r="AF22" s="346" t="e">
        <f>ROUND(Y22/I22,3)</f>
        <v>#DIV/0!</v>
      </c>
      <c r="AG22" s="347"/>
      <c r="AH22" s="348"/>
      <c r="AI22" s="178"/>
      <c r="AJ22" s="177"/>
    </row>
    <row r="23" spans="2:36" ht="22.5" customHeight="1" thickBot="1">
      <c r="B23" s="179"/>
      <c r="C23" s="178"/>
      <c r="D23" s="183" t="s">
        <v>493</v>
      </c>
      <c r="E23" s="180"/>
      <c r="F23" s="180"/>
      <c r="G23" s="180"/>
      <c r="H23" s="180"/>
      <c r="I23" s="334"/>
      <c r="J23" s="335"/>
      <c r="K23" s="335"/>
      <c r="L23" s="336"/>
      <c r="M23" s="343">
        <v>2</v>
      </c>
      <c r="N23" s="344"/>
      <c r="O23" s="345"/>
      <c r="P23" s="337">
        <f>+I23*M23</f>
        <v>0</v>
      </c>
      <c r="Q23" s="338"/>
      <c r="R23" s="338"/>
      <c r="S23" s="338"/>
      <c r="T23" s="339"/>
      <c r="U23" s="340">
        <v>0</v>
      </c>
      <c r="V23" s="341"/>
      <c r="W23" s="341"/>
      <c r="X23" s="342"/>
      <c r="Y23" s="337">
        <f>+P23-U23</f>
        <v>0</v>
      </c>
      <c r="Z23" s="338"/>
      <c r="AA23" s="338"/>
      <c r="AB23" s="338"/>
      <c r="AC23" s="338"/>
      <c r="AD23" s="338"/>
      <c r="AE23" s="349"/>
      <c r="AF23" s="350" t="e">
        <f>ROUND(Y23/I23,3)</f>
        <v>#DIV/0!</v>
      </c>
      <c r="AG23" s="351"/>
      <c r="AH23" s="352"/>
      <c r="AI23" s="178"/>
      <c r="AJ23" s="177"/>
    </row>
    <row r="24" spans="2:36" ht="22.5" customHeight="1" thickTop="1">
      <c r="B24" s="179"/>
      <c r="C24" s="178"/>
      <c r="D24" s="180" t="s">
        <v>492</v>
      </c>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78"/>
      <c r="AG24" s="178"/>
      <c r="AH24" s="178"/>
      <c r="AI24" s="178"/>
      <c r="AJ24" s="177"/>
    </row>
    <row r="25" spans="2:36" ht="22.5" customHeight="1">
      <c r="B25" s="179"/>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7"/>
    </row>
    <row r="26" spans="2:36" ht="22.5" customHeight="1">
      <c r="B26" s="179"/>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7"/>
    </row>
    <row r="27" spans="2:36" ht="22.5" customHeight="1">
      <c r="B27" s="179"/>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7"/>
    </row>
    <row r="28" spans="2:36" ht="22.5" customHeight="1">
      <c r="B28" s="179"/>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7"/>
    </row>
    <row r="29" spans="2:36" ht="22.5" customHeight="1">
      <c r="B29" s="179"/>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7"/>
    </row>
    <row r="30" spans="2:36" ht="22.5" customHeight="1">
      <c r="B30" s="179"/>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7"/>
    </row>
    <row r="31" spans="2:36" ht="22.5" customHeight="1">
      <c r="B31" s="179"/>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7"/>
    </row>
    <row r="32" spans="2:36" ht="22.5" customHeight="1">
      <c r="B32" s="179"/>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7"/>
    </row>
    <row r="33" spans="2:36" ht="22.5" customHeight="1">
      <c r="B33" s="179"/>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7"/>
    </row>
    <row r="34" spans="2:36" ht="22.5" customHeight="1">
      <c r="B34" s="179"/>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7"/>
    </row>
    <row r="35" spans="2:36" ht="22.5" customHeight="1">
      <c r="B35" s="179"/>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7"/>
    </row>
    <row r="36" spans="2:36" ht="22.5" customHeight="1">
      <c r="B36" s="179"/>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7"/>
    </row>
    <row r="37" spans="2:36" ht="22.5" customHeight="1">
      <c r="B37" s="179"/>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7"/>
    </row>
    <row r="38" spans="2:36" ht="22.5" customHeight="1" thickBot="1">
      <c r="B38" s="176"/>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4"/>
    </row>
    <row r="39" spans="2:36" ht="13.5" customHeigh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row>
  </sheetData>
  <sheetProtection/>
  <mergeCells count="41">
    <mergeCell ref="D12:L12"/>
    <mergeCell ref="I19:L19"/>
    <mergeCell ref="Y19:AE19"/>
    <mergeCell ref="Y18:AE18"/>
    <mergeCell ref="U19:X19"/>
    <mergeCell ref="X7:AC7"/>
    <mergeCell ref="X6:AC6"/>
    <mergeCell ref="N6:S6"/>
    <mergeCell ref="D6:I6"/>
    <mergeCell ref="X9:AC9"/>
    <mergeCell ref="X12:AE12"/>
    <mergeCell ref="I20:L20"/>
    <mergeCell ref="M19:O19"/>
    <mergeCell ref="M20:O20"/>
    <mergeCell ref="M21:O21"/>
    <mergeCell ref="X14:AE14"/>
    <mergeCell ref="AF20:AH20"/>
    <mergeCell ref="I18:L18"/>
    <mergeCell ref="P19:T19"/>
    <mergeCell ref="P18:T18"/>
    <mergeCell ref="Y20:AE20"/>
    <mergeCell ref="AF19:AH19"/>
    <mergeCell ref="Y23:AE23"/>
    <mergeCell ref="Y22:AE22"/>
    <mergeCell ref="Y21:AE21"/>
    <mergeCell ref="AF23:AH23"/>
    <mergeCell ref="AF22:AH22"/>
    <mergeCell ref="U23:X23"/>
    <mergeCell ref="P20:T20"/>
    <mergeCell ref="M22:O22"/>
    <mergeCell ref="M23:O23"/>
    <mergeCell ref="U22:X22"/>
    <mergeCell ref="AF21:AH21"/>
    <mergeCell ref="U20:X20"/>
    <mergeCell ref="U21:X21"/>
    <mergeCell ref="I23:L23"/>
    <mergeCell ref="I22:L22"/>
    <mergeCell ref="I21:L21"/>
    <mergeCell ref="P23:T23"/>
    <mergeCell ref="P22:T22"/>
    <mergeCell ref="P21:T21"/>
  </mergeCells>
  <printOptions horizontalCentered="1"/>
  <pageMargins left="0.31496062992125984" right="0.31496062992125984" top="0.984251968503937" bottom="0.1968503937007874" header="0" footer="0"/>
  <pageSetup horizontalDpi="300" verticalDpi="300" orientation="portrait" paperSize="9" scale="85" r:id="rId2"/>
  <drawing r:id="rId1"/>
</worksheet>
</file>

<file path=xl/worksheets/sheet19.xml><?xml version="1.0" encoding="utf-8"?>
<worksheet xmlns="http://schemas.openxmlformats.org/spreadsheetml/2006/main" xmlns:r="http://schemas.openxmlformats.org/officeDocument/2006/relationships">
  <dimension ref="A2:AK38"/>
  <sheetViews>
    <sheetView showZeros="0" showOutlineSymbols="0" view="pageBreakPreview" zoomScale="70" zoomScaleNormal="75" zoomScaleSheetLayoutView="70" zoomScalePageLayoutView="0" workbookViewId="0" topLeftCell="A1">
      <selection activeCell="AC33" sqref="AC33"/>
    </sheetView>
  </sheetViews>
  <sheetFormatPr defaultColWidth="12.00390625" defaultRowHeight="22.5" customHeight="1"/>
  <cols>
    <col min="1" max="1" width="1.625" style="202" customWidth="1"/>
    <col min="2" max="2" width="2.625" style="202" customWidth="1"/>
    <col min="3" max="35" width="3.00390625" style="202" customWidth="1"/>
    <col min="36" max="36" width="2.625" style="202" customWidth="1"/>
    <col min="37" max="37" width="1.625" style="202" customWidth="1"/>
    <col min="38" max="16384" width="12.00390625" style="202" customWidth="1"/>
  </cols>
  <sheetData>
    <row r="1" ht="11.25" customHeight="1" thickBot="1"/>
    <row r="2" spans="2:37" ht="22.5" customHeight="1">
      <c r="B2" s="275"/>
      <c r="C2" s="274" t="s">
        <v>562</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3"/>
      <c r="AK2" s="203"/>
    </row>
    <row r="3" spans="2:37" ht="22.5" customHeight="1">
      <c r="B3" s="212"/>
      <c r="C3" s="203" t="s">
        <v>561</v>
      </c>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7"/>
      <c r="AK3" s="203"/>
    </row>
    <row r="4" spans="2:37" ht="22.5" customHeight="1">
      <c r="B4" s="212"/>
      <c r="C4" s="203" t="s">
        <v>560</v>
      </c>
      <c r="D4" s="203" t="s">
        <v>559</v>
      </c>
      <c r="E4" s="203"/>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07"/>
      <c r="AK4" s="203"/>
    </row>
    <row r="5" spans="2:37" ht="22.5" customHeight="1">
      <c r="B5" s="212"/>
      <c r="C5" s="271" t="s">
        <v>558</v>
      </c>
      <c r="D5" s="248"/>
      <c r="E5" s="248"/>
      <c r="F5" s="248"/>
      <c r="G5" s="248"/>
      <c r="H5" s="248"/>
      <c r="I5" s="248"/>
      <c r="J5" s="248"/>
      <c r="K5" s="269" t="s">
        <v>557</v>
      </c>
      <c r="L5" s="248"/>
      <c r="M5" s="248"/>
      <c r="N5" s="248"/>
      <c r="O5" s="248"/>
      <c r="P5" s="248"/>
      <c r="Q5" s="248"/>
      <c r="R5" s="270" t="s">
        <v>556</v>
      </c>
      <c r="S5" s="269" t="s">
        <v>555</v>
      </c>
      <c r="T5" s="268"/>
      <c r="U5" s="268"/>
      <c r="V5" s="268"/>
      <c r="W5" s="267" t="s">
        <v>816</v>
      </c>
      <c r="X5" s="266"/>
      <c r="Y5" s="237" t="s">
        <v>817</v>
      </c>
      <c r="Z5" s="237"/>
      <c r="AA5" s="237"/>
      <c r="AB5" s="249"/>
      <c r="AC5" s="249"/>
      <c r="AD5" s="249"/>
      <c r="AE5" s="249"/>
      <c r="AF5" s="249"/>
      <c r="AG5" s="249"/>
      <c r="AH5" s="249"/>
      <c r="AI5" s="265" t="s">
        <v>554</v>
      </c>
      <c r="AJ5" s="264"/>
      <c r="AK5" s="263"/>
    </row>
    <row r="6" spans="2:37" ht="22.5" customHeight="1">
      <c r="B6" s="212"/>
      <c r="C6" s="250"/>
      <c r="D6" s="249"/>
      <c r="E6" s="249"/>
      <c r="F6" s="245" t="s">
        <v>818</v>
      </c>
      <c r="G6" s="262"/>
      <c r="H6" s="249"/>
      <c r="I6" s="249"/>
      <c r="J6" s="249"/>
      <c r="K6" s="229" t="s">
        <v>819</v>
      </c>
      <c r="L6" s="236"/>
      <c r="M6" s="403"/>
      <c r="N6" s="404"/>
      <c r="O6" s="404"/>
      <c r="P6" s="404"/>
      <c r="Q6" s="404"/>
      <c r="R6" s="405"/>
      <c r="S6" s="250"/>
      <c r="T6" s="406">
        <v>0.002</v>
      </c>
      <c r="U6" s="407"/>
      <c r="V6" s="407"/>
      <c r="W6" s="249"/>
      <c r="X6" s="229" t="s">
        <v>819</v>
      </c>
      <c r="Y6" s="228"/>
      <c r="Z6" s="402">
        <f aca="true" t="shared" si="0" ref="Z6:Z23">ROUND(M6*T6,0)</f>
        <v>0</v>
      </c>
      <c r="AA6" s="402"/>
      <c r="AB6" s="402"/>
      <c r="AC6" s="402"/>
      <c r="AD6" s="402"/>
      <c r="AE6" s="402"/>
      <c r="AF6" s="249" t="s">
        <v>520</v>
      </c>
      <c r="AG6" s="249"/>
      <c r="AH6" s="248"/>
      <c r="AI6" s="261"/>
      <c r="AJ6" s="244"/>
      <c r="AK6" s="227"/>
    </row>
    <row r="7" spans="2:37" ht="22.5" customHeight="1">
      <c r="B7" s="212"/>
      <c r="C7" s="250"/>
      <c r="D7" s="249"/>
      <c r="E7" s="249"/>
      <c r="F7" s="245" t="s">
        <v>553</v>
      </c>
      <c r="G7" s="262"/>
      <c r="H7" s="249"/>
      <c r="I7" s="249"/>
      <c r="J7" s="249"/>
      <c r="K7" s="229" t="s">
        <v>819</v>
      </c>
      <c r="L7" s="236"/>
      <c r="M7" s="403"/>
      <c r="N7" s="404"/>
      <c r="O7" s="404"/>
      <c r="P7" s="404"/>
      <c r="Q7" s="404"/>
      <c r="R7" s="405"/>
      <c r="S7" s="250"/>
      <c r="T7" s="406">
        <v>0.001</v>
      </c>
      <c r="U7" s="407"/>
      <c r="V7" s="407"/>
      <c r="W7" s="249"/>
      <c r="X7" s="229" t="s">
        <v>819</v>
      </c>
      <c r="Y7" s="228"/>
      <c r="Z7" s="402">
        <f t="shared" si="0"/>
        <v>0</v>
      </c>
      <c r="AA7" s="402"/>
      <c r="AB7" s="402"/>
      <c r="AC7" s="402"/>
      <c r="AD7" s="402"/>
      <c r="AE7" s="402"/>
      <c r="AF7" s="249" t="s">
        <v>520</v>
      </c>
      <c r="AG7" s="249"/>
      <c r="AH7" s="248"/>
      <c r="AI7" s="261"/>
      <c r="AJ7" s="244"/>
      <c r="AK7" s="227"/>
    </row>
    <row r="8" spans="2:37" ht="22.5" customHeight="1">
      <c r="B8" s="212"/>
      <c r="C8" s="250"/>
      <c r="D8" s="249"/>
      <c r="E8" s="249"/>
      <c r="F8" s="245" t="s">
        <v>552</v>
      </c>
      <c r="G8" s="262"/>
      <c r="H8" s="249"/>
      <c r="I8" s="249"/>
      <c r="J8" s="249"/>
      <c r="K8" s="229" t="s">
        <v>819</v>
      </c>
      <c r="L8" s="236"/>
      <c r="M8" s="403"/>
      <c r="N8" s="404"/>
      <c r="O8" s="404"/>
      <c r="P8" s="404"/>
      <c r="Q8" s="404"/>
      <c r="R8" s="405"/>
      <c r="S8" s="250"/>
      <c r="T8" s="406">
        <v>0.037</v>
      </c>
      <c r="U8" s="407"/>
      <c r="V8" s="407"/>
      <c r="W8" s="249"/>
      <c r="X8" s="229" t="s">
        <v>819</v>
      </c>
      <c r="Y8" s="228"/>
      <c r="Z8" s="402">
        <f t="shared" si="0"/>
        <v>0</v>
      </c>
      <c r="AA8" s="402"/>
      <c r="AB8" s="402"/>
      <c r="AC8" s="402"/>
      <c r="AD8" s="402"/>
      <c r="AE8" s="402"/>
      <c r="AF8" s="249" t="s">
        <v>520</v>
      </c>
      <c r="AG8" s="249"/>
      <c r="AH8" s="248"/>
      <c r="AI8" s="261"/>
      <c r="AJ8" s="244"/>
      <c r="AK8" s="227"/>
    </row>
    <row r="9" spans="2:37" ht="22.5" customHeight="1">
      <c r="B9" s="212"/>
      <c r="C9" s="250"/>
      <c r="D9" s="249"/>
      <c r="E9" s="249"/>
      <c r="F9" s="245" t="s">
        <v>551</v>
      </c>
      <c r="G9" s="262"/>
      <c r="H9" s="249"/>
      <c r="I9" s="249"/>
      <c r="J9" s="249"/>
      <c r="K9" s="229" t="s">
        <v>819</v>
      </c>
      <c r="L9" s="236"/>
      <c r="M9" s="403"/>
      <c r="N9" s="404"/>
      <c r="O9" s="404"/>
      <c r="P9" s="404"/>
      <c r="Q9" s="404"/>
      <c r="R9" s="405"/>
      <c r="S9" s="250"/>
      <c r="T9" s="406">
        <v>0.037</v>
      </c>
      <c r="U9" s="407"/>
      <c r="V9" s="407"/>
      <c r="W9" s="249"/>
      <c r="X9" s="229" t="s">
        <v>819</v>
      </c>
      <c r="Y9" s="228"/>
      <c r="Z9" s="402">
        <f t="shared" si="0"/>
        <v>0</v>
      </c>
      <c r="AA9" s="402"/>
      <c r="AB9" s="402"/>
      <c r="AC9" s="402"/>
      <c r="AD9" s="402"/>
      <c r="AE9" s="402"/>
      <c r="AF9" s="249" t="s">
        <v>520</v>
      </c>
      <c r="AG9" s="249"/>
      <c r="AH9" s="248"/>
      <c r="AI9" s="261"/>
      <c r="AJ9" s="244"/>
      <c r="AK9" s="227"/>
    </row>
    <row r="10" spans="2:37" ht="22.5" customHeight="1">
      <c r="B10" s="212"/>
      <c r="C10" s="250"/>
      <c r="D10" s="249"/>
      <c r="E10" s="249"/>
      <c r="F10" s="245" t="s">
        <v>550</v>
      </c>
      <c r="G10" s="262"/>
      <c r="H10" s="249"/>
      <c r="I10" s="249"/>
      <c r="J10" s="249"/>
      <c r="K10" s="229" t="s">
        <v>819</v>
      </c>
      <c r="L10" s="236"/>
      <c r="M10" s="403"/>
      <c r="N10" s="404"/>
      <c r="O10" s="404"/>
      <c r="P10" s="404"/>
      <c r="Q10" s="404"/>
      <c r="R10" s="405"/>
      <c r="S10" s="250"/>
      <c r="T10" s="406">
        <v>0.036</v>
      </c>
      <c r="U10" s="407"/>
      <c r="V10" s="407"/>
      <c r="W10" s="249"/>
      <c r="X10" s="229" t="s">
        <v>819</v>
      </c>
      <c r="Y10" s="228"/>
      <c r="Z10" s="402">
        <f t="shared" si="0"/>
        <v>0</v>
      </c>
      <c r="AA10" s="402"/>
      <c r="AB10" s="402"/>
      <c r="AC10" s="402"/>
      <c r="AD10" s="402"/>
      <c r="AE10" s="402"/>
      <c r="AF10" s="249" t="s">
        <v>520</v>
      </c>
      <c r="AG10" s="249"/>
      <c r="AH10" s="248"/>
      <c r="AI10" s="261"/>
      <c r="AJ10" s="244"/>
      <c r="AK10" s="227"/>
    </row>
    <row r="11" spans="2:37" ht="22.5" customHeight="1">
      <c r="B11" s="212"/>
      <c r="C11" s="250"/>
      <c r="D11" s="249"/>
      <c r="E11" s="249"/>
      <c r="F11" s="245" t="s">
        <v>549</v>
      </c>
      <c r="G11" s="262"/>
      <c r="H11" s="249"/>
      <c r="I11" s="249"/>
      <c r="J11" s="249"/>
      <c r="K11" s="229" t="s">
        <v>819</v>
      </c>
      <c r="L11" s="236"/>
      <c r="M11" s="403"/>
      <c r="N11" s="404"/>
      <c r="O11" s="404"/>
      <c r="P11" s="404"/>
      <c r="Q11" s="404"/>
      <c r="R11" s="405"/>
      <c r="S11" s="250"/>
      <c r="T11" s="406">
        <v>0.032</v>
      </c>
      <c r="U11" s="407"/>
      <c r="V11" s="407"/>
      <c r="W11" s="249"/>
      <c r="X11" s="229" t="s">
        <v>819</v>
      </c>
      <c r="Y11" s="228"/>
      <c r="Z11" s="402">
        <f t="shared" si="0"/>
        <v>0</v>
      </c>
      <c r="AA11" s="402"/>
      <c r="AB11" s="402"/>
      <c r="AC11" s="402"/>
      <c r="AD11" s="402"/>
      <c r="AE11" s="402"/>
      <c r="AF11" s="249" t="s">
        <v>520</v>
      </c>
      <c r="AG11" s="249"/>
      <c r="AH11" s="248"/>
      <c r="AI11" s="261"/>
      <c r="AJ11" s="244"/>
      <c r="AK11" s="227"/>
    </row>
    <row r="12" spans="2:37" ht="22.5" customHeight="1">
      <c r="B12" s="212"/>
      <c r="C12" s="250"/>
      <c r="D12" s="249"/>
      <c r="E12" s="249"/>
      <c r="F12" s="245" t="s">
        <v>548</v>
      </c>
      <c r="G12" s="262"/>
      <c r="H12" s="249"/>
      <c r="I12" s="249"/>
      <c r="J12" s="249"/>
      <c r="K12" s="229" t="s">
        <v>819</v>
      </c>
      <c r="L12" s="236"/>
      <c r="M12" s="403"/>
      <c r="N12" s="404"/>
      <c r="O12" s="404"/>
      <c r="P12" s="404"/>
      <c r="Q12" s="404"/>
      <c r="R12" s="405"/>
      <c r="S12" s="250"/>
      <c r="T12" s="406">
        <v>0.027</v>
      </c>
      <c r="U12" s="407"/>
      <c r="V12" s="407"/>
      <c r="W12" s="249"/>
      <c r="X12" s="229" t="s">
        <v>819</v>
      </c>
      <c r="Y12" s="228"/>
      <c r="Z12" s="402">
        <f t="shared" si="0"/>
        <v>0</v>
      </c>
      <c r="AA12" s="402"/>
      <c r="AB12" s="402"/>
      <c r="AC12" s="402"/>
      <c r="AD12" s="402"/>
      <c r="AE12" s="402"/>
      <c r="AF12" s="249" t="s">
        <v>520</v>
      </c>
      <c r="AG12" s="249"/>
      <c r="AH12" s="248"/>
      <c r="AI12" s="253"/>
      <c r="AJ12" s="244"/>
      <c r="AK12" s="227"/>
    </row>
    <row r="13" spans="2:37" ht="22.5" customHeight="1">
      <c r="B13" s="212"/>
      <c r="C13" s="250"/>
      <c r="D13" s="249"/>
      <c r="E13" s="249"/>
      <c r="F13" s="245">
        <v>10</v>
      </c>
      <c r="G13" s="245"/>
      <c r="H13" s="249"/>
      <c r="I13" s="249"/>
      <c r="J13" s="249"/>
      <c r="K13" s="229" t="s">
        <v>819</v>
      </c>
      <c r="L13" s="236"/>
      <c r="M13" s="403"/>
      <c r="N13" s="404"/>
      <c r="O13" s="404"/>
      <c r="P13" s="404"/>
      <c r="Q13" s="404"/>
      <c r="R13" s="405"/>
      <c r="S13" s="250"/>
      <c r="T13" s="406">
        <v>0.025</v>
      </c>
      <c r="U13" s="407"/>
      <c r="V13" s="407"/>
      <c r="W13" s="249"/>
      <c r="X13" s="229" t="s">
        <v>819</v>
      </c>
      <c r="Y13" s="228"/>
      <c r="Z13" s="402">
        <f t="shared" si="0"/>
        <v>0</v>
      </c>
      <c r="AA13" s="402"/>
      <c r="AB13" s="402"/>
      <c r="AC13" s="402"/>
      <c r="AD13" s="402"/>
      <c r="AE13" s="402"/>
      <c r="AF13" s="249" t="s">
        <v>520</v>
      </c>
      <c r="AG13" s="249"/>
      <c r="AH13" s="248"/>
      <c r="AI13" s="261"/>
      <c r="AJ13" s="244"/>
      <c r="AK13" s="227"/>
    </row>
    <row r="14" spans="2:37" ht="22.5" customHeight="1">
      <c r="B14" s="212"/>
      <c r="C14" s="250"/>
      <c r="D14" s="249"/>
      <c r="E14" s="249"/>
      <c r="F14" s="245">
        <v>11</v>
      </c>
      <c r="G14" s="245"/>
      <c r="H14" s="249"/>
      <c r="I14" s="249"/>
      <c r="J14" s="249"/>
      <c r="K14" s="229" t="s">
        <v>819</v>
      </c>
      <c r="L14" s="236"/>
      <c r="M14" s="403"/>
      <c r="N14" s="404"/>
      <c r="O14" s="404"/>
      <c r="P14" s="404"/>
      <c r="Q14" s="404"/>
      <c r="R14" s="405"/>
      <c r="S14" s="250"/>
      <c r="T14" s="406">
        <v>0.026</v>
      </c>
      <c r="U14" s="407"/>
      <c r="V14" s="407"/>
      <c r="W14" s="249"/>
      <c r="X14" s="229" t="s">
        <v>819</v>
      </c>
      <c r="Y14" s="228"/>
      <c r="Z14" s="402">
        <f t="shared" si="0"/>
        <v>0</v>
      </c>
      <c r="AA14" s="402"/>
      <c r="AB14" s="402"/>
      <c r="AC14" s="402"/>
      <c r="AD14" s="402"/>
      <c r="AE14" s="402"/>
      <c r="AF14" s="249" t="s">
        <v>520</v>
      </c>
      <c r="AG14" s="249"/>
      <c r="AH14" s="248"/>
      <c r="AI14" s="261"/>
      <c r="AJ14" s="244"/>
      <c r="AK14" s="227"/>
    </row>
    <row r="15" spans="2:37" ht="22.5" customHeight="1">
      <c r="B15" s="212"/>
      <c r="C15" s="258"/>
      <c r="D15" s="246"/>
      <c r="E15" s="246"/>
      <c r="F15" s="260">
        <v>12</v>
      </c>
      <c r="G15" s="260"/>
      <c r="H15" s="246"/>
      <c r="I15" s="246"/>
      <c r="J15" s="246"/>
      <c r="K15" s="257" t="s">
        <v>819</v>
      </c>
      <c r="L15" s="259"/>
      <c r="M15" s="412"/>
      <c r="N15" s="412"/>
      <c r="O15" s="412"/>
      <c r="P15" s="412"/>
      <c r="Q15" s="412"/>
      <c r="R15" s="413"/>
      <c r="S15" s="258"/>
      <c r="T15" s="414">
        <v>0.025</v>
      </c>
      <c r="U15" s="414"/>
      <c r="V15" s="414"/>
      <c r="W15" s="246"/>
      <c r="X15" s="257" t="s">
        <v>819</v>
      </c>
      <c r="Y15" s="241"/>
      <c r="Z15" s="415">
        <f t="shared" si="0"/>
        <v>0</v>
      </c>
      <c r="AA15" s="415"/>
      <c r="AB15" s="415"/>
      <c r="AC15" s="415"/>
      <c r="AD15" s="415"/>
      <c r="AE15" s="415"/>
      <c r="AF15" s="246" t="s">
        <v>520</v>
      </c>
      <c r="AG15" s="246"/>
      <c r="AH15" s="256"/>
      <c r="AI15" s="255"/>
      <c r="AJ15" s="244"/>
      <c r="AK15" s="227"/>
    </row>
    <row r="16" spans="2:37" ht="22.5" customHeight="1">
      <c r="B16" s="212"/>
      <c r="C16" s="250"/>
      <c r="D16" s="249"/>
      <c r="E16" s="249"/>
      <c r="F16" s="245">
        <v>13</v>
      </c>
      <c r="G16" s="245"/>
      <c r="H16" s="249"/>
      <c r="I16" s="249"/>
      <c r="J16" s="249"/>
      <c r="K16" s="229" t="s">
        <v>819</v>
      </c>
      <c r="L16" s="236"/>
      <c r="M16" s="403"/>
      <c r="N16" s="404"/>
      <c r="O16" s="404"/>
      <c r="P16" s="404"/>
      <c r="Q16" s="404"/>
      <c r="R16" s="405"/>
      <c r="S16" s="250"/>
      <c r="T16" s="406">
        <v>0.03</v>
      </c>
      <c r="U16" s="407"/>
      <c r="V16" s="407"/>
      <c r="W16" s="249"/>
      <c r="X16" s="229" t="s">
        <v>819</v>
      </c>
      <c r="Y16" s="228"/>
      <c r="Z16" s="402">
        <f t="shared" si="0"/>
        <v>0</v>
      </c>
      <c r="AA16" s="402"/>
      <c r="AB16" s="402"/>
      <c r="AC16" s="402"/>
      <c r="AD16" s="402"/>
      <c r="AE16" s="402"/>
      <c r="AF16" s="249" t="s">
        <v>520</v>
      </c>
      <c r="AG16" s="249"/>
      <c r="AH16" s="254"/>
      <c r="AI16" s="253"/>
      <c r="AJ16" s="244"/>
      <c r="AK16" s="227"/>
    </row>
    <row r="17" spans="2:37" ht="22.5" customHeight="1">
      <c r="B17" s="212"/>
      <c r="C17" s="250"/>
      <c r="D17" s="249"/>
      <c r="E17" s="249"/>
      <c r="F17" s="245">
        <v>14</v>
      </c>
      <c r="G17" s="245"/>
      <c r="H17" s="249"/>
      <c r="I17" s="249"/>
      <c r="J17" s="249"/>
      <c r="K17" s="229" t="s">
        <v>819</v>
      </c>
      <c r="L17" s="236"/>
      <c r="M17" s="403"/>
      <c r="N17" s="404"/>
      <c r="O17" s="404"/>
      <c r="P17" s="404"/>
      <c r="Q17" s="404"/>
      <c r="R17" s="405"/>
      <c r="S17" s="250"/>
      <c r="T17" s="406">
        <v>0.028</v>
      </c>
      <c r="U17" s="407"/>
      <c r="V17" s="407"/>
      <c r="W17" s="249"/>
      <c r="X17" s="229" t="s">
        <v>819</v>
      </c>
      <c r="Y17" s="228"/>
      <c r="Z17" s="402">
        <f t="shared" si="0"/>
        <v>0</v>
      </c>
      <c r="AA17" s="402"/>
      <c r="AB17" s="402"/>
      <c r="AC17" s="402"/>
      <c r="AD17" s="402"/>
      <c r="AE17" s="402"/>
      <c r="AF17" s="249" t="s">
        <v>520</v>
      </c>
      <c r="AG17" s="249"/>
      <c r="AH17" s="248"/>
      <c r="AI17" s="252"/>
      <c r="AJ17" s="244"/>
      <c r="AK17" s="227"/>
    </row>
    <row r="18" spans="1:37" ht="22.5" customHeight="1">
      <c r="A18" s="203"/>
      <c r="B18" s="212"/>
      <c r="C18" s="250"/>
      <c r="D18" s="249"/>
      <c r="E18" s="249"/>
      <c r="F18" s="245">
        <v>15</v>
      </c>
      <c r="G18" s="245"/>
      <c r="H18" s="249"/>
      <c r="I18" s="249"/>
      <c r="J18" s="249"/>
      <c r="K18" s="229" t="s">
        <v>819</v>
      </c>
      <c r="L18" s="236"/>
      <c r="M18" s="403"/>
      <c r="N18" s="404"/>
      <c r="O18" s="404"/>
      <c r="P18" s="404"/>
      <c r="Q18" s="404"/>
      <c r="R18" s="405"/>
      <c r="S18" s="250"/>
      <c r="T18" s="406">
        <v>0.036</v>
      </c>
      <c r="U18" s="407"/>
      <c r="V18" s="407"/>
      <c r="W18" s="249"/>
      <c r="X18" s="229" t="s">
        <v>819</v>
      </c>
      <c r="Y18" s="228"/>
      <c r="Z18" s="402">
        <f t="shared" si="0"/>
        <v>0</v>
      </c>
      <c r="AA18" s="402"/>
      <c r="AB18" s="402"/>
      <c r="AC18" s="402"/>
      <c r="AD18" s="402"/>
      <c r="AE18" s="402"/>
      <c r="AF18" s="249" t="s">
        <v>520</v>
      </c>
      <c r="AG18" s="249"/>
      <c r="AH18" s="248"/>
      <c r="AI18" s="251"/>
      <c r="AJ18" s="244"/>
      <c r="AK18" s="227"/>
    </row>
    <row r="19" spans="2:37" ht="22.5" customHeight="1">
      <c r="B19" s="212"/>
      <c r="C19" s="250"/>
      <c r="D19" s="249"/>
      <c r="E19" s="249"/>
      <c r="F19" s="245">
        <v>16</v>
      </c>
      <c r="G19" s="245"/>
      <c r="H19" s="249"/>
      <c r="I19" s="249"/>
      <c r="J19" s="249"/>
      <c r="K19" s="229" t="s">
        <v>819</v>
      </c>
      <c r="L19" s="236"/>
      <c r="M19" s="403"/>
      <c r="N19" s="404"/>
      <c r="O19" s="404"/>
      <c r="P19" s="404"/>
      <c r="Q19" s="404"/>
      <c r="R19" s="405"/>
      <c r="S19" s="250"/>
      <c r="T19" s="406">
        <v>0.036</v>
      </c>
      <c r="U19" s="407"/>
      <c r="V19" s="407"/>
      <c r="W19" s="249"/>
      <c r="X19" s="229" t="s">
        <v>819</v>
      </c>
      <c r="Y19" s="228"/>
      <c r="Z19" s="402">
        <f t="shared" si="0"/>
        <v>0</v>
      </c>
      <c r="AA19" s="402"/>
      <c r="AB19" s="402"/>
      <c r="AC19" s="402"/>
      <c r="AD19" s="402"/>
      <c r="AE19" s="402"/>
      <c r="AF19" s="249" t="s">
        <v>520</v>
      </c>
      <c r="AG19" s="249"/>
      <c r="AH19" s="248"/>
      <c r="AI19" s="247"/>
      <c r="AJ19" s="244"/>
      <c r="AK19" s="227"/>
    </row>
    <row r="20" spans="2:37" ht="22.5" customHeight="1">
      <c r="B20" s="212"/>
      <c r="C20" s="221"/>
      <c r="D20" s="246"/>
      <c r="E20" s="220"/>
      <c r="F20" s="245">
        <v>17</v>
      </c>
      <c r="G20" s="245"/>
      <c r="H20" s="220"/>
      <c r="I20" s="220"/>
      <c r="J20" s="220"/>
      <c r="K20" s="229" t="s">
        <v>819</v>
      </c>
      <c r="L20" s="236"/>
      <c r="M20" s="403"/>
      <c r="N20" s="404"/>
      <c r="O20" s="404"/>
      <c r="P20" s="404"/>
      <c r="Q20" s="404"/>
      <c r="R20" s="405"/>
      <c r="S20" s="230"/>
      <c r="T20" s="406">
        <v>0.036</v>
      </c>
      <c r="U20" s="407"/>
      <c r="V20" s="407"/>
      <c r="W20" s="220"/>
      <c r="X20" s="229" t="s">
        <v>819</v>
      </c>
      <c r="Y20" s="228"/>
      <c r="Z20" s="402">
        <f t="shared" si="0"/>
        <v>0</v>
      </c>
      <c r="AA20" s="402"/>
      <c r="AB20" s="402"/>
      <c r="AC20" s="402"/>
      <c r="AD20" s="402"/>
      <c r="AE20" s="402"/>
      <c r="AF20" s="220" t="s">
        <v>520</v>
      </c>
      <c r="AG20" s="220"/>
      <c r="AH20" s="219"/>
      <c r="AI20" s="218"/>
      <c r="AJ20" s="244"/>
      <c r="AK20" s="227"/>
    </row>
    <row r="21" spans="2:37" ht="22.5" customHeight="1">
      <c r="B21" s="212"/>
      <c r="C21" s="235"/>
      <c r="D21" s="237"/>
      <c r="E21" s="237"/>
      <c r="F21" s="239">
        <v>18</v>
      </c>
      <c r="G21" s="238"/>
      <c r="H21" s="237"/>
      <c r="I21" s="237"/>
      <c r="J21" s="237"/>
      <c r="K21" s="229" t="s">
        <v>819</v>
      </c>
      <c r="L21" s="236"/>
      <c r="M21" s="403"/>
      <c r="N21" s="404"/>
      <c r="O21" s="404"/>
      <c r="P21" s="404"/>
      <c r="Q21" s="404"/>
      <c r="R21" s="405"/>
      <c r="S21" s="235"/>
      <c r="T21" s="406">
        <v>0.009</v>
      </c>
      <c r="U21" s="407"/>
      <c r="V21" s="407"/>
      <c r="W21" s="234"/>
      <c r="X21" s="229" t="s">
        <v>819</v>
      </c>
      <c r="Y21" s="228"/>
      <c r="Z21" s="402">
        <f t="shared" si="0"/>
        <v>0</v>
      </c>
      <c r="AA21" s="402"/>
      <c r="AB21" s="402"/>
      <c r="AC21" s="402"/>
      <c r="AD21" s="402"/>
      <c r="AE21" s="402"/>
      <c r="AF21" s="220" t="s">
        <v>89</v>
      </c>
      <c r="AG21" s="220"/>
      <c r="AH21" s="220"/>
      <c r="AI21" s="243"/>
      <c r="AJ21" s="207"/>
      <c r="AK21" s="203"/>
    </row>
    <row r="22" spans="2:37" ht="22.5" customHeight="1">
      <c r="B22" s="212"/>
      <c r="C22" s="235"/>
      <c r="D22" s="237"/>
      <c r="E22" s="237"/>
      <c r="F22" s="239">
        <v>19</v>
      </c>
      <c r="G22" s="238"/>
      <c r="H22" s="237"/>
      <c r="I22" s="237"/>
      <c r="J22" s="237"/>
      <c r="K22" s="229" t="s">
        <v>819</v>
      </c>
      <c r="L22" s="236"/>
      <c r="M22" s="403"/>
      <c r="N22" s="404"/>
      <c r="O22" s="404"/>
      <c r="P22" s="404"/>
      <c r="Q22" s="404"/>
      <c r="R22" s="405"/>
      <c r="S22" s="235"/>
      <c r="T22" s="406">
        <v>0.009</v>
      </c>
      <c r="U22" s="407"/>
      <c r="V22" s="407"/>
      <c r="W22" s="234"/>
      <c r="X22" s="242" t="s">
        <v>819</v>
      </c>
      <c r="Y22" s="241"/>
      <c r="Z22" s="415">
        <f t="shared" si="0"/>
        <v>0</v>
      </c>
      <c r="AA22" s="415"/>
      <c r="AB22" s="415"/>
      <c r="AC22" s="415"/>
      <c r="AD22" s="415"/>
      <c r="AE22" s="415"/>
      <c r="AF22" s="240" t="s">
        <v>89</v>
      </c>
      <c r="AG22" s="240"/>
      <c r="AH22" s="240"/>
      <c r="AI22" s="231"/>
      <c r="AJ22" s="207"/>
      <c r="AK22" s="203"/>
    </row>
    <row r="23" spans="2:37" ht="22.5" customHeight="1">
      <c r="B23" s="212"/>
      <c r="C23" s="235"/>
      <c r="D23" s="237"/>
      <c r="E23" s="237"/>
      <c r="F23" s="239">
        <v>20</v>
      </c>
      <c r="G23" s="238"/>
      <c r="H23" s="237"/>
      <c r="I23" s="237"/>
      <c r="J23" s="237"/>
      <c r="K23" s="229" t="s">
        <v>819</v>
      </c>
      <c r="L23" s="236"/>
      <c r="M23" s="403"/>
      <c r="N23" s="404"/>
      <c r="O23" s="404"/>
      <c r="P23" s="404"/>
      <c r="Q23" s="404"/>
      <c r="R23" s="405"/>
      <c r="S23" s="235"/>
      <c r="T23" s="406">
        <v>0.009</v>
      </c>
      <c r="U23" s="407"/>
      <c r="V23" s="407"/>
      <c r="W23" s="234"/>
      <c r="X23" s="233" t="s">
        <v>819</v>
      </c>
      <c r="Y23" s="232"/>
      <c r="Z23" s="426">
        <f t="shared" si="0"/>
        <v>0</v>
      </c>
      <c r="AA23" s="426"/>
      <c r="AB23" s="426"/>
      <c r="AC23" s="426"/>
      <c r="AD23" s="426"/>
      <c r="AE23" s="426"/>
      <c r="AF23" s="203" t="s">
        <v>89</v>
      </c>
      <c r="AG23" s="203"/>
      <c r="AH23" s="203"/>
      <c r="AI23" s="231"/>
      <c r="AJ23" s="207"/>
      <c r="AK23" s="203"/>
    </row>
    <row r="24" spans="2:37" ht="22.5" customHeight="1">
      <c r="B24" s="212"/>
      <c r="C24" s="221" t="s">
        <v>547</v>
      </c>
      <c r="D24" s="220"/>
      <c r="E24" s="220"/>
      <c r="F24" s="220"/>
      <c r="G24" s="220"/>
      <c r="H24" s="220"/>
      <c r="I24" s="220"/>
      <c r="J24" s="220"/>
      <c r="K24" s="230"/>
      <c r="L24" s="220"/>
      <c r="M24" s="220"/>
      <c r="N24" s="220"/>
      <c r="O24" s="220"/>
      <c r="P24" s="220"/>
      <c r="Q24" s="219"/>
      <c r="R24" s="219"/>
      <c r="S24" s="220"/>
      <c r="T24" s="220"/>
      <c r="U24" s="220"/>
      <c r="V24" s="220"/>
      <c r="W24" s="220"/>
      <c r="X24" s="229" t="s">
        <v>819</v>
      </c>
      <c r="Y24" s="228"/>
      <c r="Z24" s="402">
        <f>SUM(Z6:AE23)</f>
        <v>0</v>
      </c>
      <c r="AA24" s="402"/>
      <c r="AB24" s="402"/>
      <c r="AC24" s="402"/>
      <c r="AD24" s="402"/>
      <c r="AE24" s="402"/>
      <c r="AF24" s="220" t="s">
        <v>520</v>
      </c>
      <c r="AG24" s="220"/>
      <c r="AH24" s="408" t="s">
        <v>820</v>
      </c>
      <c r="AI24" s="409"/>
      <c r="AJ24" s="223"/>
      <c r="AK24" s="222"/>
    </row>
    <row r="25" spans="2:37" ht="22.5" customHeight="1">
      <c r="B25" s="212"/>
      <c r="C25" s="203"/>
      <c r="D25" s="203"/>
      <c r="E25" s="203"/>
      <c r="F25" s="203"/>
      <c r="G25" s="203"/>
      <c r="H25" s="203"/>
      <c r="I25" s="203"/>
      <c r="J25" s="203"/>
      <c r="K25" s="203"/>
      <c r="L25" s="203"/>
      <c r="M25" s="203"/>
      <c r="N25" s="203"/>
      <c r="O25" s="203"/>
      <c r="P25" s="203"/>
      <c r="Q25" s="227"/>
      <c r="R25" s="227"/>
      <c r="S25" s="203"/>
      <c r="T25" s="203"/>
      <c r="U25" s="203"/>
      <c r="V25" s="203"/>
      <c r="W25" s="203"/>
      <c r="X25" s="225"/>
      <c r="Y25" s="226"/>
      <c r="Z25" s="225"/>
      <c r="AA25" s="225"/>
      <c r="AB25" s="225"/>
      <c r="AC25" s="225"/>
      <c r="AD25" s="225"/>
      <c r="AE25" s="225"/>
      <c r="AF25" s="203"/>
      <c r="AG25" s="203"/>
      <c r="AH25" s="224"/>
      <c r="AI25" s="222"/>
      <c r="AJ25" s="223"/>
      <c r="AK25" s="222"/>
    </row>
    <row r="26" spans="2:37" ht="22.5" customHeight="1">
      <c r="B26" s="212"/>
      <c r="C26" s="221" t="s">
        <v>821</v>
      </c>
      <c r="D26" s="220"/>
      <c r="E26" s="220"/>
      <c r="F26" s="220"/>
      <c r="G26" s="220"/>
      <c r="H26" s="220"/>
      <c r="I26" s="220"/>
      <c r="J26" s="220"/>
      <c r="K26" s="220"/>
      <c r="L26" s="220"/>
      <c r="M26" s="392">
        <f>Z24*2</f>
        <v>0</v>
      </c>
      <c r="N26" s="393"/>
      <c r="O26" s="393"/>
      <c r="P26" s="393"/>
      <c r="Q26" s="393"/>
      <c r="R26" s="393"/>
      <c r="S26" s="220" t="s">
        <v>89</v>
      </c>
      <c r="T26" s="220"/>
      <c r="U26" s="219" t="s">
        <v>822</v>
      </c>
      <c r="V26" s="218"/>
      <c r="W26" s="203"/>
      <c r="X26" s="225"/>
      <c r="Y26" s="226"/>
      <c r="Z26" s="225"/>
      <c r="AA26" s="225"/>
      <c r="AB26" s="225"/>
      <c r="AC26" s="225"/>
      <c r="AD26" s="225"/>
      <c r="AE26" s="225"/>
      <c r="AF26" s="203"/>
      <c r="AG26" s="203"/>
      <c r="AH26" s="224"/>
      <c r="AI26" s="222"/>
      <c r="AJ26" s="223"/>
      <c r="AK26" s="222"/>
    </row>
    <row r="27" spans="2:37" ht="22.5" customHeight="1">
      <c r="B27" s="212"/>
      <c r="C27" s="221" t="s">
        <v>546</v>
      </c>
      <c r="D27" s="220"/>
      <c r="E27" s="220"/>
      <c r="F27" s="220"/>
      <c r="G27" s="220"/>
      <c r="H27" s="220"/>
      <c r="I27" s="220"/>
      <c r="J27" s="220"/>
      <c r="K27" s="220"/>
      <c r="L27" s="220"/>
      <c r="M27" s="410"/>
      <c r="N27" s="411"/>
      <c r="O27" s="411"/>
      <c r="P27" s="411"/>
      <c r="Q27" s="411"/>
      <c r="R27" s="411"/>
      <c r="S27" s="220" t="s">
        <v>520</v>
      </c>
      <c r="T27" s="220"/>
      <c r="U27" s="219" t="s">
        <v>823</v>
      </c>
      <c r="V27" s="218"/>
      <c r="W27" s="203" t="s">
        <v>545</v>
      </c>
      <c r="X27" s="225"/>
      <c r="Y27" s="226"/>
      <c r="Z27" s="225"/>
      <c r="AA27" s="225"/>
      <c r="AB27" s="225"/>
      <c r="AC27" s="225"/>
      <c r="AD27" s="225"/>
      <c r="AE27" s="225"/>
      <c r="AF27" s="203"/>
      <c r="AG27" s="203"/>
      <c r="AH27" s="224"/>
      <c r="AI27" s="222"/>
      <c r="AJ27" s="223"/>
      <c r="AK27" s="222"/>
    </row>
    <row r="28" spans="2:36" ht="22.5" customHeight="1">
      <c r="B28" s="212"/>
      <c r="C28" s="221" t="s">
        <v>824</v>
      </c>
      <c r="D28" s="220"/>
      <c r="E28" s="220"/>
      <c r="F28" s="220"/>
      <c r="G28" s="220"/>
      <c r="H28" s="220"/>
      <c r="I28" s="220"/>
      <c r="J28" s="220"/>
      <c r="K28" s="220"/>
      <c r="L28" s="220"/>
      <c r="M28" s="388">
        <f>IF(M27="","",ROUND(M26/M27,4))</f>
      </c>
      <c r="N28" s="389"/>
      <c r="O28" s="389"/>
      <c r="P28" s="389"/>
      <c r="Q28" s="389"/>
      <c r="R28" s="389"/>
      <c r="S28" s="220"/>
      <c r="T28" s="220"/>
      <c r="U28" s="219" t="s">
        <v>825</v>
      </c>
      <c r="V28" s="218"/>
      <c r="W28" s="203" t="s">
        <v>544</v>
      </c>
      <c r="X28" s="203"/>
      <c r="Y28" s="203"/>
      <c r="Z28" s="203"/>
      <c r="AA28" s="203"/>
      <c r="AB28" s="203"/>
      <c r="AC28" s="203"/>
      <c r="AD28" s="203"/>
      <c r="AE28" s="203"/>
      <c r="AF28" s="203"/>
      <c r="AG28" s="203"/>
      <c r="AH28" s="203"/>
      <c r="AI28" s="203"/>
      <c r="AJ28" s="207"/>
    </row>
    <row r="29" spans="2:36" ht="22.5" customHeight="1">
      <c r="B29" s="212"/>
      <c r="C29" s="221" t="s">
        <v>826</v>
      </c>
      <c r="D29" s="220"/>
      <c r="E29" s="220"/>
      <c r="F29" s="220"/>
      <c r="G29" s="220"/>
      <c r="H29" s="220"/>
      <c r="I29" s="220"/>
      <c r="J29" s="220"/>
      <c r="K29" s="220"/>
      <c r="L29" s="220"/>
      <c r="M29" s="390">
        <f>IF(M28="","",ROUND(M28*100,2))</f>
      </c>
      <c r="N29" s="391"/>
      <c r="O29" s="391"/>
      <c r="P29" s="391"/>
      <c r="Q29" s="391"/>
      <c r="R29" s="391"/>
      <c r="S29" s="220"/>
      <c r="T29" s="220"/>
      <c r="U29" s="219" t="s">
        <v>827</v>
      </c>
      <c r="V29" s="218"/>
      <c r="W29" s="203"/>
      <c r="X29" s="203"/>
      <c r="Y29" s="203"/>
      <c r="Z29" s="203"/>
      <c r="AA29" s="203"/>
      <c r="AB29" s="203"/>
      <c r="AC29" s="203"/>
      <c r="AD29" s="203"/>
      <c r="AE29" s="203"/>
      <c r="AF29" s="203"/>
      <c r="AG29" s="203"/>
      <c r="AH29" s="203"/>
      <c r="AI29" s="203"/>
      <c r="AJ29" s="207"/>
    </row>
    <row r="30" spans="2:36" ht="22.5" customHeight="1">
      <c r="B30" s="212"/>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7"/>
    </row>
    <row r="31" spans="2:36" ht="22.5" customHeight="1">
      <c r="B31" s="212"/>
      <c r="C31" s="394" t="s">
        <v>543</v>
      </c>
      <c r="D31" s="395"/>
      <c r="E31" s="395"/>
      <c r="F31" s="395"/>
      <c r="G31" s="395"/>
      <c r="H31" s="395"/>
      <c r="I31" s="396"/>
      <c r="J31" s="394" t="s">
        <v>542</v>
      </c>
      <c r="K31" s="400"/>
      <c r="L31" s="401"/>
      <c r="M31" s="394" t="s">
        <v>541</v>
      </c>
      <c r="N31" s="400"/>
      <c r="O31" s="401"/>
      <c r="P31" s="394" t="s">
        <v>828</v>
      </c>
      <c r="Q31" s="400"/>
      <c r="R31" s="401"/>
      <c r="S31" s="394" t="s">
        <v>540</v>
      </c>
      <c r="T31" s="427"/>
      <c r="U31" s="428"/>
      <c r="V31" s="394" t="s">
        <v>829</v>
      </c>
      <c r="W31" s="400"/>
      <c r="X31" s="401"/>
      <c r="Y31" s="217"/>
      <c r="Z31" s="217"/>
      <c r="AA31" s="217"/>
      <c r="AB31" s="203"/>
      <c r="AC31" s="203"/>
      <c r="AD31" s="203"/>
      <c r="AE31" s="203"/>
      <c r="AF31" s="203"/>
      <c r="AG31" s="203"/>
      <c r="AH31" s="203"/>
      <c r="AI31" s="203"/>
      <c r="AJ31" s="207"/>
    </row>
    <row r="32" spans="2:36" ht="22.5" customHeight="1">
      <c r="B32" s="212"/>
      <c r="C32" s="397"/>
      <c r="D32" s="398"/>
      <c r="E32" s="398"/>
      <c r="F32" s="398"/>
      <c r="G32" s="398"/>
      <c r="H32" s="398"/>
      <c r="I32" s="399"/>
      <c r="J32" s="216"/>
      <c r="K32" s="215"/>
      <c r="L32" s="214" t="s">
        <v>827</v>
      </c>
      <c r="M32" s="216"/>
      <c r="N32" s="215"/>
      <c r="O32" s="214" t="s">
        <v>830</v>
      </c>
      <c r="P32" s="216"/>
      <c r="Q32" s="215"/>
      <c r="R32" s="214" t="s">
        <v>831</v>
      </c>
      <c r="S32" s="216"/>
      <c r="T32" s="215"/>
      <c r="U32" s="214" t="s">
        <v>832</v>
      </c>
      <c r="V32" s="216"/>
      <c r="W32" s="215"/>
      <c r="X32" s="214" t="s">
        <v>833</v>
      </c>
      <c r="Y32" s="213"/>
      <c r="Z32" s="213"/>
      <c r="AA32" s="213"/>
      <c r="AB32" s="203"/>
      <c r="AC32" s="203"/>
      <c r="AD32" s="203"/>
      <c r="AE32" s="203"/>
      <c r="AF32" s="203"/>
      <c r="AG32" s="203"/>
      <c r="AH32" s="203"/>
      <c r="AI32" s="203"/>
      <c r="AJ32" s="207"/>
    </row>
    <row r="33" spans="2:36" ht="22.5" customHeight="1">
      <c r="B33" s="212"/>
      <c r="C33" s="372" t="s">
        <v>539</v>
      </c>
      <c r="D33" s="373"/>
      <c r="E33" s="373"/>
      <c r="F33" s="373"/>
      <c r="G33" s="373"/>
      <c r="H33" s="373"/>
      <c r="I33" s="374"/>
      <c r="J33" s="375">
        <f>IF(AND(M29&gt;0,M29&lt;=1),M29,"")</f>
      </c>
      <c r="K33" s="375"/>
      <c r="L33" s="375"/>
      <c r="M33" s="376" t="s">
        <v>834</v>
      </c>
      <c r="N33" s="377"/>
      <c r="O33" s="377"/>
      <c r="P33" s="378" t="s">
        <v>834</v>
      </c>
      <c r="Q33" s="379"/>
      <c r="R33" s="379"/>
      <c r="S33" s="416" t="s">
        <v>834</v>
      </c>
      <c r="T33" s="417"/>
      <c r="U33" s="418"/>
      <c r="V33" s="419">
        <v>1</v>
      </c>
      <c r="W33" s="420"/>
      <c r="X33" s="420"/>
      <c r="Y33" s="213"/>
      <c r="Z33" s="213"/>
      <c r="AA33" s="213"/>
      <c r="AB33" s="203"/>
      <c r="AC33" s="203"/>
      <c r="AD33" s="203"/>
      <c r="AE33" s="203"/>
      <c r="AF33" s="203"/>
      <c r="AG33" s="203"/>
      <c r="AH33" s="203"/>
      <c r="AI33" s="203"/>
      <c r="AJ33" s="207"/>
    </row>
    <row r="34" spans="2:36" ht="22.5" customHeight="1">
      <c r="B34" s="212"/>
      <c r="C34" s="380" t="s">
        <v>538</v>
      </c>
      <c r="D34" s="381"/>
      <c r="E34" s="381"/>
      <c r="F34" s="381"/>
      <c r="G34" s="381"/>
      <c r="H34" s="381"/>
      <c r="I34" s="382"/>
      <c r="J34" s="383">
        <f>IF(AND(M29&gt;1,M29&lt;=4.5),M29,"")</f>
      </c>
      <c r="K34" s="383"/>
      <c r="L34" s="383"/>
      <c r="M34" s="384">
        <v>0.114</v>
      </c>
      <c r="N34" s="385"/>
      <c r="O34" s="385"/>
      <c r="P34" s="386">
        <f>IF(J34="","",J34*M34)</f>
      </c>
      <c r="Q34" s="387"/>
      <c r="R34" s="387"/>
      <c r="S34" s="421">
        <v>0.886</v>
      </c>
      <c r="T34" s="422"/>
      <c r="U34" s="423"/>
      <c r="V34" s="424">
        <f>IF(P34="","",ROUND(P34+S34,3))</f>
      </c>
      <c r="W34" s="425"/>
      <c r="X34" s="425"/>
      <c r="Y34" s="213"/>
      <c r="Z34" s="213"/>
      <c r="AA34" s="213"/>
      <c r="AB34" s="203"/>
      <c r="AC34" s="203"/>
      <c r="AD34" s="203"/>
      <c r="AE34" s="203"/>
      <c r="AF34" s="203"/>
      <c r="AG34" s="203"/>
      <c r="AH34" s="203"/>
      <c r="AI34" s="203"/>
      <c r="AJ34" s="207"/>
    </row>
    <row r="35" spans="2:36" ht="22.5" customHeight="1">
      <c r="B35" s="212"/>
      <c r="C35" s="365" t="s">
        <v>537</v>
      </c>
      <c r="D35" s="366"/>
      <c r="E35" s="366"/>
      <c r="F35" s="366"/>
      <c r="G35" s="366"/>
      <c r="H35" s="366"/>
      <c r="I35" s="367"/>
      <c r="J35" s="368">
        <f>IF(M29&gt;4.5,M29,"")</f>
      </c>
      <c r="K35" s="368"/>
      <c r="L35" s="368"/>
      <c r="M35" s="361" t="s">
        <v>834</v>
      </c>
      <c r="N35" s="362"/>
      <c r="O35" s="363"/>
      <c r="P35" s="369" t="s">
        <v>834</v>
      </c>
      <c r="Q35" s="370"/>
      <c r="R35" s="371"/>
      <c r="S35" s="361" t="s">
        <v>834</v>
      </c>
      <c r="T35" s="362"/>
      <c r="U35" s="363"/>
      <c r="V35" s="364">
        <v>1.4</v>
      </c>
      <c r="W35" s="364"/>
      <c r="X35" s="364"/>
      <c r="Y35" s="209"/>
      <c r="Z35" s="209"/>
      <c r="AA35" s="209"/>
      <c r="AB35" s="203"/>
      <c r="AC35" s="203"/>
      <c r="AD35" s="203"/>
      <c r="AE35" s="203"/>
      <c r="AF35" s="203"/>
      <c r="AG35" s="203"/>
      <c r="AH35" s="203"/>
      <c r="AI35" s="203"/>
      <c r="AJ35" s="207"/>
    </row>
    <row r="36" spans="2:36" ht="22.5" customHeight="1">
      <c r="B36" s="212"/>
      <c r="C36" s="209" t="s">
        <v>536</v>
      </c>
      <c r="D36" s="211"/>
      <c r="E36" s="211"/>
      <c r="F36" s="211"/>
      <c r="G36" s="211"/>
      <c r="H36" s="211"/>
      <c r="I36" s="211"/>
      <c r="J36" s="209"/>
      <c r="K36" s="209"/>
      <c r="L36" s="209"/>
      <c r="M36" s="208"/>
      <c r="N36" s="208"/>
      <c r="O36" s="208"/>
      <c r="P36" s="209"/>
      <c r="Q36" s="209"/>
      <c r="R36" s="209"/>
      <c r="S36" s="209"/>
      <c r="T36" s="210"/>
      <c r="U36" s="210"/>
      <c r="V36" s="209"/>
      <c r="W36" s="209"/>
      <c r="X36" s="209"/>
      <c r="Y36" s="208"/>
      <c r="Z36" s="208"/>
      <c r="AA36" s="208"/>
      <c r="AB36" s="203"/>
      <c r="AC36" s="203"/>
      <c r="AD36" s="203"/>
      <c r="AE36" s="203"/>
      <c r="AF36" s="203"/>
      <c r="AG36" s="203"/>
      <c r="AH36" s="203"/>
      <c r="AI36" s="203"/>
      <c r="AJ36" s="207"/>
    </row>
    <row r="37" spans="2:37" ht="22.5" customHeight="1" thickBot="1">
      <c r="B37" s="206"/>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4"/>
      <c r="AK37" s="203"/>
    </row>
    <row r="38" spans="3:37" ht="22.5" customHeight="1">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row>
  </sheetData>
  <sheetProtection/>
  <mergeCells count="84">
    <mergeCell ref="M23:R23"/>
    <mergeCell ref="M18:R18"/>
    <mergeCell ref="Z18:AE18"/>
    <mergeCell ref="S34:U34"/>
    <mergeCell ref="V34:X34"/>
    <mergeCell ref="Z23:AE23"/>
    <mergeCell ref="Z24:AE24"/>
    <mergeCell ref="T23:V23"/>
    <mergeCell ref="S31:U31"/>
    <mergeCell ref="V31:X31"/>
    <mergeCell ref="S33:U33"/>
    <mergeCell ref="V33:X33"/>
    <mergeCell ref="Z11:AE11"/>
    <mergeCell ref="M6:R6"/>
    <mergeCell ref="M14:R14"/>
    <mergeCell ref="T14:V14"/>
    <mergeCell ref="Z14:AE14"/>
    <mergeCell ref="M9:R9"/>
    <mergeCell ref="M16:R16"/>
    <mergeCell ref="Z16:AE16"/>
    <mergeCell ref="Z22:AE22"/>
    <mergeCell ref="T21:V21"/>
    <mergeCell ref="Z21:AE21"/>
    <mergeCell ref="M21:R21"/>
    <mergeCell ref="Z13:AE13"/>
    <mergeCell ref="T9:V9"/>
    <mergeCell ref="T17:V17"/>
    <mergeCell ref="Z17:AE17"/>
    <mergeCell ref="T16:V16"/>
    <mergeCell ref="Z15:AE15"/>
    <mergeCell ref="Z6:AE6"/>
    <mergeCell ref="T12:V12"/>
    <mergeCell ref="Z12:AE12"/>
    <mergeCell ref="T10:V10"/>
    <mergeCell ref="Z10:AE10"/>
    <mergeCell ref="T6:V6"/>
    <mergeCell ref="T11:V11"/>
    <mergeCell ref="T7:V7"/>
    <mergeCell ref="Z7:AE7"/>
    <mergeCell ref="Z9:AE9"/>
    <mergeCell ref="M8:R8"/>
    <mergeCell ref="T8:V8"/>
    <mergeCell ref="Z8:AE8"/>
    <mergeCell ref="M7:R7"/>
    <mergeCell ref="M10:R10"/>
    <mergeCell ref="M13:R13"/>
    <mergeCell ref="T18:V18"/>
    <mergeCell ref="T13:V13"/>
    <mergeCell ref="M11:R11"/>
    <mergeCell ref="M15:R15"/>
    <mergeCell ref="M12:R12"/>
    <mergeCell ref="M17:R17"/>
    <mergeCell ref="T15:V15"/>
    <mergeCell ref="Z19:AE19"/>
    <mergeCell ref="M20:R20"/>
    <mergeCell ref="T20:V20"/>
    <mergeCell ref="Z20:AE20"/>
    <mergeCell ref="AH24:AI24"/>
    <mergeCell ref="M27:R27"/>
    <mergeCell ref="M19:R19"/>
    <mergeCell ref="T19:V19"/>
    <mergeCell ref="M22:R22"/>
    <mergeCell ref="T22:V22"/>
    <mergeCell ref="M28:R28"/>
    <mergeCell ref="M29:R29"/>
    <mergeCell ref="M26:R26"/>
    <mergeCell ref="C31:I32"/>
    <mergeCell ref="J31:L31"/>
    <mergeCell ref="M31:O31"/>
    <mergeCell ref="P31:R31"/>
    <mergeCell ref="C33:I33"/>
    <mergeCell ref="J33:L33"/>
    <mergeCell ref="M33:O33"/>
    <mergeCell ref="P33:R33"/>
    <mergeCell ref="C34:I34"/>
    <mergeCell ref="J34:L34"/>
    <mergeCell ref="M34:O34"/>
    <mergeCell ref="P34:R34"/>
    <mergeCell ref="S35:U35"/>
    <mergeCell ref="V35:X35"/>
    <mergeCell ref="C35:I35"/>
    <mergeCell ref="J35:L35"/>
    <mergeCell ref="M35:O35"/>
    <mergeCell ref="P35:R35"/>
  </mergeCells>
  <printOptions horizontalCentered="1"/>
  <pageMargins left="0.31496062992125984" right="0.31496062992125984" top="0.984251968503937" bottom="0.1968503937007874" header="0" footer="0"/>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R69"/>
  <sheetViews>
    <sheetView view="pageBreakPreview" zoomScaleSheetLayoutView="100" zoomScalePageLayoutView="0" workbookViewId="0" topLeftCell="A1">
      <selection activeCell="AC33" sqref="AC33"/>
    </sheetView>
  </sheetViews>
  <sheetFormatPr defaultColWidth="9.00390625" defaultRowHeight="13.5"/>
  <cols>
    <col min="1" max="3" width="2.50390625" style="436" customWidth="1"/>
    <col min="4" max="4" width="2.50390625" style="437" customWidth="1"/>
    <col min="5" max="40" width="2.50390625" style="436" customWidth="1"/>
    <col min="41" max="41" width="9.125" style="436" bestFit="1" customWidth="1"/>
    <col min="42" max="43" width="9.75390625" style="436" bestFit="1" customWidth="1"/>
    <col min="44" max="44" width="9.00390625" style="436" customWidth="1"/>
    <col min="45" max="45" width="9.75390625" style="436" bestFit="1" customWidth="1"/>
    <col min="46" max="46" width="9.00390625" style="436" customWidth="1"/>
    <col min="47" max="47" width="9.75390625" style="436" bestFit="1" customWidth="1"/>
    <col min="48" max="16384" width="9.00390625" style="436" customWidth="1"/>
  </cols>
  <sheetData>
    <row r="1" spans="1:10" ht="13.5">
      <c r="A1" s="436" t="s">
        <v>146</v>
      </c>
      <c r="B1" s="437"/>
      <c r="C1" s="437"/>
      <c r="E1" s="437"/>
      <c r="F1" s="437"/>
      <c r="G1" s="437"/>
      <c r="H1" s="437"/>
      <c r="I1" s="437"/>
      <c r="J1" s="437"/>
    </row>
    <row r="2" spans="2:37" ht="13.5">
      <c r="B2" s="437"/>
      <c r="C2" s="437"/>
      <c r="E2" s="437"/>
      <c r="F2" s="437"/>
      <c r="G2" s="437"/>
      <c r="H2" s="437"/>
      <c r="I2" s="437"/>
      <c r="J2" s="437"/>
      <c r="Z2" s="438" t="s">
        <v>145</v>
      </c>
      <c r="AA2" s="438"/>
      <c r="AB2" s="438"/>
      <c r="AC2" s="438"/>
      <c r="AD2" s="438"/>
      <c r="AE2" s="438">
        <f>IF('総括表'!$H$4=0,"",'総括表'!$H$4)</f>
      </c>
      <c r="AF2" s="438"/>
      <c r="AG2" s="438"/>
      <c r="AH2" s="438"/>
      <c r="AI2" s="438"/>
      <c r="AJ2" s="438"/>
      <c r="AK2" s="438"/>
    </row>
    <row r="3" spans="1:10" ht="13.5">
      <c r="A3" s="437" t="s">
        <v>144</v>
      </c>
      <c r="B3" s="437"/>
      <c r="C3" s="437"/>
      <c r="E3" s="437"/>
      <c r="F3" s="437"/>
      <c r="G3" s="437"/>
      <c r="H3" s="437"/>
      <c r="I3" s="437"/>
      <c r="J3" s="437"/>
    </row>
    <row r="4" spans="1:7" s="437" customFormat="1" ht="13.5">
      <c r="A4" s="437" t="s">
        <v>143</v>
      </c>
      <c r="B4" s="439"/>
      <c r="C4" s="439"/>
      <c r="D4" s="439"/>
      <c r="E4" s="440"/>
      <c r="F4" s="440"/>
      <c r="G4" s="441"/>
    </row>
    <row r="5" spans="2:32" s="437" customFormat="1" ht="13.5">
      <c r="B5" s="442" t="s">
        <v>142</v>
      </c>
      <c r="C5" s="442"/>
      <c r="D5" s="442"/>
      <c r="E5" s="442"/>
      <c r="F5" s="442"/>
      <c r="G5" s="442"/>
      <c r="H5" s="442"/>
      <c r="I5" s="443"/>
      <c r="J5" s="443"/>
      <c r="K5" s="443"/>
      <c r="L5" s="443"/>
      <c r="M5" s="443"/>
      <c r="N5" s="443"/>
      <c r="O5" s="442" t="s">
        <v>89</v>
      </c>
      <c r="P5" s="442"/>
      <c r="Q5" s="444" t="s">
        <v>85</v>
      </c>
      <c r="R5" s="445" t="e">
        <f>ROUND(I5/I6,2)</f>
        <v>#DIV/0!</v>
      </c>
      <c r="S5" s="445"/>
      <c r="T5" s="445"/>
      <c r="U5" s="445"/>
      <c r="AB5" s="444" t="s">
        <v>125</v>
      </c>
      <c r="AC5" s="444"/>
      <c r="AD5" s="444"/>
      <c r="AE5" s="444"/>
      <c r="AF5" s="444"/>
    </row>
    <row r="6" spans="2:32" s="437" customFormat="1" ht="13.5">
      <c r="B6" s="437" t="s">
        <v>141</v>
      </c>
      <c r="F6" s="446"/>
      <c r="I6" s="447"/>
      <c r="J6" s="447"/>
      <c r="K6" s="447"/>
      <c r="L6" s="447"/>
      <c r="M6" s="447"/>
      <c r="N6" s="447"/>
      <c r="O6" s="448" t="s">
        <v>89</v>
      </c>
      <c r="Q6" s="444"/>
      <c r="R6" s="445"/>
      <c r="S6" s="445"/>
      <c r="T6" s="445"/>
      <c r="U6" s="445"/>
      <c r="V6" s="437" t="s">
        <v>140</v>
      </c>
      <c r="AB6" s="444"/>
      <c r="AC6" s="444"/>
      <c r="AD6" s="444"/>
      <c r="AE6" s="444"/>
      <c r="AF6" s="444"/>
    </row>
    <row r="7" spans="2:30" s="437" customFormat="1" ht="15">
      <c r="B7" s="449"/>
      <c r="F7" s="446"/>
      <c r="I7" s="450"/>
      <c r="J7" s="450"/>
      <c r="K7" s="450"/>
      <c r="L7" s="450"/>
      <c r="M7" s="450"/>
      <c r="N7" s="450"/>
      <c r="AD7" s="451" t="s">
        <v>85</v>
      </c>
    </row>
    <row r="8" spans="2:33" s="437" customFormat="1" ht="13.5">
      <c r="B8" s="442" t="s">
        <v>139</v>
      </c>
      <c r="C8" s="442"/>
      <c r="D8" s="442"/>
      <c r="E8" s="442"/>
      <c r="F8" s="442"/>
      <c r="G8" s="442"/>
      <c r="H8" s="442"/>
      <c r="I8" s="443"/>
      <c r="J8" s="443"/>
      <c r="K8" s="443"/>
      <c r="L8" s="443"/>
      <c r="M8" s="443"/>
      <c r="N8" s="443"/>
      <c r="O8" s="442" t="s">
        <v>89</v>
      </c>
      <c r="P8" s="442"/>
      <c r="Q8" s="444" t="s">
        <v>85</v>
      </c>
      <c r="R8" s="445" t="e">
        <f>ROUND(I8/I9,2)</f>
        <v>#DIV/0!</v>
      </c>
      <c r="S8" s="445"/>
      <c r="T8" s="445"/>
      <c r="U8" s="445"/>
      <c r="AA8" s="438" t="s">
        <v>138</v>
      </c>
      <c r="AB8" s="438"/>
      <c r="AC8" s="438"/>
      <c r="AD8" s="438"/>
      <c r="AE8" s="438"/>
      <c r="AF8" s="438"/>
      <c r="AG8" s="438"/>
    </row>
    <row r="9" spans="2:33" s="437" customFormat="1" ht="13.5">
      <c r="B9" s="437" t="s">
        <v>137</v>
      </c>
      <c r="F9" s="446"/>
      <c r="I9" s="447"/>
      <c r="J9" s="447"/>
      <c r="K9" s="447"/>
      <c r="L9" s="447"/>
      <c r="M9" s="447"/>
      <c r="N9" s="447"/>
      <c r="O9" s="448" t="s">
        <v>89</v>
      </c>
      <c r="Q9" s="444"/>
      <c r="R9" s="445"/>
      <c r="S9" s="445"/>
      <c r="T9" s="445"/>
      <c r="U9" s="445"/>
      <c r="V9" s="437" t="s">
        <v>136</v>
      </c>
      <c r="AA9" s="452">
        <v>3</v>
      </c>
      <c r="AB9" s="452"/>
      <c r="AC9" s="452"/>
      <c r="AD9" s="452"/>
      <c r="AE9" s="452"/>
      <c r="AF9" s="452"/>
      <c r="AG9" s="452"/>
    </row>
    <row r="10" spans="2:30" s="437" customFormat="1" ht="15">
      <c r="B10" s="449"/>
      <c r="I10" s="450"/>
      <c r="J10" s="450"/>
      <c r="K10" s="450"/>
      <c r="L10" s="450"/>
      <c r="M10" s="450"/>
      <c r="N10" s="450"/>
      <c r="AD10" s="451" t="s">
        <v>85</v>
      </c>
    </row>
    <row r="11" spans="2:32" s="437" customFormat="1" ht="13.5">
      <c r="B11" s="442" t="s">
        <v>135</v>
      </c>
      <c r="C11" s="442"/>
      <c r="D11" s="442"/>
      <c r="E11" s="442"/>
      <c r="F11" s="442"/>
      <c r="G11" s="442"/>
      <c r="H11" s="442"/>
      <c r="I11" s="443"/>
      <c r="J11" s="443"/>
      <c r="K11" s="443"/>
      <c r="L11" s="443"/>
      <c r="M11" s="443"/>
      <c r="N11" s="443"/>
      <c r="O11" s="442" t="s">
        <v>89</v>
      </c>
      <c r="P11" s="442"/>
      <c r="Q11" s="444" t="s">
        <v>85</v>
      </c>
      <c r="R11" s="445" t="e">
        <f>ROUND(I11/I12,2)</f>
        <v>#DIV/0!</v>
      </c>
      <c r="S11" s="445"/>
      <c r="T11" s="445"/>
      <c r="U11" s="445"/>
      <c r="AC11" s="445" t="e">
        <f>ROUND((R5+R8+R11)/3,2)</f>
        <v>#DIV/0!</v>
      </c>
      <c r="AD11" s="445"/>
      <c r="AE11" s="445"/>
      <c r="AF11" s="445"/>
    </row>
    <row r="12" spans="2:33" s="437" customFormat="1" ht="13.5">
      <c r="B12" s="437" t="s">
        <v>134</v>
      </c>
      <c r="F12" s="446"/>
      <c r="I12" s="447"/>
      <c r="J12" s="447"/>
      <c r="K12" s="447"/>
      <c r="L12" s="447"/>
      <c r="M12" s="447"/>
      <c r="N12" s="447"/>
      <c r="O12" s="448" t="s">
        <v>89</v>
      </c>
      <c r="Q12" s="444"/>
      <c r="R12" s="445"/>
      <c r="S12" s="445"/>
      <c r="T12" s="445"/>
      <c r="U12" s="445"/>
      <c r="V12" s="437" t="s">
        <v>133</v>
      </c>
      <c r="AC12" s="453"/>
      <c r="AD12" s="453"/>
      <c r="AE12" s="453"/>
      <c r="AF12" s="453"/>
      <c r="AG12" s="437" t="s">
        <v>132</v>
      </c>
    </row>
    <row r="13" spans="6:44" s="454" customFormat="1" ht="13.5">
      <c r="F13" s="455"/>
      <c r="I13" s="456"/>
      <c r="J13" s="456"/>
      <c r="K13" s="456"/>
      <c r="L13" s="456"/>
      <c r="M13" s="456"/>
      <c r="N13" s="456"/>
      <c r="Q13" s="457"/>
      <c r="R13" s="458"/>
      <c r="S13" s="458"/>
      <c r="T13" s="458"/>
      <c r="U13" s="458"/>
      <c r="AC13" s="458"/>
      <c r="AD13" s="458"/>
      <c r="AE13" s="458"/>
      <c r="AF13" s="458"/>
      <c r="AR13" s="437"/>
    </row>
    <row r="14" spans="2:23" s="437" customFormat="1" ht="13.5">
      <c r="B14" s="437" t="s">
        <v>131</v>
      </c>
      <c r="G14" s="459"/>
      <c r="O14" s="459"/>
      <c r="W14" s="454" t="s">
        <v>130</v>
      </c>
    </row>
    <row r="15" spans="7:20" s="437" customFormat="1" ht="13.5">
      <c r="G15" s="459"/>
      <c r="O15" s="459"/>
      <c r="T15" s="454"/>
    </row>
    <row r="16" s="437" customFormat="1" ht="13.5">
      <c r="A16" s="437" t="s">
        <v>129</v>
      </c>
    </row>
    <row r="17" spans="1:44" s="437" customFormat="1" ht="13.5">
      <c r="A17" s="444" t="s">
        <v>128</v>
      </c>
      <c r="B17" s="444"/>
      <c r="C17" s="444"/>
      <c r="D17" s="444"/>
      <c r="E17" s="444"/>
      <c r="F17" s="444"/>
      <c r="G17" s="444"/>
      <c r="H17" s="444" t="s">
        <v>127</v>
      </c>
      <c r="I17" s="444"/>
      <c r="J17" s="444"/>
      <c r="K17" s="444"/>
      <c r="M17" s="444" t="s">
        <v>126</v>
      </c>
      <c r="N17" s="444"/>
      <c r="O17" s="444"/>
      <c r="P17" s="444"/>
      <c r="R17" s="460"/>
      <c r="S17" s="460"/>
      <c r="T17" s="460"/>
      <c r="U17" s="460"/>
      <c r="V17" s="460"/>
      <c r="W17" s="460"/>
      <c r="X17" s="460"/>
      <c r="Y17" s="460"/>
      <c r="Z17" s="461" t="s">
        <v>125</v>
      </c>
      <c r="AA17" s="461"/>
      <c r="AB17" s="461"/>
      <c r="AC17" s="461"/>
      <c r="AD17" s="461"/>
      <c r="AE17" s="462" t="s">
        <v>124</v>
      </c>
      <c r="AF17" s="462"/>
      <c r="AG17" s="462"/>
      <c r="AH17" s="462"/>
      <c r="AI17" s="463" t="s">
        <v>123</v>
      </c>
      <c r="AJ17" s="463"/>
      <c r="AK17" s="463"/>
      <c r="AL17" s="463"/>
      <c r="AR17" s="436"/>
    </row>
    <row r="18" spans="1:38" ht="13.5" customHeight="1">
      <c r="A18" s="437"/>
      <c r="B18" s="437"/>
      <c r="C18" s="445" t="e">
        <f>AC11</f>
        <v>#DIV/0!</v>
      </c>
      <c r="D18" s="445"/>
      <c r="E18" s="445"/>
      <c r="F18" s="445"/>
      <c r="G18" s="444" t="s">
        <v>122</v>
      </c>
      <c r="H18" s="464" t="e">
        <f>VLOOKUP(C18,Z18:AL22,6)</f>
        <v>#DIV/0!</v>
      </c>
      <c r="I18" s="464"/>
      <c r="J18" s="464"/>
      <c r="K18" s="464"/>
      <c r="L18" s="465" t="s">
        <v>90</v>
      </c>
      <c r="M18" s="466" t="e">
        <f>VLOOKUP(C18,Z18:AL22,10)</f>
        <v>#DIV/0!</v>
      </c>
      <c r="N18" s="466"/>
      <c r="O18" s="466"/>
      <c r="P18" s="466"/>
      <c r="Q18" s="465" t="s">
        <v>85</v>
      </c>
      <c r="R18" s="466" t="e">
        <f>ROUND(C18*H18,3)+M18</f>
        <v>#DIV/0!</v>
      </c>
      <c r="S18" s="466"/>
      <c r="T18" s="466"/>
      <c r="U18" s="466"/>
      <c r="X18" s="467"/>
      <c r="Z18" s="468">
        <v>0</v>
      </c>
      <c r="AA18" s="468"/>
      <c r="AB18" s="468"/>
      <c r="AC18" s="468"/>
      <c r="AD18" s="468"/>
      <c r="AE18" s="469">
        <v>-0.14</v>
      </c>
      <c r="AF18" s="469"/>
      <c r="AG18" s="469"/>
      <c r="AH18" s="469"/>
      <c r="AI18" s="469">
        <v>0.599</v>
      </c>
      <c r="AJ18" s="469"/>
      <c r="AK18" s="469"/>
      <c r="AL18" s="469"/>
    </row>
    <row r="19" spans="1:44" ht="13.5">
      <c r="A19" s="437"/>
      <c r="B19" s="437"/>
      <c r="C19" s="445"/>
      <c r="D19" s="445"/>
      <c r="E19" s="445"/>
      <c r="F19" s="445"/>
      <c r="G19" s="444"/>
      <c r="H19" s="464"/>
      <c r="I19" s="464"/>
      <c r="J19" s="464"/>
      <c r="K19" s="464"/>
      <c r="L19" s="465"/>
      <c r="M19" s="466"/>
      <c r="N19" s="466"/>
      <c r="O19" s="466"/>
      <c r="P19" s="466"/>
      <c r="Q19" s="465"/>
      <c r="R19" s="466"/>
      <c r="S19" s="466"/>
      <c r="T19" s="466"/>
      <c r="U19" s="466"/>
      <c r="V19" s="436" t="s">
        <v>121</v>
      </c>
      <c r="X19" s="467"/>
      <c r="Z19" s="468">
        <v>0.6</v>
      </c>
      <c r="AA19" s="468"/>
      <c r="AB19" s="468"/>
      <c r="AC19" s="468"/>
      <c r="AD19" s="468"/>
      <c r="AE19" s="469">
        <v>-0.3</v>
      </c>
      <c r="AF19" s="469"/>
      <c r="AG19" s="469"/>
      <c r="AH19" s="469"/>
      <c r="AI19" s="469">
        <v>0.695</v>
      </c>
      <c r="AJ19" s="469"/>
      <c r="AK19" s="469"/>
      <c r="AL19" s="469"/>
      <c r="AO19" s="470"/>
      <c r="AP19" s="470"/>
      <c r="AQ19" s="470"/>
      <c r="AR19" s="470"/>
    </row>
    <row r="20" spans="1:44" s="473" customFormat="1" ht="13.5">
      <c r="A20" s="454"/>
      <c r="B20" s="454"/>
      <c r="C20" s="458"/>
      <c r="D20" s="458"/>
      <c r="E20" s="458"/>
      <c r="F20" s="458"/>
      <c r="G20" s="457"/>
      <c r="H20" s="471"/>
      <c r="I20" s="471"/>
      <c r="J20" s="471"/>
      <c r="K20" s="471"/>
      <c r="L20" s="472"/>
      <c r="M20" s="470"/>
      <c r="N20" s="470"/>
      <c r="O20" s="470"/>
      <c r="P20" s="470"/>
      <c r="Q20" s="472"/>
      <c r="R20" s="470"/>
      <c r="S20" s="470"/>
      <c r="T20" s="470"/>
      <c r="U20" s="470"/>
      <c r="X20" s="474"/>
      <c r="Y20" s="475"/>
      <c r="Z20" s="468">
        <v>0.75</v>
      </c>
      <c r="AA20" s="468"/>
      <c r="AB20" s="468"/>
      <c r="AC20" s="468"/>
      <c r="AD20" s="468"/>
      <c r="AE20" s="469">
        <v>-0.5</v>
      </c>
      <c r="AF20" s="469"/>
      <c r="AG20" s="469"/>
      <c r="AH20" s="469"/>
      <c r="AI20" s="469">
        <v>0.845</v>
      </c>
      <c r="AJ20" s="469"/>
      <c r="AK20" s="469"/>
      <c r="AL20" s="469"/>
      <c r="AO20" s="470"/>
      <c r="AP20" s="470"/>
      <c r="AQ20" s="470"/>
      <c r="AR20" s="470"/>
    </row>
    <row r="21" spans="1:44" s="473" customFormat="1" ht="13.5">
      <c r="A21" s="454"/>
      <c r="B21" s="454"/>
      <c r="C21" s="458" t="s">
        <v>120</v>
      </c>
      <c r="D21" s="458"/>
      <c r="E21" s="458"/>
      <c r="F21" s="458"/>
      <c r="G21" s="457"/>
      <c r="H21" s="471"/>
      <c r="I21" s="471"/>
      <c r="J21" s="471"/>
      <c r="K21" s="471"/>
      <c r="L21" s="472"/>
      <c r="M21" s="470"/>
      <c r="N21" s="470"/>
      <c r="O21" s="470"/>
      <c r="P21" s="470"/>
      <c r="Q21" s="472"/>
      <c r="R21" s="470"/>
      <c r="S21" s="470"/>
      <c r="T21" s="470"/>
      <c r="U21" s="470"/>
      <c r="X21" s="474"/>
      <c r="Z21" s="468">
        <v>0.85</v>
      </c>
      <c r="AA21" s="468"/>
      <c r="AB21" s="468"/>
      <c r="AC21" s="468"/>
      <c r="AD21" s="468"/>
      <c r="AE21" s="469">
        <v>-0.95</v>
      </c>
      <c r="AF21" s="469"/>
      <c r="AG21" s="469"/>
      <c r="AH21" s="469"/>
      <c r="AI21" s="469">
        <v>1.228</v>
      </c>
      <c r="AJ21" s="469"/>
      <c r="AK21" s="469"/>
      <c r="AL21" s="469"/>
      <c r="AO21" s="470"/>
      <c r="AP21" s="470"/>
      <c r="AQ21" s="470"/>
      <c r="AR21" s="470"/>
    </row>
    <row r="22" spans="1:44" s="473" customFormat="1" ht="13.5">
      <c r="A22" s="454"/>
      <c r="B22" s="454"/>
      <c r="C22" s="458"/>
      <c r="D22" s="458"/>
      <c r="R22" s="470"/>
      <c r="S22" s="470"/>
      <c r="T22" s="470"/>
      <c r="U22" s="470"/>
      <c r="X22" s="474"/>
      <c r="Z22" s="468">
        <v>0.95</v>
      </c>
      <c r="AA22" s="468"/>
      <c r="AB22" s="468"/>
      <c r="AC22" s="468"/>
      <c r="AD22" s="468"/>
      <c r="AE22" s="469">
        <v>-0.5</v>
      </c>
      <c r="AF22" s="469"/>
      <c r="AG22" s="469"/>
      <c r="AH22" s="469"/>
      <c r="AI22" s="469">
        <v>0.8</v>
      </c>
      <c r="AJ22" s="469"/>
      <c r="AK22" s="469"/>
      <c r="AL22" s="469"/>
      <c r="AO22" s="470"/>
      <c r="AP22" s="470"/>
      <c r="AQ22" s="470"/>
      <c r="AR22" s="470"/>
    </row>
    <row r="23" spans="1:42" s="473" customFormat="1" ht="13.5">
      <c r="A23" s="454"/>
      <c r="B23" s="454"/>
      <c r="C23" s="458"/>
      <c r="D23" s="458"/>
      <c r="R23" s="470"/>
      <c r="S23" s="470"/>
      <c r="T23" s="470"/>
      <c r="U23" s="470"/>
      <c r="X23" s="474"/>
      <c r="AO23" s="470"/>
      <c r="AP23" s="470"/>
    </row>
    <row r="24" spans="1:42" s="473" customFormat="1" ht="13.5">
      <c r="A24" s="454"/>
      <c r="B24" s="454"/>
      <c r="C24" s="458"/>
      <c r="D24" s="458"/>
      <c r="R24" s="466" t="e">
        <f>IF(R18&lt;0.3,0.3,IF(R18&gt;0.55,0.55,R18))</f>
        <v>#DIV/0!</v>
      </c>
      <c r="S24" s="466"/>
      <c r="T24" s="466"/>
      <c r="U24" s="466"/>
      <c r="X24" s="474"/>
      <c r="Z24" s="476" t="s">
        <v>119</v>
      </c>
      <c r="AA24" s="476"/>
      <c r="AB24" s="476"/>
      <c r="AC24" s="476"/>
      <c r="AD24" s="476"/>
      <c r="AE24" s="476"/>
      <c r="AF24" s="476"/>
      <c r="AG24" s="476"/>
      <c r="AH24" s="476"/>
      <c r="AI24" s="476"/>
      <c r="AJ24" s="476"/>
      <c r="AK24" s="476"/>
      <c r="AL24" s="476"/>
      <c r="AO24" s="470"/>
      <c r="AP24" s="470"/>
    </row>
    <row r="25" spans="1:42" s="473" customFormat="1" ht="13.5">
      <c r="A25" s="454"/>
      <c r="B25" s="454"/>
      <c r="C25" s="458"/>
      <c r="D25" s="458"/>
      <c r="R25" s="466"/>
      <c r="S25" s="466"/>
      <c r="T25" s="466"/>
      <c r="U25" s="466"/>
      <c r="V25" s="436" t="s">
        <v>118</v>
      </c>
      <c r="X25" s="474"/>
      <c r="Z25" s="476"/>
      <c r="AA25" s="476"/>
      <c r="AB25" s="476"/>
      <c r="AC25" s="476"/>
      <c r="AD25" s="476"/>
      <c r="AE25" s="476"/>
      <c r="AF25" s="476"/>
      <c r="AG25" s="476"/>
      <c r="AH25" s="476"/>
      <c r="AI25" s="476"/>
      <c r="AJ25" s="476"/>
      <c r="AK25" s="476"/>
      <c r="AL25" s="476"/>
      <c r="AO25" s="470"/>
      <c r="AP25" s="470"/>
    </row>
    <row r="26" spans="1:42" s="473" customFormat="1" ht="13.5">
      <c r="A26" s="454"/>
      <c r="B26" s="454"/>
      <c r="C26" s="458"/>
      <c r="D26" s="458"/>
      <c r="R26" s="470"/>
      <c r="S26" s="470"/>
      <c r="T26" s="470"/>
      <c r="U26" s="470"/>
      <c r="X26" s="474"/>
      <c r="AO26" s="470"/>
      <c r="AP26" s="470"/>
    </row>
    <row r="27" spans="1:44" ht="14.25" thickBot="1">
      <c r="A27" s="437"/>
      <c r="B27" s="437"/>
      <c r="C27" s="437"/>
      <c r="E27" s="437"/>
      <c r="F27" s="437"/>
      <c r="G27" s="437"/>
      <c r="H27" s="437"/>
      <c r="I27" s="437"/>
      <c r="J27" s="437"/>
      <c r="AO27" s="470"/>
      <c r="AP27" s="470"/>
      <c r="AQ27" s="470"/>
      <c r="AR27" s="470"/>
    </row>
    <row r="28" spans="1:37" ht="13.5">
      <c r="A28" s="437"/>
      <c r="B28" s="437"/>
      <c r="C28" s="444" t="s">
        <v>117</v>
      </c>
      <c r="D28" s="444"/>
      <c r="E28" s="444"/>
      <c r="F28" s="444"/>
      <c r="G28" s="444"/>
      <c r="H28" s="444"/>
      <c r="I28" s="444"/>
      <c r="J28" s="444"/>
      <c r="K28" s="444"/>
      <c r="L28" s="444"/>
      <c r="M28" s="465" t="s">
        <v>85</v>
      </c>
      <c r="N28" s="438" t="s">
        <v>116</v>
      </c>
      <c r="O28" s="438"/>
      <c r="P28" s="438"/>
      <c r="Q28" s="438"/>
      <c r="R28" s="465" t="s">
        <v>85</v>
      </c>
      <c r="S28" s="477" t="e">
        <f>ROUND(R24/0.3,3)</f>
        <v>#DIV/0!</v>
      </c>
      <c r="T28" s="478"/>
      <c r="U28" s="478"/>
      <c r="V28" s="479"/>
      <c r="W28" s="480" t="s">
        <v>115</v>
      </c>
      <c r="X28" s="465"/>
      <c r="Y28" s="476" t="s">
        <v>114</v>
      </c>
      <c r="Z28" s="476"/>
      <c r="AA28" s="476"/>
      <c r="AB28" s="476"/>
      <c r="AC28" s="476"/>
      <c r="AD28" s="476"/>
      <c r="AE28" s="476"/>
      <c r="AF28" s="476"/>
      <c r="AG28" s="476"/>
      <c r="AH28" s="476"/>
      <c r="AI28" s="476"/>
      <c r="AJ28" s="476"/>
      <c r="AK28" s="476"/>
    </row>
    <row r="29" spans="1:37" ht="14.25" thickBot="1">
      <c r="A29" s="437"/>
      <c r="B29" s="437"/>
      <c r="C29" s="444"/>
      <c r="D29" s="444"/>
      <c r="E29" s="444"/>
      <c r="F29" s="444"/>
      <c r="G29" s="444"/>
      <c r="H29" s="444"/>
      <c r="I29" s="444"/>
      <c r="J29" s="444"/>
      <c r="K29" s="444"/>
      <c r="L29" s="444"/>
      <c r="M29" s="465"/>
      <c r="N29" s="481">
        <v>0.3</v>
      </c>
      <c r="O29" s="481"/>
      <c r="P29" s="481"/>
      <c r="Q29" s="481"/>
      <c r="R29" s="465"/>
      <c r="S29" s="482"/>
      <c r="T29" s="483"/>
      <c r="U29" s="483"/>
      <c r="V29" s="484"/>
      <c r="W29" s="480"/>
      <c r="X29" s="465"/>
      <c r="Y29" s="476"/>
      <c r="Z29" s="476"/>
      <c r="AA29" s="476"/>
      <c r="AB29" s="476"/>
      <c r="AC29" s="476"/>
      <c r="AD29" s="476"/>
      <c r="AE29" s="476"/>
      <c r="AF29" s="476"/>
      <c r="AG29" s="476"/>
      <c r="AH29" s="476"/>
      <c r="AI29" s="476"/>
      <c r="AJ29" s="476"/>
      <c r="AK29" s="476"/>
    </row>
    <row r="30" spans="1:37" ht="9.75" customHeight="1">
      <c r="A30" s="437"/>
      <c r="B30" s="437"/>
      <c r="C30" s="459"/>
      <c r="D30" s="459"/>
      <c r="E30" s="459"/>
      <c r="F30" s="459"/>
      <c r="G30" s="459"/>
      <c r="H30" s="459"/>
      <c r="I30" s="459"/>
      <c r="J30" s="459"/>
      <c r="K30" s="459"/>
      <c r="L30" s="459"/>
      <c r="M30" s="485"/>
      <c r="N30" s="486"/>
      <c r="O30" s="486"/>
      <c r="P30" s="487"/>
      <c r="Q30" s="487"/>
      <c r="R30" s="472"/>
      <c r="S30" s="470"/>
      <c r="T30" s="470"/>
      <c r="U30" s="470"/>
      <c r="V30" s="470"/>
      <c r="W30" s="457"/>
      <c r="X30" s="472"/>
      <c r="Y30" s="475"/>
      <c r="Z30" s="488"/>
      <c r="AA30" s="488"/>
      <c r="AB30" s="488"/>
      <c r="AC30" s="488"/>
      <c r="AD30" s="488"/>
      <c r="AE30" s="488"/>
      <c r="AF30" s="488"/>
      <c r="AG30" s="488"/>
      <c r="AH30" s="488"/>
      <c r="AI30" s="488"/>
      <c r="AJ30" s="488"/>
      <c r="AK30" s="488"/>
    </row>
    <row r="31" spans="1:37" ht="9.75" customHeight="1">
      <c r="A31" s="437"/>
      <c r="B31" s="437"/>
      <c r="C31" s="459"/>
      <c r="D31" s="459"/>
      <c r="E31" s="459"/>
      <c r="F31" s="459"/>
      <c r="G31" s="459"/>
      <c r="H31" s="459"/>
      <c r="I31" s="459"/>
      <c r="J31" s="459"/>
      <c r="K31" s="459"/>
      <c r="L31" s="459"/>
      <c r="M31" s="485"/>
      <c r="N31" s="486"/>
      <c r="O31" s="486"/>
      <c r="P31" s="487"/>
      <c r="Q31" s="487"/>
      <c r="R31" s="472"/>
      <c r="S31" s="470"/>
      <c r="T31" s="470"/>
      <c r="U31" s="470"/>
      <c r="V31" s="470"/>
      <c r="W31" s="457"/>
      <c r="X31" s="472"/>
      <c r="Y31" s="475"/>
      <c r="Z31" s="488"/>
      <c r="AA31" s="488"/>
      <c r="AB31" s="488"/>
      <c r="AC31" s="488"/>
      <c r="AD31" s="488"/>
      <c r="AE31" s="488"/>
      <c r="AF31" s="488"/>
      <c r="AG31" s="488"/>
      <c r="AH31" s="488"/>
      <c r="AI31" s="488"/>
      <c r="AJ31" s="488"/>
      <c r="AK31" s="488"/>
    </row>
    <row r="32" spans="1:37" ht="9.75" customHeight="1">
      <c r="A32" s="437"/>
      <c r="B32" s="437"/>
      <c r="C32" s="459"/>
      <c r="D32" s="459"/>
      <c r="E32" s="459"/>
      <c r="F32" s="459"/>
      <c r="G32" s="459"/>
      <c r="H32" s="459"/>
      <c r="I32" s="459"/>
      <c r="J32" s="459"/>
      <c r="K32" s="459"/>
      <c r="L32" s="459"/>
      <c r="M32" s="485"/>
      <c r="N32" s="486"/>
      <c r="O32" s="486"/>
      <c r="P32" s="487"/>
      <c r="Q32" s="487"/>
      <c r="R32" s="472"/>
      <c r="S32" s="470"/>
      <c r="T32" s="470"/>
      <c r="U32" s="470"/>
      <c r="V32" s="470"/>
      <c r="W32" s="457"/>
      <c r="X32" s="472"/>
      <c r="Y32" s="475"/>
      <c r="Z32" s="488"/>
      <c r="AA32" s="488"/>
      <c r="AB32" s="488"/>
      <c r="AC32" s="488"/>
      <c r="AD32" s="488"/>
      <c r="AE32" s="488"/>
      <c r="AF32" s="488"/>
      <c r="AG32" s="488"/>
      <c r="AH32" s="488"/>
      <c r="AI32" s="488"/>
      <c r="AJ32" s="488"/>
      <c r="AK32" s="488"/>
    </row>
    <row r="33" spans="1:37" ht="9.75" customHeight="1">
      <c r="A33" s="437"/>
      <c r="B33" s="437"/>
      <c r="C33" s="459"/>
      <c r="D33" s="459"/>
      <c r="E33" s="459"/>
      <c r="F33" s="459"/>
      <c r="G33" s="459"/>
      <c r="H33" s="459"/>
      <c r="I33" s="459"/>
      <c r="J33" s="459"/>
      <c r="K33" s="459"/>
      <c r="L33" s="459"/>
      <c r="M33" s="485"/>
      <c r="N33" s="486"/>
      <c r="O33" s="486"/>
      <c r="P33" s="487"/>
      <c r="Q33" s="487"/>
      <c r="R33" s="472"/>
      <c r="S33" s="470"/>
      <c r="T33" s="470"/>
      <c r="U33" s="470"/>
      <c r="V33" s="470"/>
      <c r="W33" s="457"/>
      <c r="X33" s="472"/>
      <c r="Y33" s="475"/>
      <c r="Z33" s="488"/>
      <c r="AA33" s="488"/>
      <c r="AB33" s="488"/>
      <c r="AC33" s="488"/>
      <c r="AD33" s="488"/>
      <c r="AE33" s="488"/>
      <c r="AF33" s="488"/>
      <c r="AG33" s="488"/>
      <c r="AH33" s="488"/>
      <c r="AI33" s="488"/>
      <c r="AJ33" s="488"/>
      <c r="AK33" s="488"/>
    </row>
    <row r="34" spans="1:37" s="473" customFormat="1" ht="9.75" customHeight="1">
      <c r="A34" s="454"/>
      <c r="B34" s="454"/>
      <c r="C34" s="457"/>
      <c r="D34" s="457"/>
      <c r="E34" s="457"/>
      <c r="F34" s="457"/>
      <c r="G34" s="457"/>
      <c r="H34" s="457"/>
      <c r="I34" s="457"/>
      <c r="J34" s="457"/>
      <c r="K34" s="457"/>
      <c r="L34" s="457"/>
      <c r="M34" s="472"/>
      <c r="N34" s="487"/>
      <c r="O34" s="487"/>
      <c r="P34" s="487"/>
      <c r="Q34" s="487"/>
      <c r="R34" s="472"/>
      <c r="S34" s="470"/>
      <c r="T34" s="470"/>
      <c r="U34" s="470"/>
      <c r="V34" s="470"/>
      <c r="Y34" s="489"/>
      <c r="Z34" s="489"/>
      <c r="AA34" s="489"/>
      <c r="AB34" s="489"/>
      <c r="AC34" s="489"/>
      <c r="AD34" s="489"/>
      <c r="AE34" s="489"/>
      <c r="AF34" s="489"/>
      <c r="AG34" s="489"/>
      <c r="AH34" s="489"/>
      <c r="AI34" s="489"/>
      <c r="AJ34" s="489"/>
      <c r="AK34" s="489"/>
    </row>
    <row r="35" spans="1:10" s="473" customFormat="1" ht="13.5">
      <c r="A35" s="454"/>
      <c r="B35" s="454"/>
      <c r="C35" s="454"/>
      <c r="D35" s="454"/>
      <c r="E35" s="454"/>
      <c r="F35" s="454"/>
      <c r="G35" s="454"/>
      <c r="H35" s="454"/>
      <c r="I35" s="454"/>
      <c r="J35" s="454"/>
    </row>
    <row r="36" spans="1:10" s="473" customFormat="1" ht="13.5">
      <c r="A36" s="454" t="s">
        <v>113</v>
      </c>
      <c r="B36" s="454"/>
      <c r="C36" s="454"/>
      <c r="D36" s="454"/>
      <c r="E36" s="454"/>
      <c r="F36" s="454"/>
      <c r="G36" s="490"/>
      <c r="H36" s="454"/>
      <c r="I36" s="454"/>
      <c r="J36" s="454"/>
    </row>
    <row r="37" spans="1:10" s="473" customFormat="1" ht="13.5">
      <c r="A37" s="454"/>
      <c r="B37" s="454"/>
      <c r="C37" s="454"/>
      <c r="D37" s="454"/>
      <c r="E37" s="454"/>
      <c r="F37" s="454"/>
      <c r="G37" s="490"/>
      <c r="H37" s="454"/>
      <c r="I37" s="454"/>
      <c r="J37" s="454"/>
    </row>
    <row r="38" spans="1:42" s="473" customFormat="1" ht="13.5">
      <c r="A38" s="491"/>
      <c r="B38" s="491"/>
      <c r="C38" s="491"/>
      <c r="E38" s="492" t="s">
        <v>105</v>
      </c>
      <c r="F38" s="491"/>
      <c r="G38" s="491"/>
      <c r="H38" s="491"/>
      <c r="I38" s="491"/>
      <c r="J38" s="491"/>
      <c r="K38" s="491"/>
      <c r="L38" s="491" t="s">
        <v>104</v>
      </c>
      <c r="M38" s="491"/>
      <c r="N38" s="491"/>
      <c r="O38" s="491"/>
      <c r="P38" s="491"/>
      <c r="R38" s="491"/>
      <c r="S38" s="491" t="s">
        <v>110</v>
      </c>
      <c r="T38" s="491"/>
      <c r="U38" s="491"/>
      <c r="V38" s="491"/>
      <c r="W38" s="491"/>
      <c r="X38" s="491"/>
      <c r="Y38" s="491"/>
      <c r="Z38" s="493"/>
      <c r="AA38" s="493" t="s">
        <v>103</v>
      </c>
      <c r="AB38" s="493"/>
      <c r="AC38" s="493"/>
      <c r="AD38" s="493"/>
      <c r="AE38" s="493"/>
      <c r="AF38" s="493"/>
      <c r="AG38" s="493"/>
      <c r="AH38" s="493"/>
      <c r="AI38" s="493"/>
      <c r="AJ38" s="493"/>
      <c r="AK38" s="493"/>
      <c r="AO38" s="494"/>
      <c r="AP38" s="495"/>
    </row>
    <row r="39" spans="1:42" ht="13.5">
      <c r="A39" s="491"/>
      <c r="B39" s="491" t="s">
        <v>112</v>
      </c>
      <c r="C39" s="491"/>
      <c r="D39" s="496" t="s">
        <v>101</v>
      </c>
      <c r="E39" s="497">
        <f>I5</f>
        <v>0</v>
      </c>
      <c r="F39" s="497"/>
      <c r="G39" s="497"/>
      <c r="H39" s="497"/>
      <c r="I39" s="497"/>
      <c r="J39" s="497"/>
      <c r="K39" s="491" t="s">
        <v>94</v>
      </c>
      <c r="L39" s="498"/>
      <c r="M39" s="498"/>
      <c r="N39" s="498"/>
      <c r="O39" s="498"/>
      <c r="P39" s="498"/>
      <c r="Q39" s="498"/>
      <c r="R39" s="491" t="s">
        <v>94</v>
      </c>
      <c r="S39" s="498"/>
      <c r="T39" s="498"/>
      <c r="U39" s="498"/>
      <c r="V39" s="498"/>
      <c r="W39" s="498"/>
      <c r="X39" s="498"/>
      <c r="Y39" s="456"/>
      <c r="Z39" s="491" t="s">
        <v>94</v>
      </c>
      <c r="AA39" s="491"/>
      <c r="AB39" s="498"/>
      <c r="AC39" s="498"/>
      <c r="AD39" s="498"/>
      <c r="AE39" s="498"/>
      <c r="AF39" s="498"/>
      <c r="AG39" s="498"/>
      <c r="AH39" s="493" t="s">
        <v>93</v>
      </c>
      <c r="AI39" s="493" t="s">
        <v>92</v>
      </c>
      <c r="AJ39" s="493"/>
      <c r="AK39" s="493"/>
      <c r="AP39" s="499"/>
    </row>
    <row r="40" spans="1:42" ht="13.5">
      <c r="A40" s="491"/>
      <c r="B40" s="491"/>
      <c r="C40" s="496"/>
      <c r="D40" s="456"/>
      <c r="E40" s="456"/>
      <c r="F40" s="456"/>
      <c r="G40" s="456"/>
      <c r="H40" s="456"/>
      <c r="I40" s="456"/>
      <c r="J40" s="491"/>
      <c r="K40" s="456"/>
      <c r="L40" s="456"/>
      <c r="M40" s="456"/>
      <c r="N40" s="456"/>
      <c r="O40" s="456"/>
      <c r="P40" s="456"/>
      <c r="Q40" s="491"/>
      <c r="R40" s="456"/>
      <c r="S40" s="456"/>
      <c r="T40" s="456"/>
      <c r="U40" s="456"/>
      <c r="V40" s="456"/>
      <c r="W40" s="456"/>
      <c r="X40" s="491"/>
      <c r="Y40" s="456"/>
      <c r="Z40" s="456"/>
      <c r="AA40" s="456"/>
      <c r="AB40" s="456"/>
      <c r="AC40" s="456"/>
      <c r="AD40" s="456"/>
      <c r="AE40" s="493"/>
      <c r="AF40" s="493"/>
      <c r="AG40" s="493"/>
      <c r="AH40" s="493"/>
      <c r="AI40" s="493"/>
      <c r="AJ40" s="493"/>
      <c r="AK40" s="493"/>
      <c r="AP40" s="500"/>
    </row>
    <row r="41" spans="1:42" ht="13.5">
      <c r="A41" s="491"/>
      <c r="B41" s="491"/>
      <c r="C41" s="493"/>
      <c r="D41" s="501"/>
      <c r="E41" s="491"/>
      <c r="F41" s="491" t="s">
        <v>111</v>
      </c>
      <c r="G41" s="491"/>
      <c r="H41" s="491"/>
      <c r="I41" s="491"/>
      <c r="J41" s="491"/>
      <c r="K41" s="491"/>
      <c r="L41" s="491"/>
      <c r="M41" s="491" t="s">
        <v>110</v>
      </c>
      <c r="N41" s="491"/>
      <c r="O41" s="491"/>
      <c r="P41" s="491"/>
      <c r="Q41" s="491"/>
      <c r="R41" s="491"/>
      <c r="S41" s="491"/>
      <c r="T41" s="491"/>
      <c r="U41" s="491"/>
      <c r="V41" s="491"/>
      <c r="W41" s="491"/>
      <c r="X41" s="491"/>
      <c r="Y41" s="491"/>
      <c r="Z41" s="491"/>
      <c r="AA41" s="491"/>
      <c r="AB41" s="491"/>
      <c r="AC41" s="491"/>
      <c r="AD41" s="491"/>
      <c r="AE41" s="493"/>
      <c r="AF41" s="493"/>
      <c r="AG41" s="493"/>
      <c r="AH41" s="493"/>
      <c r="AI41" s="493"/>
      <c r="AJ41" s="493"/>
      <c r="AK41" s="493"/>
      <c r="AP41" s="502"/>
    </row>
    <row r="42" spans="1:42" ht="13.5">
      <c r="A42" s="491"/>
      <c r="B42" s="491"/>
      <c r="C42" s="491"/>
      <c r="D42" s="491" t="s">
        <v>90</v>
      </c>
      <c r="E42" s="498"/>
      <c r="F42" s="498"/>
      <c r="G42" s="498"/>
      <c r="H42" s="498"/>
      <c r="I42" s="498"/>
      <c r="J42" s="498"/>
      <c r="K42" s="456"/>
      <c r="L42" s="491" t="s">
        <v>90</v>
      </c>
      <c r="M42" s="497">
        <f>S39</f>
        <v>0</v>
      </c>
      <c r="N42" s="497"/>
      <c r="O42" s="497"/>
      <c r="P42" s="497"/>
      <c r="Q42" s="497"/>
      <c r="R42" s="497"/>
      <c r="S42" s="456"/>
      <c r="T42" s="456"/>
      <c r="U42" s="491" t="s">
        <v>85</v>
      </c>
      <c r="V42" s="497">
        <f>ROUND((E39-L39-S39-AB39)*1.3333,)+E42+M42</f>
        <v>0</v>
      </c>
      <c r="W42" s="497"/>
      <c r="X42" s="497"/>
      <c r="Y42" s="497"/>
      <c r="Z42" s="497"/>
      <c r="AA42" s="497"/>
      <c r="AB42" s="491" t="s">
        <v>89</v>
      </c>
      <c r="AC42" s="491"/>
      <c r="AD42" s="491" t="s">
        <v>109</v>
      </c>
      <c r="AE42" s="491"/>
      <c r="AF42" s="491"/>
      <c r="AG42" s="491"/>
      <c r="AH42" s="493"/>
      <c r="AI42" s="493"/>
      <c r="AJ42" s="493"/>
      <c r="AK42" s="493"/>
      <c r="AP42" s="502"/>
    </row>
    <row r="43" spans="1:37" ht="13.5">
      <c r="A43" s="503"/>
      <c r="B43" s="503"/>
      <c r="C43" s="504"/>
      <c r="D43" s="504"/>
      <c r="E43" s="503"/>
      <c r="F43" s="503"/>
      <c r="G43" s="503"/>
      <c r="H43" s="503"/>
      <c r="I43" s="503"/>
      <c r="J43" s="503"/>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row>
    <row r="44" spans="1:37" ht="13.5">
      <c r="A44" s="503"/>
      <c r="B44" s="503"/>
      <c r="C44" s="503"/>
      <c r="D44" s="504"/>
      <c r="E44" s="503"/>
      <c r="F44" s="503"/>
      <c r="G44" s="503"/>
      <c r="H44" s="503"/>
      <c r="I44" s="503"/>
      <c r="J44" s="503"/>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row>
    <row r="45" spans="1:37" ht="13.5">
      <c r="A45" s="491"/>
      <c r="B45" s="491"/>
      <c r="C45" s="491"/>
      <c r="D45" s="436"/>
      <c r="E45" s="492" t="s">
        <v>105</v>
      </c>
      <c r="F45" s="491"/>
      <c r="G45" s="491"/>
      <c r="H45" s="491"/>
      <c r="I45" s="491"/>
      <c r="J45" s="491"/>
      <c r="K45" s="491"/>
      <c r="L45" s="491" t="s">
        <v>104</v>
      </c>
      <c r="M45" s="491"/>
      <c r="N45" s="491"/>
      <c r="O45" s="491"/>
      <c r="P45" s="491"/>
      <c r="Q45" s="491"/>
      <c r="R45" s="473"/>
      <c r="S45" s="491" t="s">
        <v>91</v>
      </c>
      <c r="T45" s="491"/>
      <c r="U45" s="491"/>
      <c r="V45" s="491"/>
      <c r="W45" s="491"/>
      <c r="X45" s="491"/>
      <c r="Y45" s="491"/>
      <c r="Z45" s="493"/>
      <c r="AA45" s="493" t="s">
        <v>103</v>
      </c>
      <c r="AB45" s="493"/>
      <c r="AC45" s="493"/>
      <c r="AD45" s="493"/>
      <c r="AE45" s="493"/>
      <c r="AF45" s="493"/>
      <c r="AG45" s="493"/>
      <c r="AH45" s="493"/>
      <c r="AI45" s="493"/>
      <c r="AJ45" s="493"/>
      <c r="AK45" s="493"/>
    </row>
    <row r="46" spans="1:37" ht="13.5">
      <c r="A46" s="491"/>
      <c r="B46" s="491" t="s">
        <v>108</v>
      </c>
      <c r="C46" s="491"/>
      <c r="D46" s="496" t="s">
        <v>101</v>
      </c>
      <c r="E46" s="497">
        <f>I8</f>
        <v>0</v>
      </c>
      <c r="F46" s="497"/>
      <c r="G46" s="497"/>
      <c r="H46" s="497"/>
      <c r="I46" s="497"/>
      <c r="J46" s="497"/>
      <c r="K46" s="491" t="s">
        <v>94</v>
      </c>
      <c r="L46" s="498"/>
      <c r="M46" s="498"/>
      <c r="N46" s="498"/>
      <c r="O46" s="498"/>
      <c r="P46" s="498"/>
      <c r="Q46" s="498"/>
      <c r="R46" s="491" t="s">
        <v>94</v>
      </c>
      <c r="S46" s="498"/>
      <c r="T46" s="498"/>
      <c r="U46" s="498"/>
      <c r="V46" s="498"/>
      <c r="W46" s="498"/>
      <c r="X46" s="498"/>
      <c r="Y46" s="456"/>
      <c r="Z46" s="491" t="s">
        <v>94</v>
      </c>
      <c r="AA46" s="491"/>
      <c r="AB46" s="498"/>
      <c r="AC46" s="498"/>
      <c r="AD46" s="498"/>
      <c r="AE46" s="498"/>
      <c r="AF46" s="498"/>
      <c r="AG46" s="498"/>
      <c r="AJ46" s="493"/>
      <c r="AK46" s="493"/>
    </row>
    <row r="47" spans="1:37" s="473" customFormat="1" ht="13.5">
      <c r="A47" s="491"/>
      <c r="B47" s="491"/>
      <c r="C47" s="491"/>
      <c r="D47" s="496"/>
      <c r="E47" s="456"/>
      <c r="F47" s="456"/>
      <c r="G47" s="456"/>
      <c r="H47" s="456"/>
      <c r="I47" s="456"/>
      <c r="J47" s="456"/>
      <c r="K47" s="491"/>
      <c r="L47" s="456"/>
      <c r="M47" s="456"/>
      <c r="N47" s="456"/>
      <c r="O47" s="456"/>
      <c r="P47" s="456"/>
      <c r="Q47" s="456"/>
      <c r="R47" s="491"/>
      <c r="S47" s="456"/>
      <c r="T47" s="456"/>
      <c r="U47" s="456"/>
      <c r="V47" s="456"/>
      <c r="W47" s="456"/>
      <c r="X47" s="456"/>
      <c r="Y47" s="456"/>
      <c r="Z47" s="491"/>
      <c r="AA47" s="491"/>
      <c r="AB47" s="456"/>
      <c r="AC47" s="456"/>
      <c r="AD47" s="456"/>
      <c r="AE47" s="456"/>
      <c r="AF47" s="456"/>
      <c r="AG47" s="456"/>
      <c r="AH47" s="493"/>
      <c r="AI47" s="493"/>
      <c r="AJ47" s="493"/>
      <c r="AK47" s="493"/>
    </row>
    <row r="48" spans="1:37" s="473" customFormat="1" ht="13.5">
      <c r="A48" s="491"/>
      <c r="B48" s="491"/>
      <c r="C48" s="491"/>
      <c r="D48" s="496"/>
      <c r="E48" s="456"/>
      <c r="F48" s="506" t="s">
        <v>100</v>
      </c>
      <c r="G48" s="456"/>
      <c r="H48" s="456"/>
      <c r="I48" s="456"/>
      <c r="J48" s="456"/>
      <c r="K48" s="491"/>
      <c r="L48" s="456"/>
      <c r="M48" s="456"/>
      <c r="N48" s="456"/>
      <c r="O48" s="456"/>
      <c r="P48" s="456"/>
      <c r="Q48" s="456"/>
      <c r="R48" s="491"/>
      <c r="S48" s="456"/>
      <c r="T48" s="456"/>
      <c r="U48" s="456"/>
      <c r="V48" s="456"/>
      <c r="W48" s="456"/>
      <c r="X48" s="456"/>
      <c r="Y48" s="456"/>
      <c r="Z48" s="491"/>
      <c r="AA48" s="491"/>
      <c r="AB48" s="456"/>
      <c r="AC48" s="456"/>
      <c r="AD48" s="456"/>
      <c r="AE48" s="456"/>
      <c r="AF48" s="456"/>
      <c r="AG48" s="456"/>
      <c r="AH48" s="493"/>
      <c r="AI48" s="493"/>
      <c r="AJ48" s="493"/>
      <c r="AK48" s="493"/>
    </row>
    <row r="49" spans="1:37" s="473" customFormat="1" ht="13.5">
      <c r="A49" s="491"/>
      <c r="B49" s="491"/>
      <c r="C49" s="491"/>
      <c r="D49" s="496"/>
      <c r="E49" s="456"/>
      <c r="F49" s="506" t="s">
        <v>98</v>
      </c>
      <c r="G49" s="456"/>
      <c r="H49" s="456"/>
      <c r="I49" s="456"/>
      <c r="J49" s="456"/>
      <c r="K49" s="491"/>
      <c r="L49" s="456"/>
      <c r="M49" s="456"/>
      <c r="O49" s="456"/>
      <c r="P49" s="456"/>
      <c r="Q49" s="456"/>
      <c r="R49" s="491"/>
      <c r="S49" s="456"/>
      <c r="T49" s="456"/>
      <c r="U49" s="456"/>
      <c r="V49" s="456"/>
      <c r="W49" s="456"/>
      <c r="X49" s="456"/>
      <c r="Y49" s="456"/>
      <c r="Z49" s="491"/>
      <c r="AA49" s="491"/>
      <c r="AB49" s="456"/>
      <c r="AC49" s="456"/>
      <c r="AD49" s="456"/>
      <c r="AE49" s="456"/>
      <c r="AF49" s="456"/>
      <c r="AG49" s="456"/>
      <c r="AH49" s="493"/>
      <c r="AI49" s="493"/>
      <c r="AJ49" s="493"/>
      <c r="AK49" s="493"/>
    </row>
    <row r="50" spans="1:37" s="473" customFormat="1" ht="13.5">
      <c r="A50" s="491"/>
      <c r="B50" s="491"/>
      <c r="C50" s="491"/>
      <c r="D50" s="496"/>
      <c r="E50" s="456"/>
      <c r="F50" s="506" t="s">
        <v>107</v>
      </c>
      <c r="G50" s="456"/>
      <c r="H50" s="456"/>
      <c r="I50" s="456"/>
      <c r="J50" s="456"/>
      <c r="K50" s="491"/>
      <c r="L50" s="456"/>
      <c r="M50" s="456"/>
      <c r="N50" s="506"/>
      <c r="O50" s="456"/>
      <c r="P50" s="456"/>
      <c r="Q50" s="456"/>
      <c r="R50" s="491"/>
      <c r="S50" s="491" t="s">
        <v>91</v>
      </c>
      <c r="T50" s="491"/>
      <c r="U50" s="491"/>
      <c r="V50" s="491"/>
      <c r="W50" s="491"/>
      <c r="X50" s="491"/>
      <c r="Y50" s="491"/>
      <c r="Z50" s="491"/>
      <c r="AA50" s="491"/>
      <c r="AB50" s="491"/>
      <c r="AC50" s="491"/>
      <c r="AD50" s="491"/>
      <c r="AE50" s="491"/>
      <c r="AF50" s="491"/>
      <c r="AG50" s="491"/>
      <c r="AH50" s="491"/>
      <c r="AI50" s="491"/>
      <c r="AJ50" s="491"/>
      <c r="AK50" s="493"/>
    </row>
    <row r="51" spans="1:37" s="473" customFormat="1" ht="13.5">
      <c r="A51" s="491"/>
      <c r="B51" s="491"/>
      <c r="C51" s="491"/>
      <c r="D51" s="496"/>
      <c r="E51" s="491" t="s">
        <v>94</v>
      </c>
      <c r="F51" s="498"/>
      <c r="G51" s="498"/>
      <c r="H51" s="498"/>
      <c r="I51" s="498"/>
      <c r="J51" s="498"/>
      <c r="K51" s="498"/>
      <c r="M51" s="493" t="s">
        <v>93</v>
      </c>
      <c r="N51" s="493" t="s">
        <v>92</v>
      </c>
      <c r="O51" s="456"/>
      <c r="P51" s="456"/>
      <c r="Q51" s="456"/>
      <c r="R51" s="491" t="s">
        <v>90</v>
      </c>
      <c r="S51" s="497">
        <f>S46</f>
        <v>0</v>
      </c>
      <c r="T51" s="497"/>
      <c r="U51" s="497"/>
      <c r="V51" s="497"/>
      <c r="W51" s="497"/>
      <c r="X51" s="497"/>
      <c r="Y51" s="456"/>
      <c r="Z51" s="456"/>
      <c r="AA51" s="491" t="s">
        <v>85</v>
      </c>
      <c r="AB51" s="497">
        <f>ROUND((E46-L46-S46-AB46-F51)*1.3333,)+S51</f>
        <v>0</v>
      </c>
      <c r="AC51" s="497"/>
      <c r="AD51" s="497"/>
      <c r="AE51" s="497"/>
      <c r="AF51" s="497"/>
      <c r="AG51" s="497"/>
      <c r="AH51" s="491" t="s">
        <v>89</v>
      </c>
      <c r="AI51" s="491"/>
      <c r="AJ51" s="491" t="s">
        <v>106</v>
      </c>
      <c r="AK51" s="491"/>
    </row>
    <row r="52" spans="1:37" s="473" customFormat="1" ht="13.5">
      <c r="A52" s="491"/>
      <c r="B52" s="491"/>
      <c r="C52" s="491"/>
      <c r="D52" s="496"/>
      <c r="E52" s="491"/>
      <c r="F52" s="456"/>
      <c r="G52" s="456"/>
      <c r="H52" s="456"/>
      <c r="I52" s="456"/>
      <c r="J52" s="456"/>
      <c r="K52" s="456"/>
      <c r="M52" s="493"/>
      <c r="N52" s="493"/>
      <c r="O52" s="456"/>
      <c r="P52" s="456"/>
      <c r="Q52" s="456"/>
      <c r="R52" s="491"/>
      <c r="S52" s="456"/>
      <c r="T52" s="456"/>
      <c r="U52" s="456"/>
      <c r="V52" s="456"/>
      <c r="W52" s="456"/>
      <c r="X52" s="456"/>
      <c r="Y52" s="456"/>
      <c r="Z52" s="456"/>
      <c r="AA52" s="491"/>
      <c r="AB52" s="456"/>
      <c r="AC52" s="456"/>
      <c r="AD52" s="456"/>
      <c r="AE52" s="456"/>
      <c r="AF52" s="456"/>
      <c r="AG52" s="456"/>
      <c r="AH52" s="491"/>
      <c r="AI52" s="491"/>
      <c r="AJ52" s="491"/>
      <c r="AK52" s="491"/>
    </row>
    <row r="53" spans="1:37" s="473" customFormat="1" ht="13.5">
      <c r="A53" s="491"/>
      <c r="B53" s="491"/>
      <c r="C53" s="491"/>
      <c r="D53" s="496"/>
      <c r="E53" s="491"/>
      <c r="F53" s="456"/>
      <c r="G53" s="456"/>
      <c r="H53" s="456"/>
      <c r="I53" s="456"/>
      <c r="J53" s="456"/>
      <c r="K53" s="456"/>
      <c r="M53" s="493"/>
      <c r="N53" s="493"/>
      <c r="O53" s="456"/>
      <c r="P53" s="456"/>
      <c r="Q53" s="456"/>
      <c r="R53" s="491"/>
      <c r="S53" s="491"/>
      <c r="T53" s="456"/>
      <c r="U53" s="456"/>
      <c r="V53" s="456"/>
      <c r="W53" s="456"/>
      <c r="X53" s="456"/>
      <c r="Y53" s="456"/>
      <c r="Z53" s="456"/>
      <c r="AA53" s="491"/>
      <c r="AB53" s="456"/>
      <c r="AC53" s="456"/>
      <c r="AD53" s="456"/>
      <c r="AE53" s="456"/>
      <c r="AF53" s="456"/>
      <c r="AG53" s="456"/>
      <c r="AH53" s="491"/>
      <c r="AI53" s="491"/>
      <c r="AJ53" s="491"/>
      <c r="AK53" s="491"/>
    </row>
    <row r="54" spans="1:39" s="473" customFormat="1" ht="13.5">
      <c r="A54" s="491"/>
      <c r="B54" s="491"/>
      <c r="C54" s="491"/>
      <c r="D54" s="436"/>
      <c r="E54" s="492" t="s">
        <v>105</v>
      </c>
      <c r="F54" s="491"/>
      <c r="G54" s="491"/>
      <c r="H54" s="491"/>
      <c r="I54" s="491"/>
      <c r="J54" s="491"/>
      <c r="K54" s="491"/>
      <c r="L54" s="491" t="s">
        <v>104</v>
      </c>
      <c r="M54" s="491"/>
      <c r="N54" s="491"/>
      <c r="O54" s="491"/>
      <c r="P54" s="491"/>
      <c r="Q54" s="491"/>
      <c r="S54" s="491" t="s">
        <v>110</v>
      </c>
      <c r="T54" s="491"/>
      <c r="U54" s="491"/>
      <c r="V54" s="491"/>
      <c r="W54" s="491"/>
      <c r="X54" s="491"/>
      <c r="Y54" s="491"/>
      <c r="Z54" s="493"/>
      <c r="AA54" s="493" t="s">
        <v>103</v>
      </c>
      <c r="AB54" s="493"/>
      <c r="AC54" s="493"/>
      <c r="AD54" s="493"/>
      <c r="AE54" s="493"/>
      <c r="AF54" s="493"/>
      <c r="AG54" s="493"/>
      <c r="AH54" s="493"/>
      <c r="AI54" s="493"/>
      <c r="AJ54" s="493"/>
      <c r="AK54" s="493"/>
      <c r="AL54" s="436"/>
      <c r="AM54" s="436"/>
    </row>
    <row r="55" spans="1:39" s="473" customFormat="1" ht="13.5">
      <c r="A55" s="491"/>
      <c r="B55" s="491" t="s">
        <v>102</v>
      </c>
      <c r="C55" s="491"/>
      <c r="D55" s="496" t="s">
        <v>101</v>
      </c>
      <c r="E55" s="497">
        <f>I11</f>
        <v>0</v>
      </c>
      <c r="F55" s="497"/>
      <c r="G55" s="497"/>
      <c r="H55" s="497"/>
      <c r="I55" s="497"/>
      <c r="J55" s="497"/>
      <c r="K55" s="491" t="s">
        <v>94</v>
      </c>
      <c r="L55" s="498"/>
      <c r="M55" s="498"/>
      <c r="N55" s="498"/>
      <c r="O55" s="498"/>
      <c r="P55" s="498"/>
      <c r="Q55" s="498"/>
      <c r="R55" s="491" t="s">
        <v>94</v>
      </c>
      <c r="S55" s="498"/>
      <c r="T55" s="498"/>
      <c r="U55" s="498"/>
      <c r="V55" s="498"/>
      <c r="W55" s="498"/>
      <c r="X55" s="498"/>
      <c r="Y55" s="456"/>
      <c r="Z55" s="491" t="s">
        <v>94</v>
      </c>
      <c r="AA55" s="491"/>
      <c r="AB55" s="498"/>
      <c r="AC55" s="498"/>
      <c r="AD55" s="498"/>
      <c r="AE55" s="498"/>
      <c r="AF55" s="498"/>
      <c r="AG55" s="498"/>
      <c r="AH55" s="436"/>
      <c r="AI55" s="436"/>
      <c r="AJ55" s="493"/>
      <c r="AK55" s="493"/>
      <c r="AL55" s="436"/>
      <c r="AM55" s="436"/>
    </row>
    <row r="56" spans="1:37" s="473" customFormat="1" ht="13.5">
      <c r="A56" s="491"/>
      <c r="B56" s="491"/>
      <c r="C56" s="491"/>
      <c r="D56" s="496"/>
      <c r="E56" s="456"/>
      <c r="F56" s="456"/>
      <c r="G56" s="456"/>
      <c r="H56" s="456"/>
      <c r="I56" s="456"/>
      <c r="J56" s="456"/>
      <c r="K56" s="491"/>
      <c r="L56" s="456"/>
      <c r="M56" s="456"/>
      <c r="N56" s="456"/>
      <c r="O56" s="456"/>
      <c r="P56" s="456"/>
      <c r="Q56" s="456"/>
      <c r="R56" s="491"/>
      <c r="S56" s="456"/>
      <c r="T56" s="456"/>
      <c r="U56" s="456"/>
      <c r="V56" s="456"/>
      <c r="W56" s="456"/>
      <c r="X56" s="456"/>
      <c r="Y56" s="456"/>
      <c r="Z56" s="491"/>
      <c r="AA56" s="491"/>
      <c r="AB56" s="456"/>
      <c r="AC56" s="456"/>
      <c r="AD56" s="456"/>
      <c r="AE56" s="456"/>
      <c r="AF56" s="456"/>
      <c r="AG56" s="456"/>
      <c r="AH56" s="493"/>
      <c r="AI56" s="493"/>
      <c r="AJ56" s="493"/>
      <c r="AK56" s="493"/>
    </row>
    <row r="57" spans="1:37" s="473" customFormat="1" ht="13.5">
      <c r="A57" s="491"/>
      <c r="B57" s="491"/>
      <c r="C57" s="491"/>
      <c r="D57" s="496"/>
      <c r="E57" s="456"/>
      <c r="F57" s="506" t="s">
        <v>100</v>
      </c>
      <c r="G57" s="456"/>
      <c r="H57" s="456"/>
      <c r="I57" s="456"/>
      <c r="J57" s="456"/>
      <c r="K57" s="491"/>
      <c r="L57" s="456"/>
      <c r="M57" s="456"/>
      <c r="N57" s="456"/>
      <c r="O57" s="456"/>
      <c r="P57" s="456"/>
      <c r="Q57" s="456"/>
      <c r="R57" s="506" t="s">
        <v>99</v>
      </c>
      <c r="S57" s="456"/>
      <c r="T57" s="456"/>
      <c r="U57" s="456"/>
      <c r="V57" s="456"/>
      <c r="W57" s="491"/>
      <c r="X57" s="456"/>
      <c r="Y57" s="456"/>
      <c r="Z57" s="491"/>
      <c r="AA57" s="491"/>
      <c r="AB57" s="456"/>
      <c r="AC57" s="456"/>
      <c r="AD57" s="456"/>
      <c r="AE57" s="456"/>
      <c r="AF57" s="456"/>
      <c r="AG57" s="456"/>
      <c r="AH57" s="493"/>
      <c r="AI57" s="493"/>
      <c r="AJ57" s="493"/>
      <c r="AK57" s="493"/>
    </row>
    <row r="58" spans="1:37" s="473" customFormat="1" ht="13.5">
      <c r="A58" s="491"/>
      <c r="B58" s="491"/>
      <c r="C58" s="491"/>
      <c r="D58" s="496"/>
      <c r="E58" s="456"/>
      <c r="F58" s="506" t="s">
        <v>98</v>
      </c>
      <c r="G58" s="456"/>
      <c r="H58" s="456"/>
      <c r="I58" s="456"/>
      <c r="J58" s="456"/>
      <c r="K58" s="491"/>
      <c r="L58" s="456"/>
      <c r="M58" s="456"/>
      <c r="O58" s="456"/>
      <c r="P58" s="456"/>
      <c r="Q58" s="456"/>
      <c r="R58" s="506" t="s">
        <v>97</v>
      </c>
      <c r="S58" s="456"/>
      <c r="T58" s="456"/>
      <c r="U58" s="456"/>
      <c r="V58" s="456"/>
      <c r="W58" s="491"/>
      <c r="X58" s="456"/>
      <c r="Y58" s="456"/>
      <c r="Z58" s="491"/>
      <c r="AA58" s="491"/>
      <c r="AB58" s="456"/>
      <c r="AC58" s="456"/>
      <c r="AD58" s="456"/>
      <c r="AE58" s="456"/>
      <c r="AF58" s="456"/>
      <c r="AG58" s="456"/>
      <c r="AH58" s="493"/>
      <c r="AI58" s="493"/>
      <c r="AJ58" s="493"/>
      <c r="AK58" s="493"/>
    </row>
    <row r="59" spans="1:23" s="473" customFormat="1" ht="13.5">
      <c r="A59" s="491"/>
      <c r="B59" s="491"/>
      <c r="C59" s="491"/>
      <c r="D59" s="496"/>
      <c r="E59" s="456"/>
      <c r="F59" s="506" t="s">
        <v>96</v>
      </c>
      <c r="G59" s="456"/>
      <c r="H59" s="456"/>
      <c r="I59" s="456"/>
      <c r="J59" s="456"/>
      <c r="K59" s="491"/>
      <c r="L59" s="456"/>
      <c r="M59" s="456"/>
      <c r="N59" s="506"/>
      <c r="O59" s="456"/>
      <c r="P59" s="456"/>
      <c r="Q59" s="456"/>
      <c r="R59" s="506" t="s">
        <v>95</v>
      </c>
      <c r="S59" s="456"/>
      <c r="T59" s="456"/>
      <c r="U59" s="456"/>
      <c r="V59" s="456"/>
      <c r="W59" s="491"/>
    </row>
    <row r="60" spans="1:30" s="473" customFormat="1" ht="13.5">
      <c r="A60" s="491"/>
      <c r="B60" s="491"/>
      <c r="C60" s="491"/>
      <c r="D60" s="496"/>
      <c r="E60" s="491" t="s">
        <v>94</v>
      </c>
      <c r="F60" s="498"/>
      <c r="G60" s="498"/>
      <c r="H60" s="498"/>
      <c r="I60" s="498"/>
      <c r="J60" s="498"/>
      <c r="K60" s="498"/>
      <c r="N60" s="491" t="s">
        <v>94</v>
      </c>
      <c r="Q60" s="456"/>
      <c r="R60" s="498"/>
      <c r="S60" s="498"/>
      <c r="T60" s="498"/>
      <c r="U60" s="498"/>
      <c r="V60" s="498"/>
      <c r="W60" s="498"/>
      <c r="AA60" s="493" t="s">
        <v>93</v>
      </c>
      <c r="AB60" s="493" t="s">
        <v>92</v>
      </c>
      <c r="AC60" s="456"/>
      <c r="AD60" s="456"/>
    </row>
    <row r="61" spans="1:37" ht="13.5">
      <c r="A61" s="491"/>
      <c r="B61" s="491"/>
      <c r="C61" s="496"/>
      <c r="D61" s="456"/>
      <c r="E61" s="456"/>
      <c r="F61" s="456"/>
      <c r="G61" s="456"/>
      <c r="H61" s="456"/>
      <c r="I61" s="456"/>
      <c r="J61" s="491"/>
      <c r="K61" s="456"/>
      <c r="L61" s="456"/>
      <c r="M61" s="456"/>
      <c r="N61" s="456"/>
      <c r="O61" s="456"/>
      <c r="P61" s="456"/>
      <c r="Q61" s="491"/>
      <c r="R61" s="456"/>
      <c r="S61" s="456"/>
      <c r="T61" s="456"/>
      <c r="U61" s="456"/>
      <c r="V61" s="456"/>
      <c r="W61" s="456"/>
      <c r="X61" s="491"/>
      <c r="Y61" s="456"/>
      <c r="Z61" s="456"/>
      <c r="AA61" s="456"/>
      <c r="AB61" s="456"/>
      <c r="AC61" s="456"/>
      <c r="AD61" s="456"/>
      <c r="AE61" s="493"/>
      <c r="AF61" s="493"/>
      <c r="AG61" s="493"/>
      <c r="AH61" s="493"/>
      <c r="AI61" s="493"/>
      <c r="AJ61" s="493"/>
      <c r="AK61" s="493"/>
    </row>
    <row r="62" spans="1:37" ht="13.5">
      <c r="A62" s="491"/>
      <c r="B62" s="491"/>
      <c r="C62" s="496"/>
      <c r="D62" s="456"/>
      <c r="E62" s="456"/>
      <c r="F62" s="456"/>
      <c r="G62" s="456"/>
      <c r="H62" s="456"/>
      <c r="I62" s="456"/>
      <c r="J62" s="491"/>
      <c r="K62" s="456"/>
      <c r="L62" s="456"/>
      <c r="M62" s="456"/>
      <c r="N62" s="456"/>
      <c r="O62" s="456"/>
      <c r="P62" s="456"/>
      <c r="Q62" s="491"/>
      <c r="R62" s="456"/>
      <c r="S62" s="491"/>
      <c r="T62" s="456"/>
      <c r="U62" s="456"/>
      <c r="V62" s="456"/>
      <c r="W62" s="456"/>
      <c r="X62" s="491"/>
      <c r="Y62" s="456"/>
      <c r="Z62" s="456"/>
      <c r="AA62" s="456"/>
      <c r="AB62" s="456"/>
      <c r="AC62" s="456"/>
      <c r="AD62" s="456"/>
      <c r="AE62" s="493"/>
      <c r="AF62" s="493"/>
      <c r="AG62" s="493"/>
      <c r="AH62" s="493"/>
      <c r="AI62" s="493"/>
      <c r="AJ62" s="493"/>
      <c r="AK62" s="493"/>
    </row>
    <row r="63" spans="1:37" ht="13.5">
      <c r="A63" s="491"/>
      <c r="B63" s="491"/>
      <c r="C63" s="496"/>
      <c r="D63" s="456"/>
      <c r="E63" s="456"/>
      <c r="F63" s="456"/>
      <c r="G63" s="456"/>
      <c r="H63" s="456"/>
      <c r="I63" s="456"/>
      <c r="J63" s="491"/>
      <c r="K63" s="456"/>
      <c r="L63" s="456"/>
      <c r="M63" s="456"/>
      <c r="N63" s="456"/>
      <c r="O63" s="456"/>
      <c r="P63" s="456"/>
      <c r="Q63" s="491"/>
      <c r="R63" s="491"/>
      <c r="S63" s="491" t="s">
        <v>110</v>
      </c>
      <c r="T63" s="491"/>
      <c r="U63" s="491"/>
      <c r="V63" s="491"/>
      <c r="W63" s="491"/>
      <c r="X63" s="491"/>
      <c r="Y63" s="491"/>
      <c r="Z63" s="491"/>
      <c r="AA63" s="491"/>
      <c r="AB63" s="491"/>
      <c r="AC63" s="491"/>
      <c r="AD63" s="491"/>
      <c r="AE63" s="491"/>
      <c r="AF63" s="491"/>
      <c r="AG63" s="491"/>
      <c r="AH63" s="491"/>
      <c r="AI63" s="491"/>
      <c r="AJ63" s="491"/>
      <c r="AK63" s="493"/>
    </row>
    <row r="64" spans="1:37" ht="13.5">
      <c r="A64" s="491"/>
      <c r="B64" s="491"/>
      <c r="C64" s="496"/>
      <c r="D64" s="456"/>
      <c r="E64" s="456"/>
      <c r="F64" s="456"/>
      <c r="G64" s="456"/>
      <c r="H64" s="456"/>
      <c r="I64" s="456"/>
      <c r="J64" s="491"/>
      <c r="K64" s="456"/>
      <c r="L64" s="456"/>
      <c r="M64" s="456"/>
      <c r="N64" s="456"/>
      <c r="O64" s="456"/>
      <c r="P64" s="456"/>
      <c r="Q64" s="491"/>
      <c r="R64" s="491" t="s">
        <v>90</v>
      </c>
      <c r="S64" s="497">
        <f>S55</f>
        <v>0</v>
      </c>
      <c r="T64" s="497"/>
      <c r="U64" s="497"/>
      <c r="V64" s="497"/>
      <c r="W64" s="497"/>
      <c r="X64" s="497"/>
      <c r="Y64" s="456"/>
      <c r="Z64" s="456"/>
      <c r="AA64" s="491" t="s">
        <v>85</v>
      </c>
      <c r="AB64" s="497">
        <f>ROUND((E55-L55-S55-AB55-F60-R60)*1.3333,)+S64</f>
        <v>0</v>
      </c>
      <c r="AC64" s="497"/>
      <c r="AD64" s="497"/>
      <c r="AE64" s="497"/>
      <c r="AF64" s="497"/>
      <c r="AG64" s="497"/>
      <c r="AH64" s="491" t="s">
        <v>89</v>
      </c>
      <c r="AI64" s="491"/>
      <c r="AJ64" s="491" t="s">
        <v>88</v>
      </c>
      <c r="AK64" s="491"/>
    </row>
    <row r="65" spans="1:37" ht="13.5">
      <c r="A65" s="491"/>
      <c r="B65" s="491"/>
      <c r="C65" s="496"/>
      <c r="D65" s="456"/>
      <c r="E65" s="456"/>
      <c r="F65" s="456"/>
      <c r="G65" s="456"/>
      <c r="H65" s="456"/>
      <c r="I65" s="456"/>
      <c r="J65" s="491"/>
      <c r="K65" s="456"/>
      <c r="L65" s="456"/>
      <c r="M65" s="456"/>
      <c r="N65" s="456"/>
      <c r="O65" s="456"/>
      <c r="P65" s="456"/>
      <c r="Q65" s="491"/>
      <c r="R65" s="456"/>
      <c r="S65" s="456"/>
      <c r="T65" s="456"/>
      <c r="U65" s="456"/>
      <c r="V65" s="456"/>
      <c r="W65" s="456"/>
      <c r="X65" s="491"/>
      <c r="Y65" s="456"/>
      <c r="Z65" s="456"/>
      <c r="AA65" s="456"/>
      <c r="AB65" s="456"/>
      <c r="AC65" s="456"/>
      <c r="AD65" s="456"/>
      <c r="AE65" s="493"/>
      <c r="AF65" s="493"/>
      <c r="AG65" s="493"/>
      <c r="AH65" s="493"/>
      <c r="AI65" s="493"/>
      <c r="AJ65" s="493"/>
      <c r="AK65" s="493"/>
    </row>
    <row r="66" spans="1:37" ht="14.25" thickBot="1">
      <c r="A66" s="491"/>
      <c r="B66" s="491"/>
      <c r="C66" s="496"/>
      <c r="D66" s="456"/>
      <c r="E66" s="456"/>
      <c r="F66" s="456"/>
      <c r="G66" s="456"/>
      <c r="H66" s="456"/>
      <c r="I66" s="456"/>
      <c r="J66" s="491"/>
      <c r="K66" s="456"/>
      <c r="L66" s="456"/>
      <c r="M66" s="456"/>
      <c r="N66" s="456"/>
      <c r="O66" s="456"/>
      <c r="P66" s="456"/>
      <c r="Q66" s="491"/>
      <c r="R66" s="456"/>
      <c r="S66" s="456"/>
      <c r="T66" s="456"/>
      <c r="U66" s="456"/>
      <c r="V66" s="456"/>
      <c r="W66" s="456"/>
      <c r="X66" s="491"/>
      <c r="Y66" s="456"/>
      <c r="Z66" s="456"/>
      <c r="AA66" s="456"/>
      <c r="AB66" s="456"/>
      <c r="AC66" s="456"/>
      <c r="AD66" s="456"/>
      <c r="AE66" s="493"/>
      <c r="AF66" s="493"/>
      <c r="AG66" s="493"/>
      <c r="AH66" s="493"/>
      <c r="AI66" s="493"/>
      <c r="AJ66" s="493"/>
      <c r="AK66" s="493"/>
    </row>
    <row r="67" spans="1:37" ht="13.5">
      <c r="A67" s="505"/>
      <c r="B67" s="507" t="s">
        <v>87</v>
      </c>
      <c r="C67" s="507"/>
      <c r="D67" s="507"/>
      <c r="E67" s="507"/>
      <c r="F67" s="507"/>
      <c r="G67" s="507"/>
      <c r="H67" s="507"/>
      <c r="I67" s="508" t="s">
        <v>86</v>
      </c>
      <c r="J67" s="508"/>
      <c r="K67" s="508"/>
      <c r="L67" s="508"/>
      <c r="M67" s="508"/>
      <c r="N67" s="509" t="s">
        <v>85</v>
      </c>
      <c r="O67" s="510">
        <f>ROUND((V42+AB51+AB64)/3,)</f>
        <v>0</v>
      </c>
      <c r="P67" s="511"/>
      <c r="Q67" s="511"/>
      <c r="R67" s="511"/>
      <c r="S67" s="511"/>
      <c r="T67" s="512"/>
      <c r="U67" s="513" t="s">
        <v>84</v>
      </c>
      <c r="V67" s="513"/>
      <c r="W67" s="513"/>
      <c r="X67" s="513"/>
      <c r="Y67" s="513"/>
      <c r="Z67" s="513"/>
      <c r="AA67" s="505"/>
      <c r="AB67" s="505"/>
      <c r="AC67" s="505"/>
      <c r="AD67" s="505"/>
      <c r="AE67" s="505"/>
      <c r="AF67" s="505"/>
      <c r="AG67" s="505"/>
      <c r="AH67" s="505"/>
      <c r="AI67" s="505"/>
      <c r="AJ67" s="505"/>
      <c r="AK67" s="505"/>
    </row>
    <row r="68" spans="1:37" ht="13.5" customHeight="1" thickBot="1">
      <c r="A68" s="505"/>
      <c r="B68" s="507"/>
      <c r="C68" s="507"/>
      <c r="D68" s="507"/>
      <c r="E68" s="507"/>
      <c r="F68" s="507"/>
      <c r="G68" s="507"/>
      <c r="H68" s="507"/>
      <c r="I68" s="509">
        <v>3</v>
      </c>
      <c r="J68" s="509"/>
      <c r="K68" s="509"/>
      <c r="L68" s="509"/>
      <c r="M68" s="509"/>
      <c r="N68" s="509"/>
      <c r="O68" s="514"/>
      <c r="P68" s="515"/>
      <c r="Q68" s="515"/>
      <c r="R68" s="515"/>
      <c r="S68" s="515"/>
      <c r="T68" s="516"/>
      <c r="U68" s="513"/>
      <c r="V68" s="513"/>
      <c r="W68" s="513"/>
      <c r="X68" s="513"/>
      <c r="Y68" s="513"/>
      <c r="Z68" s="513"/>
      <c r="AJ68" s="505"/>
      <c r="AK68" s="505"/>
    </row>
    <row r="69" spans="1:37" ht="13.5">
      <c r="A69" s="505"/>
      <c r="AJ69" s="505"/>
      <c r="AK69" s="505"/>
    </row>
  </sheetData>
  <sheetProtection/>
  <mergeCells count="85">
    <mergeCell ref="AI20:AL20"/>
    <mergeCell ref="AI21:AL21"/>
    <mergeCell ref="AA8:AG8"/>
    <mergeCell ref="AA9:AG9"/>
    <mergeCell ref="AC11:AF12"/>
    <mergeCell ref="AE2:AK2"/>
    <mergeCell ref="AI17:AL17"/>
    <mergeCell ref="Z21:AD21"/>
    <mergeCell ref="AE17:AH17"/>
    <mergeCell ref="AI18:AL18"/>
    <mergeCell ref="Z2:AD2"/>
    <mergeCell ref="Z17:AD17"/>
    <mergeCell ref="Z18:AD18"/>
    <mergeCell ref="Z19:AD19"/>
    <mergeCell ref="AB5:AF6"/>
    <mergeCell ref="AE22:AH22"/>
    <mergeCell ref="AI19:AL19"/>
    <mergeCell ref="Y28:AK29"/>
    <mergeCell ref="AE18:AH18"/>
    <mergeCell ref="AE19:AH19"/>
    <mergeCell ref="AE20:AH20"/>
    <mergeCell ref="AI22:AL22"/>
    <mergeCell ref="Z20:AD20"/>
    <mergeCell ref="Z24:AL25"/>
    <mergeCell ref="AE21:AH21"/>
    <mergeCell ref="Z22:AD22"/>
    <mergeCell ref="I11:N11"/>
    <mergeCell ref="Q11:Q12"/>
    <mergeCell ref="R11:U12"/>
    <mergeCell ref="I12:N12"/>
    <mergeCell ref="H17:K17"/>
    <mergeCell ref="M17:P17"/>
    <mergeCell ref="I5:N5"/>
    <mergeCell ref="I6:N6"/>
    <mergeCell ref="Q5:Q6"/>
    <mergeCell ref="R5:U6"/>
    <mergeCell ref="I8:N8"/>
    <mergeCell ref="Q8:Q9"/>
    <mergeCell ref="R8:U9"/>
    <mergeCell ref="I9:N9"/>
    <mergeCell ref="A17:G17"/>
    <mergeCell ref="R17:Y17"/>
    <mergeCell ref="R28:R29"/>
    <mergeCell ref="S28:V29"/>
    <mergeCell ref="M18:P19"/>
    <mergeCell ref="L18:L19"/>
    <mergeCell ref="C28:L29"/>
    <mergeCell ref="M28:M29"/>
    <mergeCell ref="N29:Q29"/>
    <mergeCell ref="N28:Q28"/>
    <mergeCell ref="Q18:Q19"/>
    <mergeCell ref="C18:F19"/>
    <mergeCell ref="G18:G19"/>
    <mergeCell ref="H18:K19"/>
    <mergeCell ref="R18:U19"/>
    <mergeCell ref="W28:X29"/>
    <mergeCell ref="AB55:AG55"/>
    <mergeCell ref="F60:K60"/>
    <mergeCell ref="L46:Q46"/>
    <mergeCell ref="S46:X46"/>
    <mergeCell ref="R24:U25"/>
    <mergeCell ref="E39:J39"/>
    <mergeCell ref="AB46:AG46"/>
    <mergeCell ref="V42:AA42"/>
    <mergeCell ref="E46:J46"/>
    <mergeCell ref="AB39:AG39"/>
    <mergeCell ref="AB51:AG51"/>
    <mergeCell ref="F51:K51"/>
    <mergeCell ref="U67:Z68"/>
    <mergeCell ref="B67:H68"/>
    <mergeCell ref="S51:X51"/>
    <mergeCell ref="O67:T68"/>
    <mergeCell ref="E55:J55"/>
    <mergeCell ref="S64:X64"/>
    <mergeCell ref="AB64:AG64"/>
    <mergeCell ref="S55:X55"/>
    <mergeCell ref="R60:W60"/>
    <mergeCell ref="L39:Q39"/>
    <mergeCell ref="S39:X39"/>
    <mergeCell ref="N67:N68"/>
    <mergeCell ref="I68:M68"/>
    <mergeCell ref="I67:M67"/>
    <mergeCell ref="E42:J42"/>
    <mergeCell ref="M42:R42"/>
    <mergeCell ref="L55:Q55"/>
  </mergeCells>
  <printOptions/>
  <pageMargins left="0.61" right="0.36" top="0.74" bottom="0.31" header="0.512" footer="0.33"/>
  <pageSetup horizontalDpi="600" verticalDpi="600" orientation="portrait" paperSize="9" scale="89" r:id="rId2"/>
  <drawing r:id="rId1"/>
</worksheet>
</file>

<file path=xl/worksheets/sheet20.xml><?xml version="1.0" encoding="utf-8"?>
<worksheet xmlns="http://schemas.openxmlformats.org/spreadsheetml/2006/main" xmlns:r="http://schemas.openxmlformats.org/officeDocument/2006/relationships">
  <dimension ref="B1:C54"/>
  <sheetViews>
    <sheetView showZeros="0" view="pageBreakPreview" zoomScaleNormal="80" zoomScaleSheetLayoutView="100" zoomScalePageLayoutView="0" workbookViewId="0" topLeftCell="A1">
      <pane xSplit="2" ySplit="7" topLeftCell="C8" activePane="bottomRight" state="frozen"/>
      <selection pane="topLeft" activeCell="AC33" sqref="AC33"/>
      <selection pane="topRight" activeCell="AC33" sqref="AC33"/>
      <selection pane="bottomLeft" activeCell="AC33" sqref="AC33"/>
      <selection pane="bottomRight" activeCell="AC33" sqref="AC33"/>
    </sheetView>
  </sheetViews>
  <sheetFormatPr defaultColWidth="9.00390625" defaultRowHeight="13.5"/>
  <cols>
    <col min="1" max="1" width="1.25" style="276" customWidth="1"/>
    <col min="2" max="2" width="14.625" style="276" customWidth="1"/>
    <col min="3" max="3" width="20.625" style="276" customWidth="1"/>
    <col min="4" max="4" width="4.875" style="276" customWidth="1"/>
    <col min="5" max="16384" width="9.00390625" style="276" customWidth="1"/>
  </cols>
  <sheetData>
    <row r="1" ht="14.25">
      <c r="B1" s="284" t="s">
        <v>613</v>
      </c>
    </row>
    <row r="2" ht="14.25">
      <c r="B2" s="284"/>
    </row>
    <row r="4" spans="2:3" ht="14.25">
      <c r="B4" s="283"/>
      <c r="C4" s="282"/>
    </row>
    <row r="5" spans="2:3" ht="14.25">
      <c r="B5" s="279"/>
      <c r="C5" s="281" t="s">
        <v>612</v>
      </c>
    </row>
    <row r="6" spans="2:3" ht="14.25">
      <c r="B6" s="278"/>
      <c r="C6" s="280" t="s">
        <v>611</v>
      </c>
    </row>
    <row r="7" spans="2:3" ht="14.25">
      <c r="B7" s="279" t="s">
        <v>610</v>
      </c>
      <c r="C7" s="628">
        <v>1316546458</v>
      </c>
    </row>
    <row r="8" spans="2:3" ht="14.25">
      <c r="B8" s="279" t="s">
        <v>609</v>
      </c>
      <c r="C8" s="628">
        <v>357577881</v>
      </c>
    </row>
    <row r="9" spans="2:3" ht="14.25">
      <c r="B9" s="279" t="s">
        <v>608</v>
      </c>
      <c r="C9" s="628">
        <v>361989789</v>
      </c>
    </row>
    <row r="10" spans="2:3" ht="14.25">
      <c r="B10" s="279" t="s">
        <v>607</v>
      </c>
      <c r="C10" s="628">
        <v>440877645</v>
      </c>
    </row>
    <row r="11" spans="2:3" ht="14.25">
      <c r="B11" s="279" t="s">
        <v>606</v>
      </c>
      <c r="C11" s="628">
        <v>302764108</v>
      </c>
    </row>
    <row r="12" spans="2:3" ht="14.25">
      <c r="B12" s="279" t="s">
        <v>605</v>
      </c>
      <c r="C12" s="628">
        <v>304270819</v>
      </c>
    </row>
    <row r="13" spans="2:3" ht="14.25">
      <c r="B13" s="278" t="s">
        <v>604</v>
      </c>
      <c r="C13" s="629">
        <v>456828172</v>
      </c>
    </row>
    <row r="14" spans="2:3" ht="14.25">
      <c r="B14" s="279" t="s">
        <v>603</v>
      </c>
      <c r="C14" s="628">
        <v>567853702</v>
      </c>
    </row>
    <row r="15" spans="2:3" ht="14.25">
      <c r="B15" s="279" t="s">
        <v>602</v>
      </c>
      <c r="C15" s="628">
        <v>399479024</v>
      </c>
    </row>
    <row r="16" spans="2:3" ht="14.25">
      <c r="B16" s="279" t="s">
        <v>601</v>
      </c>
      <c r="C16" s="628">
        <v>389258747</v>
      </c>
    </row>
    <row r="17" spans="2:3" ht="14.25">
      <c r="B17" s="279" t="s">
        <v>600</v>
      </c>
      <c r="C17" s="628">
        <v>1000645153</v>
      </c>
    </row>
    <row r="18" spans="2:3" ht="14.25">
      <c r="B18" s="279" t="s">
        <v>599</v>
      </c>
      <c r="C18" s="628">
        <v>881840851</v>
      </c>
    </row>
    <row r="19" spans="2:3" ht="14.25">
      <c r="B19" s="279" t="s">
        <v>598</v>
      </c>
      <c r="C19" s="628">
        <v>3244058848</v>
      </c>
    </row>
    <row r="20" spans="2:3" ht="14.25">
      <c r="B20" s="278" t="s">
        <v>597</v>
      </c>
      <c r="C20" s="629">
        <v>1188215461</v>
      </c>
    </row>
    <row r="21" spans="2:3" ht="14.25">
      <c r="B21" s="279" t="s">
        <v>596</v>
      </c>
      <c r="C21" s="628">
        <v>557651110</v>
      </c>
    </row>
    <row r="22" spans="2:3" ht="14.25">
      <c r="B22" s="279" t="s">
        <v>595</v>
      </c>
      <c r="C22" s="628">
        <v>263654557</v>
      </c>
    </row>
    <row r="23" spans="2:3" ht="14.25">
      <c r="B23" s="279" t="s">
        <v>594</v>
      </c>
      <c r="C23" s="628">
        <v>277023865</v>
      </c>
    </row>
    <row r="24" spans="2:3" ht="14.25">
      <c r="B24" s="278" t="s">
        <v>593</v>
      </c>
      <c r="C24" s="629">
        <v>228072497</v>
      </c>
    </row>
    <row r="25" spans="2:3" ht="14.25">
      <c r="B25" s="279" t="s">
        <v>592</v>
      </c>
      <c r="C25" s="628">
        <v>235343206</v>
      </c>
    </row>
    <row r="26" spans="2:3" ht="14.25">
      <c r="B26" s="279" t="s">
        <v>591</v>
      </c>
      <c r="C26" s="628">
        <v>477914344</v>
      </c>
    </row>
    <row r="27" spans="2:3" ht="14.25">
      <c r="B27" s="279" t="s">
        <v>590</v>
      </c>
      <c r="C27" s="628">
        <v>426498267</v>
      </c>
    </row>
    <row r="28" spans="2:3" ht="14.25">
      <c r="B28" s="279" t="s">
        <v>589</v>
      </c>
      <c r="C28" s="628">
        <v>664357435</v>
      </c>
    </row>
    <row r="29" spans="2:3" ht="14.25">
      <c r="B29" s="279" t="s">
        <v>588</v>
      </c>
      <c r="C29" s="628">
        <v>1378308412</v>
      </c>
    </row>
    <row r="30" spans="2:3" ht="14.25">
      <c r="B30" s="278" t="s">
        <v>587</v>
      </c>
      <c r="C30" s="629">
        <v>384714559</v>
      </c>
    </row>
    <row r="31" spans="2:3" ht="14.25">
      <c r="B31" s="279" t="s">
        <v>586</v>
      </c>
      <c r="C31" s="628">
        <v>284634615</v>
      </c>
    </row>
    <row r="32" spans="2:3" ht="14.25">
      <c r="B32" s="279" t="s">
        <v>585</v>
      </c>
      <c r="C32" s="628">
        <v>476852709</v>
      </c>
    </row>
    <row r="33" spans="2:3" ht="14.25">
      <c r="B33" s="279" t="s">
        <v>584</v>
      </c>
      <c r="C33" s="628">
        <v>1430929274</v>
      </c>
    </row>
    <row r="34" spans="2:3" ht="14.25">
      <c r="B34" s="279" t="s">
        <v>583</v>
      </c>
      <c r="C34" s="628">
        <v>961496462</v>
      </c>
    </row>
    <row r="35" spans="2:3" ht="14.25">
      <c r="B35" s="279" t="s">
        <v>582</v>
      </c>
      <c r="C35" s="628">
        <v>276034873</v>
      </c>
    </row>
    <row r="36" spans="2:3" ht="14.25">
      <c r="B36" s="278" t="s">
        <v>581</v>
      </c>
      <c r="C36" s="629">
        <v>257065536</v>
      </c>
    </row>
    <row r="37" spans="2:3" ht="14.25">
      <c r="B37" s="279" t="s">
        <v>580</v>
      </c>
      <c r="C37" s="628">
        <v>185726170</v>
      </c>
    </row>
    <row r="38" spans="2:3" ht="14.25">
      <c r="B38" s="279" t="s">
        <v>579</v>
      </c>
      <c r="C38" s="628">
        <v>251474685</v>
      </c>
    </row>
    <row r="39" spans="2:3" ht="14.25">
      <c r="B39" s="279" t="s">
        <v>578</v>
      </c>
      <c r="C39" s="628">
        <v>394126870</v>
      </c>
    </row>
    <row r="40" spans="2:3" ht="14.25">
      <c r="B40" s="279" t="s">
        <v>577</v>
      </c>
      <c r="C40" s="628">
        <v>541304451</v>
      </c>
    </row>
    <row r="41" spans="2:3" ht="14.25">
      <c r="B41" s="278" t="s">
        <v>576</v>
      </c>
      <c r="C41" s="629">
        <v>345517739</v>
      </c>
    </row>
    <row r="42" spans="2:3" ht="14.25">
      <c r="B42" s="279" t="s">
        <v>575</v>
      </c>
      <c r="C42" s="628">
        <v>230900680</v>
      </c>
    </row>
    <row r="43" spans="2:3" ht="14.25">
      <c r="B43" s="279" t="s">
        <v>574</v>
      </c>
      <c r="C43" s="628">
        <v>226703969</v>
      </c>
    </row>
    <row r="44" spans="2:3" ht="14.25">
      <c r="B44" s="279" t="s">
        <v>573</v>
      </c>
      <c r="C44" s="628">
        <v>324938285</v>
      </c>
    </row>
    <row r="45" spans="2:3" ht="14.25">
      <c r="B45" s="278" t="s">
        <v>572</v>
      </c>
      <c r="C45" s="629">
        <v>237906621</v>
      </c>
    </row>
    <row r="46" spans="2:3" ht="14.25">
      <c r="B46" s="279" t="s">
        <v>571</v>
      </c>
      <c r="C46" s="628">
        <v>831998733</v>
      </c>
    </row>
    <row r="47" spans="2:3" ht="14.25">
      <c r="B47" s="279" t="s">
        <v>570</v>
      </c>
      <c r="C47" s="628">
        <v>222128498</v>
      </c>
    </row>
    <row r="48" spans="2:3" ht="14.25">
      <c r="B48" s="279" t="s">
        <v>569</v>
      </c>
      <c r="C48" s="628">
        <v>345157412</v>
      </c>
    </row>
    <row r="49" spans="2:3" ht="14.25">
      <c r="B49" s="279" t="s">
        <v>568</v>
      </c>
      <c r="C49" s="628">
        <v>394216795</v>
      </c>
    </row>
    <row r="50" spans="2:3" ht="14.25">
      <c r="B50" s="279" t="s">
        <v>567</v>
      </c>
      <c r="C50" s="628">
        <v>293606681</v>
      </c>
    </row>
    <row r="51" spans="2:3" ht="14.25">
      <c r="B51" s="279" t="s">
        <v>566</v>
      </c>
      <c r="C51" s="628">
        <v>291333131</v>
      </c>
    </row>
    <row r="52" spans="2:3" ht="14.25">
      <c r="B52" s="279" t="s">
        <v>565</v>
      </c>
      <c r="C52" s="628">
        <v>434232680</v>
      </c>
    </row>
    <row r="53" spans="2:3" ht="14.25">
      <c r="B53" s="278" t="s">
        <v>564</v>
      </c>
      <c r="C53" s="629">
        <v>303672073</v>
      </c>
    </row>
    <row r="54" spans="2:3" ht="14.25">
      <c r="B54" s="277" t="s">
        <v>563</v>
      </c>
      <c r="C54" s="630">
        <f>SUM(C7:C53)</f>
        <v>25647703852</v>
      </c>
    </row>
  </sheetData>
  <sheetProtection/>
  <printOptions/>
  <pageMargins left="1.3779527559055118" right="0.3937007874015748" top="0.7874015748031497" bottom="0.1968503937007874"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W70"/>
  <sheetViews>
    <sheetView view="pageBreakPreview" zoomScaleSheetLayoutView="100" zoomScalePageLayoutView="0" workbookViewId="0" topLeftCell="A1">
      <selection activeCell="AC33" sqref="AC33"/>
    </sheetView>
  </sheetViews>
  <sheetFormatPr defaultColWidth="9.00390625" defaultRowHeight="13.5"/>
  <cols>
    <col min="1" max="3" width="2.50390625" style="436" customWidth="1"/>
    <col min="4" max="4" width="2.50390625" style="437" customWidth="1"/>
    <col min="5" max="40" width="2.50390625" style="436" customWidth="1"/>
    <col min="41" max="16384" width="9.00390625" style="436" customWidth="1"/>
  </cols>
  <sheetData>
    <row r="1" spans="1:34" s="533" customFormat="1" ht="22.5" customHeight="1">
      <c r="A1" s="434" t="s">
        <v>663</v>
      </c>
      <c r="B1" s="434"/>
      <c r="C1" s="434"/>
      <c r="D1" s="434"/>
      <c r="E1" s="434" t="s">
        <v>662</v>
      </c>
      <c r="F1" s="434"/>
      <c r="G1" s="434"/>
      <c r="H1" s="434"/>
      <c r="I1" s="434"/>
      <c r="J1" s="434"/>
      <c r="K1" s="434"/>
      <c r="L1" s="434"/>
      <c r="M1" s="434"/>
      <c r="N1" s="434"/>
      <c r="O1" s="434"/>
      <c r="P1" s="434"/>
      <c r="V1" s="534" t="s">
        <v>145</v>
      </c>
      <c r="W1" s="534"/>
      <c r="X1" s="534"/>
      <c r="Y1" s="534"/>
      <c r="Z1" s="534"/>
      <c r="AA1" s="534">
        <f>'総括表'!H4</f>
        <v>0</v>
      </c>
      <c r="AB1" s="534"/>
      <c r="AC1" s="534"/>
      <c r="AD1" s="534"/>
      <c r="AE1" s="534"/>
      <c r="AF1" s="534"/>
      <c r="AG1" s="534"/>
      <c r="AH1" s="534"/>
    </row>
    <row r="3" spans="2:3" ht="22.5" customHeight="1">
      <c r="B3" s="436">
        <v>1</v>
      </c>
      <c r="C3" s="436" t="s">
        <v>661</v>
      </c>
    </row>
    <row r="4" spans="3:33" ht="13.5">
      <c r="C4" s="535" t="s">
        <v>660</v>
      </c>
      <c r="D4" s="535"/>
      <c r="E4" s="535"/>
      <c r="F4" s="535"/>
      <c r="G4" s="535"/>
      <c r="H4" s="535"/>
      <c r="I4" s="535"/>
      <c r="J4" s="535"/>
      <c r="K4" s="536" t="s">
        <v>805</v>
      </c>
      <c r="L4" s="537"/>
      <c r="M4" s="537"/>
      <c r="N4" s="537"/>
      <c r="O4" s="538"/>
      <c r="P4" s="535"/>
      <c r="Q4" s="536" t="s">
        <v>659</v>
      </c>
      <c r="R4" s="537"/>
      <c r="S4" s="537"/>
      <c r="T4" s="537"/>
      <c r="U4" s="538"/>
      <c r="V4" s="535"/>
      <c r="W4" s="535" t="s">
        <v>658</v>
      </c>
      <c r="X4" s="535"/>
      <c r="Y4" s="535"/>
      <c r="Z4" s="535"/>
      <c r="AA4" s="535"/>
      <c r="AB4" s="535"/>
      <c r="AC4" s="536" t="s">
        <v>657</v>
      </c>
      <c r="AD4" s="537"/>
      <c r="AE4" s="537"/>
      <c r="AF4" s="537"/>
      <c r="AG4" s="538"/>
    </row>
    <row r="5" spans="3:33" ht="13.5">
      <c r="C5" s="535"/>
      <c r="D5" s="535"/>
      <c r="E5" s="535"/>
      <c r="F5" s="535"/>
      <c r="G5" s="535"/>
      <c r="H5" s="535"/>
      <c r="I5" s="535"/>
      <c r="J5" s="535"/>
      <c r="K5" s="539" t="s">
        <v>656</v>
      </c>
      <c r="L5" s="540"/>
      <c r="M5" s="540"/>
      <c r="N5" s="540"/>
      <c r="O5" s="541"/>
      <c r="P5" s="535"/>
      <c r="Q5" s="539" t="s">
        <v>655</v>
      </c>
      <c r="R5" s="540"/>
      <c r="S5" s="540"/>
      <c r="T5" s="540"/>
      <c r="U5" s="541"/>
      <c r="V5" s="535"/>
      <c r="W5" s="535"/>
      <c r="X5" s="535"/>
      <c r="Y5" s="535"/>
      <c r="Z5" s="535"/>
      <c r="AA5" s="535"/>
      <c r="AB5" s="535"/>
      <c r="AC5" s="539" t="s">
        <v>654</v>
      </c>
      <c r="AD5" s="540"/>
      <c r="AE5" s="540"/>
      <c r="AF5" s="540"/>
      <c r="AG5" s="541"/>
    </row>
    <row r="6" spans="3:34" ht="13.5">
      <c r="C6" s="535" t="s">
        <v>653</v>
      </c>
      <c r="D6" s="535"/>
      <c r="E6" s="535"/>
      <c r="F6" s="535"/>
      <c r="G6" s="535"/>
      <c r="H6" s="535"/>
      <c r="I6" s="535"/>
      <c r="J6" s="535"/>
      <c r="K6" s="542"/>
      <c r="L6" s="542"/>
      <c r="M6" s="542"/>
      <c r="N6" s="542"/>
      <c r="O6" s="542"/>
      <c r="P6" s="47" t="s">
        <v>148</v>
      </c>
      <c r="Q6" s="543"/>
      <c r="R6" s="543"/>
      <c r="S6" s="543"/>
      <c r="T6" s="543"/>
      <c r="U6" s="543"/>
      <c r="V6" s="47" t="s">
        <v>148</v>
      </c>
      <c r="W6" s="544">
        <v>0.95</v>
      </c>
      <c r="X6" s="544"/>
      <c r="Y6" s="544"/>
      <c r="Z6" s="544"/>
      <c r="AA6" s="544"/>
      <c r="AB6" s="47" t="s">
        <v>153</v>
      </c>
      <c r="AC6" s="545">
        <f>ROUND(K6*W6,)</f>
        <v>0</v>
      </c>
      <c r="AD6" s="546"/>
      <c r="AE6" s="546"/>
      <c r="AF6" s="546"/>
      <c r="AG6" s="547"/>
      <c r="AH6" s="37" t="s">
        <v>163</v>
      </c>
    </row>
    <row r="7" spans="3:34" ht="13.5">
      <c r="C7" s="535" t="s">
        <v>652</v>
      </c>
      <c r="D7" s="535"/>
      <c r="E7" s="535"/>
      <c r="F7" s="535"/>
      <c r="G7" s="535"/>
      <c r="H7" s="535"/>
      <c r="I7" s="535"/>
      <c r="J7" s="535"/>
      <c r="K7" s="542"/>
      <c r="L7" s="542"/>
      <c r="M7" s="542"/>
      <c r="N7" s="542"/>
      <c r="O7" s="542"/>
      <c r="P7" s="47" t="s">
        <v>148</v>
      </c>
      <c r="Q7" s="548" t="e">
        <f>R49</f>
        <v>#DIV/0!</v>
      </c>
      <c r="R7" s="549"/>
      <c r="S7" s="549"/>
      <c r="T7" s="549"/>
      <c r="U7" s="549"/>
      <c r="V7" s="47" t="s">
        <v>148</v>
      </c>
      <c r="W7" s="544">
        <v>0.475</v>
      </c>
      <c r="X7" s="544"/>
      <c r="Y7" s="544"/>
      <c r="Z7" s="544"/>
      <c r="AA7" s="544"/>
      <c r="AB7" s="47" t="s">
        <v>153</v>
      </c>
      <c r="AC7" s="545" t="e">
        <f>ROUND(ROUND(K7*Q7,)*W7,)</f>
        <v>#DIV/0!</v>
      </c>
      <c r="AD7" s="546"/>
      <c r="AE7" s="546"/>
      <c r="AF7" s="546"/>
      <c r="AG7" s="547"/>
      <c r="AH7" s="37" t="s">
        <v>291</v>
      </c>
    </row>
    <row r="8" spans="3:34" ht="13.5">
      <c r="C8" s="535" t="s">
        <v>651</v>
      </c>
      <c r="D8" s="535"/>
      <c r="E8" s="535"/>
      <c r="F8" s="535"/>
      <c r="G8" s="535"/>
      <c r="H8" s="535"/>
      <c r="I8" s="535"/>
      <c r="J8" s="535"/>
      <c r="K8" s="542"/>
      <c r="L8" s="542"/>
      <c r="M8" s="542"/>
      <c r="N8" s="542"/>
      <c r="O8" s="542"/>
      <c r="P8" s="47" t="s">
        <v>754</v>
      </c>
      <c r="Q8" s="548" t="e">
        <f>Q7+0.4</f>
        <v>#DIV/0!</v>
      </c>
      <c r="R8" s="548"/>
      <c r="S8" s="548"/>
      <c r="T8" s="548"/>
      <c r="U8" s="548"/>
      <c r="V8" s="47" t="s">
        <v>754</v>
      </c>
      <c r="W8" s="544">
        <v>0.475</v>
      </c>
      <c r="X8" s="544"/>
      <c r="Y8" s="544"/>
      <c r="Z8" s="544"/>
      <c r="AA8" s="544"/>
      <c r="AB8" s="47" t="s">
        <v>755</v>
      </c>
      <c r="AC8" s="545" t="e">
        <f>ROUND(ROUND(K8*Q8,)*W8,)</f>
        <v>#DIV/0!</v>
      </c>
      <c r="AD8" s="546"/>
      <c r="AE8" s="546"/>
      <c r="AF8" s="546"/>
      <c r="AG8" s="547"/>
      <c r="AH8" s="37" t="s">
        <v>290</v>
      </c>
    </row>
    <row r="9" spans="3:34" ht="13.5">
      <c r="C9" s="535" t="s">
        <v>650</v>
      </c>
      <c r="D9" s="535"/>
      <c r="E9" s="535"/>
      <c r="F9" s="535"/>
      <c r="G9" s="535"/>
      <c r="H9" s="535"/>
      <c r="I9" s="535"/>
      <c r="J9" s="535"/>
      <c r="K9" s="542"/>
      <c r="L9" s="542"/>
      <c r="M9" s="542"/>
      <c r="N9" s="542"/>
      <c r="O9" s="542"/>
      <c r="P9" s="47" t="s">
        <v>754</v>
      </c>
      <c r="Q9" s="543"/>
      <c r="R9" s="543"/>
      <c r="S9" s="543"/>
      <c r="T9" s="543"/>
      <c r="U9" s="543"/>
      <c r="V9" s="47" t="s">
        <v>754</v>
      </c>
      <c r="W9" s="544">
        <v>0.57</v>
      </c>
      <c r="X9" s="544"/>
      <c r="Y9" s="544"/>
      <c r="Z9" s="544"/>
      <c r="AA9" s="544"/>
      <c r="AB9" s="47" t="s">
        <v>755</v>
      </c>
      <c r="AC9" s="545">
        <f>ROUND(K9*W9,)</f>
        <v>0</v>
      </c>
      <c r="AD9" s="546"/>
      <c r="AE9" s="546"/>
      <c r="AF9" s="546"/>
      <c r="AG9" s="547"/>
      <c r="AH9" s="37" t="s">
        <v>289</v>
      </c>
    </row>
    <row r="10" spans="3:34" ht="13.5">
      <c r="C10" s="535" t="s">
        <v>649</v>
      </c>
      <c r="D10" s="535"/>
      <c r="E10" s="535"/>
      <c r="F10" s="535"/>
      <c r="G10" s="535"/>
      <c r="H10" s="535"/>
      <c r="I10" s="535"/>
      <c r="J10" s="535"/>
      <c r="K10" s="542"/>
      <c r="L10" s="542"/>
      <c r="M10" s="542"/>
      <c r="N10" s="542"/>
      <c r="O10" s="542"/>
      <c r="P10" s="47" t="s">
        <v>754</v>
      </c>
      <c r="Q10" s="543"/>
      <c r="R10" s="543"/>
      <c r="S10" s="543"/>
      <c r="T10" s="543"/>
      <c r="U10" s="543"/>
      <c r="V10" s="47" t="s">
        <v>754</v>
      </c>
      <c r="W10" s="544">
        <v>0.57</v>
      </c>
      <c r="X10" s="544"/>
      <c r="Y10" s="544"/>
      <c r="Z10" s="544"/>
      <c r="AA10" s="544"/>
      <c r="AB10" s="47" t="s">
        <v>755</v>
      </c>
      <c r="AC10" s="545">
        <f>ROUND(K10*W10,)</f>
        <v>0</v>
      </c>
      <c r="AD10" s="546"/>
      <c r="AE10" s="546"/>
      <c r="AF10" s="546"/>
      <c r="AG10" s="547"/>
      <c r="AH10" s="37" t="s">
        <v>288</v>
      </c>
    </row>
    <row r="11" spans="3:34" ht="13.5">
      <c r="C11" s="535" t="s">
        <v>648</v>
      </c>
      <c r="D11" s="535"/>
      <c r="E11" s="535"/>
      <c r="F11" s="535"/>
      <c r="G11" s="535"/>
      <c r="H11" s="535"/>
      <c r="I11" s="535"/>
      <c r="J11" s="535"/>
      <c r="K11" s="542"/>
      <c r="L11" s="542"/>
      <c r="M11" s="542"/>
      <c r="N11" s="542"/>
      <c r="O11" s="542"/>
      <c r="P11" s="47" t="s">
        <v>754</v>
      </c>
      <c r="Q11" s="543"/>
      <c r="R11" s="543"/>
      <c r="S11" s="543"/>
      <c r="T11" s="543"/>
      <c r="U11" s="543"/>
      <c r="V11" s="47" t="s">
        <v>754</v>
      </c>
      <c r="W11" s="544">
        <v>0.57</v>
      </c>
      <c r="X11" s="544"/>
      <c r="Y11" s="544"/>
      <c r="Z11" s="544"/>
      <c r="AA11" s="544"/>
      <c r="AB11" s="47" t="s">
        <v>755</v>
      </c>
      <c r="AC11" s="545">
        <f>ROUND(K11*W11,)</f>
        <v>0</v>
      </c>
      <c r="AD11" s="546"/>
      <c r="AE11" s="546"/>
      <c r="AF11" s="546"/>
      <c r="AG11" s="547"/>
      <c r="AH11" s="37" t="s">
        <v>256</v>
      </c>
    </row>
    <row r="12" spans="3:34" ht="13.5">
      <c r="C12" s="535" t="s">
        <v>647</v>
      </c>
      <c r="D12" s="535"/>
      <c r="E12" s="535"/>
      <c r="F12" s="535"/>
      <c r="G12" s="535"/>
      <c r="H12" s="535"/>
      <c r="I12" s="535"/>
      <c r="J12" s="535"/>
      <c r="K12" s="542"/>
      <c r="L12" s="542"/>
      <c r="M12" s="542"/>
      <c r="N12" s="542"/>
      <c r="O12" s="542"/>
      <c r="P12" s="47" t="s">
        <v>754</v>
      </c>
      <c r="Q12" s="543"/>
      <c r="R12" s="543"/>
      <c r="S12" s="543"/>
      <c r="T12" s="543"/>
      <c r="U12" s="543"/>
      <c r="V12" s="47" t="s">
        <v>754</v>
      </c>
      <c r="W12" s="544">
        <v>0.57</v>
      </c>
      <c r="X12" s="544"/>
      <c r="Y12" s="544"/>
      <c r="Z12" s="544"/>
      <c r="AA12" s="544"/>
      <c r="AB12" s="47" t="s">
        <v>755</v>
      </c>
      <c r="AC12" s="545">
        <f>ROUND(K12*W12,)</f>
        <v>0</v>
      </c>
      <c r="AD12" s="546"/>
      <c r="AE12" s="546"/>
      <c r="AF12" s="546"/>
      <c r="AG12" s="547"/>
      <c r="AH12" s="37" t="s">
        <v>255</v>
      </c>
    </row>
    <row r="13" spans="3:34" ht="14.25" thickBot="1">
      <c r="C13" s="535" t="s">
        <v>646</v>
      </c>
      <c r="D13" s="535"/>
      <c r="E13" s="535"/>
      <c r="F13" s="535"/>
      <c r="G13" s="535"/>
      <c r="H13" s="535"/>
      <c r="I13" s="535"/>
      <c r="J13" s="535"/>
      <c r="K13" s="542"/>
      <c r="L13" s="542"/>
      <c r="M13" s="542"/>
      <c r="N13" s="542"/>
      <c r="O13" s="542"/>
      <c r="P13" s="47" t="s">
        <v>754</v>
      </c>
      <c r="Q13" s="543"/>
      <c r="R13" s="543"/>
      <c r="S13" s="543"/>
      <c r="T13" s="543"/>
      <c r="U13" s="543"/>
      <c r="V13" s="47" t="s">
        <v>754</v>
      </c>
      <c r="W13" s="550">
        <v>0.57</v>
      </c>
      <c r="X13" s="550"/>
      <c r="Y13" s="550"/>
      <c r="Z13" s="550"/>
      <c r="AA13" s="550"/>
      <c r="AB13" s="47" t="s">
        <v>755</v>
      </c>
      <c r="AC13" s="551">
        <f>ROUND(K13*W13,)</f>
        <v>0</v>
      </c>
      <c r="AD13" s="552"/>
      <c r="AE13" s="552"/>
      <c r="AF13" s="552"/>
      <c r="AG13" s="553"/>
      <c r="AH13" s="37" t="s">
        <v>758</v>
      </c>
    </row>
    <row r="14" spans="3:34" ht="13.5">
      <c r="C14" s="554"/>
      <c r="D14" s="555"/>
      <c r="E14" s="554"/>
      <c r="F14" s="554"/>
      <c r="G14" s="554"/>
      <c r="H14" s="554"/>
      <c r="I14" s="554"/>
      <c r="J14" s="554"/>
      <c r="K14" s="554"/>
      <c r="L14" s="554"/>
      <c r="M14" s="554"/>
      <c r="N14" s="554"/>
      <c r="O14" s="554"/>
      <c r="P14" s="554"/>
      <c r="Q14" s="554"/>
      <c r="R14" s="554"/>
      <c r="S14" s="554"/>
      <c r="T14" s="554"/>
      <c r="U14" s="554"/>
      <c r="V14" s="554"/>
      <c r="W14" s="556" t="s">
        <v>645</v>
      </c>
      <c r="X14" s="557"/>
      <c r="Y14" s="557"/>
      <c r="Z14" s="557"/>
      <c r="AA14" s="557"/>
      <c r="AB14" s="558"/>
      <c r="AC14" s="559"/>
      <c r="AD14" s="557"/>
      <c r="AE14" s="557"/>
      <c r="AF14" s="557"/>
      <c r="AG14" s="558"/>
      <c r="AH14" s="37"/>
    </row>
    <row r="15" spans="3:34" ht="14.25" thickBot="1">
      <c r="C15" s="554"/>
      <c r="D15" s="555"/>
      <c r="E15" s="554"/>
      <c r="F15" s="554"/>
      <c r="G15" s="554"/>
      <c r="H15" s="554"/>
      <c r="I15" s="554"/>
      <c r="J15" s="554"/>
      <c r="K15" s="554"/>
      <c r="L15" s="554"/>
      <c r="M15" s="554"/>
      <c r="N15" s="554"/>
      <c r="O15" s="554"/>
      <c r="P15" s="554"/>
      <c r="Q15" s="554"/>
      <c r="R15" s="554"/>
      <c r="S15" s="554"/>
      <c r="T15" s="554"/>
      <c r="U15" s="554"/>
      <c r="V15" s="554"/>
      <c r="W15" s="560"/>
      <c r="X15" s="561"/>
      <c r="Y15" s="561"/>
      <c r="Z15" s="561"/>
      <c r="AA15" s="561"/>
      <c r="AB15" s="562"/>
      <c r="AC15" s="563" t="e">
        <f>SUM(AC6:AG13)</f>
        <v>#DIV/0!</v>
      </c>
      <c r="AD15" s="564"/>
      <c r="AE15" s="564"/>
      <c r="AF15" s="564"/>
      <c r="AG15" s="565"/>
      <c r="AH15" s="37" t="s">
        <v>806</v>
      </c>
    </row>
    <row r="17" spans="1:37" ht="13.5">
      <c r="A17" s="505" t="s">
        <v>644</v>
      </c>
      <c r="AJ17" s="505"/>
      <c r="AK17" s="505"/>
    </row>
    <row r="18" spans="1:37" ht="13.5">
      <c r="A18" s="436" t="s">
        <v>643</v>
      </c>
      <c r="B18" s="505"/>
      <c r="C18" s="505"/>
      <c r="D18" s="503"/>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row>
    <row r="19" spans="1:37" ht="13.5">
      <c r="A19" s="505"/>
      <c r="B19" s="505"/>
      <c r="C19" s="505"/>
      <c r="D19" s="503" t="s">
        <v>642</v>
      </c>
      <c r="E19" s="505"/>
      <c r="F19" s="505"/>
      <c r="G19" s="505"/>
      <c r="H19" s="505"/>
      <c r="I19" s="505"/>
      <c r="J19" s="505"/>
      <c r="K19" s="505" t="s">
        <v>641</v>
      </c>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row>
    <row r="20" spans="1:37" ht="13.5">
      <c r="A20" s="505"/>
      <c r="B20" s="505"/>
      <c r="C20" s="505"/>
      <c r="D20" s="503" t="s">
        <v>807</v>
      </c>
      <c r="E20" s="505"/>
      <c r="F20" s="505"/>
      <c r="G20" s="505"/>
      <c r="H20" s="505"/>
      <c r="I20" s="505"/>
      <c r="J20" s="505"/>
      <c r="K20" s="505" t="s">
        <v>807</v>
      </c>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row>
    <row r="21" spans="1:37" ht="13.5">
      <c r="A21" s="505"/>
      <c r="B21" s="505"/>
      <c r="C21" s="566"/>
      <c r="D21" s="443"/>
      <c r="E21" s="443"/>
      <c r="F21" s="443"/>
      <c r="G21" s="443"/>
      <c r="H21" s="443"/>
      <c r="I21" s="443"/>
      <c r="J21" s="567" t="s">
        <v>808</v>
      </c>
      <c r="K21" s="443"/>
      <c r="L21" s="443"/>
      <c r="M21" s="443"/>
      <c r="N21" s="443"/>
      <c r="O21" s="443"/>
      <c r="P21" s="443"/>
      <c r="Q21" s="566"/>
      <c r="R21" s="509" t="s">
        <v>809</v>
      </c>
      <c r="S21" s="509"/>
      <c r="T21" s="509"/>
      <c r="U21" s="509"/>
      <c r="V21" s="509"/>
      <c r="W21" s="497" t="e">
        <f>ROUND(ROUND((D21+K21)/K22,3)*100000,)</f>
        <v>#DIV/0!</v>
      </c>
      <c r="X21" s="497"/>
      <c r="Y21" s="497"/>
      <c r="Z21" s="497"/>
      <c r="AA21" s="513" t="s">
        <v>810</v>
      </c>
      <c r="AB21" s="513"/>
      <c r="AC21" s="513"/>
      <c r="AD21" s="513"/>
      <c r="AE21" s="513"/>
      <c r="AF21" s="513"/>
      <c r="AG21" s="505"/>
      <c r="AH21" s="505"/>
      <c r="AI21" s="505"/>
      <c r="AJ21" s="505"/>
      <c r="AK21" s="505"/>
    </row>
    <row r="22" spans="1:37" ht="13.5">
      <c r="A22" s="505"/>
      <c r="B22" s="505"/>
      <c r="D22" s="505" t="s">
        <v>640</v>
      </c>
      <c r="E22" s="505"/>
      <c r="F22" s="505"/>
      <c r="G22" s="568"/>
      <c r="K22" s="569">
        <f>+'財政力附表'!O67</f>
        <v>0</v>
      </c>
      <c r="L22" s="569"/>
      <c r="M22" s="569"/>
      <c r="N22" s="569"/>
      <c r="O22" s="569"/>
      <c r="P22" s="569"/>
      <c r="R22" s="509"/>
      <c r="S22" s="509"/>
      <c r="T22" s="509"/>
      <c r="U22" s="509"/>
      <c r="V22" s="509"/>
      <c r="W22" s="570"/>
      <c r="X22" s="570"/>
      <c r="Y22" s="570"/>
      <c r="Z22" s="570"/>
      <c r="AA22" s="513"/>
      <c r="AB22" s="513"/>
      <c r="AC22" s="513"/>
      <c r="AD22" s="513"/>
      <c r="AE22" s="513"/>
      <c r="AF22" s="513"/>
      <c r="AG22" s="505"/>
      <c r="AH22" s="505"/>
      <c r="AI22" s="505"/>
      <c r="AJ22" s="505"/>
      <c r="AK22" s="505"/>
    </row>
    <row r="23" spans="1:37" ht="13.5">
      <c r="A23" s="505"/>
      <c r="B23" s="505"/>
      <c r="C23" s="571" t="s">
        <v>639</v>
      </c>
      <c r="D23" s="571"/>
      <c r="E23" s="571"/>
      <c r="F23" s="571"/>
      <c r="G23" s="571"/>
      <c r="H23" s="571"/>
      <c r="I23" s="571"/>
      <c r="J23" s="571"/>
      <c r="K23" s="505"/>
      <c r="M23" s="505"/>
      <c r="N23" s="505"/>
      <c r="O23" s="505"/>
      <c r="P23" s="505"/>
      <c r="Q23" s="505"/>
      <c r="R23" s="505"/>
      <c r="S23" s="505"/>
      <c r="T23" s="505"/>
      <c r="U23" s="505"/>
      <c r="V23" s="505"/>
      <c r="W23" s="505" t="s">
        <v>638</v>
      </c>
      <c r="X23" s="505"/>
      <c r="Y23" s="505"/>
      <c r="Z23" s="505"/>
      <c r="AA23" s="505"/>
      <c r="AB23" s="505"/>
      <c r="AC23" s="505"/>
      <c r="AD23" s="505"/>
      <c r="AE23" s="505"/>
      <c r="AF23" s="505"/>
      <c r="AG23" s="505"/>
      <c r="AH23" s="505"/>
      <c r="AI23" s="505"/>
      <c r="AJ23" s="505"/>
      <c r="AK23" s="505"/>
    </row>
    <row r="24" spans="1:37" s="473" customFormat="1" ht="13.5">
      <c r="A24" s="454"/>
      <c r="B24" s="454"/>
      <c r="C24" s="458"/>
      <c r="D24" s="458"/>
      <c r="E24" s="458"/>
      <c r="F24" s="458"/>
      <c r="G24" s="457"/>
      <c r="H24" s="471"/>
      <c r="I24" s="471"/>
      <c r="J24" s="471"/>
      <c r="K24" s="471"/>
      <c r="L24" s="472"/>
      <c r="M24" s="470"/>
      <c r="N24" s="470"/>
      <c r="O24" s="470"/>
      <c r="P24" s="470"/>
      <c r="Q24" s="472"/>
      <c r="R24" s="470"/>
      <c r="S24" s="470"/>
      <c r="T24" s="470"/>
      <c r="U24" s="470"/>
      <c r="X24" s="474"/>
      <c r="Y24" s="475"/>
      <c r="Z24" s="475"/>
      <c r="AA24" s="475"/>
      <c r="AB24" s="475"/>
      <c r="AC24" s="475"/>
      <c r="AD24" s="475"/>
      <c r="AE24" s="475"/>
      <c r="AF24" s="475"/>
      <c r="AG24" s="475"/>
      <c r="AH24" s="475"/>
      <c r="AI24" s="475"/>
      <c r="AJ24" s="475"/>
      <c r="AK24" s="475"/>
    </row>
    <row r="25" spans="1:37" s="473" customFormat="1" ht="13.5">
      <c r="A25" s="454"/>
      <c r="B25" s="454"/>
      <c r="D25" s="458"/>
      <c r="E25" s="458" t="s">
        <v>120</v>
      </c>
      <c r="F25" s="458"/>
      <c r="G25" s="457"/>
      <c r="H25" s="471"/>
      <c r="I25" s="471"/>
      <c r="J25" s="471"/>
      <c r="K25" s="471"/>
      <c r="L25" s="472"/>
      <c r="M25" s="470"/>
      <c r="N25" s="470"/>
      <c r="O25" s="470"/>
      <c r="P25" s="470"/>
      <c r="Q25" s="472"/>
      <c r="R25" s="470"/>
      <c r="S25" s="470"/>
      <c r="T25" s="470"/>
      <c r="U25" s="470"/>
      <c r="X25" s="474"/>
      <c r="Y25" s="475"/>
      <c r="Z25" s="475"/>
      <c r="AA25" s="475"/>
      <c r="AB25" s="475"/>
      <c r="AC25" s="475"/>
      <c r="AD25" s="475"/>
      <c r="AE25" s="475"/>
      <c r="AF25" s="475"/>
      <c r="AG25" s="475"/>
      <c r="AH25" s="475"/>
      <c r="AI25" s="475"/>
      <c r="AJ25" s="475"/>
      <c r="AK25" s="475"/>
    </row>
    <row r="27" spans="1:4" ht="14.25" thickBot="1">
      <c r="A27" s="436" t="s">
        <v>637</v>
      </c>
      <c r="D27" s="436"/>
    </row>
    <row r="28" spans="3:34" ht="13.5" customHeight="1">
      <c r="C28" s="572" t="s">
        <v>636</v>
      </c>
      <c r="D28" s="452"/>
      <c r="E28" s="452"/>
      <c r="F28" s="452"/>
      <c r="G28" s="452"/>
      <c r="H28" s="452"/>
      <c r="I28" s="452"/>
      <c r="J28" s="452"/>
      <c r="K28" s="573"/>
      <c r="L28" s="573"/>
      <c r="M28" s="574"/>
      <c r="N28" s="575" t="s">
        <v>635</v>
      </c>
      <c r="O28" s="576"/>
      <c r="P28" s="576"/>
      <c r="Q28" s="575" t="s">
        <v>634</v>
      </c>
      <c r="R28" s="576"/>
      <c r="S28" s="576"/>
      <c r="T28" s="576"/>
      <c r="U28" s="575" t="s">
        <v>633</v>
      </c>
      <c r="V28" s="576"/>
      <c r="W28" s="576"/>
      <c r="X28" s="575" t="s">
        <v>632</v>
      </c>
      <c r="Y28" s="576"/>
      <c r="Z28" s="576"/>
      <c r="AA28" s="576"/>
      <c r="AB28" s="577"/>
      <c r="AC28" s="578" t="s">
        <v>631</v>
      </c>
      <c r="AD28" s="579"/>
      <c r="AE28" s="579"/>
      <c r="AF28" s="579"/>
      <c r="AG28" s="579"/>
      <c r="AH28" s="580"/>
    </row>
    <row r="29" spans="3:34" ht="13.5">
      <c r="C29" s="581"/>
      <c r="D29" s="438"/>
      <c r="E29" s="438"/>
      <c r="F29" s="438"/>
      <c r="G29" s="438"/>
      <c r="H29" s="438"/>
      <c r="I29" s="438"/>
      <c r="J29" s="438"/>
      <c r="K29" s="577" t="s">
        <v>811</v>
      </c>
      <c r="L29" s="573"/>
      <c r="M29" s="574"/>
      <c r="N29" s="576"/>
      <c r="O29" s="576"/>
      <c r="P29" s="576"/>
      <c r="Q29" s="576"/>
      <c r="R29" s="576"/>
      <c r="S29" s="576"/>
      <c r="T29" s="576"/>
      <c r="U29" s="576"/>
      <c r="V29" s="576"/>
      <c r="W29" s="576"/>
      <c r="X29" s="576"/>
      <c r="Y29" s="576"/>
      <c r="Z29" s="576"/>
      <c r="AA29" s="576"/>
      <c r="AB29" s="577"/>
      <c r="AC29" s="582"/>
      <c r="AD29" s="576"/>
      <c r="AE29" s="576"/>
      <c r="AF29" s="576"/>
      <c r="AG29" s="576"/>
      <c r="AH29" s="583"/>
    </row>
    <row r="30" spans="3:34" ht="13.5">
      <c r="C30" s="584" t="s">
        <v>630</v>
      </c>
      <c r="D30" s="584"/>
      <c r="E30" s="584"/>
      <c r="F30" s="584"/>
      <c r="G30" s="584"/>
      <c r="H30" s="584"/>
      <c r="I30" s="584"/>
      <c r="J30" s="584"/>
      <c r="K30" s="585"/>
      <c r="L30" s="586"/>
      <c r="M30" s="586"/>
      <c r="N30" s="587"/>
      <c r="O30" s="587"/>
      <c r="P30" s="587"/>
      <c r="Q30" s="588"/>
      <c r="R30" s="588"/>
      <c r="S30" s="588"/>
      <c r="T30" s="588"/>
      <c r="U30" s="587"/>
      <c r="V30" s="587"/>
      <c r="W30" s="587"/>
      <c r="X30" s="588"/>
      <c r="Y30" s="588"/>
      <c r="Z30" s="588"/>
      <c r="AA30" s="588"/>
      <c r="AB30" s="589"/>
      <c r="AC30" s="590">
        <v>1</v>
      </c>
      <c r="AD30" s="591"/>
      <c r="AE30" s="591"/>
      <c r="AF30" s="591"/>
      <c r="AG30" s="591"/>
      <c r="AH30" s="592"/>
    </row>
    <row r="31" spans="3:34" ht="13.5">
      <c r="C31" s="593" t="s">
        <v>629</v>
      </c>
      <c r="D31" s="593"/>
      <c r="E31" s="593"/>
      <c r="F31" s="593"/>
      <c r="G31" s="593"/>
      <c r="H31" s="593"/>
      <c r="I31" s="593"/>
      <c r="J31" s="593"/>
      <c r="K31" s="585"/>
      <c r="L31" s="586"/>
      <c r="M31" s="586"/>
      <c r="N31" s="594">
        <v>1.03</v>
      </c>
      <c r="O31" s="594"/>
      <c r="P31" s="594"/>
      <c r="Q31" s="594">
        <f aca="true" t="shared" si="0" ref="Q31:Q44">K31*N31</f>
        <v>0</v>
      </c>
      <c r="R31" s="594"/>
      <c r="S31" s="594"/>
      <c r="T31" s="594"/>
      <c r="U31" s="595">
        <v>3</v>
      </c>
      <c r="V31" s="595"/>
      <c r="W31" s="595"/>
      <c r="X31" s="594">
        <f aca="true" t="shared" si="1" ref="X31:X44">Q31-U31</f>
        <v>-3</v>
      </c>
      <c r="Y31" s="596"/>
      <c r="Z31" s="596"/>
      <c r="AA31" s="596"/>
      <c r="AB31" s="597"/>
      <c r="AC31" s="590" t="e">
        <f aca="true" t="shared" si="2" ref="AC31:AC44">ROUND(X31/K31,3)</f>
        <v>#DIV/0!</v>
      </c>
      <c r="AD31" s="591"/>
      <c r="AE31" s="591"/>
      <c r="AF31" s="591"/>
      <c r="AG31" s="591"/>
      <c r="AH31" s="592"/>
    </row>
    <row r="32" spans="3:34" ht="13.5">
      <c r="C32" s="593" t="s">
        <v>628</v>
      </c>
      <c r="D32" s="593"/>
      <c r="E32" s="593"/>
      <c r="F32" s="593"/>
      <c r="G32" s="593"/>
      <c r="H32" s="593"/>
      <c r="I32" s="593"/>
      <c r="J32" s="593"/>
      <c r="K32" s="585"/>
      <c r="L32" s="586"/>
      <c r="M32" s="586"/>
      <c r="N32" s="594">
        <v>1.1</v>
      </c>
      <c r="O32" s="594"/>
      <c r="P32" s="594"/>
      <c r="Q32" s="594">
        <f t="shared" si="0"/>
        <v>0</v>
      </c>
      <c r="R32" s="594"/>
      <c r="S32" s="594"/>
      <c r="T32" s="594"/>
      <c r="U32" s="595">
        <v>17</v>
      </c>
      <c r="V32" s="595"/>
      <c r="W32" s="595"/>
      <c r="X32" s="594">
        <f t="shared" si="1"/>
        <v>-17</v>
      </c>
      <c r="Y32" s="596"/>
      <c r="Z32" s="596"/>
      <c r="AA32" s="596"/>
      <c r="AB32" s="597"/>
      <c r="AC32" s="590" t="e">
        <f t="shared" si="2"/>
        <v>#DIV/0!</v>
      </c>
      <c r="AD32" s="591"/>
      <c r="AE32" s="591"/>
      <c r="AF32" s="591"/>
      <c r="AG32" s="591"/>
      <c r="AH32" s="592"/>
    </row>
    <row r="33" spans="3:34" ht="13.5">
      <c r="C33" s="593" t="s">
        <v>627</v>
      </c>
      <c r="D33" s="593"/>
      <c r="E33" s="593"/>
      <c r="F33" s="593"/>
      <c r="G33" s="593"/>
      <c r="H33" s="593"/>
      <c r="I33" s="593"/>
      <c r="J33" s="593"/>
      <c r="K33" s="585"/>
      <c r="L33" s="586"/>
      <c r="M33" s="586"/>
      <c r="N33" s="594">
        <v>1.15</v>
      </c>
      <c r="O33" s="594"/>
      <c r="P33" s="594"/>
      <c r="Q33" s="594">
        <f t="shared" si="0"/>
        <v>0</v>
      </c>
      <c r="R33" s="594"/>
      <c r="S33" s="594"/>
      <c r="T33" s="594"/>
      <c r="U33" s="595">
        <v>32</v>
      </c>
      <c r="V33" s="595"/>
      <c r="W33" s="595"/>
      <c r="X33" s="594">
        <f t="shared" si="1"/>
        <v>-32</v>
      </c>
      <c r="Y33" s="596"/>
      <c r="Z33" s="596"/>
      <c r="AA33" s="596"/>
      <c r="AB33" s="597"/>
      <c r="AC33" s="590" t="e">
        <f t="shared" si="2"/>
        <v>#DIV/0!</v>
      </c>
      <c r="AD33" s="591"/>
      <c r="AE33" s="591"/>
      <c r="AF33" s="591"/>
      <c r="AG33" s="591"/>
      <c r="AH33" s="592"/>
    </row>
    <row r="34" spans="3:34" ht="13.5">
      <c r="C34" s="593" t="s">
        <v>626</v>
      </c>
      <c r="D34" s="593"/>
      <c r="E34" s="593"/>
      <c r="F34" s="593"/>
      <c r="G34" s="593"/>
      <c r="H34" s="593"/>
      <c r="I34" s="593"/>
      <c r="J34" s="593"/>
      <c r="K34" s="585"/>
      <c r="L34" s="586"/>
      <c r="M34" s="586"/>
      <c r="N34" s="594">
        <v>1.2</v>
      </c>
      <c r="O34" s="594"/>
      <c r="P34" s="594"/>
      <c r="Q34" s="594">
        <f t="shared" si="0"/>
        <v>0</v>
      </c>
      <c r="R34" s="594"/>
      <c r="S34" s="594"/>
      <c r="T34" s="594"/>
      <c r="U34" s="595">
        <v>52</v>
      </c>
      <c r="V34" s="595"/>
      <c r="W34" s="595"/>
      <c r="X34" s="594">
        <f t="shared" si="1"/>
        <v>-52</v>
      </c>
      <c r="Y34" s="596"/>
      <c r="Z34" s="596"/>
      <c r="AA34" s="596"/>
      <c r="AB34" s="597"/>
      <c r="AC34" s="590" t="e">
        <f t="shared" si="2"/>
        <v>#DIV/0!</v>
      </c>
      <c r="AD34" s="591"/>
      <c r="AE34" s="591"/>
      <c r="AF34" s="591"/>
      <c r="AG34" s="591"/>
      <c r="AH34" s="592"/>
    </row>
    <row r="35" spans="3:34" ht="13.5">
      <c r="C35" s="593" t="s">
        <v>625</v>
      </c>
      <c r="D35" s="593"/>
      <c r="E35" s="593"/>
      <c r="F35" s="593"/>
      <c r="G35" s="593"/>
      <c r="H35" s="593"/>
      <c r="I35" s="593"/>
      <c r="J35" s="593"/>
      <c r="K35" s="585"/>
      <c r="L35" s="586"/>
      <c r="M35" s="586"/>
      <c r="N35" s="594">
        <v>1.29</v>
      </c>
      <c r="O35" s="594"/>
      <c r="P35" s="594"/>
      <c r="Q35" s="594">
        <f t="shared" si="0"/>
        <v>0</v>
      </c>
      <c r="R35" s="594"/>
      <c r="S35" s="594"/>
      <c r="T35" s="594"/>
      <c r="U35" s="595">
        <v>97</v>
      </c>
      <c r="V35" s="595"/>
      <c r="W35" s="595"/>
      <c r="X35" s="594">
        <f t="shared" si="1"/>
        <v>-97</v>
      </c>
      <c r="Y35" s="596"/>
      <c r="Z35" s="596"/>
      <c r="AA35" s="596"/>
      <c r="AB35" s="597"/>
      <c r="AC35" s="590" t="e">
        <f t="shared" si="2"/>
        <v>#DIV/0!</v>
      </c>
      <c r="AD35" s="591"/>
      <c r="AE35" s="591"/>
      <c r="AF35" s="591"/>
      <c r="AG35" s="591"/>
      <c r="AH35" s="592"/>
    </row>
    <row r="36" spans="3:34" ht="13.5">
      <c r="C36" s="593" t="s">
        <v>624</v>
      </c>
      <c r="D36" s="593"/>
      <c r="E36" s="593"/>
      <c r="F36" s="593"/>
      <c r="G36" s="593"/>
      <c r="H36" s="593"/>
      <c r="I36" s="593"/>
      <c r="J36" s="593"/>
      <c r="K36" s="585"/>
      <c r="L36" s="586"/>
      <c r="M36" s="586"/>
      <c r="N36" s="594">
        <v>1.41</v>
      </c>
      <c r="O36" s="594"/>
      <c r="P36" s="594"/>
      <c r="Q36" s="594">
        <f t="shared" si="0"/>
        <v>0</v>
      </c>
      <c r="R36" s="594"/>
      <c r="S36" s="594"/>
      <c r="T36" s="594"/>
      <c r="U36" s="595">
        <v>181</v>
      </c>
      <c r="V36" s="595"/>
      <c r="W36" s="595"/>
      <c r="X36" s="594">
        <f t="shared" si="1"/>
        <v>-181</v>
      </c>
      <c r="Y36" s="596"/>
      <c r="Z36" s="596"/>
      <c r="AA36" s="596"/>
      <c r="AB36" s="597"/>
      <c r="AC36" s="590" t="e">
        <f t="shared" si="2"/>
        <v>#DIV/0!</v>
      </c>
      <c r="AD36" s="591"/>
      <c r="AE36" s="591"/>
      <c r="AF36" s="591"/>
      <c r="AG36" s="591"/>
      <c r="AH36" s="592"/>
    </row>
    <row r="37" spans="3:34" ht="13.5">
      <c r="C37" s="593" t="s">
        <v>623</v>
      </c>
      <c r="D37" s="593"/>
      <c r="E37" s="593"/>
      <c r="F37" s="593"/>
      <c r="G37" s="593"/>
      <c r="H37" s="593"/>
      <c r="I37" s="593"/>
      <c r="J37" s="593"/>
      <c r="K37" s="585"/>
      <c r="L37" s="586"/>
      <c r="M37" s="586"/>
      <c r="N37" s="594">
        <v>1.58</v>
      </c>
      <c r="O37" s="594"/>
      <c r="P37" s="594"/>
      <c r="Q37" s="594">
        <f t="shared" si="0"/>
        <v>0</v>
      </c>
      <c r="R37" s="594"/>
      <c r="S37" s="594"/>
      <c r="T37" s="594"/>
      <c r="U37" s="595">
        <v>351</v>
      </c>
      <c r="V37" s="595"/>
      <c r="W37" s="595"/>
      <c r="X37" s="594">
        <f t="shared" si="1"/>
        <v>-351</v>
      </c>
      <c r="Y37" s="596"/>
      <c r="Z37" s="596"/>
      <c r="AA37" s="596"/>
      <c r="AB37" s="597"/>
      <c r="AC37" s="590" t="e">
        <f t="shared" si="2"/>
        <v>#DIV/0!</v>
      </c>
      <c r="AD37" s="591"/>
      <c r="AE37" s="591"/>
      <c r="AF37" s="591"/>
      <c r="AG37" s="591"/>
      <c r="AH37" s="592"/>
    </row>
    <row r="38" spans="3:34" ht="13.5">
      <c r="C38" s="593" t="s">
        <v>622</v>
      </c>
      <c r="D38" s="593"/>
      <c r="E38" s="593"/>
      <c r="F38" s="593"/>
      <c r="G38" s="593"/>
      <c r="H38" s="593"/>
      <c r="I38" s="593"/>
      <c r="J38" s="593"/>
      <c r="K38" s="585"/>
      <c r="L38" s="586"/>
      <c r="M38" s="586"/>
      <c r="N38" s="594">
        <v>1.76</v>
      </c>
      <c r="O38" s="594"/>
      <c r="P38" s="594"/>
      <c r="Q38" s="594">
        <f t="shared" si="0"/>
        <v>0</v>
      </c>
      <c r="R38" s="594"/>
      <c r="S38" s="594"/>
      <c r="T38" s="594"/>
      <c r="U38" s="595">
        <v>621</v>
      </c>
      <c r="V38" s="595"/>
      <c r="W38" s="595"/>
      <c r="X38" s="594">
        <f t="shared" si="1"/>
        <v>-621</v>
      </c>
      <c r="Y38" s="596"/>
      <c r="Z38" s="596"/>
      <c r="AA38" s="596"/>
      <c r="AB38" s="597"/>
      <c r="AC38" s="590" t="e">
        <f t="shared" si="2"/>
        <v>#DIV/0!</v>
      </c>
      <c r="AD38" s="591"/>
      <c r="AE38" s="591"/>
      <c r="AF38" s="591"/>
      <c r="AG38" s="591"/>
      <c r="AH38" s="592"/>
    </row>
    <row r="39" spans="3:34" ht="13.5">
      <c r="C39" s="593" t="s">
        <v>621</v>
      </c>
      <c r="D39" s="593"/>
      <c r="E39" s="593"/>
      <c r="F39" s="593"/>
      <c r="G39" s="593"/>
      <c r="H39" s="593"/>
      <c r="I39" s="593"/>
      <c r="J39" s="593"/>
      <c r="K39" s="585"/>
      <c r="L39" s="586"/>
      <c r="M39" s="586"/>
      <c r="N39" s="594">
        <v>1.9</v>
      </c>
      <c r="O39" s="594"/>
      <c r="P39" s="594"/>
      <c r="Q39" s="594">
        <f t="shared" si="0"/>
        <v>0</v>
      </c>
      <c r="R39" s="594"/>
      <c r="S39" s="594"/>
      <c r="T39" s="594"/>
      <c r="U39" s="595">
        <v>901</v>
      </c>
      <c r="V39" s="595"/>
      <c r="W39" s="595"/>
      <c r="X39" s="594">
        <f t="shared" si="1"/>
        <v>-901</v>
      </c>
      <c r="Y39" s="596"/>
      <c r="Z39" s="596"/>
      <c r="AA39" s="596"/>
      <c r="AB39" s="597"/>
      <c r="AC39" s="590" t="e">
        <f t="shared" si="2"/>
        <v>#DIV/0!</v>
      </c>
      <c r="AD39" s="591"/>
      <c r="AE39" s="591"/>
      <c r="AF39" s="591"/>
      <c r="AG39" s="591"/>
      <c r="AH39" s="592"/>
    </row>
    <row r="40" spans="3:34" ht="13.5">
      <c r="C40" s="593" t="s">
        <v>620</v>
      </c>
      <c r="D40" s="593"/>
      <c r="E40" s="593"/>
      <c r="F40" s="593"/>
      <c r="G40" s="593"/>
      <c r="H40" s="593"/>
      <c r="I40" s="593"/>
      <c r="J40" s="593"/>
      <c r="K40" s="585"/>
      <c r="L40" s="586"/>
      <c r="M40" s="586"/>
      <c r="N40" s="594">
        <v>1.98</v>
      </c>
      <c r="O40" s="594"/>
      <c r="P40" s="594"/>
      <c r="Q40" s="594">
        <f t="shared" si="0"/>
        <v>0</v>
      </c>
      <c r="R40" s="594"/>
      <c r="S40" s="594"/>
      <c r="T40" s="594"/>
      <c r="U40" s="598">
        <v>1101</v>
      </c>
      <c r="V40" s="598"/>
      <c r="W40" s="598"/>
      <c r="X40" s="594">
        <f t="shared" si="1"/>
        <v>-1101</v>
      </c>
      <c r="Y40" s="596"/>
      <c r="Z40" s="596"/>
      <c r="AA40" s="596"/>
      <c r="AB40" s="597"/>
      <c r="AC40" s="590" t="e">
        <f t="shared" si="2"/>
        <v>#DIV/0!</v>
      </c>
      <c r="AD40" s="591"/>
      <c r="AE40" s="591"/>
      <c r="AF40" s="591"/>
      <c r="AG40" s="591"/>
      <c r="AH40" s="592"/>
    </row>
    <row r="41" spans="3:34" ht="13.5">
      <c r="C41" s="593" t="s">
        <v>619</v>
      </c>
      <c r="D41" s="593"/>
      <c r="E41" s="593"/>
      <c r="F41" s="593"/>
      <c r="G41" s="593"/>
      <c r="H41" s="593"/>
      <c r="I41" s="593"/>
      <c r="J41" s="593"/>
      <c r="K41" s="585"/>
      <c r="L41" s="586"/>
      <c r="M41" s="586"/>
      <c r="N41" s="594">
        <v>2.04</v>
      </c>
      <c r="O41" s="594"/>
      <c r="P41" s="594"/>
      <c r="Q41" s="594">
        <f t="shared" si="0"/>
        <v>0</v>
      </c>
      <c r="R41" s="594"/>
      <c r="S41" s="594"/>
      <c r="T41" s="594"/>
      <c r="U41" s="598">
        <v>1281</v>
      </c>
      <c r="V41" s="598"/>
      <c r="W41" s="598"/>
      <c r="X41" s="594">
        <f t="shared" si="1"/>
        <v>-1281</v>
      </c>
      <c r="Y41" s="596"/>
      <c r="Z41" s="596"/>
      <c r="AA41" s="596"/>
      <c r="AB41" s="597"/>
      <c r="AC41" s="590" t="e">
        <f t="shared" si="2"/>
        <v>#DIV/0!</v>
      </c>
      <c r="AD41" s="591"/>
      <c r="AE41" s="591"/>
      <c r="AF41" s="591"/>
      <c r="AG41" s="591"/>
      <c r="AH41" s="592"/>
    </row>
    <row r="42" spans="3:34" ht="13.5">
      <c r="C42" s="593" t="s">
        <v>618</v>
      </c>
      <c r="D42" s="593"/>
      <c r="E42" s="593"/>
      <c r="F42" s="593"/>
      <c r="G42" s="593"/>
      <c r="H42" s="593"/>
      <c r="I42" s="593"/>
      <c r="J42" s="593"/>
      <c r="K42" s="585"/>
      <c r="L42" s="586"/>
      <c r="M42" s="586"/>
      <c r="N42" s="594">
        <v>2.08</v>
      </c>
      <c r="O42" s="594"/>
      <c r="P42" s="594"/>
      <c r="Q42" s="594">
        <f t="shared" si="0"/>
        <v>0</v>
      </c>
      <c r="R42" s="594"/>
      <c r="S42" s="594"/>
      <c r="T42" s="594"/>
      <c r="U42" s="598">
        <v>1421</v>
      </c>
      <c r="V42" s="598"/>
      <c r="W42" s="598"/>
      <c r="X42" s="594">
        <f t="shared" si="1"/>
        <v>-1421</v>
      </c>
      <c r="Y42" s="596"/>
      <c r="Z42" s="596"/>
      <c r="AA42" s="596"/>
      <c r="AB42" s="597"/>
      <c r="AC42" s="590" t="e">
        <f t="shared" si="2"/>
        <v>#DIV/0!</v>
      </c>
      <c r="AD42" s="591"/>
      <c r="AE42" s="591"/>
      <c r="AF42" s="591"/>
      <c r="AG42" s="591"/>
      <c r="AH42" s="592"/>
    </row>
    <row r="43" spans="3:34" ht="13.5">
      <c r="C43" s="593" t="s">
        <v>617</v>
      </c>
      <c r="D43" s="593"/>
      <c r="E43" s="593"/>
      <c r="F43" s="593"/>
      <c r="G43" s="593"/>
      <c r="H43" s="593"/>
      <c r="I43" s="593"/>
      <c r="J43" s="593"/>
      <c r="K43" s="585"/>
      <c r="L43" s="586"/>
      <c r="M43" s="586"/>
      <c r="N43" s="594">
        <v>2.1</v>
      </c>
      <c r="O43" s="594"/>
      <c r="P43" s="594"/>
      <c r="Q43" s="594">
        <f t="shared" si="0"/>
        <v>0</v>
      </c>
      <c r="R43" s="594"/>
      <c r="S43" s="594"/>
      <c r="T43" s="594"/>
      <c r="U43" s="598">
        <v>1501</v>
      </c>
      <c r="V43" s="598"/>
      <c r="W43" s="598"/>
      <c r="X43" s="594">
        <f t="shared" si="1"/>
        <v>-1501</v>
      </c>
      <c r="Y43" s="596"/>
      <c r="Z43" s="596"/>
      <c r="AA43" s="596"/>
      <c r="AB43" s="597"/>
      <c r="AC43" s="590" t="e">
        <f t="shared" si="2"/>
        <v>#DIV/0!</v>
      </c>
      <c r="AD43" s="591"/>
      <c r="AE43" s="591"/>
      <c r="AF43" s="591"/>
      <c r="AG43" s="591"/>
      <c r="AH43" s="592"/>
    </row>
    <row r="44" spans="3:34" ht="14.25" thickBot="1">
      <c r="C44" s="593" t="s">
        <v>616</v>
      </c>
      <c r="D44" s="593"/>
      <c r="E44" s="593"/>
      <c r="F44" s="593"/>
      <c r="G44" s="593"/>
      <c r="H44" s="593"/>
      <c r="I44" s="593"/>
      <c r="J44" s="593"/>
      <c r="K44" s="599"/>
      <c r="L44" s="600"/>
      <c r="M44" s="601"/>
      <c r="N44" s="594">
        <v>1.8</v>
      </c>
      <c r="O44" s="594"/>
      <c r="P44" s="594"/>
      <c r="Q44" s="594">
        <f t="shared" si="0"/>
        <v>0</v>
      </c>
      <c r="R44" s="594"/>
      <c r="S44" s="594"/>
      <c r="T44" s="594"/>
      <c r="U44" s="595">
        <v>0</v>
      </c>
      <c r="V44" s="595"/>
      <c r="W44" s="595"/>
      <c r="X44" s="594">
        <f t="shared" si="1"/>
        <v>0</v>
      </c>
      <c r="Y44" s="596"/>
      <c r="Z44" s="596"/>
      <c r="AA44" s="596"/>
      <c r="AB44" s="597"/>
      <c r="AC44" s="602" t="e">
        <f t="shared" si="2"/>
        <v>#DIV/0!</v>
      </c>
      <c r="AD44" s="603"/>
      <c r="AE44" s="603"/>
      <c r="AF44" s="603"/>
      <c r="AG44" s="603"/>
      <c r="AH44" s="604"/>
    </row>
    <row r="45" spans="4:24" ht="13.5">
      <c r="D45" s="436"/>
      <c r="X45" s="436" t="s">
        <v>615</v>
      </c>
    </row>
    <row r="46" ht="13.5">
      <c r="D46" s="436"/>
    </row>
    <row r="47" spans="1:43" ht="13.5">
      <c r="A47" s="436" t="s">
        <v>614</v>
      </c>
      <c r="D47" s="436"/>
      <c r="AG47" s="505"/>
      <c r="AH47" s="505"/>
      <c r="AI47" s="505"/>
      <c r="AJ47" s="505"/>
      <c r="AK47" s="505"/>
      <c r="AO47" s="605">
        <v>0</v>
      </c>
      <c r="AP47" s="606" t="s">
        <v>812</v>
      </c>
      <c r="AQ47" s="607" t="s">
        <v>812</v>
      </c>
    </row>
    <row r="48" spans="4:43" ht="14.25" thickBot="1">
      <c r="D48" s="436" t="s">
        <v>542</v>
      </c>
      <c r="I48" s="436" t="s">
        <v>541</v>
      </c>
      <c r="M48" s="436" t="s">
        <v>540</v>
      </c>
      <c r="AG48" s="505"/>
      <c r="AH48" s="505"/>
      <c r="AI48" s="505"/>
      <c r="AJ48" s="505"/>
      <c r="AK48" s="505"/>
      <c r="AO48" s="605">
        <v>101</v>
      </c>
      <c r="AP48" s="608">
        <v>1.03</v>
      </c>
      <c r="AQ48" s="609">
        <v>3</v>
      </c>
    </row>
    <row r="49" spans="3:43" ht="13.5">
      <c r="C49" s="442"/>
      <c r="D49" s="570" t="e">
        <f>W21</f>
        <v>#DIV/0!</v>
      </c>
      <c r="E49" s="610"/>
      <c r="F49" s="610"/>
      <c r="G49" s="610"/>
      <c r="H49" s="442" t="s">
        <v>813</v>
      </c>
      <c r="I49" s="611" t="e">
        <f>VLOOKUP(D49,AO47:AQ61,2)</f>
        <v>#DIV/0!</v>
      </c>
      <c r="J49" s="611"/>
      <c r="K49" s="611"/>
      <c r="L49" s="442" t="s">
        <v>812</v>
      </c>
      <c r="M49" s="610" t="e">
        <f>VLOOKUP(D49,AO47:AQ61,3)</f>
        <v>#DIV/0!</v>
      </c>
      <c r="N49" s="610"/>
      <c r="O49" s="610"/>
      <c r="P49" s="442"/>
      <c r="Q49" s="465" t="s">
        <v>814</v>
      </c>
      <c r="R49" s="612" t="e">
        <f>IF(D49&lt;101,1,ROUND((D49*I49-M49)/H50,3))</f>
        <v>#DIV/0!</v>
      </c>
      <c r="S49" s="613"/>
      <c r="T49" s="613"/>
      <c r="U49" s="613"/>
      <c r="V49" s="614"/>
      <c r="W49" s="513" t="s">
        <v>815</v>
      </c>
      <c r="X49" s="513"/>
      <c r="Y49" s="513"/>
      <c r="Z49" s="513"/>
      <c r="AA49" s="513"/>
      <c r="AB49" s="513"/>
      <c r="AG49" s="505"/>
      <c r="AH49" s="505"/>
      <c r="AI49" s="505"/>
      <c r="AJ49" s="505"/>
      <c r="AK49" s="505"/>
      <c r="AO49" s="605">
        <v>201</v>
      </c>
      <c r="AP49" s="615">
        <v>1.1</v>
      </c>
      <c r="AQ49" s="616">
        <v>17</v>
      </c>
    </row>
    <row r="50" spans="4:43" ht="14.25" thickBot="1">
      <c r="D50" s="436"/>
      <c r="H50" s="569" t="e">
        <f>D49</f>
        <v>#DIV/0!</v>
      </c>
      <c r="I50" s="617"/>
      <c r="J50" s="617"/>
      <c r="K50" s="617"/>
      <c r="Q50" s="465"/>
      <c r="R50" s="618"/>
      <c r="S50" s="619"/>
      <c r="T50" s="619"/>
      <c r="U50" s="619"/>
      <c r="V50" s="620"/>
      <c r="W50" s="513"/>
      <c r="X50" s="513"/>
      <c r="Y50" s="513"/>
      <c r="Z50" s="513"/>
      <c r="AA50" s="513"/>
      <c r="AB50" s="513"/>
      <c r="AG50" s="505"/>
      <c r="AH50" s="505"/>
      <c r="AI50" s="505"/>
      <c r="AJ50" s="505"/>
      <c r="AK50" s="505"/>
      <c r="AO50" s="605">
        <v>301</v>
      </c>
      <c r="AP50" s="615">
        <v>1.15</v>
      </c>
      <c r="AQ50" s="616">
        <v>32</v>
      </c>
    </row>
    <row r="51" spans="4:43" ht="13.5">
      <c r="D51" s="436"/>
      <c r="H51" s="436" t="s">
        <v>542</v>
      </c>
      <c r="R51" s="436" t="s">
        <v>120</v>
      </c>
      <c r="AG51" s="505"/>
      <c r="AH51" s="505"/>
      <c r="AI51" s="505"/>
      <c r="AJ51" s="505"/>
      <c r="AK51" s="505"/>
      <c r="AO51" s="605">
        <v>401</v>
      </c>
      <c r="AP51" s="615">
        <v>1.2</v>
      </c>
      <c r="AQ51" s="616">
        <v>52</v>
      </c>
    </row>
    <row r="52" spans="33:43" ht="13.5">
      <c r="AG52" s="505"/>
      <c r="AH52" s="505"/>
      <c r="AI52" s="505"/>
      <c r="AJ52" s="505"/>
      <c r="AK52" s="505"/>
      <c r="AO52" s="605">
        <v>501</v>
      </c>
      <c r="AP52" s="615">
        <v>1.29</v>
      </c>
      <c r="AQ52" s="616">
        <v>97</v>
      </c>
    </row>
    <row r="53" spans="41:43" ht="13.5">
      <c r="AO53" s="605">
        <v>701</v>
      </c>
      <c r="AP53" s="615">
        <v>1.41</v>
      </c>
      <c r="AQ53" s="616">
        <v>181</v>
      </c>
    </row>
    <row r="54" spans="41:43" ht="13.5">
      <c r="AO54" s="605">
        <v>1001</v>
      </c>
      <c r="AP54" s="615">
        <v>1.58</v>
      </c>
      <c r="AQ54" s="616">
        <v>351</v>
      </c>
    </row>
    <row r="55" spans="41:43" ht="13.5">
      <c r="AO55" s="605">
        <v>1501</v>
      </c>
      <c r="AP55" s="615">
        <v>1.76</v>
      </c>
      <c r="AQ55" s="616">
        <v>621</v>
      </c>
    </row>
    <row r="56" spans="41:43" ht="13.5">
      <c r="AO56" s="605">
        <v>2001</v>
      </c>
      <c r="AP56" s="615">
        <v>1.9</v>
      </c>
      <c r="AQ56" s="616">
        <v>901</v>
      </c>
    </row>
    <row r="57" spans="41:43" ht="13.5">
      <c r="AO57" s="605">
        <v>2501</v>
      </c>
      <c r="AP57" s="615">
        <v>1.98</v>
      </c>
      <c r="AQ57" s="616">
        <v>1101</v>
      </c>
    </row>
    <row r="58" spans="41:43" ht="13.5">
      <c r="AO58" s="605">
        <v>3001</v>
      </c>
      <c r="AP58" s="615">
        <v>2.04</v>
      </c>
      <c r="AQ58" s="616">
        <v>1281</v>
      </c>
    </row>
    <row r="59" spans="41:43" ht="13.5">
      <c r="AO59" s="605">
        <v>3501</v>
      </c>
      <c r="AP59" s="615">
        <v>2.08</v>
      </c>
      <c r="AQ59" s="616">
        <v>1421</v>
      </c>
    </row>
    <row r="60" spans="41:43" ht="13.5">
      <c r="AO60" s="605">
        <v>4001</v>
      </c>
      <c r="AP60" s="615">
        <v>2.1</v>
      </c>
      <c r="AQ60" s="616">
        <v>1501</v>
      </c>
    </row>
    <row r="61" spans="41:43" ht="13.5">
      <c r="AO61" s="605">
        <v>5001</v>
      </c>
      <c r="AP61" s="615">
        <v>1.8</v>
      </c>
      <c r="AQ61" s="616">
        <v>0</v>
      </c>
    </row>
    <row r="65" ht="13.5">
      <c r="D65" s="436"/>
    </row>
    <row r="66" ht="13.5">
      <c r="D66" s="436"/>
    </row>
    <row r="67" spans="4:49" ht="14.25">
      <c r="D67" s="436"/>
      <c r="AO67" s="621"/>
      <c r="AP67" s="112"/>
      <c r="AQ67" s="622"/>
      <c r="AR67" s="112"/>
      <c r="AS67" s="112"/>
      <c r="AT67" s="112"/>
      <c r="AU67" s="623"/>
      <c r="AV67" s="112"/>
      <c r="AW67" s="112"/>
    </row>
    <row r="68" spans="4:49" ht="14.25">
      <c r="D68" s="436"/>
      <c r="AO68" s="621"/>
      <c r="AP68" s="624"/>
      <c r="AQ68" s="625"/>
      <c r="AR68" s="625"/>
      <c r="AS68" s="625"/>
      <c r="AT68" s="626"/>
      <c r="AU68" s="627"/>
      <c r="AV68" s="626"/>
      <c r="AW68" s="112"/>
    </row>
    <row r="69" spans="41:49" ht="14.25">
      <c r="AO69" s="621"/>
      <c r="AP69" s="112"/>
      <c r="AQ69" s="624"/>
      <c r="AR69" s="112"/>
      <c r="AS69" s="112"/>
      <c r="AT69" s="626"/>
      <c r="AU69" s="627"/>
      <c r="AV69" s="626"/>
      <c r="AW69" s="112"/>
    </row>
    <row r="70" spans="41:49" ht="14.25">
      <c r="AO70" s="621"/>
      <c r="AP70" s="112"/>
      <c r="AQ70" s="112"/>
      <c r="AR70" s="112"/>
      <c r="AS70" s="112"/>
      <c r="AT70" s="112"/>
      <c r="AU70" s="623"/>
      <c r="AV70" s="112"/>
      <c r="AW70" s="112"/>
    </row>
  </sheetData>
  <sheetProtection/>
  <mergeCells count="188">
    <mergeCell ref="X37:AB37"/>
    <mergeCell ref="X38:AB38"/>
    <mergeCell ref="X39:AB39"/>
    <mergeCell ref="X40:AB40"/>
    <mergeCell ref="X41:AB41"/>
    <mergeCell ref="Q43:T43"/>
    <mergeCell ref="X42:AB42"/>
    <mergeCell ref="U39:W39"/>
    <mergeCell ref="U40:W40"/>
    <mergeCell ref="U41:W41"/>
    <mergeCell ref="X43:AB43"/>
    <mergeCell ref="U42:W42"/>
    <mergeCell ref="U28:W29"/>
    <mergeCell ref="U30:W30"/>
    <mergeCell ref="U31:W31"/>
    <mergeCell ref="U32:W32"/>
    <mergeCell ref="U33:W33"/>
    <mergeCell ref="U43:W43"/>
    <mergeCell ref="U34:W34"/>
    <mergeCell ref="U35:W35"/>
    <mergeCell ref="Q37:T37"/>
    <mergeCell ref="Q38:T38"/>
    <mergeCell ref="U36:W36"/>
    <mergeCell ref="U37:W37"/>
    <mergeCell ref="U38:W38"/>
    <mergeCell ref="Q44:T44"/>
    <mergeCell ref="U44:W44"/>
    <mergeCell ref="Q39:T39"/>
    <mergeCell ref="Q40:T40"/>
    <mergeCell ref="Q42:T42"/>
    <mergeCell ref="N43:P43"/>
    <mergeCell ref="N44:P44"/>
    <mergeCell ref="Q30:T30"/>
    <mergeCell ref="Q31:T31"/>
    <mergeCell ref="Q32:T32"/>
    <mergeCell ref="Q33:T33"/>
    <mergeCell ref="Q34:T34"/>
    <mergeCell ref="Q35:T35"/>
    <mergeCell ref="Q36:T36"/>
    <mergeCell ref="Q41:T41"/>
    <mergeCell ref="N40:P40"/>
    <mergeCell ref="N41:P41"/>
    <mergeCell ref="K41:M41"/>
    <mergeCell ref="K42:M42"/>
    <mergeCell ref="N36:P36"/>
    <mergeCell ref="N37:P37"/>
    <mergeCell ref="N38:P38"/>
    <mergeCell ref="N39:P39"/>
    <mergeCell ref="N42:P42"/>
    <mergeCell ref="K40:M40"/>
    <mergeCell ref="K43:M43"/>
    <mergeCell ref="K44:M44"/>
    <mergeCell ref="N30:P30"/>
    <mergeCell ref="N31:P31"/>
    <mergeCell ref="N32:P32"/>
    <mergeCell ref="N33:P33"/>
    <mergeCell ref="N34:P34"/>
    <mergeCell ref="N35:P35"/>
    <mergeCell ref="K33:M33"/>
    <mergeCell ref="K34:M34"/>
    <mergeCell ref="K36:M36"/>
    <mergeCell ref="K37:M37"/>
    <mergeCell ref="K38:M38"/>
    <mergeCell ref="K39:M39"/>
    <mergeCell ref="C37:J37"/>
    <mergeCell ref="C38:J38"/>
    <mergeCell ref="C39:J39"/>
    <mergeCell ref="C42:J42"/>
    <mergeCell ref="C43:J43"/>
    <mergeCell ref="C44:J44"/>
    <mergeCell ref="C35:J35"/>
    <mergeCell ref="C9:J9"/>
    <mergeCell ref="C33:J33"/>
    <mergeCell ref="C34:J34"/>
    <mergeCell ref="C23:J23"/>
    <mergeCell ref="C36:J36"/>
    <mergeCell ref="C28:J29"/>
    <mergeCell ref="D21:I21"/>
    <mergeCell ref="K21:P21"/>
    <mergeCell ref="C40:J40"/>
    <mergeCell ref="C30:J30"/>
    <mergeCell ref="C31:J31"/>
    <mergeCell ref="C32:J32"/>
    <mergeCell ref="K30:M30"/>
    <mergeCell ref="K31:M31"/>
    <mergeCell ref="K32:M32"/>
    <mergeCell ref="K35:M35"/>
    <mergeCell ref="C12:J12"/>
    <mergeCell ref="C13:J13"/>
    <mergeCell ref="C4:J5"/>
    <mergeCell ref="K4:O4"/>
    <mergeCell ref="K8:O8"/>
    <mergeCell ref="C10:J10"/>
    <mergeCell ref="C11:J11"/>
    <mergeCell ref="K10:O10"/>
    <mergeCell ref="K13:O13"/>
    <mergeCell ref="K9:O9"/>
    <mergeCell ref="Q11:U11"/>
    <mergeCell ref="K7:O7"/>
    <mergeCell ref="W6:AA6"/>
    <mergeCell ref="A1:D1"/>
    <mergeCell ref="E1:P1"/>
    <mergeCell ref="C6:J6"/>
    <mergeCell ref="C7:J7"/>
    <mergeCell ref="C8:J8"/>
    <mergeCell ref="P4:P5"/>
    <mergeCell ref="W9:AA9"/>
    <mergeCell ref="W13:AA13"/>
    <mergeCell ref="W11:AA11"/>
    <mergeCell ref="W12:AA12"/>
    <mergeCell ref="Q12:U12"/>
    <mergeCell ref="V1:Z1"/>
    <mergeCell ref="K12:O12"/>
    <mergeCell ref="W7:AA7"/>
    <mergeCell ref="W8:AA8"/>
    <mergeCell ref="Q6:U6"/>
    <mergeCell ref="AA1:AH1"/>
    <mergeCell ref="AC8:AG8"/>
    <mergeCell ref="K5:O5"/>
    <mergeCell ref="K6:O6"/>
    <mergeCell ref="AC7:AG7"/>
    <mergeCell ref="AB4:AB5"/>
    <mergeCell ref="Q4:U4"/>
    <mergeCell ref="W10:AA10"/>
    <mergeCell ref="N28:P29"/>
    <mergeCell ref="K28:M28"/>
    <mergeCell ref="K22:P22"/>
    <mergeCell ref="Q13:U13"/>
    <mergeCell ref="K29:M29"/>
    <mergeCell ref="Q28:T29"/>
    <mergeCell ref="R21:V22"/>
    <mergeCell ref="K11:O11"/>
    <mergeCell ref="X28:AB29"/>
    <mergeCell ref="AC12:AG12"/>
    <mergeCell ref="Q7:U7"/>
    <mergeCell ref="W4:AA5"/>
    <mergeCell ref="V4:V5"/>
    <mergeCell ref="Q5:U5"/>
    <mergeCell ref="Q8:U8"/>
    <mergeCell ref="Q9:U9"/>
    <mergeCell ref="Q10:U10"/>
    <mergeCell ref="AC9:AG9"/>
    <mergeCell ref="AC10:AG10"/>
    <mergeCell ref="AC15:AG15"/>
    <mergeCell ref="W14:AB15"/>
    <mergeCell ref="AC14:AG14"/>
    <mergeCell ref="AA21:AF22"/>
    <mergeCell ref="W21:Z22"/>
    <mergeCell ref="AC4:AG4"/>
    <mergeCell ref="AC5:AG5"/>
    <mergeCell ref="AC6:AG6"/>
    <mergeCell ref="AC13:AG13"/>
    <mergeCell ref="AC11:AG11"/>
    <mergeCell ref="AC35:AH35"/>
    <mergeCell ref="AC36:AH36"/>
    <mergeCell ref="AC43:AH43"/>
    <mergeCell ref="X30:AB30"/>
    <mergeCell ref="X31:AB31"/>
    <mergeCell ref="X32:AB32"/>
    <mergeCell ref="X33:AB33"/>
    <mergeCell ref="X34:AB34"/>
    <mergeCell ref="X35:AB35"/>
    <mergeCell ref="X36:AB36"/>
    <mergeCell ref="AC28:AH29"/>
    <mergeCell ref="AC30:AH30"/>
    <mergeCell ref="AC31:AH31"/>
    <mergeCell ref="AC32:AH32"/>
    <mergeCell ref="AC33:AH33"/>
    <mergeCell ref="AC34:AH34"/>
    <mergeCell ref="AV68:AV69"/>
    <mergeCell ref="AT68:AT69"/>
    <mergeCell ref="D49:G49"/>
    <mergeCell ref="I49:K49"/>
    <mergeCell ref="M49:O49"/>
    <mergeCell ref="Q49:Q50"/>
    <mergeCell ref="R49:V50"/>
    <mergeCell ref="W49:AB50"/>
    <mergeCell ref="H50:K50"/>
    <mergeCell ref="C41:J41"/>
    <mergeCell ref="AC44:AH44"/>
    <mergeCell ref="AU68:AU69"/>
    <mergeCell ref="AC37:AH37"/>
    <mergeCell ref="AC38:AH38"/>
    <mergeCell ref="AC39:AH39"/>
    <mergeCell ref="AC40:AH40"/>
    <mergeCell ref="AC41:AH41"/>
    <mergeCell ref="AC42:AH42"/>
    <mergeCell ref="X44:AB44"/>
  </mergeCells>
  <printOptions/>
  <pageMargins left="0.61" right="0.32" top="0.984" bottom="0.77" header="0.512" footer="0.512"/>
  <pageSetup horizontalDpi="600" verticalDpi="600" orientation="portrait" paperSize="9" scale="89" r:id="rId2"/>
  <drawing r:id="rId1"/>
</worksheet>
</file>

<file path=xl/worksheets/sheet22.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8" customWidth="1"/>
    <col min="7" max="7" width="2.25390625" style="97" bestFit="1" customWidth="1"/>
    <col min="8" max="8" width="11.875" style="97" customWidth="1"/>
    <col min="9" max="9" width="2.25390625" style="97" bestFit="1" customWidth="1"/>
    <col min="10" max="10" width="11.875" style="98" customWidth="1"/>
    <col min="11" max="11" width="4.375" style="97" customWidth="1"/>
    <col min="12" max="16384" width="9.00390625" style="97" customWidth="1"/>
  </cols>
  <sheetData>
    <row r="1" spans="1:11" ht="18.75" customHeight="1">
      <c r="A1" s="329" t="s">
        <v>230</v>
      </c>
      <c r="B1" s="331"/>
      <c r="C1" s="429" t="s">
        <v>670</v>
      </c>
      <c r="D1" s="430"/>
      <c r="E1" s="431"/>
      <c r="H1" s="294" t="s">
        <v>0</v>
      </c>
      <c r="I1" s="332">
        <f>'総括表'!H4</f>
        <v>0</v>
      </c>
      <c r="J1" s="433"/>
      <c r="K1" s="332"/>
    </row>
    <row r="2" ht="18.75" customHeight="1">
      <c r="J2" s="111"/>
    </row>
    <row r="3" spans="1:2" ht="18.75" customHeight="1">
      <c r="A3" s="12" t="s">
        <v>761</v>
      </c>
      <c r="B3" s="87" t="s">
        <v>669</v>
      </c>
    </row>
    <row r="4" ht="11.25" customHeight="1">
      <c r="A4" s="101"/>
    </row>
    <row r="5" spans="1:11" ht="18.75" customHeight="1">
      <c r="A5" s="101"/>
      <c r="B5" s="309" t="s">
        <v>425</v>
      </c>
      <c r="C5" s="310"/>
      <c r="D5" s="309" t="s">
        <v>168</v>
      </c>
      <c r="E5" s="310"/>
      <c r="F5" s="62" t="s">
        <v>800</v>
      </c>
      <c r="G5" s="63"/>
      <c r="H5" s="144" t="s">
        <v>248</v>
      </c>
      <c r="I5" s="63"/>
      <c r="J5" s="62" t="s">
        <v>3</v>
      </c>
      <c r="K5" s="37"/>
    </row>
    <row r="6" spans="1:11" ht="15" customHeight="1">
      <c r="A6" s="101"/>
      <c r="B6" s="61"/>
      <c r="C6" s="60"/>
      <c r="D6" s="59"/>
      <c r="E6" s="58"/>
      <c r="F6" s="57" t="s">
        <v>668</v>
      </c>
      <c r="G6" s="55"/>
      <c r="H6" s="55"/>
      <c r="I6" s="55"/>
      <c r="J6" s="54" t="s">
        <v>762</v>
      </c>
      <c r="K6" s="37"/>
    </row>
    <row r="7" spans="2:11" s="1" customFormat="1" ht="15" customHeight="1">
      <c r="B7" s="52">
        <v>1</v>
      </c>
      <c r="C7" s="53" t="s">
        <v>667</v>
      </c>
      <c r="D7" s="307"/>
      <c r="E7" s="308"/>
      <c r="F7" s="49"/>
      <c r="G7" s="47" t="s">
        <v>754</v>
      </c>
      <c r="H7" s="156">
        <v>0.68</v>
      </c>
      <c r="I7" s="47" t="s">
        <v>755</v>
      </c>
      <c r="J7" s="46">
        <f aca="true" t="shared" si="0" ref="J7:J17">ROUND(F7*H7,0)</f>
        <v>0</v>
      </c>
      <c r="K7" s="37" t="s">
        <v>773</v>
      </c>
    </row>
    <row r="8" spans="2:11" s="1" customFormat="1" ht="15" customHeight="1">
      <c r="B8" s="52">
        <v>2</v>
      </c>
      <c r="C8" s="53" t="s">
        <v>666</v>
      </c>
      <c r="D8" s="307"/>
      <c r="E8" s="308"/>
      <c r="F8" s="49"/>
      <c r="G8" s="47" t="s">
        <v>754</v>
      </c>
      <c r="H8" s="156">
        <v>0.69</v>
      </c>
      <c r="I8" s="47" t="s">
        <v>755</v>
      </c>
      <c r="J8" s="46">
        <f t="shared" si="0"/>
        <v>0</v>
      </c>
      <c r="K8" s="37" t="s">
        <v>774</v>
      </c>
    </row>
    <row r="9" spans="2:11" s="1" customFormat="1" ht="15" customHeight="1">
      <c r="B9" s="52">
        <v>3</v>
      </c>
      <c r="C9" s="53" t="s">
        <v>462</v>
      </c>
      <c r="D9" s="307"/>
      <c r="E9" s="308"/>
      <c r="F9" s="49"/>
      <c r="G9" s="47" t="s">
        <v>754</v>
      </c>
      <c r="H9" s="156">
        <v>0.4</v>
      </c>
      <c r="I9" s="47" t="s">
        <v>755</v>
      </c>
      <c r="J9" s="46">
        <f t="shared" si="0"/>
        <v>0</v>
      </c>
      <c r="K9" s="37" t="s">
        <v>775</v>
      </c>
    </row>
    <row r="10" spans="2:11" s="1" customFormat="1" ht="15" customHeight="1">
      <c r="B10" s="52">
        <v>4</v>
      </c>
      <c r="C10" s="53" t="s">
        <v>665</v>
      </c>
      <c r="D10" s="307"/>
      <c r="E10" s="308"/>
      <c r="F10" s="49"/>
      <c r="G10" s="47" t="s">
        <v>754</v>
      </c>
      <c r="H10" s="156">
        <v>0.78</v>
      </c>
      <c r="I10" s="47" t="s">
        <v>755</v>
      </c>
      <c r="J10" s="46">
        <f t="shared" si="0"/>
        <v>0</v>
      </c>
      <c r="K10" s="37" t="s">
        <v>776</v>
      </c>
    </row>
    <row r="11" spans="2:11" s="1" customFormat="1" ht="15" customHeight="1">
      <c r="B11" s="52">
        <v>5</v>
      </c>
      <c r="C11" s="53" t="s">
        <v>217</v>
      </c>
      <c r="D11" s="307"/>
      <c r="E11" s="308"/>
      <c r="F11" s="49"/>
      <c r="G11" s="47" t="s">
        <v>754</v>
      </c>
      <c r="H11" s="156">
        <v>0.8</v>
      </c>
      <c r="I11" s="47" t="s">
        <v>755</v>
      </c>
      <c r="J11" s="46">
        <f t="shared" si="0"/>
        <v>0</v>
      </c>
      <c r="K11" s="37" t="s">
        <v>779</v>
      </c>
    </row>
    <row r="12" spans="2:11" s="1" customFormat="1" ht="15" customHeight="1">
      <c r="B12" s="52">
        <v>6</v>
      </c>
      <c r="C12" s="53" t="s">
        <v>216</v>
      </c>
      <c r="D12" s="307"/>
      <c r="E12" s="308"/>
      <c r="F12" s="49"/>
      <c r="G12" s="47" t="s">
        <v>754</v>
      </c>
      <c r="H12" s="156">
        <v>0.8</v>
      </c>
      <c r="I12" s="47" t="s">
        <v>755</v>
      </c>
      <c r="J12" s="46">
        <f t="shared" si="0"/>
        <v>0</v>
      </c>
      <c r="K12" s="37" t="s">
        <v>756</v>
      </c>
    </row>
    <row r="13" spans="2:11" s="1" customFormat="1" ht="15" customHeight="1">
      <c r="B13" s="52">
        <v>7</v>
      </c>
      <c r="C13" s="53" t="s">
        <v>215</v>
      </c>
      <c r="D13" s="307"/>
      <c r="E13" s="308"/>
      <c r="F13" s="49"/>
      <c r="G13" s="47" t="s">
        <v>754</v>
      </c>
      <c r="H13" s="156">
        <v>0.8</v>
      </c>
      <c r="I13" s="47" t="s">
        <v>755</v>
      </c>
      <c r="J13" s="46">
        <f t="shared" si="0"/>
        <v>0</v>
      </c>
      <c r="K13" s="37" t="s">
        <v>757</v>
      </c>
    </row>
    <row r="14" spans="2:11" s="1" customFormat="1" ht="15" customHeight="1">
      <c r="B14" s="52">
        <v>8</v>
      </c>
      <c r="C14" s="53" t="s">
        <v>214</v>
      </c>
      <c r="D14" s="307"/>
      <c r="E14" s="308"/>
      <c r="F14" s="49"/>
      <c r="G14" s="47" t="s">
        <v>754</v>
      </c>
      <c r="H14" s="156">
        <v>0.8</v>
      </c>
      <c r="I14" s="47" t="s">
        <v>755</v>
      </c>
      <c r="J14" s="46">
        <f t="shared" si="0"/>
        <v>0</v>
      </c>
      <c r="K14" s="37" t="s">
        <v>758</v>
      </c>
    </row>
    <row r="15" spans="2:11" s="1" customFormat="1" ht="15" customHeight="1">
      <c r="B15" s="52">
        <v>9</v>
      </c>
      <c r="C15" s="53" t="s">
        <v>196</v>
      </c>
      <c r="D15" s="307"/>
      <c r="E15" s="308"/>
      <c r="F15" s="49"/>
      <c r="G15" s="47" t="s">
        <v>754</v>
      </c>
      <c r="H15" s="156">
        <v>0.8</v>
      </c>
      <c r="I15" s="47" t="s">
        <v>755</v>
      </c>
      <c r="J15" s="46">
        <f t="shared" si="0"/>
        <v>0</v>
      </c>
      <c r="K15" s="37" t="s">
        <v>780</v>
      </c>
    </row>
    <row r="16" spans="2:11" s="1" customFormat="1" ht="15" customHeight="1">
      <c r="B16" s="52">
        <v>10</v>
      </c>
      <c r="C16" s="53" t="s">
        <v>195</v>
      </c>
      <c r="D16" s="307"/>
      <c r="E16" s="308"/>
      <c r="F16" s="49"/>
      <c r="G16" s="47" t="s">
        <v>754</v>
      </c>
      <c r="H16" s="156">
        <v>0.8</v>
      </c>
      <c r="I16" s="47" t="s">
        <v>755</v>
      </c>
      <c r="J16" s="46">
        <f t="shared" si="0"/>
        <v>0</v>
      </c>
      <c r="K16" s="37" t="s">
        <v>801</v>
      </c>
    </row>
    <row r="17" spans="2:11" s="1" customFormat="1" ht="15" customHeight="1" thickBot="1">
      <c r="B17" s="51">
        <v>11</v>
      </c>
      <c r="C17" s="50" t="s">
        <v>194</v>
      </c>
      <c r="D17" s="307"/>
      <c r="E17" s="308"/>
      <c r="F17" s="49"/>
      <c r="G17" s="47" t="s">
        <v>754</v>
      </c>
      <c r="H17" s="156">
        <v>0.8</v>
      </c>
      <c r="I17" s="47" t="s">
        <v>755</v>
      </c>
      <c r="J17" s="46">
        <f t="shared" si="0"/>
        <v>0</v>
      </c>
      <c r="K17" s="37" t="s">
        <v>802</v>
      </c>
    </row>
    <row r="18" spans="2:11" s="1" customFormat="1" ht="18.75" customHeight="1">
      <c r="B18" s="88"/>
      <c r="C18" s="37"/>
      <c r="D18" s="37"/>
      <c r="E18" s="37"/>
      <c r="F18" s="530"/>
      <c r="G18" s="42"/>
      <c r="H18" s="325" t="s">
        <v>803</v>
      </c>
      <c r="I18" s="326"/>
      <c r="J18" s="39"/>
      <c r="K18" s="37"/>
    </row>
    <row r="19" spans="6:11" ht="18.75" customHeight="1" thickBot="1">
      <c r="F19" s="531"/>
      <c r="G19" s="532"/>
      <c r="H19" s="327" t="s">
        <v>664</v>
      </c>
      <c r="I19" s="328"/>
      <c r="J19" s="38">
        <f>SUM(J7:J17)</f>
        <v>0</v>
      </c>
      <c r="K19" s="37" t="s">
        <v>804</v>
      </c>
    </row>
    <row r="20" ht="18.75" customHeight="1">
      <c r="J20" s="121"/>
    </row>
    <row r="30" ht="18.75" customHeight="1">
      <c r="M30" s="98"/>
    </row>
  </sheetData>
  <sheetProtection/>
  <mergeCells count="18">
    <mergeCell ref="D11:E11"/>
    <mergeCell ref="D12:E12"/>
    <mergeCell ref="I1:K1"/>
    <mergeCell ref="B5:C5"/>
    <mergeCell ref="D5:E5"/>
    <mergeCell ref="D7:E7"/>
    <mergeCell ref="D8:E8"/>
    <mergeCell ref="D9:E9"/>
    <mergeCell ref="D13:E13"/>
    <mergeCell ref="D14:E14"/>
    <mergeCell ref="D10:E10"/>
    <mergeCell ref="A1:B1"/>
    <mergeCell ref="C1:E1"/>
    <mergeCell ref="H19:I19"/>
    <mergeCell ref="D15:E15"/>
    <mergeCell ref="D16:E16"/>
    <mergeCell ref="D17:E17"/>
    <mergeCell ref="H18:I18"/>
  </mergeCells>
  <printOptions/>
  <pageMargins left="0.787" right="0.787" top="0.984" bottom="0.984"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35"/>
  <sheetViews>
    <sheetView showGridLines="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8" customWidth="1"/>
    <col min="7" max="7" width="2.25390625" style="97" bestFit="1" customWidth="1"/>
    <col min="8" max="8" width="11.875" style="124" customWidth="1"/>
    <col min="9" max="9" width="2.25390625" style="97" bestFit="1" customWidth="1"/>
    <col min="10" max="10" width="11.875" style="98" customWidth="1"/>
    <col min="11" max="11" width="4.50390625" style="97" bestFit="1" customWidth="1"/>
    <col min="12" max="16384" width="9.00390625" style="97" customWidth="1"/>
  </cols>
  <sheetData>
    <row r="1" spans="1:11" ht="18.75" customHeight="1">
      <c r="A1" s="329" t="s">
        <v>230</v>
      </c>
      <c r="B1" s="331"/>
      <c r="C1" s="429" t="s">
        <v>670</v>
      </c>
      <c r="D1" s="430"/>
      <c r="E1" s="431"/>
      <c r="H1" s="294" t="s">
        <v>0</v>
      </c>
      <c r="I1" s="332">
        <f>'総括表'!H4</f>
        <v>0</v>
      </c>
      <c r="J1" s="433"/>
      <c r="K1" s="332"/>
    </row>
    <row r="2" ht="18.75" customHeight="1">
      <c r="J2" s="111"/>
    </row>
    <row r="3" spans="1:2" ht="18.75" customHeight="1">
      <c r="A3" s="12" t="s">
        <v>761</v>
      </c>
      <c r="B3" s="87" t="s">
        <v>788</v>
      </c>
    </row>
    <row r="4" ht="11.25" customHeight="1">
      <c r="A4" s="101"/>
    </row>
    <row r="5" spans="1:11" ht="18.75" customHeight="1">
      <c r="A5" s="101"/>
      <c r="B5" s="309" t="s">
        <v>169</v>
      </c>
      <c r="C5" s="310"/>
      <c r="D5" s="309" t="s">
        <v>168</v>
      </c>
      <c r="E5" s="310"/>
      <c r="F5" s="62" t="s">
        <v>167</v>
      </c>
      <c r="G5" s="63"/>
      <c r="H5" s="288" t="s">
        <v>166</v>
      </c>
      <c r="I5" s="63"/>
      <c r="J5" s="62" t="s">
        <v>3</v>
      </c>
      <c r="K5" s="37"/>
    </row>
    <row r="6" spans="1:11" ht="15" customHeight="1">
      <c r="A6" s="101"/>
      <c r="B6" s="61"/>
      <c r="C6" s="60"/>
      <c r="D6" s="59"/>
      <c r="E6" s="58"/>
      <c r="F6" s="57"/>
      <c r="G6" s="55"/>
      <c r="H6" s="287"/>
      <c r="I6" s="55"/>
      <c r="J6" s="54" t="s">
        <v>762</v>
      </c>
      <c r="K6" s="37"/>
    </row>
    <row r="7" spans="2:11" s="1" customFormat="1" ht="15" customHeight="1">
      <c r="B7" s="52">
        <v>1</v>
      </c>
      <c r="C7" s="53" t="s">
        <v>193</v>
      </c>
      <c r="D7" s="136" t="s">
        <v>783</v>
      </c>
      <c r="E7" s="50" t="s">
        <v>191</v>
      </c>
      <c r="F7" s="49"/>
      <c r="G7" s="47" t="s">
        <v>754</v>
      </c>
      <c r="H7" s="114">
        <v>0.562</v>
      </c>
      <c r="I7" s="47" t="s">
        <v>755</v>
      </c>
      <c r="J7" s="46">
        <f aca="true" t="shared" si="0" ref="J7:J23">ROUND(F7*H7,0)</f>
        <v>0</v>
      </c>
      <c r="K7" s="37" t="s">
        <v>292</v>
      </c>
    </row>
    <row r="8" spans="2:11" s="1" customFormat="1" ht="15" customHeight="1">
      <c r="B8" s="529"/>
      <c r="C8" s="58"/>
      <c r="D8" s="136" t="s">
        <v>785</v>
      </c>
      <c r="E8" s="50" t="s">
        <v>189</v>
      </c>
      <c r="F8" s="49"/>
      <c r="G8" s="47" t="s">
        <v>754</v>
      </c>
      <c r="H8" s="286">
        <v>0.565</v>
      </c>
      <c r="I8" s="63" t="s">
        <v>755</v>
      </c>
      <c r="J8" s="74">
        <f t="shared" si="0"/>
        <v>0</v>
      </c>
      <c r="K8" s="37" t="s">
        <v>291</v>
      </c>
    </row>
    <row r="9" spans="2:11" s="1" customFormat="1" ht="15" customHeight="1">
      <c r="B9" s="52">
        <v>2</v>
      </c>
      <c r="C9" s="53" t="s">
        <v>178</v>
      </c>
      <c r="D9" s="307"/>
      <c r="E9" s="308"/>
      <c r="F9" s="49"/>
      <c r="G9" s="47" t="s">
        <v>754</v>
      </c>
      <c r="H9" s="114">
        <v>0.587</v>
      </c>
      <c r="I9" s="47" t="s">
        <v>755</v>
      </c>
      <c r="J9" s="46">
        <f t="shared" si="0"/>
        <v>0</v>
      </c>
      <c r="K9" s="37" t="s">
        <v>290</v>
      </c>
    </row>
    <row r="10" spans="2:11" s="1" customFormat="1" ht="15" customHeight="1">
      <c r="B10" s="52">
        <v>3</v>
      </c>
      <c r="C10" s="53" t="s">
        <v>177</v>
      </c>
      <c r="D10" s="136"/>
      <c r="E10" s="50" t="s">
        <v>789</v>
      </c>
      <c r="F10" s="49"/>
      <c r="G10" s="47" t="s">
        <v>754</v>
      </c>
      <c r="H10" s="114">
        <v>0.598</v>
      </c>
      <c r="I10" s="47" t="s">
        <v>755</v>
      </c>
      <c r="J10" s="46">
        <f t="shared" si="0"/>
        <v>0</v>
      </c>
      <c r="K10" s="37" t="s">
        <v>289</v>
      </c>
    </row>
    <row r="11" spans="2:11" s="1" customFormat="1" ht="15" customHeight="1">
      <c r="B11" s="52">
        <v>4</v>
      </c>
      <c r="C11" s="53" t="s">
        <v>177</v>
      </c>
      <c r="D11" s="136"/>
      <c r="E11" s="50" t="s">
        <v>790</v>
      </c>
      <c r="F11" s="49"/>
      <c r="G11" s="47" t="s">
        <v>754</v>
      </c>
      <c r="H11" s="114">
        <v>0.519</v>
      </c>
      <c r="I11" s="47" t="s">
        <v>755</v>
      </c>
      <c r="J11" s="46">
        <f t="shared" si="0"/>
        <v>0</v>
      </c>
      <c r="K11" s="37" t="s">
        <v>288</v>
      </c>
    </row>
    <row r="12" spans="2:11" s="1" customFormat="1" ht="15" customHeight="1">
      <c r="B12" s="52">
        <v>5</v>
      </c>
      <c r="C12" s="53" t="s">
        <v>177</v>
      </c>
      <c r="D12" s="136"/>
      <c r="E12" s="50" t="s">
        <v>791</v>
      </c>
      <c r="F12" s="49"/>
      <c r="G12" s="47" t="s">
        <v>754</v>
      </c>
      <c r="H12" s="114">
        <v>0.393</v>
      </c>
      <c r="I12" s="47" t="s">
        <v>755</v>
      </c>
      <c r="J12" s="46">
        <f t="shared" si="0"/>
        <v>0</v>
      </c>
      <c r="K12" s="37" t="s">
        <v>256</v>
      </c>
    </row>
    <row r="13" spans="2:11" s="1" customFormat="1" ht="15" customHeight="1">
      <c r="B13" s="52">
        <v>6</v>
      </c>
      <c r="C13" s="53" t="s">
        <v>176</v>
      </c>
      <c r="D13" s="307"/>
      <c r="E13" s="308"/>
      <c r="F13" s="49"/>
      <c r="G13" s="47" t="s">
        <v>754</v>
      </c>
      <c r="H13" s="114">
        <v>0.417</v>
      </c>
      <c r="I13" s="47" t="s">
        <v>755</v>
      </c>
      <c r="J13" s="46">
        <f t="shared" si="0"/>
        <v>0</v>
      </c>
      <c r="K13" s="37" t="s">
        <v>255</v>
      </c>
    </row>
    <row r="14" spans="2:11" s="1" customFormat="1" ht="15" customHeight="1">
      <c r="B14" s="52">
        <v>7</v>
      </c>
      <c r="C14" s="53" t="s">
        <v>162</v>
      </c>
      <c r="D14" s="136"/>
      <c r="E14" s="50" t="s">
        <v>792</v>
      </c>
      <c r="F14" s="49"/>
      <c r="G14" s="47" t="s">
        <v>754</v>
      </c>
      <c r="H14" s="114">
        <v>0.895</v>
      </c>
      <c r="I14" s="47" t="s">
        <v>755</v>
      </c>
      <c r="J14" s="46">
        <f t="shared" si="0"/>
        <v>0</v>
      </c>
      <c r="K14" s="37" t="s">
        <v>254</v>
      </c>
    </row>
    <row r="15" spans="2:11" s="1" customFormat="1" ht="15" customHeight="1">
      <c r="B15" s="51">
        <v>8</v>
      </c>
      <c r="C15" s="50" t="s">
        <v>162</v>
      </c>
      <c r="D15" s="136"/>
      <c r="E15" s="50" t="s">
        <v>791</v>
      </c>
      <c r="F15" s="49"/>
      <c r="G15" s="47" t="s">
        <v>754</v>
      </c>
      <c r="H15" s="114">
        <v>0.471</v>
      </c>
      <c r="I15" s="47" t="s">
        <v>755</v>
      </c>
      <c r="J15" s="46">
        <f t="shared" si="0"/>
        <v>0</v>
      </c>
      <c r="K15" s="37" t="s">
        <v>253</v>
      </c>
    </row>
    <row r="16" spans="2:11" s="1" customFormat="1" ht="15" customHeight="1">
      <c r="B16" s="52">
        <v>9</v>
      </c>
      <c r="C16" s="53" t="s">
        <v>160</v>
      </c>
      <c r="D16" s="136"/>
      <c r="E16" s="50" t="s">
        <v>793</v>
      </c>
      <c r="F16" s="49"/>
      <c r="G16" s="47" t="s">
        <v>754</v>
      </c>
      <c r="H16" s="114">
        <v>0.6</v>
      </c>
      <c r="I16" s="47" t="s">
        <v>755</v>
      </c>
      <c r="J16" s="46">
        <f t="shared" si="0"/>
        <v>0</v>
      </c>
      <c r="K16" s="37" t="s">
        <v>286</v>
      </c>
    </row>
    <row r="17" spans="2:11" s="1" customFormat="1" ht="15" customHeight="1">
      <c r="B17" s="52">
        <v>10</v>
      </c>
      <c r="C17" s="53" t="s">
        <v>160</v>
      </c>
      <c r="D17" s="136"/>
      <c r="E17" s="50" t="s">
        <v>791</v>
      </c>
      <c r="F17" s="49"/>
      <c r="G17" s="47" t="s">
        <v>754</v>
      </c>
      <c r="H17" s="114">
        <v>0.5</v>
      </c>
      <c r="I17" s="47" t="s">
        <v>755</v>
      </c>
      <c r="J17" s="46">
        <f t="shared" si="0"/>
        <v>0</v>
      </c>
      <c r="K17" s="37" t="s">
        <v>260</v>
      </c>
    </row>
    <row r="18" spans="2:11" s="1" customFormat="1" ht="15" customHeight="1">
      <c r="B18" s="52">
        <v>11</v>
      </c>
      <c r="C18" s="53" t="s">
        <v>158</v>
      </c>
      <c r="D18" s="136"/>
      <c r="E18" s="50" t="s">
        <v>793</v>
      </c>
      <c r="F18" s="49"/>
      <c r="G18" s="47" t="s">
        <v>754</v>
      </c>
      <c r="H18" s="114">
        <v>0.6</v>
      </c>
      <c r="I18" s="47" t="s">
        <v>755</v>
      </c>
      <c r="J18" s="46">
        <f t="shared" si="0"/>
        <v>0</v>
      </c>
      <c r="K18" s="37" t="s">
        <v>285</v>
      </c>
    </row>
    <row r="19" spans="2:11" s="1" customFormat="1" ht="15" customHeight="1">
      <c r="B19" s="51">
        <v>12</v>
      </c>
      <c r="C19" s="50" t="s">
        <v>158</v>
      </c>
      <c r="D19" s="136"/>
      <c r="E19" s="50" t="s">
        <v>791</v>
      </c>
      <c r="F19" s="49"/>
      <c r="G19" s="47" t="s">
        <v>754</v>
      </c>
      <c r="H19" s="114">
        <v>0.5</v>
      </c>
      <c r="I19" s="47" t="s">
        <v>755</v>
      </c>
      <c r="J19" s="46">
        <f t="shared" si="0"/>
        <v>0</v>
      </c>
      <c r="K19" s="37" t="s">
        <v>794</v>
      </c>
    </row>
    <row r="20" spans="2:11" s="1" customFormat="1" ht="15" customHeight="1">
      <c r="B20" s="52">
        <v>13</v>
      </c>
      <c r="C20" s="53" t="s">
        <v>156</v>
      </c>
      <c r="D20" s="136"/>
      <c r="E20" s="50" t="s">
        <v>793</v>
      </c>
      <c r="F20" s="49"/>
      <c r="G20" s="47" t="s">
        <v>754</v>
      </c>
      <c r="H20" s="114">
        <v>0.6</v>
      </c>
      <c r="I20" s="47" t="s">
        <v>755</v>
      </c>
      <c r="J20" s="46">
        <f t="shared" si="0"/>
        <v>0</v>
      </c>
      <c r="K20" s="37" t="s">
        <v>795</v>
      </c>
    </row>
    <row r="21" spans="2:11" s="1" customFormat="1" ht="15" customHeight="1">
      <c r="B21" s="51">
        <v>14</v>
      </c>
      <c r="C21" s="50" t="s">
        <v>156</v>
      </c>
      <c r="D21" s="136"/>
      <c r="E21" s="50" t="s">
        <v>791</v>
      </c>
      <c r="F21" s="49"/>
      <c r="G21" s="47" t="s">
        <v>754</v>
      </c>
      <c r="H21" s="114">
        <v>0.5</v>
      </c>
      <c r="I21" s="47" t="s">
        <v>755</v>
      </c>
      <c r="J21" s="46">
        <f t="shared" si="0"/>
        <v>0</v>
      </c>
      <c r="K21" s="37" t="s">
        <v>765</v>
      </c>
    </row>
    <row r="22" spans="2:11" s="1" customFormat="1" ht="15" customHeight="1">
      <c r="B22" s="52">
        <v>15</v>
      </c>
      <c r="C22" s="53" t="s">
        <v>154</v>
      </c>
      <c r="D22" s="136"/>
      <c r="E22" s="50" t="s">
        <v>793</v>
      </c>
      <c r="F22" s="49"/>
      <c r="G22" s="47" t="s">
        <v>754</v>
      </c>
      <c r="H22" s="114">
        <v>0.6</v>
      </c>
      <c r="I22" s="47" t="s">
        <v>755</v>
      </c>
      <c r="J22" s="46">
        <f t="shared" si="0"/>
        <v>0</v>
      </c>
      <c r="K22" s="37" t="s">
        <v>796</v>
      </c>
    </row>
    <row r="23" spans="2:11" s="1" customFormat="1" ht="15" customHeight="1" thickBot="1">
      <c r="B23" s="51">
        <v>16</v>
      </c>
      <c r="C23" s="50" t="s">
        <v>154</v>
      </c>
      <c r="D23" s="136"/>
      <c r="E23" s="50" t="s">
        <v>791</v>
      </c>
      <c r="F23" s="49"/>
      <c r="G23" s="47" t="s">
        <v>754</v>
      </c>
      <c r="H23" s="114">
        <v>0.5</v>
      </c>
      <c r="I23" s="47" t="s">
        <v>755</v>
      </c>
      <c r="J23" s="46">
        <f t="shared" si="0"/>
        <v>0</v>
      </c>
      <c r="K23" s="37" t="s">
        <v>797</v>
      </c>
    </row>
    <row r="24" spans="2:11" s="1" customFormat="1" ht="15" customHeight="1">
      <c r="B24" s="90"/>
      <c r="C24" s="45"/>
      <c r="D24" s="44"/>
      <c r="E24" s="44"/>
      <c r="F24" s="43"/>
      <c r="G24" s="42"/>
      <c r="H24" s="319" t="s">
        <v>798</v>
      </c>
      <c r="I24" s="320"/>
      <c r="J24" s="39"/>
      <c r="K24" s="37"/>
    </row>
    <row r="25" spans="2:11" s="1" customFormat="1" ht="15" customHeight="1" thickBot="1">
      <c r="B25" s="88"/>
      <c r="C25" s="37"/>
      <c r="D25" s="37"/>
      <c r="E25" s="37"/>
      <c r="F25" s="41"/>
      <c r="G25" s="37"/>
      <c r="H25" s="321" t="s">
        <v>150</v>
      </c>
      <c r="I25" s="322"/>
      <c r="J25" s="38">
        <f>SUM(J7:J23)</f>
        <v>0</v>
      </c>
      <c r="K25" s="37" t="s">
        <v>799</v>
      </c>
    </row>
    <row r="26" spans="2:10" s="1" customFormat="1" ht="18.75" customHeight="1">
      <c r="B26" s="87"/>
      <c r="F26" s="3"/>
      <c r="H26" s="123"/>
      <c r="J26" s="3"/>
    </row>
    <row r="27" spans="2:10" s="1" customFormat="1" ht="18.75" customHeight="1">
      <c r="B27" s="87"/>
      <c r="F27" s="3"/>
      <c r="H27" s="123"/>
      <c r="J27" s="3"/>
    </row>
    <row r="28" spans="2:11" s="1" customFormat="1" ht="18.75" customHeight="1">
      <c r="B28" s="88"/>
      <c r="C28" s="37"/>
      <c r="D28" s="37"/>
      <c r="E28" s="37"/>
      <c r="F28" s="41"/>
      <c r="G28" s="89"/>
      <c r="H28" s="524"/>
      <c r="I28" s="42"/>
      <c r="J28" s="43"/>
      <c r="K28" s="37"/>
    </row>
    <row r="29" spans="2:11" s="1" customFormat="1" ht="18.75" customHeight="1">
      <c r="B29" s="88"/>
      <c r="C29" s="37"/>
      <c r="D29" s="37"/>
      <c r="E29" s="37"/>
      <c r="F29" s="41"/>
      <c r="G29" s="89"/>
      <c r="H29" s="524"/>
      <c r="I29" s="42"/>
      <c r="J29" s="43"/>
      <c r="K29" s="37"/>
    </row>
    <row r="30" spans="2:11" s="1" customFormat="1" ht="18.75" customHeight="1">
      <c r="B30" s="88"/>
      <c r="C30" s="37"/>
      <c r="D30" s="37"/>
      <c r="E30" s="37"/>
      <c r="F30" s="41"/>
      <c r="G30" s="89"/>
      <c r="H30" s="524"/>
      <c r="I30" s="42"/>
      <c r="J30" s="43"/>
      <c r="K30" s="37"/>
    </row>
    <row r="31" spans="2:11" s="1" customFormat="1" ht="18.75" customHeight="1">
      <c r="B31" s="88"/>
      <c r="C31" s="37"/>
      <c r="D31" s="37"/>
      <c r="E31" s="37"/>
      <c r="F31" s="41"/>
      <c r="G31" s="89"/>
      <c r="H31" s="524"/>
      <c r="I31" s="42"/>
      <c r="J31" s="43"/>
      <c r="K31" s="37"/>
    </row>
    <row r="32" spans="2:11" s="1" customFormat="1" ht="18.75" customHeight="1">
      <c r="B32" s="88"/>
      <c r="C32" s="37"/>
      <c r="D32" s="37"/>
      <c r="E32" s="37"/>
      <c r="F32" s="41"/>
      <c r="G32" s="89"/>
      <c r="H32" s="524"/>
      <c r="I32" s="42"/>
      <c r="J32" s="43"/>
      <c r="K32" s="37"/>
    </row>
    <row r="33" spans="2:11" s="1" customFormat="1" ht="18.75" customHeight="1">
      <c r="B33" s="88"/>
      <c r="C33" s="37"/>
      <c r="D33" s="37"/>
      <c r="E33" s="37"/>
      <c r="F33" s="41"/>
      <c r="G33" s="89"/>
      <c r="H33" s="524"/>
      <c r="I33" s="42"/>
      <c r="J33" s="43"/>
      <c r="K33" s="37"/>
    </row>
    <row r="34" spans="2:11" s="1" customFormat="1" ht="18.75" customHeight="1">
      <c r="B34" s="88"/>
      <c r="C34" s="37"/>
      <c r="D34" s="37"/>
      <c r="E34" s="37"/>
      <c r="F34" s="41"/>
      <c r="G34" s="89"/>
      <c r="H34" s="524"/>
      <c r="I34" s="42"/>
      <c r="J34" s="43"/>
      <c r="K34" s="37"/>
    </row>
    <row r="35" spans="2:11" s="1" customFormat="1" ht="18.75" customHeight="1">
      <c r="B35" s="88"/>
      <c r="C35" s="37"/>
      <c r="D35" s="37"/>
      <c r="E35" s="37"/>
      <c r="F35" s="41"/>
      <c r="G35" s="89"/>
      <c r="H35" s="524"/>
      <c r="I35" s="42"/>
      <c r="J35" s="43"/>
      <c r="K35" s="37"/>
    </row>
  </sheetData>
  <sheetProtection/>
  <mergeCells count="9">
    <mergeCell ref="D13:E13"/>
    <mergeCell ref="H24:I24"/>
    <mergeCell ref="H25:I25"/>
    <mergeCell ref="A1:B1"/>
    <mergeCell ref="C1:E1"/>
    <mergeCell ref="I1:K1"/>
    <mergeCell ref="B5:C5"/>
    <mergeCell ref="D5:E5"/>
    <mergeCell ref="D9:E9"/>
  </mergeCells>
  <printOptions/>
  <pageMargins left="0.787" right="0.787" top="0.984" bottom="0.984"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38"/>
  <sheetViews>
    <sheetView showGridLines="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8" customWidth="1"/>
    <col min="7" max="7" width="2.25390625" style="97" bestFit="1" customWidth="1"/>
    <col min="8" max="8" width="11.875" style="124" customWidth="1"/>
    <col min="9" max="9" width="2.25390625" style="97" bestFit="1" customWidth="1"/>
    <col min="10" max="10" width="11.875" style="98" customWidth="1"/>
    <col min="11" max="11" width="4.50390625" style="97" bestFit="1" customWidth="1"/>
    <col min="12" max="16384" width="9.00390625" style="97" customWidth="1"/>
  </cols>
  <sheetData>
    <row r="1" spans="1:11" ht="18.75" customHeight="1">
      <c r="A1" s="329" t="s">
        <v>230</v>
      </c>
      <c r="B1" s="331"/>
      <c r="C1" s="429" t="s">
        <v>672</v>
      </c>
      <c r="D1" s="430"/>
      <c r="E1" s="431"/>
      <c r="H1" s="294" t="s">
        <v>0</v>
      </c>
      <c r="I1" s="332">
        <f>'総括表'!H4</f>
        <v>0</v>
      </c>
      <c r="J1" s="332"/>
      <c r="K1" s="332"/>
    </row>
    <row r="2" ht="18.75" customHeight="1">
      <c r="J2" s="111"/>
    </row>
    <row r="3" spans="1:2" ht="18.75" customHeight="1">
      <c r="A3" s="12" t="s">
        <v>761</v>
      </c>
      <c r="B3" s="87" t="s">
        <v>671</v>
      </c>
    </row>
    <row r="4" ht="11.25" customHeight="1">
      <c r="A4" s="101"/>
    </row>
    <row r="5" spans="1:11" ht="18.75" customHeight="1">
      <c r="A5" s="101"/>
      <c r="B5" s="309" t="s">
        <v>169</v>
      </c>
      <c r="C5" s="310"/>
      <c r="D5" s="309" t="s">
        <v>168</v>
      </c>
      <c r="E5" s="310"/>
      <c r="F5" s="62" t="s">
        <v>167</v>
      </c>
      <c r="G5" s="63"/>
      <c r="H5" s="288" t="s">
        <v>166</v>
      </c>
      <c r="I5" s="63"/>
      <c r="J5" s="62" t="s">
        <v>3</v>
      </c>
      <c r="K5" s="37"/>
    </row>
    <row r="6" spans="1:11" ht="15" customHeight="1">
      <c r="A6" s="101"/>
      <c r="B6" s="61"/>
      <c r="C6" s="60"/>
      <c r="D6" s="59"/>
      <c r="E6" s="58"/>
      <c r="F6" s="57"/>
      <c r="G6" s="55"/>
      <c r="H6" s="287"/>
      <c r="I6" s="55"/>
      <c r="J6" s="54" t="s">
        <v>762</v>
      </c>
      <c r="K6" s="37"/>
    </row>
    <row r="7" spans="2:11" s="1" customFormat="1" ht="15" customHeight="1">
      <c r="B7" s="52">
        <v>1</v>
      </c>
      <c r="C7" s="53" t="s">
        <v>226</v>
      </c>
      <c r="D7" s="136"/>
      <c r="E7" s="50" t="s">
        <v>191</v>
      </c>
      <c r="F7" s="49"/>
      <c r="G7" s="47" t="s">
        <v>754</v>
      </c>
      <c r="H7" s="286">
        <v>0.16</v>
      </c>
      <c r="I7" s="63" t="s">
        <v>755</v>
      </c>
      <c r="J7" s="74">
        <f aca="true" t="shared" si="0" ref="J7:J26">ROUND(F7*H7,0)</f>
        <v>0</v>
      </c>
      <c r="K7" s="37" t="s">
        <v>292</v>
      </c>
    </row>
    <row r="8" spans="2:11" s="1" customFormat="1" ht="15" customHeight="1">
      <c r="B8" s="51">
        <v>2</v>
      </c>
      <c r="C8" s="50" t="s">
        <v>217</v>
      </c>
      <c r="D8" s="136"/>
      <c r="E8" s="50" t="s">
        <v>191</v>
      </c>
      <c r="F8" s="49"/>
      <c r="G8" s="47" t="s">
        <v>754</v>
      </c>
      <c r="H8" s="114">
        <v>0.207</v>
      </c>
      <c r="I8" s="47" t="s">
        <v>755</v>
      </c>
      <c r="J8" s="46">
        <f t="shared" si="0"/>
        <v>0</v>
      </c>
      <c r="K8" s="37" t="s">
        <v>291</v>
      </c>
    </row>
    <row r="9" spans="2:11" s="1" customFormat="1" ht="15" customHeight="1">
      <c r="B9" s="52">
        <v>3</v>
      </c>
      <c r="C9" s="53" t="s">
        <v>216</v>
      </c>
      <c r="D9" s="136"/>
      <c r="E9" s="50" t="s">
        <v>191</v>
      </c>
      <c r="F9" s="49"/>
      <c r="G9" s="47" t="s">
        <v>754</v>
      </c>
      <c r="H9" s="286">
        <v>0.254</v>
      </c>
      <c r="I9" s="63" t="s">
        <v>755</v>
      </c>
      <c r="J9" s="74">
        <f t="shared" si="0"/>
        <v>0</v>
      </c>
      <c r="K9" s="37" t="s">
        <v>290</v>
      </c>
    </row>
    <row r="10" spans="2:11" s="1" customFormat="1" ht="15" customHeight="1">
      <c r="B10" s="51">
        <v>4</v>
      </c>
      <c r="C10" s="50" t="s">
        <v>215</v>
      </c>
      <c r="D10" s="136"/>
      <c r="E10" s="50" t="s">
        <v>191</v>
      </c>
      <c r="F10" s="49"/>
      <c r="G10" s="47" t="s">
        <v>754</v>
      </c>
      <c r="H10" s="114">
        <v>0.301</v>
      </c>
      <c r="I10" s="47" t="s">
        <v>755</v>
      </c>
      <c r="J10" s="46">
        <f t="shared" si="0"/>
        <v>0</v>
      </c>
      <c r="K10" s="37" t="s">
        <v>289</v>
      </c>
    </row>
    <row r="11" spans="2:11" s="1" customFormat="1" ht="15" customHeight="1">
      <c r="B11" s="52">
        <v>5</v>
      </c>
      <c r="C11" s="53" t="s">
        <v>214</v>
      </c>
      <c r="D11" s="136"/>
      <c r="E11" s="50" t="s">
        <v>191</v>
      </c>
      <c r="F11" s="49"/>
      <c r="G11" s="47" t="s">
        <v>754</v>
      </c>
      <c r="H11" s="286">
        <v>0.348</v>
      </c>
      <c r="I11" s="63" t="s">
        <v>755</v>
      </c>
      <c r="J11" s="74">
        <f t="shared" si="0"/>
        <v>0</v>
      </c>
      <c r="K11" s="37" t="s">
        <v>288</v>
      </c>
    </row>
    <row r="12" spans="2:11" s="1" customFormat="1" ht="15" customHeight="1">
      <c r="B12" s="52">
        <v>6</v>
      </c>
      <c r="C12" s="53" t="s">
        <v>196</v>
      </c>
      <c r="D12" s="136"/>
      <c r="E12" s="50" t="s">
        <v>191</v>
      </c>
      <c r="F12" s="49"/>
      <c r="G12" s="47" t="s">
        <v>754</v>
      </c>
      <c r="H12" s="114">
        <v>0.395</v>
      </c>
      <c r="I12" s="47" t="s">
        <v>755</v>
      </c>
      <c r="J12" s="46">
        <f t="shared" si="0"/>
        <v>0</v>
      </c>
      <c r="K12" s="37" t="s">
        <v>256</v>
      </c>
    </row>
    <row r="13" spans="2:11" s="1" customFormat="1" ht="15" customHeight="1">
      <c r="B13" s="52">
        <v>7</v>
      </c>
      <c r="C13" s="53" t="s">
        <v>195</v>
      </c>
      <c r="D13" s="136"/>
      <c r="E13" s="50" t="s">
        <v>191</v>
      </c>
      <c r="F13" s="49"/>
      <c r="G13" s="47" t="s">
        <v>754</v>
      </c>
      <c r="H13" s="286">
        <v>0.442</v>
      </c>
      <c r="I13" s="63" t="s">
        <v>755</v>
      </c>
      <c r="J13" s="74">
        <f t="shared" si="0"/>
        <v>0</v>
      </c>
      <c r="K13" s="37" t="s">
        <v>757</v>
      </c>
    </row>
    <row r="14" spans="2:11" s="1" customFormat="1" ht="15" customHeight="1">
      <c r="B14" s="52">
        <v>8</v>
      </c>
      <c r="C14" s="53" t="s">
        <v>194</v>
      </c>
      <c r="D14" s="136" t="s">
        <v>783</v>
      </c>
      <c r="E14" s="50" t="s">
        <v>191</v>
      </c>
      <c r="F14" s="49"/>
      <c r="G14" s="47" t="s">
        <v>754</v>
      </c>
      <c r="H14" s="286">
        <v>0.49</v>
      </c>
      <c r="I14" s="63" t="s">
        <v>755</v>
      </c>
      <c r="J14" s="74">
        <f t="shared" si="0"/>
        <v>0</v>
      </c>
      <c r="K14" s="37" t="s">
        <v>784</v>
      </c>
    </row>
    <row r="15" spans="2:11" s="1" customFormat="1" ht="15" customHeight="1">
      <c r="B15" s="529"/>
      <c r="C15" s="289"/>
      <c r="D15" s="136" t="s">
        <v>785</v>
      </c>
      <c r="E15" s="50" t="s">
        <v>189</v>
      </c>
      <c r="F15" s="49"/>
      <c r="G15" s="47" t="s">
        <v>754</v>
      </c>
      <c r="H15" s="114">
        <v>0.046</v>
      </c>
      <c r="I15" s="47" t="s">
        <v>755</v>
      </c>
      <c r="J15" s="46">
        <f t="shared" si="0"/>
        <v>0</v>
      </c>
      <c r="K15" s="37" t="s">
        <v>253</v>
      </c>
    </row>
    <row r="16" spans="2:11" s="1" customFormat="1" ht="15" customHeight="1">
      <c r="B16" s="52">
        <v>9</v>
      </c>
      <c r="C16" s="53" t="s">
        <v>193</v>
      </c>
      <c r="D16" s="136" t="s">
        <v>783</v>
      </c>
      <c r="E16" s="50" t="s">
        <v>191</v>
      </c>
      <c r="F16" s="49"/>
      <c r="G16" s="47" t="s">
        <v>754</v>
      </c>
      <c r="H16" s="286">
        <v>0.537</v>
      </c>
      <c r="I16" s="63" t="s">
        <v>755</v>
      </c>
      <c r="J16" s="74">
        <f t="shared" si="0"/>
        <v>0</v>
      </c>
      <c r="K16" s="37" t="s">
        <v>286</v>
      </c>
    </row>
    <row r="17" spans="2:11" s="1" customFormat="1" ht="15" customHeight="1">
      <c r="B17" s="529"/>
      <c r="C17" s="289"/>
      <c r="D17" s="136" t="s">
        <v>785</v>
      </c>
      <c r="E17" s="50" t="s">
        <v>189</v>
      </c>
      <c r="F17" s="49"/>
      <c r="G17" s="47" t="s">
        <v>754</v>
      </c>
      <c r="H17" s="114">
        <v>0.537</v>
      </c>
      <c r="I17" s="47" t="s">
        <v>755</v>
      </c>
      <c r="J17" s="46">
        <f t="shared" si="0"/>
        <v>0</v>
      </c>
      <c r="K17" s="37" t="s">
        <v>260</v>
      </c>
    </row>
    <row r="18" spans="2:11" s="1" customFormat="1" ht="15" customHeight="1">
      <c r="B18" s="52">
        <v>10</v>
      </c>
      <c r="C18" s="53" t="s">
        <v>178</v>
      </c>
      <c r="D18" s="307"/>
      <c r="E18" s="308"/>
      <c r="F18" s="49"/>
      <c r="G18" s="47" t="s">
        <v>754</v>
      </c>
      <c r="H18" s="286">
        <v>0.565</v>
      </c>
      <c r="I18" s="63" t="s">
        <v>755</v>
      </c>
      <c r="J18" s="74">
        <f t="shared" si="0"/>
        <v>0</v>
      </c>
      <c r="K18" s="37" t="s">
        <v>285</v>
      </c>
    </row>
    <row r="19" spans="2:11" s="1" customFormat="1" ht="15" customHeight="1">
      <c r="B19" s="52">
        <v>11</v>
      </c>
      <c r="C19" s="53" t="s">
        <v>177</v>
      </c>
      <c r="D19" s="307"/>
      <c r="E19" s="308"/>
      <c r="F19" s="49"/>
      <c r="G19" s="47" t="s">
        <v>754</v>
      </c>
      <c r="H19" s="114">
        <v>0.612</v>
      </c>
      <c r="I19" s="47" t="s">
        <v>755</v>
      </c>
      <c r="J19" s="46">
        <f t="shared" si="0"/>
        <v>0</v>
      </c>
      <c r="K19" s="37" t="s">
        <v>284</v>
      </c>
    </row>
    <row r="20" spans="2:11" s="1" customFormat="1" ht="15" customHeight="1">
      <c r="B20" s="52">
        <v>12</v>
      </c>
      <c r="C20" s="53" t="s">
        <v>176</v>
      </c>
      <c r="D20" s="307"/>
      <c r="E20" s="308"/>
      <c r="F20" s="49"/>
      <c r="G20" s="47" t="s">
        <v>754</v>
      </c>
      <c r="H20" s="286">
        <v>0.659</v>
      </c>
      <c r="I20" s="63" t="s">
        <v>755</v>
      </c>
      <c r="J20" s="74">
        <f t="shared" si="0"/>
        <v>0</v>
      </c>
      <c r="K20" s="37" t="s">
        <v>283</v>
      </c>
    </row>
    <row r="21" spans="2:11" s="1" customFormat="1" ht="15" customHeight="1">
      <c r="B21" s="52">
        <v>13</v>
      </c>
      <c r="C21" s="53" t="s">
        <v>164</v>
      </c>
      <c r="D21" s="307"/>
      <c r="E21" s="308"/>
      <c r="F21" s="49"/>
      <c r="G21" s="47" t="s">
        <v>754</v>
      </c>
      <c r="H21" s="114">
        <v>0.662</v>
      </c>
      <c r="I21" s="47" t="s">
        <v>755</v>
      </c>
      <c r="J21" s="46">
        <f t="shared" si="0"/>
        <v>0</v>
      </c>
      <c r="K21" s="37" t="s">
        <v>282</v>
      </c>
    </row>
    <row r="22" spans="2:11" s="1" customFormat="1" ht="15" customHeight="1">
      <c r="B22" s="52">
        <v>14</v>
      </c>
      <c r="C22" s="53" t="s">
        <v>162</v>
      </c>
      <c r="D22" s="307"/>
      <c r="E22" s="308"/>
      <c r="F22" s="49"/>
      <c r="G22" s="47" t="s">
        <v>754</v>
      </c>
      <c r="H22" s="114">
        <v>0.706</v>
      </c>
      <c r="I22" s="47" t="s">
        <v>755</v>
      </c>
      <c r="J22" s="46">
        <f t="shared" si="0"/>
        <v>0</v>
      </c>
      <c r="K22" s="37" t="s">
        <v>281</v>
      </c>
    </row>
    <row r="23" spans="2:11" s="1" customFormat="1" ht="15" customHeight="1">
      <c r="B23" s="52">
        <v>15</v>
      </c>
      <c r="C23" s="53" t="s">
        <v>160</v>
      </c>
      <c r="D23" s="307"/>
      <c r="E23" s="308"/>
      <c r="F23" s="49"/>
      <c r="G23" s="47" t="s">
        <v>754</v>
      </c>
      <c r="H23" s="286">
        <v>0.75</v>
      </c>
      <c r="I23" s="63" t="s">
        <v>755</v>
      </c>
      <c r="J23" s="74">
        <f t="shared" si="0"/>
        <v>0</v>
      </c>
      <c r="K23" s="37" t="s">
        <v>280</v>
      </c>
    </row>
    <row r="24" spans="2:11" s="1" customFormat="1" ht="15" customHeight="1">
      <c r="B24" s="51">
        <v>16</v>
      </c>
      <c r="C24" s="50" t="s">
        <v>158</v>
      </c>
      <c r="D24" s="307"/>
      <c r="E24" s="308"/>
      <c r="F24" s="49"/>
      <c r="G24" s="47" t="s">
        <v>754</v>
      </c>
      <c r="H24" s="114">
        <v>0.75</v>
      </c>
      <c r="I24" s="47" t="s">
        <v>755</v>
      </c>
      <c r="J24" s="46">
        <f t="shared" si="0"/>
        <v>0</v>
      </c>
      <c r="K24" s="37" t="s">
        <v>279</v>
      </c>
    </row>
    <row r="25" spans="2:11" s="1" customFormat="1" ht="15" customHeight="1">
      <c r="B25" s="51">
        <v>17</v>
      </c>
      <c r="C25" s="50" t="s">
        <v>156</v>
      </c>
      <c r="D25" s="307"/>
      <c r="E25" s="308"/>
      <c r="F25" s="49"/>
      <c r="G25" s="47" t="s">
        <v>754</v>
      </c>
      <c r="H25" s="114">
        <v>0.75</v>
      </c>
      <c r="I25" s="47" t="s">
        <v>755</v>
      </c>
      <c r="J25" s="46">
        <f t="shared" si="0"/>
        <v>0</v>
      </c>
      <c r="K25" s="37" t="s">
        <v>278</v>
      </c>
    </row>
    <row r="26" spans="2:11" s="1" customFormat="1" ht="15" customHeight="1" thickBot="1">
      <c r="B26" s="51">
        <v>18</v>
      </c>
      <c r="C26" s="50" t="s">
        <v>154</v>
      </c>
      <c r="D26" s="307"/>
      <c r="E26" s="308"/>
      <c r="F26" s="49"/>
      <c r="G26" s="47" t="s">
        <v>754</v>
      </c>
      <c r="H26" s="114">
        <v>0.75</v>
      </c>
      <c r="I26" s="47" t="s">
        <v>755</v>
      </c>
      <c r="J26" s="46">
        <f t="shared" si="0"/>
        <v>0</v>
      </c>
      <c r="K26" s="37" t="s">
        <v>277</v>
      </c>
    </row>
    <row r="27" spans="2:11" s="1" customFormat="1" ht="15" customHeight="1">
      <c r="B27" s="90"/>
      <c r="C27" s="45"/>
      <c r="D27" s="44"/>
      <c r="E27" s="44"/>
      <c r="F27" s="43"/>
      <c r="G27" s="42"/>
      <c r="H27" s="319" t="s">
        <v>786</v>
      </c>
      <c r="I27" s="320"/>
      <c r="J27" s="39"/>
      <c r="K27" s="37"/>
    </row>
    <row r="28" spans="2:11" s="1" customFormat="1" ht="15" customHeight="1" thickBot="1">
      <c r="B28" s="88"/>
      <c r="C28" s="37"/>
      <c r="D28" s="37"/>
      <c r="E28" s="37"/>
      <c r="F28" s="41"/>
      <c r="G28" s="37"/>
      <c r="H28" s="321" t="s">
        <v>150</v>
      </c>
      <c r="I28" s="322"/>
      <c r="J28" s="38">
        <f>SUM(J7:J26)</f>
        <v>0</v>
      </c>
      <c r="K28" s="37" t="s">
        <v>787</v>
      </c>
    </row>
    <row r="29" spans="2:10" s="1" customFormat="1" ht="18.75" customHeight="1">
      <c r="B29" s="87"/>
      <c r="F29" s="3"/>
      <c r="H29" s="123"/>
      <c r="J29" s="3"/>
    </row>
    <row r="30" spans="2:10" s="1" customFormat="1" ht="18.75" customHeight="1">
      <c r="B30" s="87"/>
      <c r="F30" s="3"/>
      <c r="H30" s="123"/>
      <c r="J30" s="3"/>
    </row>
    <row r="31" spans="2:11" s="1" customFormat="1" ht="18.75" customHeight="1">
      <c r="B31" s="88"/>
      <c r="C31" s="37"/>
      <c r="D31" s="37"/>
      <c r="E31" s="37"/>
      <c r="F31" s="41"/>
      <c r="G31" s="89"/>
      <c r="H31" s="524"/>
      <c r="I31" s="42"/>
      <c r="J31" s="43"/>
      <c r="K31" s="37"/>
    </row>
    <row r="32" spans="2:11" s="1" customFormat="1" ht="18.75" customHeight="1">
      <c r="B32" s="88"/>
      <c r="C32" s="37"/>
      <c r="D32" s="37"/>
      <c r="E32" s="37"/>
      <c r="F32" s="41"/>
      <c r="G32" s="89"/>
      <c r="H32" s="524"/>
      <c r="I32" s="42"/>
      <c r="J32" s="43"/>
      <c r="K32" s="37"/>
    </row>
    <row r="33" spans="2:11" s="1" customFormat="1" ht="18.75" customHeight="1">
      <c r="B33" s="88"/>
      <c r="C33" s="37"/>
      <c r="D33" s="37"/>
      <c r="E33" s="37"/>
      <c r="F33" s="41"/>
      <c r="G33" s="89"/>
      <c r="H33" s="524"/>
      <c r="I33" s="42"/>
      <c r="J33" s="43"/>
      <c r="K33" s="37"/>
    </row>
    <row r="34" spans="2:11" s="1" customFormat="1" ht="18.75" customHeight="1">
      <c r="B34" s="88"/>
      <c r="C34" s="37"/>
      <c r="D34" s="37"/>
      <c r="E34" s="37"/>
      <c r="F34" s="41"/>
      <c r="G34" s="89"/>
      <c r="H34" s="524"/>
      <c r="I34" s="42"/>
      <c r="J34" s="43"/>
      <c r="K34" s="37"/>
    </row>
    <row r="35" spans="2:11" s="1" customFormat="1" ht="18.75" customHeight="1">
      <c r="B35" s="88"/>
      <c r="C35" s="37"/>
      <c r="D35" s="37"/>
      <c r="E35" s="37"/>
      <c r="F35" s="41"/>
      <c r="G35" s="89"/>
      <c r="H35" s="524"/>
      <c r="I35" s="42"/>
      <c r="J35" s="43"/>
      <c r="K35" s="37"/>
    </row>
    <row r="36" spans="2:11" s="1" customFormat="1" ht="18.75" customHeight="1">
      <c r="B36" s="88"/>
      <c r="C36" s="37"/>
      <c r="D36" s="37"/>
      <c r="E36" s="37"/>
      <c r="F36" s="41"/>
      <c r="G36" s="89"/>
      <c r="H36" s="524"/>
      <c r="I36" s="42"/>
      <c r="J36" s="43"/>
      <c r="K36" s="37"/>
    </row>
    <row r="37" spans="2:11" s="1" customFormat="1" ht="18.75" customHeight="1">
      <c r="B37" s="88"/>
      <c r="C37" s="37"/>
      <c r="D37" s="37"/>
      <c r="E37" s="37"/>
      <c r="F37" s="41"/>
      <c r="G37" s="89"/>
      <c r="H37" s="524"/>
      <c r="I37" s="42"/>
      <c r="J37" s="43"/>
      <c r="K37" s="37"/>
    </row>
    <row r="38" spans="2:11" s="1" customFormat="1" ht="18.75" customHeight="1">
      <c r="B38" s="88"/>
      <c r="C38" s="37"/>
      <c r="D38" s="37"/>
      <c r="E38" s="37"/>
      <c r="F38" s="41"/>
      <c r="G38" s="89"/>
      <c r="H38" s="524"/>
      <c r="I38" s="42"/>
      <c r="J38" s="43"/>
      <c r="K38" s="37"/>
    </row>
  </sheetData>
  <sheetProtection/>
  <mergeCells count="16">
    <mergeCell ref="A1:B1"/>
    <mergeCell ref="C1:E1"/>
    <mergeCell ref="I1:K1"/>
    <mergeCell ref="B5:C5"/>
    <mergeCell ref="D5:E5"/>
    <mergeCell ref="D18:E18"/>
    <mergeCell ref="D25:E25"/>
    <mergeCell ref="H27:I27"/>
    <mergeCell ref="H28:I28"/>
    <mergeCell ref="D19:E19"/>
    <mergeCell ref="D20:E20"/>
    <mergeCell ref="D21:E21"/>
    <mergeCell ref="D22:E22"/>
    <mergeCell ref="D23:E23"/>
    <mergeCell ref="D24:E24"/>
    <mergeCell ref="D26:E26"/>
  </mergeCells>
  <printOptions/>
  <pageMargins left="0.787" right="0.787" top="0.984" bottom="0.984"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31"/>
  <sheetViews>
    <sheetView showGridLines="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8" customWidth="1"/>
    <col min="7" max="7" width="2.25390625" style="97" bestFit="1" customWidth="1"/>
    <col min="8" max="8" width="11.875" style="97" customWidth="1"/>
    <col min="9" max="9" width="2.25390625" style="97" bestFit="1" customWidth="1"/>
    <col min="10" max="10" width="11.875" style="98" customWidth="1"/>
    <col min="11" max="11" width="4.50390625" style="97" bestFit="1" customWidth="1"/>
    <col min="12" max="16384" width="9.00390625" style="97" customWidth="1"/>
  </cols>
  <sheetData>
    <row r="1" spans="1:11" ht="18.75" customHeight="1">
      <c r="A1" s="329" t="s">
        <v>230</v>
      </c>
      <c r="B1" s="331"/>
      <c r="C1" s="429" t="s">
        <v>675</v>
      </c>
      <c r="D1" s="430"/>
      <c r="E1" s="431"/>
      <c r="H1" s="294" t="s">
        <v>0</v>
      </c>
      <c r="I1" s="332">
        <f>'総括表'!H4</f>
        <v>0</v>
      </c>
      <c r="J1" s="433"/>
      <c r="K1" s="332"/>
    </row>
    <row r="2" ht="18.75" customHeight="1">
      <c r="J2" s="111"/>
    </row>
    <row r="3" spans="1:2" ht="18.75" customHeight="1">
      <c r="A3" s="12" t="s">
        <v>761</v>
      </c>
      <c r="B3" s="87" t="s">
        <v>8</v>
      </c>
    </row>
    <row r="4" ht="11.25" customHeight="1">
      <c r="A4" s="101"/>
    </row>
    <row r="5" spans="1:11" ht="18.75" customHeight="1">
      <c r="A5" s="101"/>
      <c r="B5" s="309" t="s">
        <v>425</v>
      </c>
      <c r="C5" s="310"/>
      <c r="D5" s="309" t="s">
        <v>168</v>
      </c>
      <c r="E5" s="310"/>
      <c r="F5" s="62" t="s">
        <v>234</v>
      </c>
      <c r="G5" s="63"/>
      <c r="H5" s="63" t="s">
        <v>166</v>
      </c>
      <c r="I5" s="63"/>
      <c r="J5" s="62" t="s">
        <v>3</v>
      </c>
      <c r="K5" s="37"/>
    </row>
    <row r="6" spans="1:11" ht="15" customHeight="1">
      <c r="A6" s="101"/>
      <c r="B6" s="61"/>
      <c r="C6" s="60"/>
      <c r="D6" s="59"/>
      <c r="E6" s="58"/>
      <c r="F6" s="57"/>
      <c r="G6" s="55"/>
      <c r="H6" s="55"/>
      <c r="I6" s="55"/>
      <c r="J6" s="54" t="s">
        <v>762</v>
      </c>
      <c r="K6" s="37"/>
    </row>
    <row r="7" spans="2:11" s="1" customFormat="1" ht="15" customHeight="1">
      <c r="B7" s="51">
        <v>1</v>
      </c>
      <c r="C7" s="50" t="s">
        <v>461</v>
      </c>
      <c r="D7" s="307"/>
      <c r="E7" s="308"/>
      <c r="F7" s="49"/>
      <c r="G7" s="47" t="s">
        <v>754</v>
      </c>
      <c r="H7" s="286">
        <v>0.034</v>
      </c>
      <c r="I7" s="63" t="s">
        <v>755</v>
      </c>
      <c r="J7" s="74">
        <f>ROUND(F7*H7,0)</f>
        <v>0</v>
      </c>
      <c r="K7" s="37" t="s">
        <v>773</v>
      </c>
    </row>
    <row r="8" spans="2:11" s="1" customFormat="1" ht="15" customHeight="1">
      <c r="B8" s="51">
        <v>2</v>
      </c>
      <c r="C8" s="50" t="s">
        <v>228</v>
      </c>
      <c r="D8" s="307"/>
      <c r="E8" s="308"/>
      <c r="F8" s="49"/>
      <c r="G8" s="47" t="s">
        <v>754</v>
      </c>
      <c r="H8" s="286">
        <v>0.121</v>
      </c>
      <c r="I8" s="63" t="s">
        <v>755</v>
      </c>
      <c r="J8" s="74">
        <f>ROUND(F8*H8,0)</f>
        <v>0</v>
      </c>
      <c r="K8" s="37" t="s">
        <v>774</v>
      </c>
    </row>
    <row r="9" spans="2:11" s="1" customFormat="1" ht="15" customHeight="1">
      <c r="B9" s="51">
        <v>3</v>
      </c>
      <c r="C9" s="50" t="s">
        <v>227</v>
      </c>
      <c r="D9" s="307"/>
      <c r="E9" s="308"/>
      <c r="F9" s="49"/>
      <c r="G9" s="47" t="s">
        <v>754</v>
      </c>
      <c r="H9" s="286">
        <v>0.22</v>
      </c>
      <c r="I9" s="63" t="s">
        <v>755</v>
      </c>
      <c r="J9" s="74">
        <f>ROUND(F9*H9,0)</f>
        <v>0</v>
      </c>
      <c r="K9" s="37" t="s">
        <v>775</v>
      </c>
    </row>
    <row r="10" spans="2:11" s="1" customFormat="1" ht="15" customHeight="1" thickBot="1">
      <c r="B10" s="51">
        <v>4</v>
      </c>
      <c r="C10" s="50" t="s">
        <v>226</v>
      </c>
      <c r="D10" s="307"/>
      <c r="E10" s="308"/>
      <c r="F10" s="49"/>
      <c r="G10" s="47" t="s">
        <v>754</v>
      </c>
      <c r="H10" s="286">
        <v>0.28</v>
      </c>
      <c r="I10" s="63" t="s">
        <v>755</v>
      </c>
      <c r="J10" s="74">
        <f>ROUND(F10*H10,0)</f>
        <v>0</v>
      </c>
      <c r="K10" s="37" t="s">
        <v>776</v>
      </c>
    </row>
    <row r="11" spans="2:11" s="1" customFormat="1" ht="15" customHeight="1">
      <c r="B11" s="90"/>
      <c r="C11" s="45"/>
      <c r="D11" s="44"/>
      <c r="E11" s="44"/>
      <c r="F11" s="43"/>
      <c r="G11" s="42"/>
      <c r="H11" s="319" t="s">
        <v>777</v>
      </c>
      <c r="I11" s="320"/>
      <c r="J11" s="39"/>
      <c r="K11" s="37"/>
    </row>
    <row r="12" spans="2:11" s="1" customFormat="1" ht="15" customHeight="1" thickBot="1">
      <c r="B12" s="88"/>
      <c r="C12" s="37"/>
      <c r="D12" s="37"/>
      <c r="E12" s="37"/>
      <c r="F12" s="41"/>
      <c r="G12" s="37"/>
      <c r="H12" s="321" t="s">
        <v>150</v>
      </c>
      <c r="I12" s="322"/>
      <c r="J12" s="38">
        <f>SUM(J7:J10)</f>
        <v>0</v>
      </c>
      <c r="K12" s="37" t="s">
        <v>778</v>
      </c>
    </row>
    <row r="13" spans="2:10" s="1" customFormat="1" ht="18.75" customHeight="1">
      <c r="B13" s="87"/>
      <c r="F13" s="3"/>
      <c r="J13" s="3"/>
    </row>
    <row r="14" spans="1:10" s="1" customFormat="1" ht="18.75" customHeight="1">
      <c r="A14" s="329" t="s">
        <v>230</v>
      </c>
      <c r="B14" s="331"/>
      <c r="C14" s="429" t="s">
        <v>674</v>
      </c>
      <c r="D14" s="430"/>
      <c r="E14" s="431"/>
      <c r="F14" s="3"/>
      <c r="J14" s="3"/>
    </row>
    <row r="15" spans="2:10" s="1" customFormat="1" ht="18.75" customHeight="1">
      <c r="B15" s="87"/>
      <c r="F15" s="3"/>
      <c r="J15" s="3"/>
    </row>
    <row r="16" spans="1:2" ht="18.75" customHeight="1">
      <c r="A16" s="12" t="s">
        <v>761</v>
      </c>
      <c r="B16" s="87" t="s">
        <v>673</v>
      </c>
    </row>
    <row r="17" ht="11.25" customHeight="1">
      <c r="A17" s="101"/>
    </row>
    <row r="18" spans="1:11" ht="18.75" customHeight="1">
      <c r="A18" s="101"/>
      <c r="B18" s="309" t="s">
        <v>235</v>
      </c>
      <c r="C18" s="310"/>
      <c r="D18" s="309" t="s">
        <v>168</v>
      </c>
      <c r="E18" s="310"/>
      <c r="F18" s="62" t="s">
        <v>234</v>
      </c>
      <c r="G18" s="63"/>
      <c r="H18" s="63" t="s">
        <v>166</v>
      </c>
      <c r="I18" s="62"/>
      <c r="J18" s="62" t="s">
        <v>3</v>
      </c>
      <c r="K18" s="37"/>
    </row>
    <row r="19" spans="1:11" ht="15" customHeight="1">
      <c r="A19" s="101"/>
      <c r="B19" s="61"/>
      <c r="C19" s="60"/>
      <c r="D19" s="59"/>
      <c r="E19" s="58"/>
      <c r="F19" s="57"/>
      <c r="G19" s="55"/>
      <c r="H19" s="55"/>
      <c r="I19" s="55"/>
      <c r="J19" s="54" t="s">
        <v>762</v>
      </c>
      <c r="K19" s="37"/>
    </row>
    <row r="20" spans="2:11" s="1" customFormat="1" ht="15" customHeight="1">
      <c r="B20" s="51">
        <v>1</v>
      </c>
      <c r="C20" s="53" t="s">
        <v>461</v>
      </c>
      <c r="D20" s="307"/>
      <c r="E20" s="308"/>
      <c r="F20" s="49"/>
      <c r="G20" s="47" t="s">
        <v>754</v>
      </c>
      <c r="H20" s="114">
        <v>0.034</v>
      </c>
      <c r="I20" s="47" t="s">
        <v>755</v>
      </c>
      <c r="J20" s="46">
        <f aca="true" t="shared" si="0" ref="J20:J28">ROUND(F20*H20,0)</f>
        <v>0</v>
      </c>
      <c r="K20" s="37" t="s">
        <v>773</v>
      </c>
    </row>
    <row r="21" spans="2:11" s="1" customFormat="1" ht="15" customHeight="1">
      <c r="B21" s="51">
        <v>2</v>
      </c>
      <c r="C21" s="50" t="s">
        <v>228</v>
      </c>
      <c r="D21" s="307"/>
      <c r="E21" s="308"/>
      <c r="F21" s="49"/>
      <c r="G21" s="47" t="s">
        <v>754</v>
      </c>
      <c r="H21" s="286">
        <v>0.121</v>
      </c>
      <c r="I21" s="63" t="s">
        <v>755</v>
      </c>
      <c r="J21" s="74">
        <f t="shared" si="0"/>
        <v>0</v>
      </c>
      <c r="K21" s="37" t="s">
        <v>774</v>
      </c>
    </row>
    <row r="22" spans="2:11" s="1" customFormat="1" ht="15" customHeight="1">
      <c r="B22" s="51">
        <v>3</v>
      </c>
      <c r="C22" s="50" t="s">
        <v>227</v>
      </c>
      <c r="D22" s="307"/>
      <c r="E22" s="308"/>
      <c r="F22" s="49"/>
      <c r="G22" s="47" t="s">
        <v>754</v>
      </c>
      <c r="H22" s="286">
        <v>0.22</v>
      </c>
      <c r="I22" s="63" t="s">
        <v>755</v>
      </c>
      <c r="J22" s="74">
        <f t="shared" si="0"/>
        <v>0</v>
      </c>
      <c r="K22" s="37" t="s">
        <v>775</v>
      </c>
    </row>
    <row r="23" spans="2:11" s="1" customFormat="1" ht="15" customHeight="1">
      <c r="B23" s="51">
        <v>4</v>
      </c>
      <c r="C23" s="50" t="s">
        <v>226</v>
      </c>
      <c r="D23" s="307"/>
      <c r="E23" s="308"/>
      <c r="F23" s="49"/>
      <c r="G23" s="47" t="s">
        <v>754</v>
      </c>
      <c r="H23" s="286">
        <v>0.28</v>
      </c>
      <c r="I23" s="63" t="s">
        <v>755</v>
      </c>
      <c r="J23" s="74">
        <f t="shared" si="0"/>
        <v>0</v>
      </c>
      <c r="K23" s="37" t="s">
        <v>776</v>
      </c>
    </row>
    <row r="24" spans="2:11" s="1" customFormat="1" ht="15" customHeight="1">
      <c r="B24" s="51">
        <v>5</v>
      </c>
      <c r="C24" s="50" t="s">
        <v>217</v>
      </c>
      <c r="D24" s="307"/>
      <c r="E24" s="308"/>
      <c r="F24" s="49"/>
      <c r="G24" s="47" t="s">
        <v>754</v>
      </c>
      <c r="H24" s="286">
        <v>0.333</v>
      </c>
      <c r="I24" s="63" t="s">
        <v>755</v>
      </c>
      <c r="J24" s="74">
        <f t="shared" si="0"/>
        <v>0</v>
      </c>
      <c r="K24" s="37" t="s">
        <v>779</v>
      </c>
    </row>
    <row r="25" spans="2:11" s="1" customFormat="1" ht="15" customHeight="1">
      <c r="B25" s="51">
        <v>6</v>
      </c>
      <c r="C25" s="50" t="s">
        <v>216</v>
      </c>
      <c r="D25" s="307"/>
      <c r="E25" s="308"/>
      <c r="F25" s="49"/>
      <c r="G25" s="47" t="s">
        <v>754</v>
      </c>
      <c r="H25" s="286">
        <v>0.399</v>
      </c>
      <c r="I25" s="63" t="s">
        <v>755</v>
      </c>
      <c r="J25" s="74">
        <f t="shared" si="0"/>
        <v>0</v>
      </c>
      <c r="K25" s="37" t="s">
        <v>756</v>
      </c>
    </row>
    <row r="26" spans="2:11" s="1" customFormat="1" ht="15" customHeight="1">
      <c r="B26" s="51">
        <v>7</v>
      </c>
      <c r="C26" s="50" t="s">
        <v>215</v>
      </c>
      <c r="D26" s="307"/>
      <c r="E26" s="308"/>
      <c r="F26" s="49"/>
      <c r="G26" s="47" t="s">
        <v>754</v>
      </c>
      <c r="H26" s="286">
        <v>0.457</v>
      </c>
      <c r="I26" s="63" t="s">
        <v>755</v>
      </c>
      <c r="J26" s="74">
        <f t="shared" si="0"/>
        <v>0</v>
      </c>
      <c r="K26" s="37" t="s">
        <v>757</v>
      </c>
    </row>
    <row r="27" spans="2:11" s="1" customFormat="1" ht="15" customHeight="1">
      <c r="B27" s="51">
        <v>8</v>
      </c>
      <c r="C27" s="50" t="s">
        <v>214</v>
      </c>
      <c r="D27" s="307"/>
      <c r="E27" s="308"/>
      <c r="F27" s="49"/>
      <c r="G27" s="47" t="s">
        <v>754</v>
      </c>
      <c r="H27" s="286">
        <v>0.506</v>
      </c>
      <c r="I27" s="63" t="s">
        <v>755</v>
      </c>
      <c r="J27" s="74">
        <f t="shared" si="0"/>
        <v>0</v>
      </c>
      <c r="K27" s="37" t="s">
        <v>758</v>
      </c>
    </row>
    <row r="28" spans="2:11" s="1" customFormat="1" ht="15" customHeight="1" thickBot="1">
      <c r="B28" s="51">
        <v>9</v>
      </c>
      <c r="C28" s="50" t="s">
        <v>196</v>
      </c>
      <c r="D28" s="307"/>
      <c r="E28" s="308"/>
      <c r="F28" s="49"/>
      <c r="G28" s="47" t="s">
        <v>754</v>
      </c>
      <c r="H28" s="286">
        <v>0.549</v>
      </c>
      <c r="I28" s="63" t="s">
        <v>755</v>
      </c>
      <c r="J28" s="74">
        <f t="shared" si="0"/>
        <v>0</v>
      </c>
      <c r="K28" s="37" t="s">
        <v>780</v>
      </c>
    </row>
    <row r="29" spans="2:11" s="1" customFormat="1" ht="15" customHeight="1">
      <c r="B29" s="90"/>
      <c r="C29" s="45"/>
      <c r="D29" s="44"/>
      <c r="E29" s="44"/>
      <c r="F29" s="43"/>
      <c r="G29" s="42"/>
      <c r="H29" s="319" t="s">
        <v>781</v>
      </c>
      <c r="I29" s="320"/>
      <c r="J29" s="39"/>
      <c r="K29" s="37"/>
    </row>
    <row r="30" spans="2:11" s="1" customFormat="1" ht="15" customHeight="1" thickBot="1">
      <c r="B30" s="88"/>
      <c r="C30" s="37"/>
      <c r="D30" s="37"/>
      <c r="E30" s="37"/>
      <c r="F30" s="41"/>
      <c r="G30" s="37"/>
      <c r="H30" s="321" t="s">
        <v>150</v>
      </c>
      <c r="I30" s="322"/>
      <c r="J30" s="38">
        <f>SUM(J20:J28)</f>
        <v>0</v>
      </c>
      <c r="K30" s="37" t="s">
        <v>782</v>
      </c>
    </row>
    <row r="31" spans="2:10" s="1" customFormat="1" ht="18.75" customHeight="1">
      <c r="B31" s="87"/>
      <c r="F31" s="3"/>
      <c r="J31" s="3"/>
    </row>
  </sheetData>
  <sheetProtection/>
  <mergeCells count="26">
    <mergeCell ref="D10:E10"/>
    <mergeCell ref="D7:E7"/>
    <mergeCell ref="D8:E8"/>
    <mergeCell ref="D9:E9"/>
    <mergeCell ref="A1:B1"/>
    <mergeCell ref="C1:E1"/>
    <mergeCell ref="I1:K1"/>
    <mergeCell ref="B5:C5"/>
    <mergeCell ref="D5:E5"/>
    <mergeCell ref="D21:E21"/>
    <mergeCell ref="D22:E22"/>
    <mergeCell ref="D23:E23"/>
    <mergeCell ref="H11:I11"/>
    <mergeCell ref="H12:I12"/>
    <mergeCell ref="A14:B14"/>
    <mergeCell ref="C14:E14"/>
    <mergeCell ref="D24:E24"/>
    <mergeCell ref="D27:E27"/>
    <mergeCell ref="D28:E28"/>
    <mergeCell ref="H29:I29"/>
    <mergeCell ref="H30:I30"/>
    <mergeCell ref="B18:C18"/>
    <mergeCell ref="D18:E18"/>
    <mergeCell ref="D20:E20"/>
    <mergeCell ref="D25:E25"/>
    <mergeCell ref="D26:E26"/>
  </mergeCells>
  <printOptions/>
  <pageMargins left="0.787" right="0.787" top="0.984" bottom="0.984"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K39"/>
  <sheetViews>
    <sheetView showGridLines="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10.00390625" style="97" customWidth="1"/>
    <col min="4" max="4" width="7.50390625" style="97" customWidth="1"/>
    <col min="5" max="5" width="12.00390625" style="97" customWidth="1"/>
    <col min="6" max="6" width="12.50390625" style="98" customWidth="1"/>
    <col min="7" max="7" width="2.25390625" style="97" bestFit="1" customWidth="1"/>
    <col min="8" max="8" width="12.50390625" style="124" customWidth="1"/>
    <col min="9" max="9" width="2.25390625" style="97" bestFit="1" customWidth="1"/>
    <col min="10" max="10" width="12.50390625" style="98" customWidth="1"/>
    <col min="11" max="11" width="4.50390625" style="97" bestFit="1" customWidth="1"/>
    <col min="12" max="16384" width="9.00390625" style="97" customWidth="1"/>
  </cols>
  <sheetData>
    <row r="1" spans="1:11" ht="18.75" customHeight="1">
      <c r="A1" s="329" t="s">
        <v>230</v>
      </c>
      <c r="B1" s="331"/>
      <c r="C1" s="429" t="s">
        <v>676</v>
      </c>
      <c r="D1" s="430"/>
      <c r="E1" s="431"/>
      <c r="H1" s="290" t="s">
        <v>0</v>
      </c>
      <c r="I1" s="332">
        <f>'総括表'!H4</f>
        <v>0</v>
      </c>
      <c r="J1" s="332"/>
      <c r="K1" s="332"/>
    </row>
    <row r="2" ht="18.75" customHeight="1">
      <c r="J2" s="111"/>
    </row>
    <row r="3" spans="1:2" ht="18.75" customHeight="1">
      <c r="A3" s="12" t="s">
        <v>761</v>
      </c>
      <c r="B3" s="87" t="s">
        <v>11</v>
      </c>
    </row>
    <row r="4" ht="11.25" customHeight="1">
      <c r="A4" s="101"/>
    </row>
    <row r="5" spans="1:11" ht="18.75" customHeight="1">
      <c r="A5" s="101"/>
      <c r="B5" s="309" t="s">
        <v>169</v>
      </c>
      <c r="C5" s="310"/>
      <c r="D5" s="309" t="s">
        <v>168</v>
      </c>
      <c r="E5" s="310"/>
      <c r="F5" s="62" t="s">
        <v>167</v>
      </c>
      <c r="G5" s="63"/>
      <c r="H5" s="288" t="s">
        <v>166</v>
      </c>
      <c r="I5" s="63"/>
      <c r="J5" s="62" t="s">
        <v>3</v>
      </c>
      <c r="K5" s="37"/>
    </row>
    <row r="6" spans="1:11" ht="15" customHeight="1">
      <c r="A6" s="101"/>
      <c r="B6" s="61"/>
      <c r="C6" s="60"/>
      <c r="D6" s="59"/>
      <c r="E6" s="58"/>
      <c r="F6" s="57"/>
      <c r="G6" s="55"/>
      <c r="H6" s="287"/>
      <c r="I6" s="55"/>
      <c r="J6" s="54" t="s">
        <v>762</v>
      </c>
      <c r="K6" s="37"/>
    </row>
    <row r="7" spans="2:11" s="1" customFormat="1" ht="15" customHeight="1">
      <c r="B7" s="52">
        <v>1</v>
      </c>
      <c r="C7" s="53" t="s">
        <v>215</v>
      </c>
      <c r="D7" s="525" t="s">
        <v>191</v>
      </c>
      <c r="E7" s="526"/>
      <c r="F7" s="49"/>
      <c r="G7" s="47" t="s">
        <v>754</v>
      </c>
      <c r="H7" s="114">
        <v>0.321</v>
      </c>
      <c r="I7" s="47" t="s">
        <v>755</v>
      </c>
      <c r="J7" s="46">
        <f aca="true" t="shared" si="0" ref="J7:J27">ROUND(F7*H7,0)</f>
        <v>0</v>
      </c>
      <c r="K7" s="37" t="s">
        <v>292</v>
      </c>
    </row>
    <row r="8" spans="2:11" s="1" customFormat="1" ht="15" customHeight="1">
      <c r="B8" s="139"/>
      <c r="C8" s="138"/>
      <c r="D8" s="525" t="s">
        <v>189</v>
      </c>
      <c r="E8" s="526"/>
      <c r="F8" s="49"/>
      <c r="G8" s="47" t="s">
        <v>754</v>
      </c>
      <c r="H8" s="286">
        <v>0.104</v>
      </c>
      <c r="I8" s="63" t="s">
        <v>755</v>
      </c>
      <c r="J8" s="74">
        <f t="shared" si="0"/>
        <v>0</v>
      </c>
      <c r="K8" s="37" t="s">
        <v>291</v>
      </c>
    </row>
    <row r="9" spans="2:11" s="1" customFormat="1" ht="15" customHeight="1">
      <c r="B9" s="52">
        <v>2</v>
      </c>
      <c r="C9" s="53" t="s">
        <v>214</v>
      </c>
      <c r="D9" s="525" t="s">
        <v>191</v>
      </c>
      <c r="E9" s="526"/>
      <c r="F9" s="49"/>
      <c r="G9" s="47" t="s">
        <v>754</v>
      </c>
      <c r="H9" s="114">
        <v>0.379</v>
      </c>
      <c r="I9" s="47" t="s">
        <v>755</v>
      </c>
      <c r="J9" s="46">
        <f t="shared" si="0"/>
        <v>0</v>
      </c>
      <c r="K9" s="37" t="s">
        <v>290</v>
      </c>
    </row>
    <row r="10" spans="2:11" s="1" customFormat="1" ht="15" customHeight="1">
      <c r="B10" s="167"/>
      <c r="C10" s="166"/>
      <c r="D10" s="525" t="s">
        <v>189</v>
      </c>
      <c r="E10" s="526"/>
      <c r="F10" s="49"/>
      <c r="G10" s="47" t="s">
        <v>754</v>
      </c>
      <c r="H10" s="286">
        <v>0.222</v>
      </c>
      <c r="I10" s="63" t="s">
        <v>755</v>
      </c>
      <c r="J10" s="74">
        <f t="shared" si="0"/>
        <v>0</v>
      </c>
      <c r="K10" s="37" t="s">
        <v>289</v>
      </c>
    </row>
    <row r="11" spans="2:11" s="1" customFormat="1" ht="15" customHeight="1">
      <c r="B11" s="52">
        <v>3</v>
      </c>
      <c r="C11" s="53" t="s">
        <v>196</v>
      </c>
      <c r="D11" s="525" t="s">
        <v>191</v>
      </c>
      <c r="E11" s="526"/>
      <c r="F11" s="49"/>
      <c r="G11" s="47" t="s">
        <v>754</v>
      </c>
      <c r="H11" s="286">
        <v>0.431</v>
      </c>
      <c r="I11" s="63" t="s">
        <v>755</v>
      </c>
      <c r="J11" s="74">
        <f t="shared" si="0"/>
        <v>0</v>
      </c>
      <c r="K11" s="37" t="s">
        <v>288</v>
      </c>
    </row>
    <row r="12" spans="2:11" s="1" customFormat="1" ht="15" customHeight="1">
      <c r="B12" s="527"/>
      <c r="C12" s="528"/>
      <c r="D12" s="525" t="s">
        <v>189</v>
      </c>
      <c r="E12" s="526"/>
      <c r="F12" s="49"/>
      <c r="G12" s="47" t="s">
        <v>754</v>
      </c>
      <c r="H12" s="114">
        <v>0.391</v>
      </c>
      <c r="I12" s="47" t="s">
        <v>755</v>
      </c>
      <c r="J12" s="46">
        <f t="shared" si="0"/>
        <v>0</v>
      </c>
      <c r="K12" s="37" t="s">
        <v>256</v>
      </c>
    </row>
    <row r="13" spans="2:11" s="1" customFormat="1" ht="15" customHeight="1">
      <c r="B13" s="52">
        <v>4</v>
      </c>
      <c r="C13" s="53" t="s">
        <v>195</v>
      </c>
      <c r="D13" s="525" t="s">
        <v>191</v>
      </c>
      <c r="E13" s="526"/>
      <c r="F13" s="49"/>
      <c r="G13" s="47" t="s">
        <v>754</v>
      </c>
      <c r="H13" s="286">
        <v>0.467</v>
      </c>
      <c r="I13" s="63" t="s">
        <v>755</v>
      </c>
      <c r="J13" s="74">
        <f t="shared" si="0"/>
        <v>0</v>
      </c>
      <c r="K13" s="37" t="s">
        <v>255</v>
      </c>
    </row>
    <row r="14" spans="2:11" s="1" customFormat="1" ht="15" customHeight="1">
      <c r="B14" s="167"/>
      <c r="C14" s="166"/>
      <c r="D14" s="525" t="s">
        <v>189</v>
      </c>
      <c r="E14" s="526"/>
      <c r="F14" s="49"/>
      <c r="G14" s="47" t="s">
        <v>754</v>
      </c>
      <c r="H14" s="114">
        <v>0.417</v>
      </c>
      <c r="I14" s="47" t="s">
        <v>755</v>
      </c>
      <c r="J14" s="46">
        <f t="shared" si="0"/>
        <v>0</v>
      </c>
      <c r="K14" s="37" t="s">
        <v>254</v>
      </c>
    </row>
    <row r="15" spans="2:11" s="1" customFormat="1" ht="15" customHeight="1">
      <c r="B15" s="52">
        <v>5</v>
      </c>
      <c r="C15" s="53" t="s">
        <v>194</v>
      </c>
      <c r="D15" s="525" t="s">
        <v>191</v>
      </c>
      <c r="E15" s="526"/>
      <c r="F15" s="49"/>
      <c r="G15" s="47" t="s">
        <v>754</v>
      </c>
      <c r="H15" s="114">
        <v>0.51</v>
      </c>
      <c r="I15" s="47" t="s">
        <v>755</v>
      </c>
      <c r="J15" s="46">
        <f t="shared" si="0"/>
        <v>0</v>
      </c>
      <c r="K15" s="37" t="s">
        <v>253</v>
      </c>
    </row>
    <row r="16" spans="2:11" s="1" customFormat="1" ht="15" customHeight="1">
      <c r="B16" s="167"/>
      <c r="C16" s="166"/>
      <c r="D16" s="525" t="s">
        <v>189</v>
      </c>
      <c r="E16" s="526"/>
      <c r="F16" s="49"/>
      <c r="G16" s="47" t="s">
        <v>754</v>
      </c>
      <c r="H16" s="286">
        <v>0.415</v>
      </c>
      <c r="I16" s="63" t="s">
        <v>755</v>
      </c>
      <c r="J16" s="74">
        <f t="shared" si="0"/>
        <v>0</v>
      </c>
      <c r="K16" s="37" t="s">
        <v>286</v>
      </c>
    </row>
    <row r="17" spans="2:11" s="1" customFormat="1" ht="15" customHeight="1">
      <c r="B17" s="52">
        <v>6</v>
      </c>
      <c r="C17" s="53" t="s">
        <v>193</v>
      </c>
      <c r="D17" s="525" t="s">
        <v>191</v>
      </c>
      <c r="E17" s="526"/>
      <c r="F17" s="49"/>
      <c r="G17" s="47" t="s">
        <v>754</v>
      </c>
      <c r="H17" s="114">
        <v>0.561</v>
      </c>
      <c r="I17" s="47" t="s">
        <v>755</v>
      </c>
      <c r="J17" s="46">
        <f t="shared" si="0"/>
        <v>0</v>
      </c>
      <c r="K17" s="37" t="s">
        <v>260</v>
      </c>
    </row>
    <row r="18" spans="2:11" s="1" customFormat="1" ht="15" customHeight="1">
      <c r="B18" s="167"/>
      <c r="C18" s="166"/>
      <c r="D18" s="525" t="s">
        <v>189</v>
      </c>
      <c r="E18" s="526"/>
      <c r="F18" s="49"/>
      <c r="G18" s="47" t="s">
        <v>754</v>
      </c>
      <c r="H18" s="286">
        <v>0.565</v>
      </c>
      <c r="I18" s="63" t="s">
        <v>755</v>
      </c>
      <c r="J18" s="74">
        <f t="shared" si="0"/>
        <v>0</v>
      </c>
      <c r="K18" s="37" t="s">
        <v>285</v>
      </c>
    </row>
    <row r="19" spans="2:11" s="1" customFormat="1" ht="15" customHeight="1">
      <c r="B19" s="52">
        <v>7</v>
      </c>
      <c r="C19" s="53" t="s">
        <v>178</v>
      </c>
      <c r="D19" s="307"/>
      <c r="E19" s="308"/>
      <c r="F19" s="49"/>
      <c r="G19" s="47" t="s">
        <v>754</v>
      </c>
      <c r="H19" s="286">
        <v>0.584</v>
      </c>
      <c r="I19" s="63" t="s">
        <v>755</v>
      </c>
      <c r="J19" s="74">
        <f t="shared" si="0"/>
        <v>0</v>
      </c>
      <c r="K19" s="37" t="s">
        <v>284</v>
      </c>
    </row>
    <row r="20" spans="2:11" s="1" customFormat="1" ht="15" customHeight="1">
      <c r="B20" s="52">
        <v>8</v>
      </c>
      <c r="C20" s="53" t="s">
        <v>177</v>
      </c>
      <c r="D20" s="307"/>
      <c r="E20" s="308"/>
      <c r="F20" s="49"/>
      <c r="G20" s="47" t="s">
        <v>754</v>
      </c>
      <c r="H20" s="286">
        <v>0.629</v>
      </c>
      <c r="I20" s="63" t="s">
        <v>755</v>
      </c>
      <c r="J20" s="74">
        <f t="shared" si="0"/>
        <v>0</v>
      </c>
      <c r="K20" s="37" t="s">
        <v>283</v>
      </c>
    </row>
    <row r="21" spans="2:11" s="1" customFormat="1" ht="15" customHeight="1">
      <c r="B21" s="52">
        <v>9</v>
      </c>
      <c r="C21" s="53" t="s">
        <v>176</v>
      </c>
      <c r="D21" s="307"/>
      <c r="E21" s="308"/>
      <c r="F21" s="49"/>
      <c r="G21" s="47" t="s">
        <v>754</v>
      </c>
      <c r="H21" s="114">
        <v>0.416</v>
      </c>
      <c r="I21" s="47" t="s">
        <v>755</v>
      </c>
      <c r="J21" s="46">
        <f t="shared" si="0"/>
        <v>0</v>
      </c>
      <c r="K21" s="37" t="s">
        <v>282</v>
      </c>
    </row>
    <row r="22" spans="2:11" s="1" customFormat="1" ht="15" customHeight="1">
      <c r="B22" s="52">
        <v>10</v>
      </c>
      <c r="C22" s="53" t="s">
        <v>164</v>
      </c>
      <c r="D22" s="307"/>
      <c r="E22" s="308"/>
      <c r="F22" s="49"/>
      <c r="G22" s="47" t="s">
        <v>754</v>
      </c>
      <c r="H22" s="286">
        <v>0.447</v>
      </c>
      <c r="I22" s="63" t="s">
        <v>755</v>
      </c>
      <c r="J22" s="74">
        <f t="shared" si="0"/>
        <v>0</v>
      </c>
      <c r="K22" s="37" t="s">
        <v>281</v>
      </c>
    </row>
    <row r="23" spans="2:11" s="1" customFormat="1" ht="15" customHeight="1">
      <c r="B23" s="52">
        <v>11</v>
      </c>
      <c r="C23" s="53" t="s">
        <v>162</v>
      </c>
      <c r="D23" s="307"/>
      <c r="E23" s="308"/>
      <c r="F23" s="49"/>
      <c r="G23" s="47" t="s">
        <v>754</v>
      </c>
      <c r="H23" s="114">
        <v>0.473</v>
      </c>
      <c r="I23" s="47" t="s">
        <v>755</v>
      </c>
      <c r="J23" s="46">
        <f t="shared" si="0"/>
        <v>0</v>
      </c>
      <c r="K23" s="37" t="s">
        <v>280</v>
      </c>
    </row>
    <row r="24" spans="2:11" s="1" customFormat="1" ht="15" customHeight="1">
      <c r="B24" s="52">
        <v>12</v>
      </c>
      <c r="C24" s="53" t="s">
        <v>160</v>
      </c>
      <c r="D24" s="307"/>
      <c r="E24" s="308"/>
      <c r="F24" s="49"/>
      <c r="G24" s="47" t="s">
        <v>754</v>
      </c>
      <c r="H24" s="286">
        <v>0.5</v>
      </c>
      <c r="I24" s="63" t="s">
        <v>755</v>
      </c>
      <c r="J24" s="74">
        <f t="shared" si="0"/>
        <v>0</v>
      </c>
      <c r="K24" s="37" t="s">
        <v>279</v>
      </c>
    </row>
    <row r="25" spans="2:11" s="1" customFormat="1" ht="15" customHeight="1">
      <c r="B25" s="51">
        <v>12</v>
      </c>
      <c r="C25" s="50" t="s">
        <v>158</v>
      </c>
      <c r="D25" s="307"/>
      <c r="E25" s="308"/>
      <c r="F25" s="49"/>
      <c r="G25" s="47" t="s">
        <v>754</v>
      </c>
      <c r="H25" s="114">
        <v>0.5</v>
      </c>
      <c r="I25" s="47" t="s">
        <v>755</v>
      </c>
      <c r="J25" s="46">
        <f t="shared" si="0"/>
        <v>0</v>
      </c>
      <c r="K25" s="37" t="s">
        <v>768</v>
      </c>
    </row>
    <row r="26" spans="2:11" s="1" customFormat="1" ht="15" customHeight="1">
      <c r="B26" s="51">
        <v>13</v>
      </c>
      <c r="C26" s="50" t="s">
        <v>156</v>
      </c>
      <c r="D26" s="307"/>
      <c r="E26" s="308"/>
      <c r="F26" s="49"/>
      <c r="G26" s="47" t="s">
        <v>754</v>
      </c>
      <c r="H26" s="114">
        <v>0.5</v>
      </c>
      <c r="I26" s="47" t="s">
        <v>755</v>
      </c>
      <c r="J26" s="46">
        <f t="shared" si="0"/>
        <v>0</v>
      </c>
      <c r="K26" s="37" t="s">
        <v>769</v>
      </c>
    </row>
    <row r="27" spans="2:11" s="1" customFormat="1" ht="15" customHeight="1" thickBot="1">
      <c r="B27" s="51">
        <v>14</v>
      </c>
      <c r="C27" s="50" t="s">
        <v>154</v>
      </c>
      <c r="D27" s="307"/>
      <c r="E27" s="308"/>
      <c r="F27" s="49"/>
      <c r="G27" s="47" t="s">
        <v>754</v>
      </c>
      <c r="H27" s="114">
        <v>0.5</v>
      </c>
      <c r="I27" s="47" t="s">
        <v>755</v>
      </c>
      <c r="J27" s="46">
        <f t="shared" si="0"/>
        <v>0</v>
      </c>
      <c r="K27" s="37" t="s">
        <v>770</v>
      </c>
    </row>
    <row r="28" spans="2:11" s="1" customFormat="1" ht="15" customHeight="1">
      <c r="B28" s="90"/>
      <c r="C28" s="45"/>
      <c r="D28" s="44"/>
      <c r="E28" s="44"/>
      <c r="F28" s="43"/>
      <c r="G28" s="42"/>
      <c r="H28" s="319" t="s">
        <v>771</v>
      </c>
      <c r="I28" s="320"/>
      <c r="J28" s="39"/>
      <c r="K28" s="37"/>
    </row>
    <row r="29" spans="2:11" s="1" customFormat="1" ht="15" customHeight="1" thickBot="1">
      <c r="B29" s="88"/>
      <c r="C29" s="37"/>
      <c r="D29" s="37"/>
      <c r="E29" s="37"/>
      <c r="F29" s="41"/>
      <c r="G29" s="37"/>
      <c r="H29" s="321" t="s">
        <v>150</v>
      </c>
      <c r="I29" s="322"/>
      <c r="J29" s="38">
        <f>SUM(J7:J27)</f>
        <v>0</v>
      </c>
      <c r="K29" s="37" t="s">
        <v>772</v>
      </c>
    </row>
    <row r="30" spans="2:10" s="1" customFormat="1" ht="18.75" customHeight="1">
      <c r="B30" s="87"/>
      <c r="F30" s="3"/>
      <c r="H30" s="123"/>
      <c r="J30" s="3"/>
    </row>
    <row r="31" spans="2:10" s="1" customFormat="1" ht="18.75" customHeight="1">
      <c r="B31" s="87"/>
      <c r="F31" s="3"/>
      <c r="H31" s="123"/>
      <c r="J31" s="3"/>
    </row>
    <row r="32" spans="2:11" s="1" customFormat="1" ht="18.75" customHeight="1">
      <c r="B32" s="88"/>
      <c r="C32" s="37"/>
      <c r="D32" s="37"/>
      <c r="E32" s="37"/>
      <c r="F32" s="41"/>
      <c r="G32" s="89"/>
      <c r="H32" s="524"/>
      <c r="I32" s="42"/>
      <c r="J32" s="43"/>
      <c r="K32" s="37"/>
    </row>
    <row r="33" spans="2:11" s="1" customFormat="1" ht="18.75" customHeight="1">
      <c r="B33" s="88"/>
      <c r="C33" s="37"/>
      <c r="D33" s="37"/>
      <c r="E33" s="37"/>
      <c r="F33" s="41"/>
      <c r="G33" s="89"/>
      <c r="H33" s="524"/>
      <c r="I33" s="42"/>
      <c r="J33" s="43"/>
      <c r="K33" s="37"/>
    </row>
    <row r="34" spans="2:11" s="1" customFormat="1" ht="18.75" customHeight="1">
      <c r="B34" s="88"/>
      <c r="C34" s="37"/>
      <c r="D34" s="37"/>
      <c r="E34" s="37"/>
      <c r="F34" s="41"/>
      <c r="G34" s="89"/>
      <c r="H34" s="524"/>
      <c r="I34" s="42"/>
      <c r="J34" s="43"/>
      <c r="K34" s="37"/>
    </row>
    <row r="35" spans="2:11" s="1" customFormat="1" ht="18.75" customHeight="1">
      <c r="B35" s="88"/>
      <c r="C35" s="37"/>
      <c r="D35" s="37"/>
      <c r="E35" s="37"/>
      <c r="F35" s="41"/>
      <c r="G35" s="89"/>
      <c r="H35" s="524"/>
      <c r="I35" s="42"/>
      <c r="J35" s="43"/>
      <c r="K35" s="37"/>
    </row>
    <row r="36" spans="2:11" s="1" customFormat="1" ht="18.75" customHeight="1">
      <c r="B36" s="88"/>
      <c r="C36" s="37"/>
      <c r="D36" s="37"/>
      <c r="E36" s="37"/>
      <c r="F36" s="41"/>
      <c r="G36" s="89"/>
      <c r="H36" s="524"/>
      <c r="I36" s="42"/>
      <c r="J36" s="43"/>
      <c r="K36" s="37"/>
    </row>
    <row r="37" spans="2:11" s="1" customFormat="1" ht="18.75" customHeight="1">
      <c r="B37" s="88"/>
      <c r="C37" s="37"/>
      <c r="D37" s="37"/>
      <c r="E37" s="37"/>
      <c r="F37" s="41"/>
      <c r="G37" s="89"/>
      <c r="H37" s="524"/>
      <c r="I37" s="42"/>
      <c r="J37" s="43"/>
      <c r="K37" s="37"/>
    </row>
    <row r="38" spans="2:11" s="1" customFormat="1" ht="18.75" customHeight="1">
      <c r="B38" s="88"/>
      <c r="C38" s="37"/>
      <c r="D38" s="37"/>
      <c r="E38" s="37"/>
      <c r="F38" s="41"/>
      <c r="G38" s="89"/>
      <c r="H38" s="524"/>
      <c r="I38" s="42"/>
      <c r="J38" s="43"/>
      <c r="K38" s="37"/>
    </row>
    <row r="39" spans="2:11" s="1" customFormat="1" ht="18.75" customHeight="1">
      <c r="B39" s="88"/>
      <c r="C39" s="37"/>
      <c r="D39" s="37"/>
      <c r="E39" s="37"/>
      <c r="F39" s="41"/>
      <c r="G39" s="89"/>
      <c r="H39" s="524"/>
      <c r="I39" s="42"/>
      <c r="J39" s="43"/>
      <c r="K39" s="37"/>
    </row>
  </sheetData>
  <sheetProtection/>
  <mergeCells count="28">
    <mergeCell ref="I1:K1"/>
    <mergeCell ref="B5:C5"/>
    <mergeCell ref="D5:E5"/>
    <mergeCell ref="D7:E7"/>
    <mergeCell ref="D8:E8"/>
    <mergeCell ref="D9:E9"/>
    <mergeCell ref="D10:E10"/>
    <mergeCell ref="A1:B1"/>
    <mergeCell ref="C1:E1"/>
    <mergeCell ref="D15:E15"/>
    <mergeCell ref="D16:E16"/>
    <mergeCell ref="D17:E17"/>
    <mergeCell ref="D18:E18"/>
    <mergeCell ref="D11:E11"/>
    <mergeCell ref="D12:E12"/>
    <mergeCell ref="D13:E13"/>
    <mergeCell ref="D14:E14"/>
    <mergeCell ref="D19:E19"/>
    <mergeCell ref="D26:E26"/>
    <mergeCell ref="H28:I28"/>
    <mergeCell ref="H29:I29"/>
    <mergeCell ref="D20:E20"/>
    <mergeCell ref="D21:E21"/>
    <mergeCell ref="D22:E22"/>
    <mergeCell ref="D23:E23"/>
    <mergeCell ref="D24:E24"/>
    <mergeCell ref="D25:E25"/>
    <mergeCell ref="D27:E27"/>
  </mergeCells>
  <printOptions/>
  <pageMargins left="0.787" right="0.787" top="0.984" bottom="0.984"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33"/>
  <sheetViews>
    <sheetView showGridLines="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8" customWidth="1"/>
    <col min="7" max="7" width="2.25390625" style="97" bestFit="1" customWidth="1"/>
    <col min="8" max="8" width="11.875" style="124" customWidth="1"/>
    <col min="9" max="9" width="2.25390625" style="97" bestFit="1" customWidth="1"/>
    <col min="10" max="10" width="11.875" style="98" customWidth="1"/>
    <col min="11" max="11" width="4.50390625" style="97" bestFit="1" customWidth="1"/>
    <col min="12" max="16384" width="9.00390625" style="97" customWidth="1"/>
  </cols>
  <sheetData>
    <row r="1" spans="1:11" ht="18.75" customHeight="1">
      <c r="A1" s="329" t="s">
        <v>230</v>
      </c>
      <c r="B1" s="331"/>
      <c r="C1" s="429" t="s">
        <v>680</v>
      </c>
      <c r="D1" s="430"/>
      <c r="E1" s="431"/>
      <c r="H1" s="290" t="s">
        <v>0</v>
      </c>
      <c r="I1" s="332">
        <f>'総括表'!H4</f>
        <v>0</v>
      </c>
      <c r="J1" s="332"/>
      <c r="K1" s="332"/>
    </row>
    <row r="2" ht="18.75" customHeight="1">
      <c r="J2" s="111"/>
    </row>
    <row r="3" spans="1:2" ht="18.75" customHeight="1">
      <c r="A3" s="12" t="s">
        <v>761</v>
      </c>
      <c r="B3" s="87" t="s">
        <v>13</v>
      </c>
    </row>
    <row r="4" ht="11.25" customHeight="1">
      <c r="A4" s="101"/>
    </row>
    <row r="5" spans="1:11" ht="18.75" customHeight="1">
      <c r="A5" s="101"/>
      <c r="B5" s="309" t="s">
        <v>169</v>
      </c>
      <c r="C5" s="310"/>
      <c r="D5" s="309" t="s">
        <v>168</v>
      </c>
      <c r="E5" s="310"/>
      <c r="F5" s="116" t="s">
        <v>679</v>
      </c>
      <c r="G5" s="63"/>
      <c r="H5" s="288" t="s">
        <v>166</v>
      </c>
      <c r="I5" s="63"/>
      <c r="J5" s="62" t="s">
        <v>3</v>
      </c>
      <c r="K5" s="37"/>
    </row>
    <row r="6" spans="1:11" ht="15" customHeight="1">
      <c r="A6" s="101"/>
      <c r="B6" s="61"/>
      <c r="C6" s="60"/>
      <c r="D6" s="59"/>
      <c r="E6" s="58"/>
      <c r="F6" s="57"/>
      <c r="G6" s="55"/>
      <c r="H6" s="287"/>
      <c r="I6" s="55"/>
      <c r="J6" s="54" t="s">
        <v>762</v>
      </c>
      <c r="K6" s="37"/>
    </row>
    <row r="7" spans="2:11" s="1" customFormat="1" ht="15" customHeight="1">
      <c r="B7" s="52">
        <v>1</v>
      </c>
      <c r="C7" s="53" t="s">
        <v>215</v>
      </c>
      <c r="D7" s="307"/>
      <c r="E7" s="308"/>
      <c r="F7" s="49"/>
      <c r="G7" s="47" t="s">
        <v>754</v>
      </c>
      <c r="H7" s="114">
        <v>0.8</v>
      </c>
      <c r="I7" s="47" t="s">
        <v>755</v>
      </c>
      <c r="J7" s="46">
        <f aca="true" t="shared" si="0" ref="J7:J21">ROUND(F7*H7,0)</f>
        <v>0</v>
      </c>
      <c r="K7" s="37" t="s">
        <v>292</v>
      </c>
    </row>
    <row r="8" spans="2:11" s="1" customFormat="1" ht="15" customHeight="1">
      <c r="B8" s="52">
        <v>2</v>
      </c>
      <c r="C8" s="53" t="s">
        <v>214</v>
      </c>
      <c r="D8" s="307"/>
      <c r="E8" s="308"/>
      <c r="F8" s="49"/>
      <c r="G8" s="47" t="s">
        <v>754</v>
      </c>
      <c r="H8" s="286">
        <v>0.8</v>
      </c>
      <c r="I8" s="63" t="s">
        <v>755</v>
      </c>
      <c r="J8" s="74">
        <f t="shared" si="0"/>
        <v>0</v>
      </c>
      <c r="K8" s="37" t="s">
        <v>291</v>
      </c>
    </row>
    <row r="9" spans="2:11" s="1" customFormat="1" ht="15" customHeight="1">
      <c r="B9" s="52">
        <v>3</v>
      </c>
      <c r="C9" s="53" t="s">
        <v>196</v>
      </c>
      <c r="D9" s="307"/>
      <c r="E9" s="308"/>
      <c r="F9" s="49"/>
      <c r="G9" s="47" t="s">
        <v>754</v>
      </c>
      <c r="H9" s="286">
        <v>1</v>
      </c>
      <c r="I9" s="63" t="s">
        <v>755</v>
      </c>
      <c r="J9" s="74">
        <f t="shared" si="0"/>
        <v>0</v>
      </c>
      <c r="K9" s="37" t="s">
        <v>290</v>
      </c>
    </row>
    <row r="10" spans="2:11" s="1" customFormat="1" ht="15" customHeight="1">
      <c r="B10" s="52">
        <v>4</v>
      </c>
      <c r="C10" s="53" t="s">
        <v>194</v>
      </c>
      <c r="D10" s="307"/>
      <c r="E10" s="308"/>
      <c r="F10" s="49"/>
      <c r="G10" s="47" t="s">
        <v>754</v>
      </c>
      <c r="H10" s="286">
        <v>0.612</v>
      </c>
      <c r="I10" s="63" t="s">
        <v>755</v>
      </c>
      <c r="J10" s="74">
        <f t="shared" si="0"/>
        <v>0</v>
      </c>
      <c r="K10" s="37" t="s">
        <v>289</v>
      </c>
    </row>
    <row r="11" spans="2:11" s="1" customFormat="1" ht="15" customHeight="1">
      <c r="B11" s="52">
        <v>5</v>
      </c>
      <c r="C11" s="53" t="s">
        <v>193</v>
      </c>
      <c r="D11" s="307"/>
      <c r="E11" s="308"/>
      <c r="F11" s="49"/>
      <c r="G11" s="47" t="s">
        <v>754</v>
      </c>
      <c r="H11" s="286">
        <v>0.671</v>
      </c>
      <c r="I11" s="63" t="s">
        <v>755</v>
      </c>
      <c r="J11" s="74">
        <f t="shared" si="0"/>
        <v>0</v>
      </c>
      <c r="K11" s="37" t="s">
        <v>288</v>
      </c>
    </row>
    <row r="12" spans="2:11" s="1" customFormat="1" ht="15" customHeight="1">
      <c r="B12" s="52">
        <v>6</v>
      </c>
      <c r="C12" s="53" t="s">
        <v>178</v>
      </c>
      <c r="D12" s="307"/>
      <c r="E12" s="308"/>
      <c r="F12" s="49"/>
      <c r="G12" s="47" t="s">
        <v>754</v>
      </c>
      <c r="H12" s="286">
        <v>0.706</v>
      </c>
      <c r="I12" s="63" t="s">
        <v>755</v>
      </c>
      <c r="J12" s="74">
        <f t="shared" si="0"/>
        <v>0</v>
      </c>
      <c r="K12" s="37" t="s">
        <v>256</v>
      </c>
    </row>
    <row r="13" spans="2:11" s="1" customFormat="1" ht="15" customHeight="1">
      <c r="B13" s="52">
        <v>7</v>
      </c>
      <c r="C13" s="53" t="s">
        <v>177</v>
      </c>
      <c r="D13" s="307"/>
      <c r="E13" s="308"/>
      <c r="F13" s="49"/>
      <c r="G13" s="47" t="s">
        <v>754</v>
      </c>
      <c r="H13" s="286">
        <v>0.765</v>
      </c>
      <c r="I13" s="63" t="s">
        <v>755</v>
      </c>
      <c r="J13" s="74">
        <f t="shared" si="0"/>
        <v>0</v>
      </c>
      <c r="K13" s="37" t="s">
        <v>255</v>
      </c>
    </row>
    <row r="14" spans="2:11" s="1" customFormat="1" ht="15" customHeight="1">
      <c r="B14" s="52">
        <v>8</v>
      </c>
      <c r="C14" s="53" t="s">
        <v>176</v>
      </c>
      <c r="D14" s="307"/>
      <c r="E14" s="308"/>
      <c r="F14" s="49"/>
      <c r="G14" s="47" t="s">
        <v>754</v>
      </c>
      <c r="H14" s="286">
        <v>0.824</v>
      </c>
      <c r="I14" s="63" t="s">
        <v>755</v>
      </c>
      <c r="J14" s="74">
        <f t="shared" si="0"/>
        <v>0</v>
      </c>
      <c r="K14" s="37" t="s">
        <v>254</v>
      </c>
    </row>
    <row r="15" spans="2:11" s="1" customFormat="1" ht="15" customHeight="1">
      <c r="B15" s="52">
        <v>9</v>
      </c>
      <c r="C15" s="53" t="s">
        <v>164</v>
      </c>
      <c r="D15" s="136" t="s">
        <v>763</v>
      </c>
      <c r="E15" s="50"/>
      <c r="F15" s="49"/>
      <c r="G15" s="47" t="s">
        <v>754</v>
      </c>
      <c r="H15" s="286">
        <v>0.882</v>
      </c>
      <c r="I15" s="63" t="s">
        <v>755</v>
      </c>
      <c r="J15" s="74">
        <f t="shared" si="0"/>
        <v>0</v>
      </c>
      <c r="K15" s="37" t="s">
        <v>253</v>
      </c>
    </row>
    <row r="16" spans="2:11" s="1" customFormat="1" ht="15" customHeight="1">
      <c r="B16" s="52">
        <v>10</v>
      </c>
      <c r="C16" s="53" t="s">
        <v>164</v>
      </c>
      <c r="D16" s="136" t="s">
        <v>678</v>
      </c>
      <c r="E16" s="50"/>
      <c r="F16" s="49"/>
      <c r="G16" s="47" t="s">
        <v>754</v>
      </c>
      <c r="H16" s="286">
        <v>0.625</v>
      </c>
      <c r="I16" s="63" t="s">
        <v>755</v>
      </c>
      <c r="J16" s="74">
        <f t="shared" si="0"/>
        <v>0</v>
      </c>
      <c r="K16" s="37" t="s">
        <v>286</v>
      </c>
    </row>
    <row r="17" spans="2:11" s="1" customFormat="1" ht="15" customHeight="1">
      <c r="B17" s="52">
        <v>11</v>
      </c>
      <c r="C17" s="53" t="s">
        <v>162</v>
      </c>
      <c r="D17" s="136" t="s">
        <v>677</v>
      </c>
      <c r="E17" s="50"/>
      <c r="F17" s="49"/>
      <c r="G17" s="47" t="s">
        <v>754</v>
      </c>
      <c r="H17" s="286">
        <v>0.941</v>
      </c>
      <c r="I17" s="63" t="s">
        <v>755</v>
      </c>
      <c r="J17" s="74">
        <f t="shared" si="0"/>
        <v>0</v>
      </c>
      <c r="K17" s="37" t="s">
        <v>260</v>
      </c>
    </row>
    <row r="18" spans="2:11" s="1" customFormat="1" ht="15" customHeight="1">
      <c r="B18" s="52">
        <v>12</v>
      </c>
      <c r="C18" s="53" t="s">
        <v>162</v>
      </c>
      <c r="D18" s="136" t="s">
        <v>764</v>
      </c>
      <c r="E18" s="50"/>
      <c r="F18" s="49"/>
      <c r="G18" s="47" t="s">
        <v>754</v>
      </c>
      <c r="H18" s="114">
        <v>0.75</v>
      </c>
      <c r="I18" s="47" t="s">
        <v>755</v>
      </c>
      <c r="J18" s="46">
        <f t="shared" si="0"/>
        <v>0</v>
      </c>
      <c r="K18" s="37" t="s">
        <v>285</v>
      </c>
    </row>
    <row r="19" spans="2:11" s="1" customFormat="1" ht="15" customHeight="1">
      <c r="B19" s="52">
        <v>10</v>
      </c>
      <c r="C19" s="53" t="s">
        <v>160</v>
      </c>
      <c r="D19" s="136" t="s">
        <v>677</v>
      </c>
      <c r="E19" s="50"/>
      <c r="F19" s="49"/>
      <c r="G19" s="47" t="s">
        <v>754</v>
      </c>
      <c r="H19" s="286">
        <v>1</v>
      </c>
      <c r="I19" s="63" t="s">
        <v>755</v>
      </c>
      <c r="J19" s="74">
        <f t="shared" si="0"/>
        <v>0</v>
      </c>
      <c r="K19" s="37" t="s">
        <v>284</v>
      </c>
    </row>
    <row r="20" spans="2:11" s="1" customFormat="1" ht="15" customHeight="1">
      <c r="B20" s="52">
        <v>11</v>
      </c>
      <c r="C20" s="53" t="s">
        <v>160</v>
      </c>
      <c r="D20" s="136" t="s">
        <v>764</v>
      </c>
      <c r="E20" s="50"/>
      <c r="F20" s="49"/>
      <c r="G20" s="47" t="s">
        <v>754</v>
      </c>
      <c r="H20" s="286">
        <v>0.875</v>
      </c>
      <c r="I20" s="63" t="s">
        <v>755</v>
      </c>
      <c r="J20" s="74">
        <f t="shared" si="0"/>
        <v>0</v>
      </c>
      <c r="K20" s="37" t="s">
        <v>283</v>
      </c>
    </row>
    <row r="21" spans="2:11" s="1" customFormat="1" ht="15" customHeight="1" thickBot="1">
      <c r="B21" s="51">
        <v>12</v>
      </c>
      <c r="C21" s="50" t="s">
        <v>158</v>
      </c>
      <c r="D21" s="307"/>
      <c r="E21" s="308"/>
      <c r="F21" s="49"/>
      <c r="G21" s="47" t="s">
        <v>754</v>
      </c>
      <c r="H21" s="114">
        <v>1</v>
      </c>
      <c r="I21" s="47" t="s">
        <v>755</v>
      </c>
      <c r="J21" s="46">
        <f t="shared" si="0"/>
        <v>0</v>
      </c>
      <c r="K21" s="37" t="s">
        <v>765</v>
      </c>
    </row>
    <row r="22" spans="2:11" s="1" customFormat="1" ht="15" customHeight="1">
      <c r="B22" s="90"/>
      <c r="C22" s="45"/>
      <c r="D22" s="44"/>
      <c r="E22" s="44"/>
      <c r="F22" s="43"/>
      <c r="G22" s="42"/>
      <c r="H22" s="319" t="s">
        <v>766</v>
      </c>
      <c r="I22" s="320"/>
      <c r="J22" s="39"/>
      <c r="K22" s="37"/>
    </row>
    <row r="23" spans="2:11" s="1" customFormat="1" ht="15" customHeight="1" thickBot="1">
      <c r="B23" s="88"/>
      <c r="C23" s="37"/>
      <c r="D23" s="37"/>
      <c r="E23" s="37"/>
      <c r="F23" s="41"/>
      <c r="G23" s="37"/>
      <c r="H23" s="321" t="s">
        <v>150</v>
      </c>
      <c r="I23" s="322"/>
      <c r="J23" s="38">
        <f>SUM(J7:J21)</f>
        <v>0</v>
      </c>
      <c r="K23" s="37" t="s">
        <v>767</v>
      </c>
    </row>
    <row r="24" spans="2:10" s="1" customFormat="1" ht="18.75" customHeight="1">
      <c r="B24" s="87"/>
      <c r="F24" s="3"/>
      <c r="H24" s="123"/>
      <c r="J24" s="3"/>
    </row>
    <row r="25" spans="2:10" s="1" customFormat="1" ht="18.75" customHeight="1">
      <c r="B25" s="87"/>
      <c r="F25" s="3"/>
      <c r="H25" s="123"/>
      <c r="J25" s="3"/>
    </row>
    <row r="26" spans="2:11" s="1" customFormat="1" ht="18.75" customHeight="1">
      <c r="B26" s="88"/>
      <c r="C26" s="37"/>
      <c r="D26" s="37"/>
      <c r="E26" s="37"/>
      <c r="F26" s="41"/>
      <c r="G26" s="89"/>
      <c r="H26" s="524"/>
      <c r="I26" s="42"/>
      <c r="J26" s="43"/>
      <c r="K26" s="37"/>
    </row>
    <row r="27" spans="2:11" s="1" customFormat="1" ht="18.75" customHeight="1">
      <c r="B27" s="88"/>
      <c r="C27" s="37"/>
      <c r="D27" s="37"/>
      <c r="E27" s="37"/>
      <c r="F27" s="41"/>
      <c r="G27" s="89"/>
      <c r="H27" s="524"/>
      <c r="I27" s="42"/>
      <c r="J27" s="43"/>
      <c r="K27" s="37"/>
    </row>
    <row r="28" spans="2:11" s="1" customFormat="1" ht="18.75" customHeight="1">
      <c r="B28" s="88"/>
      <c r="C28" s="37"/>
      <c r="D28" s="37"/>
      <c r="E28" s="37"/>
      <c r="F28" s="41"/>
      <c r="G28" s="89"/>
      <c r="H28" s="524"/>
      <c r="I28" s="42"/>
      <c r="J28" s="43"/>
      <c r="K28" s="37"/>
    </row>
    <row r="29" spans="2:11" s="1" customFormat="1" ht="18.75" customHeight="1">
      <c r="B29" s="88"/>
      <c r="C29" s="37"/>
      <c r="D29" s="37"/>
      <c r="E29" s="37"/>
      <c r="F29" s="41"/>
      <c r="G29" s="89"/>
      <c r="H29" s="524"/>
      <c r="I29" s="42"/>
      <c r="J29" s="43"/>
      <c r="K29" s="37"/>
    </row>
    <row r="30" spans="2:11" s="1" customFormat="1" ht="18.75" customHeight="1">
      <c r="B30" s="88"/>
      <c r="C30" s="37"/>
      <c r="D30" s="37"/>
      <c r="E30" s="37"/>
      <c r="F30" s="41"/>
      <c r="G30" s="89"/>
      <c r="H30" s="524"/>
      <c r="I30" s="42"/>
      <c r="J30" s="43"/>
      <c r="K30" s="37"/>
    </row>
    <row r="31" spans="2:11" s="1" customFormat="1" ht="18.75" customHeight="1">
      <c r="B31" s="88"/>
      <c r="C31" s="37"/>
      <c r="D31" s="37"/>
      <c r="E31" s="37"/>
      <c r="F31" s="41"/>
      <c r="G31" s="89"/>
      <c r="H31" s="524"/>
      <c r="I31" s="42"/>
      <c r="J31" s="43"/>
      <c r="K31" s="37"/>
    </row>
    <row r="32" spans="2:11" s="1" customFormat="1" ht="18.75" customHeight="1">
      <c r="B32" s="88"/>
      <c r="C32" s="37"/>
      <c r="D32" s="37"/>
      <c r="E32" s="37"/>
      <c r="F32" s="41"/>
      <c r="G32" s="89"/>
      <c r="H32" s="524"/>
      <c r="I32" s="42"/>
      <c r="J32" s="43"/>
      <c r="K32" s="37"/>
    </row>
    <row r="33" spans="2:11" s="1" customFormat="1" ht="18.75" customHeight="1">
      <c r="B33" s="88"/>
      <c r="C33" s="37"/>
      <c r="D33" s="37"/>
      <c r="E33" s="37"/>
      <c r="F33" s="41"/>
      <c r="G33" s="89"/>
      <c r="H33" s="524"/>
      <c r="I33" s="42"/>
      <c r="J33" s="43"/>
      <c r="K33" s="37"/>
    </row>
  </sheetData>
  <sheetProtection/>
  <mergeCells count="16">
    <mergeCell ref="D7:E7"/>
    <mergeCell ref="D14:E14"/>
    <mergeCell ref="D21:E21"/>
    <mergeCell ref="H22:I22"/>
    <mergeCell ref="A1:B1"/>
    <mergeCell ref="C1:E1"/>
    <mergeCell ref="I1:K1"/>
    <mergeCell ref="B5:C5"/>
    <mergeCell ref="D5:E5"/>
    <mergeCell ref="H23:I23"/>
    <mergeCell ref="D8:E8"/>
    <mergeCell ref="D9:E9"/>
    <mergeCell ref="D10:E10"/>
    <mergeCell ref="D11:E11"/>
    <mergeCell ref="D12:E12"/>
    <mergeCell ref="D13:E13"/>
  </mergeCells>
  <printOptions/>
  <pageMargins left="0.787" right="0.787" top="0.984" bottom="0.984"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8" customWidth="1"/>
    <col min="7" max="7" width="2.25390625" style="97" bestFit="1" customWidth="1"/>
    <col min="8" max="8" width="11.875" style="124" customWidth="1"/>
    <col min="9" max="9" width="2.25390625" style="97" bestFit="1" customWidth="1"/>
    <col min="10" max="10" width="11.875" style="98" customWidth="1"/>
    <col min="11" max="11" width="4.50390625" style="97" bestFit="1" customWidth="1"/>
    <col min="12" max="16384" width="9.00390625" style="97" customWidth="1"/>
  </cols>
  <sheetData>
    <row r="1" spans="1:11" ht="18.75" customHeight="1">
      <c r="A1" s="329" t="s">
        <v>230</v>
      </c>
      <c r="B1" s="331"/>
      <c r="C1" s="429" t="s">
        <v>687</v>
      </c>
      <c r="D1" s="430"/>
      <c r="E1" s="431"/>
      <c r="H1" s="290" t="s">
        <v>0</v>
      </c>
      <c r="I1" s="332">
        <f>'総括表'!H4</f>
        <v>0</v>
      </c>
      <c r="J1" s="332"/>
      <c r="K1" s="332"/>
    </row>
    <row r="2" ht="18.75" customHeight="1">
      <c r="J2" s="111"/>
    </row>
    <row r="3" spans="1:2" ht="18.75" customHeight="1">
      <c r="A3" s="12" t="s">
        <v>746</v>
      </c>
      <c r="B3" s="87" t="s">
        <v>15</v>
      </c>
    </row>
    <row r="4" ht="11.25" customHeight="1">
      <c r="A4" s="101"/>
    </row>
    <row r="5" spans="1:11" ht="18.75" customHeight="1">
      <c r="A5" s="101"/>
      <c r="B5" s="309" t="s">
        <v>683</v>
      </c>
      <c r="C5" s="310"/>
      <c r="D5" s="309" t="s">
        <v>168</v>
      </c>
      <c r="E5" s="310"/>
      <c r="F5" s="62" t="s">
        <v>686</v>
      </c>
      <c r="G5" s="63"/>
      <c r="H5" s="288" t="s">
        <v>166</v>
      </c>
      <c r="I5" s="63"/>
      <c r="J5" s="62" t="s">
        <v>3</v>
      </c>
      <c r="K5" s="37"/>
    </row>
    <row r="6" spans="1:11" ht="15" customHeight="1">
      <c r="A6" s="101"/>
      <c r="B6" s="61"/>
      <c r="C6" s="60"/>
      <c r="D6" s="59"/>
      <c r="E6" s="58"/>
      <c r="F6" s="57"/>
      <c r="G6" s="55"/>
      <c r="H6" s="287"/>
      <c r="I6" s="55"/>
      <c r="J6" s="54" t="s">
        <v>747</v>
      </c>
      <c r="K6" s="37"/>
    </row>
    <row r="7" spans="2:11" s="1" customFormat="1" ht="15" customHeight="1">
      <c r="B7" s="52">
        <v>1</v>
      </c>
      <c r="C7" s="53" t="s">
        <v>195</v>
      </c>
      <c r="D7" s="136" t="s">
        <v>748</v>
      </c>
      <c r="E7" s="50" t="s">
        <v>191</v>
      </c>
      <c r="F7" s="49"/>
      <c r="G7" s="47" t="s">
        <v>734</v>
      </c>
      <c r="H7" s="114">
        <v>0.162</v>
      </c>
      <c r="I7" s="47" t="s">
        <v>735</v>
      </c>
      <c r="J7" s="46">
        <f>ROUND(F7*H7,0)</f>
        <v>0</v>
      </c>
      <c r="K7" s="37" t="s">
        <v>749</v>
      </c>
    </row>
    <row r="8" spans="2:11" s="1" customFormat="1" ht="15" customHeight="1" thickBot="1">
      <c r="B8" s="139"/>
      <c r="C8" s="289"/>
      <c r="D8" s="136" t="s">
        <v>750</v>
      </c>
      <c r="E8" s="50" t="s">
        <v>189</v>
      </c>
      <c r="F8" s="49"/>
      <c r="G8" s="47" t="s">
        <v>734</v>
      </c>
      <c r="H8" s="286">
        <v>0.469</v>
      </c>
      <c r="I8" s="63" t="s">
        <v>735</v>
      </c>
      <c r="J8" s="74">
        <f>ROUND(F8*H8,0)</f>
        <v>0</v>
      </c>
      <c r="K8" s="37" t="s">
        <v>751</v>
      </c>
    </row>
    <row r="9" spans="2:11" s="1" customFormat="1" ht="15" customHeight="1">
      <c r="B9" s="90"/>
      <c r="C9" s="45"/>
      <c r="D9" s="44"/>
      <c r="E9" s="44"/>
      <c r="F9" s="43"/>
      <c r="G9" s="42"/>
      <c r="H9" s="319" t="s">
        <v>752</v>
      </c>
      <c r="I9" s="320"/>
      <c r="J9" s="39"/>
      <c r="K9" s="37"/>
    </row>
    <row r="10" spans="2:11" s="1" customFormat="1" ht="15" customHeight="1" thickBot="1">
      <c r="B10" s="88"/>
      <c r="C10" s="37"/>
      <c r="D10" s="37"/>
      <c r="E10" s="37"/>
      <c r="F10" s="41"/>
      <c r="G10" s="37"/>
      <c r="H10" s="321" t="s">
        <v>150</v>
      </c>
      <c r="I10" s="322"/>
      <c r="J10" s="38">
        <f>SUM(J7:J8)</f>
        <v>0</v>
      </c>
      <c r="K10" s="37" t="s">
        <v>753</v>
      </c>
    </row>
    <row r="11" spans="2:10" s="1" customFormat="1" ht="18.75" customHeight="1">
      <c r="B11" s="87"/>
      <c r="F11" s="3"/>
      <c r="H11" s="123"/>
      <c r="J11" s="3"/>
    </row>
    <row r="12" spans="1:10" s="1" customFormat="1" ht="18.75" customHeight="1">
      <c r="A12" s="329" t="s">
        <v>230</v>
      </c>
      <c r="B12" s="331"/>
      <c r="C12" s="429" t="s">
        <v>684</v>
      </c>
      <c r="D12" s="430"/>
      <c r="E12" s="431"/>
      <c r="F12" s="3"/>
      <c r="H12" s="123"/>
      <c r="J12" s="3"/>
    </row>
    <row r="13" spans="2:10" s="1" customFormat="1" ht="18.75" customHeight="1">
      <c r="B13" s="87"/>
      <c r="F13" s="3"/>
      <c r="H13" s="123"/>
      <c r="J13" s="3"/>
    </row>
    <row r="14" spans="1:2" ht="18.75" customHeight="1">
      <c r="A14" s="12" t="s">
        <v>746</v>
      </c>
      <c r="B14" s="87" t="s">
        <v>17</v>
      </c>
    </row>
    <row r="15" ht="11.25" customHeight="1">
      <c r="A15" s="101"/>
    </row>
    <row r="16" spans="1:11" ht="18.75" customHeight="1">
      <c r="A16" s="101"/>
      <c r="B16" s="309" t="s">
        <v>683</v>
      </c>
      <c r="C16" s="310"/>
      <c r="D16" s="309" t="s">
        <v>168</v>
      </c>
      <c r="E16" s="310"/>
      <c r="F16" s="62" t="s">
        <v>682</v>
      </c>
      <c r="G16" s="63"/>
      <c r="H16" s="288" t="s">
        <v>166</v>
      </c>
      <c r="I16" s="63"/>
      <c r="J16" s="62" t="s">
        <v>3</v>
      </c>
      <c r="K16" s="37"/>
    </row>
    <row r="17" spans="1:11" ht="15" customHeight="1">
      <c r="A17" s="101"/>
      <c r="B17" s="61"/>
      <c r="C17" s="60"/>
      <c r="D17" s="59"/>
      <c r="E17" s="58"/>
      <c r="F17" s="57"/>
      <c r="G17" s="55"/>
      <c r="H17" s="287"/>
      <c r="I17" s="55"/>
      <c r="J17" s="54" t="s">
        <v>747</v>
      </c>
      <c r="K17" s="37"/>
    </row>
    <row r="18" spans="2:11" s="1" customFormat="1" ht="15" customHeight="1">
      <c r="B18" s="52">
        <v>1</v>
      </c>
      <c r="C18" s="53" t="s">
        <v>177</v>
      </c>
      <c r="D18" s="307"/>
      <c r="E18" s="308"/>
      <c r="F18" s="49"/>
      <c r="G18" s="47" t="s">
        <v>734</v>
      </c>
      <c r="H18" s="114">
        <v>0.768</v>
      </c>
      <c r="I18" s="47" t="s">
        <v>735</v>
      </c>
      <c r="J18" s="46">
        <f aca="true" t="shared" si="0" ref="J18:J25">ROUND(F18*H18,0)</f>
        <v>0</v>
      </c>
      <c r="K18" s="37" t="s">
        <v>292</v>
      </c>
    </row>
    <row r="19" spans="2:11" s="1" customFormat="1" ht="15" customHeight="1">
      <c r="B19" s="52">
        <v>2</v>
      </c>
      <c r="C19" s="53" t="s">
        <v>176</v>
      </c>
      <c r="D19" s="307"/>
      <c r="E19" s="308"/>
      <c r="F19" s="49"/>
      <c r="G19" s="47" t="s">
        <v>754</v>
      </c>
      <c r="H19" s="286">
        <v>0.825</v>
      </c>
      <c r="I19" s="63" t="s">
        <v>755</v>
      </c>
      <c r="J19" s="74">
        <f t="shared" si="0"/>
        <v>0</v>
      </c>
      <c r="K19" s="37" t="s">
        <v>291</v>
      </c>
    </row>
    <row r="20" spans="2:11" s="1" customFormat="1" ht="15" customHeight="1">
      <c r="B20" s="52">
        <v>3</v>
      </c>
      <c r="C20" s="53" t="s">
        <v>164</v>
      </c>
      <c r="D20" s="307"/>
      <c r="E20" s="308"/>
      <c r="F20" s="49"/>
      <c r="G20" s="47" t="s">
        <v>754</v>
      </c>
      <c r="H20" s="286">
        <v>0.885</v>
      </c>
      <c r="I20" s="63" t="s">
        <v>755</v>
      </c>
      <c r="J20" s="74">
        <f t="shared" si="0"/>
        <v>0</v>
      </c>
      <c r="K20" s="37" t="s">
        <v>290</v>
      </c>
    </row>
    <row r="21" spans="2:11" s="1" customFormat="1" ht="15" customHeight="1">
      <c r="B21" s="52">
        <v>4</v>
      </c>
      <c r="C21" s="53" t="s">
        <v>162</v>
      </c>
      <c r="D21" s="307"/>
      <c r="E21" s="308"/>
      <c r="F21" s="49"/>
      <c r="G21" s="47" t="s">
        <v>754</v>
      </c>
      <c r="H21" s="286">
        <v>0.941</v>
      </c>
      <c r="I21" s="63" t="s">
        <v>755</v>
      </c>
      <c r="J21" s="74">
        <f t="shared" si="0"/>
        <v>0</v>
      </c>
      <c r="K21" s="37" t="s">
        <v>289</v>
      </c>
    </row>
    <row r="22" spans="2:11" s="1" customFormat="1" ht="15" customHeight="1">
      <c r="B22" s="52">
        <v>5</v>
      </c>
      <c r="C22" s="53" t="s">
        <v>160</v>
      </c>
      <c r="D22" s="307"/>
      <c r="E22" s="308"/>
      <c r="F22" s="49"/>
      <c r="G22" s="47" t="s">
        <v>754</v>
      </c>
      <c r="H22" s="286">
        <v>1</v>
      </c>
      <c r="I22" s="63" t="s">
        <v>755</v>
      </c>
      <c r="J22" s="74">
        <f t="shared" si="0"/>
        <v>0</v>
      </c>
      <c r="K22" s="37" t="s">
        <v>288</v>
      </c>
    </row>
    <row r="23" spans="2:11" s="1" customFormat="1" ht="15" customHeight="1">
      <c r="B23" s="51">
        <v>6</v>
      </c>
      <c r="C23" s="50" t="s">
        <v>158</v>
      </c>
      <c r="D23" s="307"/>
      <c r="E23" s="308"/>
      <c r="F23" s="49"/>
      <c r="G23" s="47" t="s">
        <v>754</v>
      </c>
      <c r="H23" s="286">
        <v>1</v>
      </c>
      <c r="I23" s="63" t="s">
        <v>755</v>
      </c>
      <c r="J23" s="74">
        <f t="shared" si="0"/>
        <v>0</v>
      </c>
      <c r="K23" s="37" t="s">
        <v>756</v>
      </c>
    </row>
    <row r="24" spans="2:11" s="1" customFormat="1" ht="15" customHeight="1">
      <c r="B24" s="51">
        <v>7</v>
      </c>
      <c r="C24" s="50" t="s">
        <v>156</v>
      </c>
      <c r="D24" s="307"/>
      <c r="E24" s="308"/>
      <c r="F24" s="49"/>
      <c r="G24" s="47" t="s">
        <v>754</v>
      </c>
      <c r="H24" s="286">
        <v>1</v>
      </c>
      <c r="I24" s="63" t="s">
        <v>755</v>
      </c>
      <c r="J24" s="74">
        <f t="shared" si="0"/>
        <v>0</v>
      </c>
      <c r="K24" s="37" t="s">
        <v>757</v>
      </c>
    </row>
    <row r="25" spans="2:11" s="1" customFormat="1" ht="15" customHeight="1" thickBot="1">
      <c r="B25" s="51">
        <v>8</v>
      </c>
      <c r="C25" s="50" t="s">
        <v>154</v>
      </c>
      <c r="D25" s="307"/>
      <c r="E25" s="308"/>
      <c r="F25" s="49"/>
      <c r="G25" s="47" t="s">
        <v>754</v>
      </c>
      <c r="H25" s="286">
        <v>1</v>
      </c>
      <c r="I25" s="63" t="s">
        <v>755</v>
      </c>
      <c r="J25" s="74">
        <f t="shared" si="0"/>
        <v>0</v>
      </c>
      <c r="K25" s="37" t="s">
        <v>758</v>
      </c>
    </row>
    <row r="26" spans="2:11" s="1" customFormat="1" ht="15" customHeight="1">
      <c r="B26" s="90"/>
      <c r="C26" s="45"/>
      <c r="D26" s="44"/>
      <c r="E26" s="44"/>
      <c r="F26" s="43"/>
      <c r="G26" s="42"/>
      <c r="H26" s="319" t="s">
        <v>759</v>
      </c>
      <c r="I26" s="320"/>
      <c r="J26" s="39"/>
      <c r="K26" s="37"/>
    </row>
    <row r="27" spans="2:11" s="1" customFormat="1" ht="15" customHeight="1" thickBot="1">
      <c r="B27" s="88"/>
      <c r="C27" s="37"/>
      <c r="D27" s="37"/>
      <c r="E27" s="37"/>
      <c r="F27" s="41"/>
      <c r="G27" s="37"/>
      <c r="H27" s="321" t="s">
        <v>150</v>
      </c>
      <c r="I27" s="322"/>
      <c r="J27" s="38">
        <f>SUM(J18:J25)</f>
        <v>0</v>
      </c>
      <c r="K27" s="37" t="s">
        <v>760</v>
      </c>
    </row>
    <row r="28" spans="2:11" s="1" customFormat="1" ht="15" customHeight="1">
      <c r="B28" s="88"/>
      <c r="C28" s="37"/>
      <c r="D28" s="37"/>
      <c r="E28" s="37"/>
      <c r="F28" s="41"/>
      <c r="G28" s="37"/>
      <c r="H28" s="42"/>
      <c r="I28" s="42"/>
      <c r="J28" s="43"/>
      <c r="K28" s="37"/>
    </row>
    <row r="29" spans="2:10" s="1" customFormat="1" ht="18.75" customHeight="1">
      <c r="B29" s="87"/>
      <c r="F29" s="3"/>
      <c r="H29" s="123"/>
      <c r="J29" s="3"/>
    </row>
  </sheetData>
  <sheetProtection/>
  <mergeCells count="21">
    <mergeCell ref="A1:B1"/>
    <mergeCell ref="C1:E1"/>
    <mergeCell ref="I1:K1"/>
    <mergeCell ref="B5:C5"/>
    <mergeCell ref="D5:E5"/>
    <mergeCell ref="B16:C16"/>
    <mergeCell ref="D16:E16"/>
    <mergeCell ref="D18:E18"/>
    <mergeCell ref="H26:I26"/>
    <mergeCell ref="H9:I9"/>
    <mergeCell ref="H10:I10"/>
    <mergeCell ref="A12:B12"/>
    <mergeCell ref="C12:E12"/>
    <mergeCell ref="D25:E25"/>
    <mergeCell ref="H27:I27"/>
    <mergeCell ref="D19:E19"/>
    <mergeCell ref="D20:E20"/>
    <mergeCell ref="D21:E21"/>
    <mergeCell ref="D22:E22"/>
    <mergeCell ref="D23:E23"/>
    <mergeCell ref="D24:E24"/>
  </mergeCells>
  <printOptions/>
  <pageMargins left="0.787" right="0.787" top="0.984" bottom="0.984"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36"/>
  <sheetViews>
    <sheetView showGridLines="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518" customWidth="1"/>
    <col min="7" max="7" width="2.25390625" style="97" bestFit="1" customWidth="1"/>
    <col min="8" max="8" width="11.875" style="97" customWidth="1"/>
    <col min="9" max="9" width="2.25390625" style="97" bestFit="1" customWidth="1"/>
    <col min="10" max="10" width="11.875" style="518" customWidth="1"/>
    <col min="11" max="11" width="5.00390625" style="97" customWidth="1"/>
    <col min="12" max="16384" width="9.00390625" style="97" customWidth="1"/>
  </cols>
  <sheetData>
    <row r="1" spans="1:11" ht="18.75" customHeight="1">
      <c r="A1" s="329" t="s">
        <v>230</v>
      </c>
      <c r="B1" s="331"/>
      <c r="C1" s="429" t="s">
        <v>694</v>
      </c>
      <c r="D1" s="430"/>
      <c r="E1" s="430"/>
      <c r="F1" s="517"/>
      <c r="H1" s="290" t="s">
        <v>0</v>
      </c>
      <c r="I1" s="332">
        <f>'総括表'!H4</f>
        <v>0</v>
      </c>
      <c r="J1" s="332"/>
      <c r="K1" s="332"/>
    </row>
    <row r="2" ht="11.25" customHeight="1"/>
    <row r="3" ht="11.25" customHeight="1"/>
    <row r="4" spans="1:10" s="1" customFormat="1" ht="15" customHeight="1" thickBot="1">
      <c r="A4" s="12"/>
      <c r="B4" s="295" t="s">
        <v>733</v>
      </c>
      <c r="C4" s="295"/>
      <c r="D4" s="295"/>
      <c r="E4" s="295"/>
      <c r="F4" s="519"/>
      <c r="H4" s="1" t="s">
        <v>248</v>
      </c>
      <c r="J4" s="519"/>
    </row>
    <row r="5" spans="1:11" s="1" customFormat="1" ht="18.75" customHeight="1" thickBot="1">
      <c r="A5" s="12"/>
      <c r="B5" s="295"/>
      <c r="C5" s="295"/>
      <c r="D5" s="295"/>
      <c r="E5" s="295"/>
      <c r="F5" s="520"/>
      <c r="G5" s="10" t="s">
        <v>734</v>
      </c>
      <c r="H5" s="521">
        <v>0.8</v>
      </c>
      <c r="I5" s="10" t="s">
        <v>735</v>
      </c>
      <c r="J5" s="522">
        <f>ROUND(F5*H5,0)</f>
        <v>0</v>
      </c>
      <c r="K5" s="37" t="s">
        <v>736</v>
      </c>
    </row>
    <row r="7" spans="1:6" ht="18.75" customHeight="1">
      <c r="A7" s="329" t="s">
        <v>230</v>
      </c>
      <c r="B7" s="331"/>
      <c r="C7" s="429" t="s">
        <v>693</v>
      </c>
      <c r="D7" s="430"/>
      <c r="E7" s="430"/>
      <c r="F7" s="517"/>
    </row>
    <row r="8" ht="11.25" customHeight="1"/>
    <row r="9" ht="11.25" customHeight="1"/>
    <row r="10" spans="1:10" s="1" customFormat="1" ht="15" customHeight="1" thickBot="1">
      <c r="A10" s="12"/>
      <c r="B10" s="295" t="s">
        <v>737</v>
      </c>
      <c r="C10" s="295"/>
      <c r="D10" s="295"/>
      <c r="E10" s="295"/>
      <c r="F10" s="519"/>
      <c r="H10" s="1" t="s">
        <v>248</v>
      </c>
      <c r="J10" s="519"/>
    </row>
    <row r="11" spans="1:11" s="1" customFormat="1" ht="18.75" customHeight="1" thickBot="1">
      <c r="A11" s="12"/>
      <c r="B11" s="295"/>
      <c r="C11" s="295"/>
      <c r="D11" s="295"/>
      <c r="E11" s="295"/>
      <c r="F11" s="520"/>
      <c r="G11" s="10" t="s">
        <v>734</v>
      </c>
      <c r="H11" s="521">
        <v>0.5</v>
      </c>
      <c r="I11" s="10" t="s">
        <v>735</v>
      </c>
      <c r="J11" s="522">
        <f>ROUND(F11*H11,0)</f>
        <v>0</v>
      </c>
      <c r="K11" s="37" t="s">
        <v>738</v>
      </c>
    </row>
    <row r="12" ht="18.75" customHeight="1">
      <c r="A12" s="101"/>
    </row>
    <row r="13" spans="1:6" ht="18.75" customHeight="1">
      <c r="A13" s="329" t="s">
        <v>230</v>
      </c>
      <c r="B13" s="331"/>
      <c r="C13" s="429" t="s">
        <v>692</v>
      </c>
      <c r="D13" s="430"/>
      <c r="E13" s="430"/>
      <c r="F13" s="517"/>
    </row>
    <row r="14" ht="11.25" customHeight="1"/>
    <row r="15" ht="11.25" customHeight="1">
      <c r="K15" s="518"/>
    </row>
    <row r="16" spans="1:10" s="1" customFormat="1" ht="15" customHeight="1" thickBot="1">
      <c r="A16" s="12"/>
      <c r="B16" s="295" t="s">
        <v>739</v>
      </c>
      <c r="C16" s="295"/>
      <c r="D16" s="295"/>
      <c r="E16" s="295"/>
      <c r="F16" s="519"/>
      <c r="H16" s="1" t="s">
        <v>248</v>
      </c>
      <c r="J16" s="519"/>
    </row>
    <row r="17" spans="1:11" s="1" customFormat="1" ht="18.75" customHeight="1" thickBot="1">
      <c r="A17" s="12"/>
      <c r="B17" s="295"/>
      <c r="C17" s="295"/>
      <c r="D17" s="295"/>
      <c r="E17" s="295"/>
      <c r="F17" s="520"/>
      <c r="G17" s="10" t="s">
        <v>734</v>
      </c>
      <c r="H17" s="521">
        <v>0.5</v>
      </c>
      <c r="I17" s="10" t="s">
        <v>735</v>
      </c>
      <c r="J17" s="522">
        <f>ROUND(F17*H17,0)</f>
        <v>0</v>
      </c>
      <c r="K17" s="37" t="s">
        <v>740</v>
      </c>
    </row>
    <row r="18" ht="18.75" customHeight="1">
      <c r="A18" s="101"/>
    </row>
    <row r="19" spans="1:6" ht="18.75" customHeight="1">
      <c r="A19" s="329" t="s">
        <v>230</v>
      </c>
      <c r="B19" s="331"/>
      <c r="C19" s="429" t="s">
        <v>691</v>
      </c>
      <c r="D19" s="430"/>
      <c r="E19" s="430"/>
      <c r="F19" s="517"/>
    </row>
    <row r="20" ht="11.25" customHeight="1"/>
    <row r="21" ht="11.25" customHeight="1"/>
    <row r="22" spans="1:10" s="1" customFormat="1" ht="15" customHeight="1" thickBot="1">
      <c r="A22" s="12"/>
      <c r="B22" s="295" t="s">
        <v>741</v>
      </c>
      <c r="C22" s="295"/>
      <c r="D22" s="295"/>
      <c r="E22" s="295"/>
      <c r="F22" s="519"/>
      <c r="H22" s="1" t="s">
        <v>248</v>
      </c>
      <c r="J22" s="519"/>
    </row>
    <row r="23" spans="1:11" s="1" customFormat="1" ht="18.75" customHeight="1" thickBot="1">
      <c r="A23" s="12"/>
      <c r="B23" s="295"/>
      <c r="C23" s="295"/>
      <c r="D23" s="295"/>
      <c r="E23" s="295"/>
      <c r="F23" s="520"/>
      <c r="G23" s="10" t="s">
        <v>734</v>
      </c>
      <c r="H23" s="521">
        <v>0.5</v>
      </c>
      <c r="I23" s="10" t="s">
        <v>735</v>
      </c>
      <c r="J23" s="522">
        <f>ROUND(F23*H23,0)</f>
        <v>0</v>
      </c>
      <c r="K23" s="37" t="s">
        <v>742</v>
      </c>
    </row>
    <row r="24" ht="18.75" customHeight="1">
      <c r="A24" s="101"/>
    </row>
    <row r="25" spans="1:6" ht="18.75" customHeight="1">
      <c r="A25" s="329" t="s">
        <v>230</v>
      </c>
      <c r="B25" s="331"/>
      <c r="C25" s="429" t="s">
        <v>690</v>
      </c>
      <c r="D25" s="430"/>
      <c r="E25" s="430"/>
      <c r="F25" s="517"/>
    </row>
    <row r="26" ht="11.25" customHeight="1"/>
    <row r="27" ht="11.25" customHeight="1"/>
    <row r="28" spans="1:10" s="1" customFormat="1" ht="15" customHeight="1" thickBot="1">
      <c r="A28" s="12"/>
      <c r="B28" s="295" t="s">
        <v>743</v>
      </c>
      <c r="C28" s="295"/>
      <c r="D28" s="295"/>
      <c r="E28" s="295"/>
      <c r="F28" s="519"/>
      <c r="H28" s="1" t="s">
        <v>248</v>
      </c>
      <c r="J28" s="519"/>
    </row>
    <row r="29" spans="1:11" s="1" customFormat="1" ht="18.75" customHeight="1" thickBot="1">
      <c r="A29" s="12"/>
      <c r="B29" s="295"/>
      <c r="C29" s="295"/>
      <c r="D29" s="295"/>
      <c r="E29" s="295"/>
      <c r="F29" s="520"/>
      <c r="G29" s="10" t="s">
        <v>734</v>
      </c>
      <c r="H29" s="521">
        <v>0.8</v>
      </c>
      <c r="I29" s="10" t="s">
        <v>735</v>
      </c>
      <c r="J29" s="522">
        <f>ROUND(F29*H29,0)</f>
        <v>0</v>
      </c>
      <c r="K29" s="37" t="s">
        <v>744</v>
      </c>
    </row>
    <row r="30" ht="18.75" customHeight="1">
      <c r="A30" s="101"/>
    </row>
    <row r="31" spans="1:6" ht="18.75" customHeight="1">
      <c r="A31" s="329" t="s">
        <v>230</v>
      </c>
      <c r="B31" s="331"/>
      <c r="C31" s="429" t="s">
        <v>689</v>
      </c>
      <c r="D31" s="430"/>
      <c r="E31" s="430"/>
      <c r="F31" s="517"/>
    </row>
    <row r="32" ht="11.25" customHeight="1"/>
    <row r="33" ht="11.25" customHeight="1"/>
    <row r="34" spans="1:10" s="1" customFormat="1" ht="15" customHeight="1" thickBot="1">
      <c r="A34" s="12"/>
      <c r="B34" s="523" t="s">
        <v>688</v>
      </c>
      <c r="C34" s="523"/>
      <c r="D34" s="523"/>
      <c r="E34" s="523"/>
      <c r="F34" s="519"/>
      <c r="H34" s="1" t="s">
        <v>248</v>
      </c>
      <c r="J34" s="519"/>
    </row>
    <row r="35" spans="1:11" s="1" customFormat="1" ht="18.75" customHeight="1" thickBot="1">
      <c r="A35" s="12"/>
      <c r="B35" s="523"/>
      <c r="C35" s="523"/>
      <c r="D35" s="523"/>
      <c r="E35" s="523"/>
      <c r="F35" s="520"/>
      <c r="G35" s="10" t="s">
        <v>734</v>
      </c>
      <c r="H35" s="521">
        <v>0.7</v>
      </c>
      <c r="I35" s="10" t="s">
        <v>735</v>
      </c>
      <c r="J35" s="522">
        <f>ROUND(F35*H35,0)</f>
        <v>0</v>
      </c>
      <c r="K35" s="37" t="s">
        <v>745</v>
      </c>
    </row>
    <row r="36" ht="18.75" customHeight="1">
      <c r="A36" s="101"/>
    </row>
  </sheetData>
  <sheetProtection/>
  <mergeCells count="19">
    <mergeCell ref="I1:K1"/>
    <mergeCell ref="B4:E5"/>
    <mergeCell ref="A7:B7"/>
    <mergeCell ref="C7:F7"/>
    <mergeCell ref="B10:E11"/>
    <mergeCell ref="A13:B13"/>
    <mergeCell ref="C13:F13"/>
    <mergeCell ref="A1:B1"/>
    <mergeCell ref="C1:F1"/>
    <mergeCell ref="B16:E17"/>
    <mergeCell ref="A19:B19"/>
    <mergeCell ref="C19:F19"/>
    <mergeCell ref="B34:E35"/>
    <mergeCell ref="B22:E23"/>
    <mergeCell ref="A25:B25"/>
    <mergeCell ref="C25:F25"/>
    <mergeCell ref="B28:E29"/>
    <mergeCell ref="A31:B31"/>
    <mergeCell ref="C31:F31"/>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34"/>
  <sheetViews>
    <sheetView showGridLines="0" view="pageBreakPreview" zoomScaleSheetLayoutView="10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7" customWidth="1"/>
    <col min="7" max="7" width="2.25390625" style="97" bestFit="1" customWidth="1"/>
    <col min="8" max="8" width="11.875" style="811" customWidth="1"/>
    <col min="9" max="9" width="2.25390625" style="97" bestFit="1" customWidth="1"/>
    <col min="10" max="10" width="11.875" style="97" customWidth="1"/>
    <col min="11" max="11" width="3.125" style="97" customWidth="1"/>
    <col min="12" max="16384" width="9.00390625" style="97" customWidth="1"/>
  </cols>
  <sheetData>
    <row r="1" spans="1:11" ht="18.75" customHeight="1">
      <c r="A1" s="329" t="s">
        <v>230</v>
      </c>
      <c r="B1" s="331"/>
      <c r="C1" s="329" t="s">
        <v>45</v>
      </c>
      <c r="D1" s="330"/>
      <c r="E1" s="331"/>
      <c r="H1" s="810" t="s">
        <v>0</v>
      </c>
      <c r="I1" s="432">
        <f>'総括表'!H4</f>
        <v>0</v>
      </c>
      <c r="J1" s="432"/>
      <c r="K1" s="432"/>
    </row>
    <row r="2" ht="18.75" customHeight="1">
      <c r="J2" s="631"/>
    </row>
    <row r="3" spans="1:2" ht="18.75" customHeight="1">
      <c r="A3" s="12" t="s">
        <v>1</v>
      </c>
      <c r="B3" s="87" t="s">
        <v>229</v>
      </c>
    </row>
    <row r="4" ht="11.25" customHeight="1">
      <c r="A4" s="101"/>
    </row>
    <row r="5" spans="1:11" ht="18.75" customHeight="1">
      <c r="A5" s="101"/>
      <c r="B5" s="309" t="s">
        <v>169</v>
      </c>
      <c r="C5" s="310"/>
      <c r="D5" s="309" t="s">
        <v>168</v>
      </c>
      <c r="E5" s="310"/>
      <c r="F5" s="63" t="s">
        <v>167</v>
      </c>
      <c r="G5" s="63"/>
      <c r="H5" s="812" t="s">
        <v>166</v>
      </c>
      <c r="I5" s="63"/>
      <c r="J5" s="63" t="s">
        <v>3</v>
      </c>
      <c r="K5" s="37"/>
    </row>
    <row r="6" spans="1:11" ht="15" customHeight="1">
      <c r="A6" s="101"/>
      <c r="B6" s="61"/>
      <c r="C6" s="60"/>
      <c r="D6" s="59"/>
      <c r="E6" s="58"/>
      <c r="F6" s="55"/>
      <c r="G6" s="55"/>
      <c r="H6" s="813"/>
      <c r="I6" s="55"/>
      <c r="J6" s="632" t="s">
        <v>165</v>
      </c>
      <c r="K6" s="37"/>
    </row>
    <row r="7" spans="2:12" s="1" customFormat="1" ht="15" customHeight="1">
      <c r="B7" s="52">
        <v>1</v>
      </c>
      <c r="C7" s="53" t="s">
        <v>228</v>
      </c>
      <c r="D7" s="136" t="s">
        <v>192</v>
      </c>
      <c r="E7" s="50" t="s">
        <v>191</v>
      </c>
      <c r="F7" s="49"/>
      <c r="G7" s="47" t="s">
        <v>148</v>
      </c>
      <c r="H7" s="814">
        <v>0.017</v>
      </c>
      <c r="I7" s="47" t="s">
        <v>153</v>
      </c>
      <c r="J7" s="46">
        <f aca="true" t="shared" si="0" ref="J7:J37">ROUND(F7*H7,0)</f>
        <v>0</v>
      </c>
      <c r="K7" s="37" t="s">
        <v>163</v>
      </c>
      <c r="L7" s="37"/>
    </row>
    <row r="8" spans="2:12" s="1" customFormat="1" ht="15" customHeight="1">
      <c r="B8" s="529"/>
      <c r="C8" s="58"/>
      <c r="D8" s="136" t="s">
        <v>190</v>
      </c>
      <c r="E8" s="50" t="s">
        <v>189</v>
      </c>
      <c r="F8" s="49"/>
      <c r="G8" s="47" t="s">
        <v>148</v>
      </c>
      <c r="H8" s="815">
        <v>0.01</v>
      </c>
      <c r="I8" s="63" t="s">
        <v>153</v>
      </c>
      <c r="J8" s="74">
        <f t="shared" si="0"/>
        <v>0</v>
      </c>
      <c r="K8" s="37" t="s">
        <v>161</v>
      </c>
      <c r="L8" s="37"/>
    </row>
    <row r="9" spans="2:12" s="1" customFormat="1" ht="15" customHeight="1">
      <c r="B9" s="52">
        <v>2</v>
      </c>
      <c r="C9" s="53" t="s">
        <v>227</v>
      </c>
      <c r="D9" s="136" t="s">
        <v>192</v>
      </c>
      <c r="E9" s="50" t="s">
        <v>191</v>
      </c>
      <c r="F9" s="49"/>
      <c r="G9" s="47" t="s">
        <v>148</v>
      </c>
      <c r="H9" s="814">
        <v>0.033</v>
      </c>
      <c r="I9" s="47" t="s">
        <v>153</v>
      </c>
      <c r="J9" s="46">
        <f t="shared" si="0"/>
        <v>0</v>
      </c>
      <c r="K9" s="37" t="s">
        <v>159</v>
      </c>
      <c r="L9" s="37"/>
    </row>
    <row r="10" spans="2:12" s="1" customFormat="1" ht="15" customHeight="1">
      <c r="B10" s="529"/>
      <c r="C10" s="58"/>
      <c r="D10" s="136" t="s">
        <v>190</v>
      </c>
      <c r="E10" s="50" t="s">
        <v>189</v>
      </c>
      <c r="F10" s="49"/>
      <c r="G10" s="47" t="s">
        <v>148</v>
      </c>
      <c r="H10" s="815">
        <v>0.02</v>
      </c>
      <c r="I10" s="63" t="s">
        <v>153</v>
      </c>
      <c r="J10" s="74">
        <f t="shared" si="0"/>
        <v>0</v>
      </c>
      <c r="K10" s="37" t="s">
        <v>157</v>
      </c>
      <c r="L10" s="37"/>
    </row>
    <row r="11" spans="2:12" s="1" customFormat="1" ht="15" customHeight="1">
      <c r="B11" s="52">
        <v>3</v>
      </c>
      <c r="C11" s="53" t="s">
        <v>226</v>
      </c>
      <c r="D11" s="136" t="s">
        <v>192</v>
      </c>
      <c r="E11" s="50" t="s">
        <v>191</v>
      </c>
      <c r="F11" s="49"/>
      <c r="G11" s="47" t="s">
        <v>148</v>
      </c>
      <c r="H11" s="814">
        <v>0.049</v>
      </c>
      <c r="I11" s="47" t="s">
        <v>153</v>
      </c>
      <c r="J11" s="46">
        <f t="shared" si="0"/>
        <v>0</v>
      </c>
      <c r="K11" s="37" t="s">
        <v>155</v>
      </c>
      <c r="L11" s="37"/>
    </row>
    <row r="12" spans="2:12" s="1" customFormat="1" ht="15" customHeight="1">
      <c r="B12" s="529"/>
      <c r="C12" s="58"/>
      <c r="D12" s="136" t="s">
        <v>190</v>
      </c>
      <c r="E12" s="50" t="s">
        <v>189</v>
      </c>
      <c r="F12" s="49"/>
      <c r="G12" s="47" t="s">
        <v>148</v>
      </c>
      <c r="H12" s="815">
        <v>0.022</v>
      </c>
      <c r="I12" s="63" t="s">
        <v>153</v>
      </c>
      <c r="J12" s="74">
        <f t="shared" si="0"/>
        <v>0</v>
      </c>
      <c r="K12" s="37" t="s">
        <v>152</v>
      </c>
      <c r="L12" s="37"/>
    </row>
    <row r="13" spans="2:12" s="1" customFormat="1" ht="15" customHeight="1">
      <c r="B13" s="52">
        <v>4</v>
      </c>
      <c r="C13" s="53" t="s">
        <v>217</v>
      </c>
      <c r="D13" s="136" t="s">
        <v>192</v>
      </c>
      <c r="E13" s="50" t="s">
        <v>191</v>
      </c>
      <c r="F13" s="49"/>
      <c r="G13" s="47" t="s">
        <v>148</v>
      </c>
      <c r="H13" s="814">
        <v>0.065</v>
      </c>
      <c r="I13" s="47" t="s">
        <v>153</v>
      </c>
      <c r="J13" s="46">
        <f t="shared" si="0"/>
        <v>0</v>
      </c>
      <c r="K13" s="37" t="s">
        <v>175</v>
      </c>
      <c r="L13" s="37"/>
    </row>
    <row r="14" spans="2:12" s="1" customFormat="1" ht="15" customHeight="1">
      <c r="B14" s="529"/>
      <c r="C14" s="58"/>
      <c r="D14" s="136" t="s">
        <v>190</v>
      </c>
      <c r="E14" s="50" t="s">
        <v>189</v>
      </c>
      <c r="F14" s="49"/>
      <c r="G14" s="47" t="s">
        <v>148</v>
      </c>
      <c r="H14" s="815">
        <v>0.031</v>
      </c>
      <c r="I14" s="63" t="s">
        <v>153</v>
      </c>
      <c r="J14" s="74">
        <f t="shared" si="0"/>
        <v>0</v>
      </c>
      <c r="K14" s="37" t="s">
        <v>174</v>
      </c>
      <c r="L14" s="37"/>
    </row>
    <row r="15" spans="2:12" s="1" customFormat="1" ht="15" customHeight="1">
      <c r="B15" s="52">
        <v>5</v>
      </c>
      <c r="C15" s="53" t="s">
        <v>216</v>
      </c>
      <c r="D15" s="136" t="s">
        <v>192</v>
      </c>
      <c r="E15" s="50" t="s">
        <v>191</v>
      </c>
      <c r="F15" s="49"/>
      <c r="G15" s="47" t="s">
        <v>148</v>
      </c>
      <c r="H15" s="814">
        <v>0.079</v>
      </c>
      <c r="I15" s="47" t="s">
        <v>153</v>
      </c>
      <c r="J15" s="46">
        <f t="shared" si="0"/>
        <v>0</v>
      </c>
      <c r="K15" s="37" t="s">
        <v>173</v>
      </c>
      <c r="L15" s="37"/>
    </row>
    <row r="16" spans="2:12" s="1" customFormat="1" ht="15" customHeight="1">
      <c r="B16" s="529"/>
      <c r="C16" s="58"/>
      <c r="D16" s="136" t="s">
        <v>190</v>
      </c>
      <c r="E16" s="50" t="s">
        <v>189</v>
      </c>
      <c r="F16" s="49"/>
      <c r="G16" s="47" t="s">
        <v>148</v>
      </c>
      <c r="H16" s="815">
        <v>0.038</v>
      </c>
      <c r="I16" s="63" t="s">
        <v>153</v>
      </c>
      <c r="J16" s="74">
        <f t="shared" si="0"/>
        <v>0</v>
      </c>
      <c r="K16" s="37" t="s">
        <v>188</v>
      </c>
      <c r="L16" s="37"/>
    </row>
    <row r="17" spans="2:12" s="1" customFormat="1" ht="15" customHeight="1">
      <c r="B17" s="52">
        <v>6</v>
      </c>
      <c r="C17" s="53" t="s">
        <v>215</v>
      </c>
      <c r="D17" s="136" t="s">
        <v>192</v>
      </c>
      <c r="E17" s="50" t="s">
        <v>191</v>
      </c>
      <c r="F17" s="49"/>
      <c r="G17" s="47" t="s">
        <v>148</v>
      </c>
      <c r="H17" s="814">
        <v>0.107</v>
      </c>
      <c r="I17" s="47" t="s">
        <v>153</v>
      </c>
      <c r="J17" s="46">
        <f t="shared" si="0"/>
        <v>0</v>
      </c>
      <c r="K17" s="37" t="s">
        <v>187</v>
      </c>
      <c r="L17" s="37"/>
    </row>
    <row r="18" spans="2:12" s="1" customFormat="1" ht="15" customHeight="1">
      <c r="B18" s="529"/>
      <c r="C18" s="58"/>
      <c r="D18" s="136" t="s">
        <v>190</v>
      </c>
      <c r="E18" s="50" t="s">
        <v>189</v>
      </c>
      <c r="F18" s="49"/>
      <c r="G18" s="47" t="s">
        <v>148</v>
      </c>
      <c r="H18" s="815">
        <v>0.011</v>
      </c>
      <c r="I18" s="63" t="s">
        <v>153</v>
      </c>
      <c r="J18" s="74">
        <f t="shared" si="0"/>
        <v>0</v>
      </c>
      <c r="K18" s="37" t="s">
        <v>186</v>
      </c>
      <c r="L18" s="37"/>
    </row>
    <row r="19" spans="2:12" s="1" customFormat="1" ht="15" customHeight="1">
      <c r="B19" s="52">
        <v>7</v>
      </c>
      <c r="C19" s="53" t="s">
        <v>214</v>
      </c>
      <c r="D19" s="136" t="s">
        <v>192</v>
      </c>
      <c r="E19" s="50" t="s">
        <v>191</v>
      </c>
      <c r="F19" s="49"/>
      <c r="G19" s="47" t="s">
        <v>148</v>
      </c>
      <c r="H19" s="814">
        <v>0.127</v>
      </c>
      <c r="I19" s="47" t="s">
        <v>153</v>
      </c>
      <c r="J19" s="46">
        <f t="shared" si="0"/>
        <v>0</v>
      </c>
      <c r="K19" s="37" t="s">
        <v>185</v>
      </c>
      <c r="L19" s="37"/>
    </row>
    <row r="20" spans="2:12" s="1" customFormat="1" ht="15" customHeight="1">
      <c r="B20" s="529"/>
      <c r="C20" s="58"/>
      <c r="D20" s="136" t="s">
        <v>190</v>
      </c>
      <c r="E20" s="50" t="s">
        <v>189</v>
      </c>
      <c r="F20" s="49"/>
      <c r="G20" s="47" t="s">
        <v>148</v>
      </c>
      <c r="H20" s="815">
        <v>0.038</v>
      </c>
      <c r="I20" s="63" t="s">
        <v>153</v>
      </c>
      <c r="J20" s="74">
        <f t="shared" si="0"/>
        <v>0</v>
      </c>
      <c r="K20" s="37" t="s">
        <v>184</v>
      </c>
      <c r="L20" s="37"/>
    </row>
    <row r="21" spans="2:11" s="1" customFormat="1" ht="15" customHeight="1">
      <c r="B21" s="52">
        <v>8</v>
      </c>
      <c r="C21" s="53" t="s">
        <v>196</v>
      </c>
      <c r="D21" s="136" t="s">
        <v>192</v>
      </c>
      <c r="E21" s="50" t="s">
        <v>191</v>
      </c>
      <c r="F21" s="49"/>
      <c r="G21" s="47" t="s">
        <v>148</v>
      </c>
      <c r="H21" s="814">
        <v>0.143</v>
      </c>
      <c r="I21" s="47" t="s">
        <v>153</v>
      </c>
      <c r="J21" s="46">
        <f t="shared" si="0"/>
        <v>0</v>
      </c>
      <c r="K21" s="37" t="s">
        <v>183</v>
      </c>
    </row>
    <row r="22" spans="2:11" s="1" customFormat="1" ht="15" customHeight="1">
      <c r="B22" s="529"/>
      <c r="C22" s="58"/>
      <c r="D22" s="136" t="s">
        <v>190</v>
      </c>
      <c r="E22" s="50" t="s">
        <v>189</v>
      </c>
      <c r="F22" s="49"/>
      <c r="G22" s="47" t="s">
        <v>148</v>
      </c>
      <c r="H22" s="815">
        <v>0.032</v>
      </c>
      <c r="I22" s="63" t="s">
        <v>153</v>
      </c>
      <c r="J22" s="74">
        <f t="shared" si="0"/>
        <v>0</v>
      </c>
      <c r="K22" s="37" t="s">
        <v>182</v>
      </c>
    </row>
    <row r="23" spans="2:11" s="1" customFormat="1" ht="15" customHeight="1">
      <c r="B23" s="52">
        <v>9</v>
      </c>
      <c r="C23" s="53" t="s">
        <v>195</v>
      </c>
      <c r="D23" s="136" t="s">
        <v>192</v>
      </c>
      <c r="E23" s="50" t="s">
        <v>191</v>
      </c>
      <c r="F23" s="49"/>
      <c r="G23" s="47" t="s">
        <v>148</v>
      </c>
      <c r="H23" s="814">
        <v>0.124</v>
      </c>
      <c r="I23" s="47" t="s">
        <v>153</v>
      </c>
      <c r="J23" s="46">
        <f t="shared" si="0"/>
        <v>0</v>
      </c>
      <c r="K23" s="37" t="s">
        <v>181</v>
      </c>
    </row>
    <row r="24" spans="2:11" s="1" customFormat="1" ht="15" customHeight="1">
      <c r="B24" s="529"/>
      <c r="C24" s="58"/>
      <c r="D24" s="136" t="s">
        <v>190</v>
      </c>
      <c r="E24" s="50" t="s">
        <v>189</v>
      </c>
      <c r="F24" s="49"/>
      <c r="G24" s="47" t="s">
        <v>148</v>
      </c>
      <c r="H24" s="815">
        <v>0.028</v>
      </c>
      <c r="I24" s="63" t="s">
        <v>153</v>
      </c>
      <c r="J24" s="74">
        <f t="shared" si="0"/>
        <v>0</v>
      </c>
      <c r="K24" s="37" t="s">
        <v>213</v>
      </c>
    </row>
    <row r="25" spans="2:11" s="1" customFormat="1" ht="15" customHeight="1">
      <c r="B25" s="52">
        <v>10</v>
      </c>
      <c r="C25" s="53" t="s">
        <v>194</v>
      </c>
      <c r="D25" s="136" t="s">
        <v>192</v>
      </c>
      <c r="E25" s="50" t="s">
        <v>191</v>
      </c>
      <c r="F25" s="49"/>
      <c r="G25" s="47" t="s">
        <v>148</v>
      </c>
      <c r="H25" s="814">
        <v>0.131</v>
      </c>
      <c r="I25" s="47" t="s">
        <v>153</v>
      </c>
      <c r="J25" s="46">
        <f t="shared" si="0"/>
        <v>0</v>
      </c>
      <c r="K25" s="37" t="s">
        <v>207</v>
      </c>
    </row>
    <row r="26" spans="2:11" s="1" customFormat="1" ht="15" customHeight="1">
      <c r="B26" s="529"/>
      <c r="C26" s="58"/>
      <c r="D26" s="136" t="s">
        <v>190</v>
      </c>
      <c r="E26" s="50" t="s">
        <v>189</v>
      </c>
      <c r="F26" s="49"/>
      <c r="G26" s="47" t="s">
        <v>148</v>
      </c>
      <c r="H26" s="815">
        <v>0.011</v>
      </c>
      <c r="I26" s="63" t="s">
        <v>153</v>
      </c>
      <c r="J26" s="74">
        <f t="shared" si="0"/>
        <v>0</v>
      </c>
      <c r="K26" s="37" t="s">
        <v>206</v>
      </c>
    </row>
    <row r="27" spans="2:11" s="1" customFormat="1" ht="15" customHeight="1">
      <c r="B27" s="52">
        <v>11</v>
      </c>
      <c r="C27" s="53" t="s">
        <v>193</v>
      </c>
      <c r="D27" s="136" t="s">
        <v>192</v>
      </c>
      <c r="E27" s="50" t="s">
        <v>191</v>
      </c>
      <c r="F27" s="49"/>
      <c r="G27" s="47" t="s">
        <v>148</v>
      </c>
      <c r="H27" s="814">
        <v>0.192</v>
      </c>
      <c r="I27" s="47" t="s">
        <v>153</v>
      </c>
      <c r="J27" s="46">
        <f t="shared" si="0"/>
        <v>0</v>
      </c>
      <c r="K27" s="37" t="s">
        <v>205</v>
      </c>
    </row>
    <row r="28" spans="2:11" s="1" customFormat="1" ht="15" customHeight="1">
      <c r="B28" s="529"/>
      <c r="C28" s="58"/>
      <c r="D28" s="136" t="s">
        <v>190</v>
      </c>
      <c r="E28" s="50" t="s">
        <v>189</v>
      </c>
      <c r="F28" s="49"/>
      <c r="G28" s="47" t="s">
        <v>148</v>
      </c>
      <c r="H28" s="815">
        <v>0.183</v>
      </c>
      <c r="I28" s="63" t="s">
        <v>153</v>
      </c>
      <c r="J28" s="74">
        <f t="shared" si="0"/>
        <v>0</v>
      </c>
      <c r="K28" s="37" t="s">
        <v>204</v>
      </c>
    </row>
    <row r="29" spans="2:11" s="1" customFormat="1" ht="15" customHeight="1">
      <c r="B29" s="52">
        <v>12</v>
      </c>
      <c r="C29" s="53" t="s">
        <v>178</v>
      </c>
      <c r="D29" s="307"/>
      <c r="E29" s="308"/>
      <c r="F29" s="49"/>
      <c r="G29" s="47" t="s">
        <v>148</v>
      </c>
      <c r="H29" s="815">
        <v>0.206</v>
      </c>
      <c r="I29" s="63" t="s">
        <v>153</v>
      </c>
      <c r="J29" s="74">
        <f t="shared" si="0"/>
        <v>0</v>
      </c>
      <c r="K29" s="37" t="s">
        <v>203</v>
      </c>
    </row>
    <row r="30" spans="2:11" s="1" customFormat="1" ht="15" customHeight="1">
      <c r="B30" s="52">
        <v>13</v>
      </c>
      <c r="C30" s="53" t="s">
        <v>177</v>
      </c>
      <c r="D30" s="307"/>
      <c r="E30" s="308"/>
      <c r="F30" s="49"/>
      <c r="G30" s="47" t="s">
        <v>148</v>
      </c>
      <c r="H30" s="814">
        <v>0.227</v>
      </c>
      <c r="I30" s="47" t="s">
        <v>153</v>
      </c>
      <c r="J30" s="46">
        <f t="shared" si="0"/>
        <v>0</v>
      </c>
      <c r="K30" s="37" t="s">
        <v>202</v>
      </c>
    </row>
    <row r="31" spans="2:11" s="1" customFormat="1" ht="15" customHeight="1">
      <c r="B31" s="52">
        <v>14</v>
      </c>
      <c r="C31" s="53" t="s">
        <v>176</v>
      </c>
      <c r="D31" s="307"/>
      <c r="E31" s="308"/>
      <c r="F31" s="49"/>
      <c r="G31" s="47" t="s">
        <v>148</v>
      </c>
      <c r="H31" s="814">
        <v>0.244</v>
      </c>
      <c r="I31" s="47" t="s">
        <v>153</v>
      </c>
      <c r="J31" s="46">
        <f t="shared" si="0"/>
        <v>0</v>
      </c>
      <c r="K31" s="37" t="s">
        <v>201</v>
      </c>
    </row>
    <row r="32" spans="2:11" s="1" customFormat="1" ht="15" customHeight="1">
      <c r="B32" s="52">
        <v>15</v>
      </c>
      <c r="C32" s="53" t="s">
        <v>164</v>
      </c>
      <c r="D32" s="307"/>
      <c r="E32" s="308"/>
      <c r="F32" s="49"/>
      <c r="G32" s="47" t="s">
        <v>148</v>
      </c>
      <c r="H32" s="814">
        <v>0.265</v>
      </c>
      <c r="I32" s="47" t="s">
        <v>153</v>
      </c>
      <c r="J32" s="46">
        <f t="shared" si="0"/>
        <v>0</v>
      </c>
      <c r="K32" s="37" t="s">
        <v>225</v>
      </c>
    </row>
    <row r="33" spans="2:11" s="1" customFormat="1" ht="15" customHeight="1">
      <c r="B33" s="52">
        <v>16</v>
      </c>
      <c r="C33" s="53" t="s">
        <v>162</v>
      </c>
      <c r="D33" s="307"/>
      <c r="E33" s="308"/>
      <c r="F33" s="49"/>
      <c r="G33" s="47" t="s">
        <v>754</v>
      </c>
      <c r="H33" s="814">
        <v>0.282</v>
      </c>
      <c r="I33" s="47" t="s">
        <v>755</v>
      </c>
      <c r="J33" s="46">
        <f t="shared" si="0"/>
        <v>0</v>
      </c>
      <c r="K33" s="37" t="s">
        <v>224</v>
      </c>
    </row>
    <row r="34" spans="2:11" s="1" customFormat="1" ht="15" customHeight="1">
      <c r="B34" s="52">
        <v>17</v>
      </c>
      <c r="C34" s="53" t="s">
        <v>160</v>
      </c>
      <c r="D34" s="307"/>
      <c r="E34" s="308"/>
      <c r="F34" s="49"/>
      <c r="G34" s="47" t="s">
        <v>754</v>
      </c>
      <c r="H34" s="814">
        <v>0.3</v>
      </c>
      <c r="I34" s="47" t="s">
        <v>755</v>
      </c>
      <c r="J34" s="46">
        <f t="shared" si="0"/>
        <v>0</v>
      </c>
      <c r="K34" s="37" t="s">
        <v>223</v>
      </c>
    </row>
    <row r="35" spans="2:11" s="1" customFormat="1" ht="15" customHeight="1">
      <c r="B35" s="52">
        <v>18</v>
      </c>
      <c r="C35" s="53" t="s">
        <v>158</v>
      </c>
      <c r="D35" s="307"/>
      <c r="E35" s="308"/>
      <c r="F35" s="49"/>
      <c r="G35" s="47" t="s">
        <v>754</v>
      </c>
      <c r="H35" s="814">
        <v>0.3</v>
      </c>
      <c r="I35" s="47" t="s">
        <v>755</v>
      </c>
      <c r="J35" s="46">
        <f t="shared" si="0"/>
        <v>0</v>
      </c>
      <c r="K35" s="37" t="s">
        <v>222</v>
      </c>
    </row>
    <row r="36" spans="2:11" s="1" customFormat="1" ht="15" customHeight="1">
      <c r="B36" s="52">
        <v>19</v>
      </c>
      <c r="C36" s="50" t="s">
        <v>156</v>
      </c>
      <c r="D36" s="307"/>
      <c r="E36" s="308"/>
      <c r="F36" s="49"/>
      <c r="G36" s="47" t="s">
        <v>754</v>
      </c>
      <c r="H36" s="814">
        <v>0.3</v>
      </c>
      <c r="I36" s="47" t="s">
        <v>755</v>
      </c>
      <c r="J36" s="46">
        <f t="shared" si="0"/>
        <v>0</v>
      </c>
      <c r="K36" s="37" t="s">
        <v>221</v>
      </c>
    </row>
    <row r="37" spans="2:11" s="1" customFormat="1" ht="15" customHeight="1" thickBot="1">
      <c r="B37" s="51">
        <v>20</v>
      </c>
      <c r="C37" s="50" t="s">
        <v>154</v>
      </c>
      <c r="D37" s="307"/>
      <c r="E37" s="308"/>
      <c r="F37" s="49"/>
      <c r="G37" s="47" t="s">
        <v>754</v>
      </c>
      <c r="H37" s="814">
        <v>0.3</v>
      </c>
      <c r="I37" s="47" t="s">
        <v>755</v>
      </c>
      <c r="J37" s="46">
        <f t="shared" si="0"/>
        <v>0</v>
      </c>
      <c r="K37" s="37" t="s">
        <v>220</v>
      </c>
    </row>
    <row r="38" spans="2:11" s="1" customFormat="1" ht="15" customHeight="1">
      <c r="B38" s="90"/>
      <c r="C38" s="45"/>
      <c r="D38" s="44"/>
      <c r="E38" s="44"/>
      <c r="F38" s="89"/>
      <c r="G38" s="42"/>
      <c r="H38" s="319" t="s">
        <v>973</v>
      </c>
      <c r="I38" s="320"/>
      <c r="J38" s="39"/>
      <c r="K38" s="37"/>
    </row>
    <row r="39" spans="2:12" s="1" customFormat="1" ht="15" customHeight="1" thickBot="1">
      <c r="B39" s="88"/>
      <c r="C39" s="37"/>
      <c r="D39" s="37"/>
      <c r="E39" s="37"/>
      <c r="F39" s="37"/>
      <c r="G39" s="37"/>
      <c r="H39" s="321" t="s">
        <v>150</v>
      </c>
      <c r="I39" s="322"/>
      <c r="J39" s="38">
        <f>SUM(J7:J37)</f>
        <v>0</v>
      </c>
      <c r="K39" s="37" t="s">
        <v>963</v>
      </c>
      <c r="L39" s="1" t="s">
        <v>754</v>
      </c>
    </row>
    <row r="40" spans="2:8" s="1" customFormat="1" ht="18.75" customHeight="1">
      <c r="B40" s="87"/>
      <c r="H40" s="816"/>
    </row>
    <row r="41" spans="2:8" s="1" customFormat="1" ht="18.75" customHeight="1">
      <c r="B41" s="87"/>
      <c r="H41" s="816"/>
    </row>
    <row r="42" spans="1:2" ht="18.75" customHeight="1">
      <c r="A42" s="12" t="s">
        <v>933</v>
      </c>
      <c r="B42" s="87" t="s">
        <v>218</v>
      </c>
    </row>
    <row r="43" ht="11.25" customHeight="1">
      <c r="A43" s="101"/>
    </row>
    <row r="44" spans="1:11" ht="18.75" customHeight="1">
      <c r="A44" s="101"/>
      <c r="B44" s="309" t="s">
        <v>169</v>
      </c>
      <c r="C44" s="310"/>
      <c r="D44" s="309" t="s">
        <v>168</v>
      </c>
      <c r="E44" s="310"/>
      <c r="F44" s="63" t="s">
        <v>167</v>
      </c>
      <c r="G44" s="63"/>
      <c r="H44" s="812" t="s">
        <v>166</v>
      </c>
      <c r="I44" s="63"/>
      <c r="J44" s="63" t="s">
        <v>3</v>
      </c>
      <c r="K44" s="37"/>
    </row>
    <row r="45" spans="1:11" ht="15" customHeight="1">
      <c r="A45" s="101"/>
      <c r="B45" s="61"/>
      <c r="C45" s="60"/>
      <c r="D45" s="59"/>
      <c r="E45" s="58"/>
      <c r="F45" s="55"/>
      <c r="G45" s="55"/>
      <c r="H45" s="813"/>
      <c r="I45" s="55"/>
      <c r="J45" s="632" t="s">
        <v>762</v>
      </c>
      <c r="K45" s="37"/>
    </row>
    <row r="46" spans="2:11" s="1" customFormat="1" ht="15" customHeight="1">
      <c r="B46" s="52">
        <v>1</v>
      </c>
      <c r="C46" s="53" t="s">
        <v>217</v>
      </c>
      <c r="D46" s="136" t="s">
        <v>783</v>
      </c>
      <c r="E46" s="50" t="s">
        <v>191</v>
      </c>
      <c r="F46" s="49"/>
      <c r="G46" s="47" t="s">
        <v>754</v>
      </c>
      <c r="H46" s="814">
        <v>0.043</v>
      </c>
      <c r="I46" s="47" t="s">
        <v>755</v>
      </c>
      <c r="J46" s="46">
        <f aca="true" t="shared" si="1" ref="J46:J63">ROUND(F46*H46,0)</f>
        <v>0</v>
      </c>
      <c r="K46" s="37" t="s">
        <v>773</v>
      </c>
    </row>
    <row r="47" spans="2:11" s="1" customFormat="1" ht="15" customHeight="1">
      <c r="B47" s="529"/>
      <c r="C47" s="58"/>
      <c r="D47" s="136" t="s">
        <v>785</v>
      </c>
      <c r="E47" s="50" t="s">
        <v>189</v>
      </c>
      <c r="F47" s="49"/>
      <c r="G47" s="47" t="s">
        <v>754</v>
      </c>
      <c r="H47" s="815">
        <v>0.022</v>
      </c>
      <c r="I47" s="63" t="s">
        <v>755</v>
      </c>
      <c r="J47" s="74">
        <f t="shared" si="1"/>
        <v>0</v>
      </c>
      <c r="K47" s="37" t="s">
        <v>774</v>
      </c>
    </row>
    <row r="48" spans="2:11" s="1" customFormat="1" ht="15" customHeight="1">
      <c r="B48" s="52">
        <v>2</v>
      </c>
      <c r="C48" s="53" t="s">
        <v>216</v>
      </c>
      <c r="D48" s="136" t="s">
        <v>783</v>
      </c>
      <c r="E48" s="50" t="s">
        <v>191</v>
      </c>
      <c r="F48" s="49"/>
      <c r="G48" s="47" t="s">
        <v>754</v>
      </c>
      <c r="H48" s="814">
        <v>0.071</v>
      </c>
      <c r="I48" s="47" t="s">
        <v>755</v>
      </c>
      <c r="J48" s="46">
        <f t="shared" si="1"/>
        <v>0</v>
      </c>
      <c r="K48" s="37" t="s">
        <v>775</v>
      </c>
    </row>
    <row r="49" spans="2:11" s="1" customFormat="1" ht="15" customHeight="1">
      <c r="B49" s="529"/>
      <c r="C49" s="58"/>
      <c r="D49" s="136" t="s">
        <v>785</v>
      </c>
      <c r="E49" s="50" t="s">
        <v>189</v>
      </c>
      <c r="F49" s="49"/>
      <c r="G49" s="47" t="s">
        <v>754</v>
      </c>
      <c r="H49" s="815">
        <v>0.038</v>
      </c>
      <c r="I49" s="63" t="s">
        <v>755</v>
      </c>
      <c r="J49" s="74">
        <f t="shared" si="1"/>
        <v>0</v>
      </c>
      <c r="K49" s="37" t="s">
        <v>776</v>
      </c>
    </row>
    <row r="50" spans="2:11" s="1" customFormat="1" ht="15" customHeight="1">
      <c r="B50" s="52">
        <v>3</v>
      </c>
      <c r="C50" s="53" t="s">
        <v>215</v>
      </c>
      <c r="D50" s="136" t="s">
        <v>783</v>
      </c>
      <c r="E50" s="50" t="s">
        <v>191</v>
      </c>
      <c r="F50" s="49"/>
      <c r="G50" s="47" t="s">
        <v>754</v>
      </c>
      <c r="H50" s="814">
        <v>0.106</v>
      </c>
      <c r="I50" s="47" t="s">
        <v>755</v>
      </c>
      <c r="J50" s="46">
        <f t="shared" si="1"/>
        <v>0</v>
      </c>
      <c r="K50" s="37" t="s">
        <v>779</v>
      </c>
    </row>
    <row r="51" spans="2:11" s="1" customFormat="1" ht="15" customHeight="1">
      <c r="B51" s="529"/>
      <c r="C51" s="58"/>
      <c r="D51" s="136" t="s">
        <v>785</v>
      </c>
      <c r="E51" s="50" t="s">
        <v>189</v>
      </c>
      <c r="F51" s="49"/>
      <c r="G51" s="47" t="s">
        <v>754</v>
      </c>
      <c r="H51" s="815">
        <v>0.017</v>
      </c>
      <c r="I51" s="63" t="s">
        <v>755</v>
      </c>
      <c r="J51" s="74">
        <f t="shared" si="1"/>
        <v>0</v>
      </c>
      <c r="K51" s="37" t="s">
        <v>756</v>
      </c>
    </row>
    <row r="52" spans="2:11" s="1" customFormat="1" ht="15" customHeight="1">
      <c r="B52" s="52">
        <v>4</v>
      </c>
      <c r="C52" s="53" t="s">
        <v>214</v>
      </c>
      <c r="D52" s="136" t="s">
        <v>783</v>
      </c>
      <c r="E52" s="50" t="s">
        <v>191</v>
      </c>
      <c r="F52" s="49"/>
      <c r="G52" s="47" t="s">
        <v>754</v>
      </c>
      <c r="H52" s="814">
        <v>0.125</v>
      </c>
      <c r="I52" s="47" t="s">
        <v>755</v>
      </c>
      <c r="J52" s="46">
        <f t="shared" si="1"/>
        <v>0</v>
      </c>
      <c r="K52" s="37" t="s">
        <v>757</v>
      </c>
    </row>
    <row r="53" spans="2:11" s="1" customFormat="1" ht="15" customHeight="1">
      <c r="B53" s="529"/>
      <c r="C53" s="58"/>
      <c r="D53" s="136" t="s">
        <v>785</v>
      </c>
      <c r="E53" s="50" t="s">
        <v>189</v>
      </c>
      <c r="F53" s="49"/>
      <c r="G53" s="47" t="s">
        <v>754</v>
      </c>
      <c r="H53" s="815">
        <v>0.025</v>
      </c>
      <c r="I53" s="63" t="s">
        <v>755</v>
      </c>
      <c r="J53" s="74">
        <f t="shared" si="1"/>
        <v>0</v>
      </c>
      <c r="K53" s="37" t="s">
        <v>758</v>
      </c>
    </row>
    <row r="54" spans="2:11" s="1" customFormat="1" ht="15" customHeight="1">
      <c r="B54" s="52">
        <v>5</v>
      </c>
      <c r="C54" s="53" t="s">
        <v>196</v>
      </c>
      <c r="D54" s="136" t="s">
        <v>783</v>
      </c>
      <c r="E54" s="50" t="s">
        <v>191</v>
      </c>
      <c r="F54" s="49"/>
      <c r="G54" s="47" t="s">
        <v>754</v>
      </c>
      <c r="H54" s="814">
        <v>0.147</v>
      </c>
      <c r="I54" s="47" t="s">
        <v>755</v>
      </c>
      <c r="J54" s="46">
        <f t="shared" si="1"/>
        <v>0</v>
      </c>
      <c r="K54" s="37" t="s">
        <v>780</v>
      </c>
    </row>
    <row r="55" spans="2:11" s="1" customFormat="1" ht="15" customHeight="1">
      <c r="B55" s="529"/>
      <c r="C55" s="58"/>
      <c r="D55" s="136" t="s">
        <v>785</v>
      </c>
      <c r="E55" s="50" t="s">
        <v>189</v>
      </c>
      <c r="F55" s="49"/>
      <c r="G55" s="47" t="s">
        <v>754</v>
      </c>
      <c r="H55" s="815">
        <v>0.029</v>
      </c>
      <c r="I55" s="63" t="s">
        <v>755</v>
      </c>
      <c r="J55" s="74">
        <f t="shared" si="1"/>
        <v>0</v>
      </c>
      <c r="K55" s="37" t="s">
        <v>801</v>
      </c>
    </row>
    <row r="56" spans="2:11" s="1" customFormat="1" ht="15" customHeight="1">
      <c r="B56" s="52">
        <v>6</v>
      </c>
      <c r="C56" s="53" t="s">
        <v>195</v>
      </c>
      <c r="D56" s="136" t="s">
        <v>783</v>
      </c>
      <c r="E56" s="50" t="s">
        <v>191</v>
      </c>
      <c r="F56" s="49"/>
      <c r="G56" s="47" t="s">
        <v>754</v>
      </c>
      <c r="H56" s="814">
        <v>0.049</v>
      </c>
      <c r="I56" s="47" t="s">
        <v>755</v>
      </c>
      <c r="J56" s="46">
        <f t="shared" si="1"/>
        <v>0</v>
      </c>
      <c r="K56" s="37" t="s">
        <v>802</v>
      </c>
    </row>
    <row r="57" spans="2:14" s="1" customFormat="1" ht="15" customHeight="1">
      <c r="B57" s="529"/>
      <c r="C57" s="58"/>
      <c r="D57" s="136" t="s">
        <v>785</v>
      </c>
      <c r="E57" s="50" t="s">
        <v>189</v>
      </c>
      <c r="F57" s="49"/>
      <c r="G57" s="47" t="s">
        <v>754</v>
      </c>
      <c r="H57" s="815">
        <v>0.028</v>
      </c>
      <c r="I57" s="63" t="s">
        <v>755</v>
      </c>
      <c r="J57" s="74">
        <f t="shared" si="1"/>
        <v>0</v>
      </c>
      <c r="K57" s="37" t="s">
        <v>858</v>
      </c>
      <c r="M57" s="37"/>
      <c r="N57" s="37"/>
    </row>
    <row r="58" spans="2:14" s="1" customFormat="1" ht="15" customHeight="1">
      <c r="B58" s="52">
        <v>7</v>
      </c>
      <c r="C58" s="53" t="s">
        <v>194</v>
      </c>
      <c r="D58" s="136" t="s">
        <v>783</v>
      </c>
      <c r="E58" s="50" t="s">
        <v>191</v>
      </c>
      <c r="F58" s="49"/>
      <c r="G58" s="47" t="s">
        <v>754</v>
      </c>
      <c r="H58" s="814">
        <v>0.033</v>
      </c>
      <c r="I58" s="47" t="s">
        <v>755</v>
      </c>
      <c r="J58" s="46">
        <f t="shared" si="1"/>
        <v>0</v>
      </c>
      <c r="K58" s="37" t="s">
        <v>794</v>
      </c>
      <c r="M58" s="37"/>
      <c r="N58" s="37"/>
    </row>
    <row r="59" spans="2:14" s="1" customFormat="1" ht="15" customHeight="1">
      <c r="B59" s="529"/>
      <c r="C59" s="58"/>
      <c r="D59" s="136" t="s">
        <v>785</v>
      </c>
      <c r="E59" s="50" t="s">
        <v>189</v>
      </c>
      <c r="F59" s="49"/>
      <c r="G59" s="47" t="s">
        <v>754</v>
      </c>
      <c r="H59" s="815">
        <v>0.023</v>
      </c>
      <c r="I59" s="63" t="s">
        <v>755</v>
      </c>
      <c r="J59" s="74">
        <f t="shared" si="1"/>
        <v>0</v>
      </c>
      <c r="K59" s="37" t="s">
        <v>795</v>
      </c>
      <c r="M59" s="37"/>
      <c r="N59" s="37"/>
    </row>
    <row r="60" spans="2:14" s="1" customFormat="1" ht="15" customHeight="1">
      <c r="B60" s="52">
        <v>8</v>
      </c>
      <c r="C60" s="53" t="s">
        <v>193</v>
      </c>
      <c r="D60" s="136" t="s">
        <v>783</v>
      </c>
      <c r="E60" s="50" t="s">
        <v>191</v>
      </c>
      <c r="F60" s="49"/>
      <c r="G60" s="47" t="s">
        <v>754</v>
      </c>
      <c r="H60" s="814">
        <v>0.193</v>
      </c>
      <c r="I60" s="47" t="s">
        <v>755</v>
      </c>
      <c r="J60" s="46">
        <f t="shared" si="1"/>
        <v>0</v>
      </c>
      <c r="K60" s="37" t="s">
        <v>765</v>
      </c>
      <c r="M60" s="37"/>
      <c r="N60" s="37"/>
    </row>
    <row r="61" spans="2:14" s="1" customFormat="1" ht="15" customHeight="1">
      <c r="B61" s="529"/>
      <c r="C61" s="58"/>
      <c r="D61" s="136" t="s">
        <v>785</v>
      </c>
      <c r="E61" s="50" t="s">
        <v>189</v>
      </c>
      <c r="F61" s="49"/>
      <c r="G61" s="47" t="s">
        <v>754</v>
      </c>
      <c r="H61" s="815">
        <v>0.184</v>
      </c>
      <c r="I61" s="63" t="s">
        <v>755</v>
      </c>
      <c r="J61" s="74">
        <f t="shared" si="1"/>
        <v>0</v>
      </c>
      <c r="K61" s="37" t="s">
        <v>796</v>
      </c>
      <c r="N61" s="37"/>
    </row>
    <row r="62" spans="2:14" s="1" customFormat="1" ht="15" customHeight="1">
      <c r="B62" s="52">
        <v>9</v>
      </c>
      <c r="C62" s="53" t="s">
        <v>178</v>
      </c>
      <c r="D62" s="307"/>
      <c r="E62" s="308"/>
      <c r="F62" s="49"/>
      <c r="G62" s="47" t="s">
        <v>754</v>
      </c>
      <c r="H62" s="814">
        <v>0.196</v>
      </c>
      <c r="I62" s="47" t="s">
        <v>755</v>
      </c>
      <c r="J62" s="46">
        <f t="shared" si="1"/>
        <v>0</v>
      </c>
      <c r="K62" s="37" t="s">
        <v>797</v>
      </c>
      <c r="N62" s="37"/>
    </row>
    <row r="63" spans="2:14" s="1" customFormat="1" ht="15" customHeight="1">
      <c r="B63" s="52">
        <v>10</v>
      </c>
      <c r="C63" s="53" t="s">
        <v>177</v>
      </c>
      <c r="D63" s="307"/>
      <c r="E63" s="308"/>
      <c r="F63" s="49"/>
      <c r="G63" s="47" t="s">
        <v>754</v>
      </c>
      <c r="H63" s="814">
        <v>0.225</v>
      </c>
      <c r="I63" s="47" t="s">
        <v>755</v>
      </c>
      <c r="J63" s="46">
        <f t="shared" si="1"/>
        <v>0</v>
      </c>
      <c r="K63" s="37" t="s">
        <v>859</v>
      </c>
      <c r="N63" s="37"/>
    </row>
    <row r="64" spans="2:14" s="1" customFormat="1" ht="15" customHeight="1">
      <c r="B64" s="311" t="s">
        <v>200</v>
      </c>
      <c r="C64" s="312"/>
      <c r="D64" s="307"/>
      <c r="E64" s="308"/>
      <c r="F64" s="809"/>
      <c r="G64" s="75"/>
      <c r="H64" s="110"/>
      <c r="I64" s="75"/>
      <c r="J64" s="74">
        <f>SUM(J46:J63)</f>
        <v>0</v>
      </c>
      <c r="K64" s="37" t="s">
        <v>960</v>
      </c>
      <c r="N64" s="37"/>
    </row>
    <row r="65" spans="2:14" s="1" customFormat="1" ht="13.5">
      <c r="B65" s="313"/>
      <c r="C65" s="314"/>
      <c r="D65" s="313"/>
      <c r="E65" s="314"/>
      <c r="F65" s="817" t="s">
        <v>211</v>
      </c>
      <c r="G65" s="63"/>
      <c r="H65" s="109" t="s">
        <v>210</v>
      </c>
      <c r="I65" s="63"/>
      <c r="J65" s="72"/>
      <c r="K65" s="37"/>
      <c r="N65" s="37"/>
    </row>
    <row r="66" spans="2:14" s="1" customFormat="1" ht="15" customHeight="1">
      <c r="B66" s="315"/>
      <c r="C66" s="316"/>
      <c r="D66" s="315"/>
      <c r="E66" s="316"/>
      <c r="F66" s="70">
        <f>J64</f>
        <v>0</v>
      </c>
      <c r="G66" s="71" t="s">
        <v>754</v>
      </c>
      <c r="H66" s="807" t="e">
        <f>+'財政力附表'!S28</f>
        <v>#DIV/0!</v>
      </c>
      <c r="I66" s="71" t="s">
        <v>755</v>
      </c>
      <c r="J66" s="70" t="e">
        <f>ROUND(F66*H66,0)</f>
        <v>#DIV/0!</v>
      </c>
      <c r="K66" s="37" t="s">
        <v>941</v>
      </c>
      <c r="N66" s="37"/>
    </row>
    <row r="67" spans="2:11" s="1" customFormat="1" ht="13.5">
      <c r="B67" s="317"/>
      <c r="C67" s="318"/>
      <c r="D67" s="317"/>
      <c r="E67" s="318"/>
      <c r="F67" s="818"/>
      <c r="G67" s="56"/>
      <c r="H67" s="808" t="s">
        <v>208</v>
      </c>
      <c r="I67" s="67"/>
      <c r="J67" s="66"/>
      <c r="K67" s="37"/>
    </row>
    <row r="68" spans="2:11" s="1" customFormat="1" ht="15" customHeight="1">
      <c r="B68" s="52">
        <v>11</v>
      </c>
      <c r="C68" s="53" t="s">
        <v>176</v>
      </c>
      <c r="D68" s="307"/>
      <c r="E68" s="308"/>
      <c r="F68" s="49"/>
      <c r="G68" s="47" t="s">
        <v>754</v>
      </c>
      <c r="H68" s="814">
        <v>0.245</v>
      </c>
      <c r="I68" s="47" t="s">
        <v>755</v>
      </c>
      <c r="J68" s="46">
        <f aca="true" t="shared" si="2" ref="J68:J74">ROUND(F68*H68,0)</f>
        <v>0</v>
      </c>
      <c r="K68" s="37" t="s">
        <v>768</v>
      </c>
    </row>
    <row r="69" spans="2:11" s="1" customFormat="1" ht="15" customHeight="1">
      <c r="B69" s="52">
        <v>12</v>
      </c>
      <c r="C69" s="53" t="s">
        <v>164</v>
      </c>
      <c r="D69" s="307"/>
      <c r="E69" s="308"/>
      <c r="F69" s="49"/>
      <c r="G69" s="47" t="s">
        <v>754</v>
      </c>
      <c r="H69" s="814">
        <v>0.265</v>
      </c>
      <c r="I69" s="47" t="s">
        <v>755</v>
      </c>
      <c r="J69" s="46">
        <f t="shared" si="2"/>
        <v>0</v>
      </c>
      <c r="K69" s="37" t="s">
        <v>769</v>
      </c>
    </row>
    <row r="70" spans="2:11" s="1" customFormat="1" ht="15" customHeight="1">
      <c r="B70" s="52">
        <v>13</v>
      </c>
      <c r="C70" s="53" t="s">
        <v>162</v>
      </c>
      <c r="D70" s="307"/>
      <c r="E70" s="308"/>
      <c r="F70" s="49"/>
      <c r="G70" s="47" t="s">
        <v>754</v>
      </c>
      <c r="H70" s="814">
        <v>0.282</v>
      </c>
      <c r="I70" s="47" t="s">
        <v>755</v>
      </c>
      <c r="J70" s="46">
        <f t="shared" si="2"/>
        <v>0</v>
      </c>
      <c r="K70" s="37" t="s">
        <v>770</v>
      </c>
    </row>
    <row r="71" spans="2:11" s="1" customFormat="1" ht="15" customHeight="1">
      <c r="B71" s="52">
        <v>14</v>
      </c>
      <c r="C71" s="53" t="s">
        <v>160</v>
      </c>
      <c r="D71" s="307"/>
      <c r="E71" s="308"/>
      <c r="F71" s="49"/>
      <c r="G71" s="47" t="s">
        <v>754</v>
      </c>
      <c r="H71" s="814">
        <v>0.3</v>
      </c>
      <c r="I71" s="47" t="s">
        <v>755</v>
      </c>
      <c r="J71" s="46">
        <f t="shared" si="2"/>
        <v>0</v>
      </c>
      <c r="K71" s="37" t="s">
        <v>860</v>
      </c>
    </row>
    <row r="72" spans="2:11" s="1" customFormat="1" ht="15" customHeight="1">
      <c r="B72" s="52">
        <v>15</v>
      </c>
      <c r="C72" s="53" t="s">
        <v>158</v>
      </c>
      <c r="D72" s="307"/>
      <c r="E72" s="308"/>
      <c r="F72" s="49"/>
      <c r="G72" s="47" t="s">
        <v>754</v>
      </c>
      <c r="H72" s="814">
        <v>0.3</v>
      </c>
      <c r="I72" s="47" t="s">
        <v>755</v>
      </c>
      <c r="J72" s="46">
        <f t="shared" si="2"/>
        <v>0</v>
      </c>
      <c r="K72" s="37" t="s">
        <v>861</v>
      </c>
    </row>
    <row r="73" spans="2:11" s="1" customFormat="1" ht="15" customHeight="1">
      <c r="B73" s="52">
        <v>16</v>
      </c>
      <c r="C73" s="53" t="s">
        <v>156</v>
      </c>
      <c r="D73" s="307"/>
      <c r="E73" s="308"/>
      <c r="F73" s="49"/>
      <c r="G73" s="47" t="s">
        <v>754</v>
      </c>
      <c r="H73" s="814">
        <v>0.3</v>
      </c>
      <c r="I73" s="47" t="s">
        <v>755</v>
      </c>
      <c r="J73" s="46">
        <f t="shared" si="2"/>
        <v>0</v>
      </c>
      <c r="K73" s="37" t="s">
        <v>862</v>
      </c>
    </row>
    <row r="74" spans="2:11" s="1" customFormat="1" ht="15" customHeight="1">
      <c r="B74" s="52">
        <v>17</v>
      </c>
      <c r="C74" s="53" t="s">
        <v>154</v>
      </c>
      <c r="D74" s="307"/>
      <c r="E74" s="308"/>
      <c r="F74" s="49"/>
      <c r="G74" s="47" t="s">
        <v>754</v>
      </c>
      <c r="H74" s="814">
        <v>0.3</v>
      </c>
      <c r="I74" s="47" t="s">
        <v>755</v>
      </c>
      <c r="J74" s="46">
        <f t="shared" si="2"/>
        <v>0</v>
      </c>
      <c r="K74" s="37" t="s">
        <v>863</v>
      </c>
    </row>
    <row r="75" spans="2:11" s="1" customFormat="1" ht="15" customHeight="1" thickBot="1">
      <c r="B75" s="311" t="s">
        <v>200</v>
      </c>
      <c r="C75" s="312"/>
      <c r="D75" s="307"/>
      <c r="E75" s="308"/>
      <c r="F75" s="809"/>
      <c r="G75" s="75"/>
      <c r="H75" s="110"/>
      <c r="I75" s="75"/>
      <c r="J75" s="74">
        <f>SUM(J68:J74)</f>
        <v>0</v>
      </c>
      <c r="K75" s="37" t="s">
        <v>944</v>
      </c>
    </row>
    <row r="76" spans="2:11" s="1" customFormat="1" ht="15" customHeight="1">
      <c r="B76" s="90"/>
      <c r="C76" s="45"/>
      <c r="D76" s="44"/>
      <c r="E76" s="44"/>
      <c r="F76" s="89"/>
      <c r="G76" s="42"/>
      <c r="H76" s="319" t="s">
        <v>974</v>
      </c>
      <c r="I76" s="320"/>
      <c r="J76" s="39"/>
      <c r="K76" s="37"/>
    </row>
    <row r="77" spans="2:12" s="1" customFormat="1" ht="15" customHeight="1" thickBot="1">
      <c r="B77" s="88"/>
      <c r="C77" s="37"/>
      <c r="D77" s="37"/>
      <c r="E77" s="37"/>
      <c r="F77" s="37"/>
      <c r="G77" s="37"/>
      <c r="H77" s="321" t="s">
        <v>150</v>
      </c>
      <c r="I77" s="322"/>
      <c r="J77" s="38" t="e">
        <f>J66+J75</f>
        <v>#DIV/0!</v>
      </c>
      <c r="K77" s="37" t="s">
        <v>950</v>
      </c>
      <c r="L77" s="1" t="s">
        <v>754</v>
      </c>
    </row>
    <row r="78" spans="2:11" s="1" customFormat="1" ht="18.75" customHeight="1">
      <c r="B78" s="88"/>
      <c r="C78" s="37"/>
      <c r="D78" s="37"/>
      <c r="E78" s="37"/>
      <c r="F78" s="37"/>
      <c r="G78" s="89"/>
      <c r="H78" s="819"/>
      <c r="I78" s="42"/>
      <c r="J78" s="89"/>
      <c r="K78" s="37"/>
    </row>
    <row r="79" spans="2:13" s="1" customFormat="1" ht="18.75" customHeight="1">
      <c r="B79" s="88"/>
      <c r="C79" s="37"/>
      <c r="D79" s="37"/>
      <c r="E79" s="37"/>
      <c r="F79" s="37"/>
      <c r="G79" s="89"/>
      <c r="H79" s="819"/>
      <c r="I79" s="42"/>
      <c r="J79" s="89"/>
      <c r="K79" s="37"/>
      <c r="M79" s="37"/>
    </row>
    <row r="80" spans="1:13" ht="18.75" customHeight="1">
      <c r="A80" s="12" t="s">
        <v>942</v>
      </c>
      <c r="B80" s="87" t="s">
        <v>197</v>
      </c>
      <c r="M80" s="37"/>
    </row>
    <row r="81" spans="1:13" ht="11.25" customHeight="1">
      <c r="A81" s="101"/>
      <c r="M81" s="37"/>
    </row>
    <row r="82" spans="1:13" ht="18.75" customHeight="1">
      <c r="A82" s="101"/>
      <c r="B82" s="309" t="s">
        <v>169</v>
      </c>
      <c r="C82" s="310"/>
      <c r="D82" s="309" t="s">
        <v>168</v>
      </c>
      <c r="E82" s="310"/>
      <c r="F82" s="63" t="s">
        <v>167</v>
      </c>
      <c r="G82" s="63"/>
      <c r="H82" s="812" t="s">
        <v>166</v>
      </c>
      <c r="I82" s="63"/>
      <c r="J82" s="63" t="s">
        <v>3</v>
      </c>
      <c r="K82" s="37"/>
      <c r="M82" s="37"/>
    </row>
    <row r="83" spans="1:13" ht="15" customHeight="1">
      <c r="A83" s="101"/>
      <c r="B83" s="61"/>
      <c r="C83" s="60"/>
      <c r="D83" s="59"/>
      <c r="E83" s="58"/>
      <c r="F83" s="55"/>
      <c r="G83" s="55"/>
      <c r="H83" s="813"/>
      <c r="I83" s="55"/>
      <c r="J83" s="632" t="s">
        <v>762</v>
      </c>
      <c r="K83" s="37"/>
      <c r="M83" s="37"/>
    </row>
    <row r="84" spans="2:13" s="1" customFormat="1" ht="15" customHeight="1">
      <c r="B84" s="52">
        <v>1</v>
      </c>
      <c r="C84" s="53" t="s">
        <v>196</v>
      </c>
      <c r="D84" s="136" t="s">
        <v>783</v>
      </c>
      <c r="E84" s="50" t="s">
        <v>191</v>
      </c>
      <c r="F84" s="49"/>
      <c r="G84" s="47" t="s">
        <v>754</v>
      </c>
      <c r="H84" s="814">
        <v>0.489</v>
      </c>
      <c r="I84" s="47" t="s">
        <v>755</v>
      </c>
      <c r="J84" s="46">
        <f aca="true" t="shared" si="3" ref="J84:J100">ROUND(F84*H84,0)</f>
        <v>0</v>
      </c>
      <c r="K84" s="37" t="s">
        <v>773</v>
      </c>
      <c r="M84" s="37"/>
    </row>
    <row r="85" spans="2:13" s="1" customFormat="1" ht="15" customHeight="1">
      <c r="B85" s="529"/>
      <c r="C85" s="58"/>
      <c r="D85" s="136" t="s">
        <v>785</v>
      </c>
      <c r="E85" s="50" t="s">
        <v>189</v>
      </c>
      <c r="F85" s="49"/>
      <c r="G85" s="47" t="s">
        <v>754</v>
      </c>
      <c r="H85" s="815">
        <v>0.097</v>
      </c>
      <c r="I85" s="63" t="s">
        <v>755</v>
      </c>
      <c r="J85" s="74">
        <f t="shared" si="3"/>
        <v>0</v>
      </c>
      <c r="K85" s="37" t="s">
        <v>774</v>
      </c>
      <c r="M85" s="37"/>
    </row>
    <row r="86" spans="2:13" s="1" customFormat="1" ht="15" customHeight="1">
      <c r="B86" s="52">
        <v>2</v>
      </c>
      <c r="C86" s="53" t="s">
        <v>195</v>
      </c>
      <c r="D86" s="136" t="s">
        <v>783</v>
      </c>
      <c r="E86" s="50" t="s">
        <v>191</v>
      </c>
      <c r="F86" s="49"/>
      <c r="G86" s="47" t="s">
        <v>754</v>
      </c>
      <c r="H86" s="814">
        <v>0.165</v>
      </c>
      <c r="I86" s="47" t="s">
        <v>755</v>
      </c>
      <c r="J86" s="46">
        <f t="shared" si="3"/>
        <v>0</v>
      </c>
      <c r="K86" s="37" t="s">
        <v>775</v>
      </c>
      <c r="M86" s="37"/>
    </row>
    <row r="87" spans="2:13" s="1" customFormat="1" ht="15" customHeight="1">
      <c r="B87" s="529"/>
      <c r="C87" s="58"/>
      <c r="D87" s="136" t="s">
        <v>785</v>
      </c>
      <c r="E87" s="50" t="s">
        <v>189</v>
      </c>
      <c r="F87" s="49"/>
      <c r="G87" s="47" t="s">
        <v>754</v>
      </c>
      <c r="H87" s="815">
        <v>0.094</v>
      </c>
      <c r="I87" s="63" t="s">
        <v>755</v>
      </c>
      <c r="J87" s="74">
        <f t="shared" si="3"/>
        <v>0</v>
      </c>
      <c r="K87" s="37" t="s">
        <v>776</v>
      </c>
      <c r="M87" s="37"/>
    </row>
    <row r="88" spans="2:13" s="1" customFormat="1" ht="15" customHeight="1">
      <c r="B88" s="52">
        <v>3</v>
      </c>
      <c r="C88" s="53" t="s">
        <v>194</v>
      </c>
      <c r="D88" s="136" t="s">
        <v>783</v>
      </c>
      <c r="E88" s="50" t="s">
        <v>191</v>
      </c>
      <c r="F88" s="49"/>
      <c r="G88" s="47" t="s">
        <v>754</v>
      </c>
      <c r="H88" s="814">
        <v>0.111</v>
      </c>
      <c r="I88" s="47" t="s">
        <v>755</v>
      </c>
      <c r="J88" s="46">
        <f t="shared" si="3"/>
        <v>0</v>
      </c>
      <c r="K88" s="37" t="s">
        <v>779</v>
      </c>
      <c r="M88" s="37"/>
    </row>
    <row r="89" spans="2:13" s="1" customFormat="1" ht="15" customHeight="1">
      <c r="B89" s="529"/>
      <c r="C89" s="58"/>
      <c r="D89" s="136" t="s">
        <v>785</v>
      </c>
      <c r="E89" s="50" t="s">
        <v>189</v>
      </c>
      <c r="F89" s="49"/>
      <c r="G89" s="47" t="s">
        <v>754</v>
      </c>
      <c r="H89" s="815">
        <v>0.075</v>
      </c>
      <c r="I89" s="63" t="s">
        <v>755</v>
      </c>
      <c r="J89" s="74">
        <f t="shared" si="3"/>
        <v>0</v>
      </c>
      <c r="K89" s="37" t="s">
        <v>756</v>
      </c>
      <c r="M89" s="37"/>
    </row>
    <row r="90" spans="2:13" s="1" customFormat="1" ht="15" customHeight="1">
      <c r="B90" s="52">
        <v>4</v>
      </c>
      <c r="C90" s="53" t="s">
        <v>193</v>
      </c>
      <c r="D90" s="136" t="s">
        <v>783</v>
      </c>
      <c r="E90" s="50" t="s">
        <v>191</v>
      </c>
      <c r="F90" s="49"/>
      <c r="G90" s="47" t="s">
        <v>754</v>
      </c>
      <c r="H90" s="814">
        <v>0.642</v>
      </c>
      <c r="I90" s="47" t="s">
        <v>755</v>
      </c>
      <c r="J90" s="46">
        <f t="shared" si="3"/>
        <v>0</v>
      </c>
      <c r="K90" s="37" t="s">
        <v>757</v>
      </c>
      <c r="M90" s="37"/>
    </row>
    <row r="91" spans="2:13" s="1" customFormat="1" ht="15" customHeight="1">
      <c r="B91" s="529"/>
      <c r="C91" s="58"/>
      <c r="D91" s="136" t="s">
        <v>785</v>
      </c>
      <c r="E91" s="50" t="s">
        <v>189</v>
      </c>
      <c r="F91" s="49"/>
      <c r="G91" s="47" t="s">
        <v>754</v>
      </c>
      <c r="H91" s="815">
        <v>0.612</v>
      </c>
      <c r="I91" s="63" t="s">
        <v>755</v>
      </c>
      <c r="J91" s="74">
        <f t="shared" si="3"/>
        <v>0</v>
      </c>
      <c r="K91" s="37" t="s">
        <v>758</v>
      </c>
      <c r="M91" s="37"/>
    </row>
    <row r="92" spans="2:13" s="1" customFormat="1" ht="15" customHeight="1">
      <c r="B92" s="52">
        <v>5</v>
      </c>
      <c r="C92" s="53" t="s">
        <v>178</v>
      </c>
      <c r="D92" s="307"/>
      <c r="E92" s="308"/>
      <c r="F92" s="49"/>
      <c r="G92" s="47" t="s">
        <v>754</v>
      </c>
      <c r="H92" s="814">
        <v>0.655</v>
      </c>
      <c r="I92" s="47" t="s">
        <v>755</v>
      </c>
      <c r="J92" s="46">
        <f t="shared" si="3"/>
        <v>0</v>
      </c>
      <c r="K92" s="37" t="s">
        <v>780</v>
      </c>
      <c r="M92" s="37"/>
    </row>
    <row r="93" spans="2:11" s="1" customFormat="1" ht="15" customHeight="1">
      <c r="B93" s="52">
        <v>6</v>
      </c>
      <c r="C93" s="53" t="s">
        <v>177</v>
      </c>
      <c r="D93" s="307"/>
      <c r="E93" s="308"/>
      <c r="F93" s="49"/>
      <c r="G93" s="47" t="s">
        <v>754</v>
      </c>
      <c r="H93" s="814">
        <v>0.749</v>
      </c>
      <c r="I93" s="47" t="s">
        <v>755</v>
      </c>
      <c r="J93" s="46">
        <f t="shared" si="3"/>
        <v>0</v>
      </c>
      <c r="K93" s="37" t="s">
        <v>801</v>
      </c>
    </row>
    <row r="94" spans="2:11" s="1" customFormat="1" ht="15" customHeight="1">
      <c r="B94" s="52">
        <v>7</v>
      </c>
      <c r="C94" s="53" t="s">
        <v>176</v>
      </c>
      <c r="D94" s="307"/>
      <c r="E94" s="308"/>
      <c r="F94" s="49"/>
      <c r="G94" s="47" t="s">
        <v>754</v>
      </c>
      <c r="H94" s="814">
        <v>0.408</v>
      </c>
      <c r="I94" s="47" t="s">
        <v>755</v>
      </c>
      <c r="J94" s="46">
        <f t="shared" si="3"/>
        <v>0</v>
      </c>
      <c r="K94" s="37" t="s">
        <v>802</v>
      </c>
    </row>
    <row r="95" spans="2:11" s="1" customFormat="1" ht="15" customHeight="1">
      <c r="B95" s="52">
        <v>8</v>
      </c>
      <c r="C95" s="53" t="s">
        <v>164</v>
      </c>
      <c r="D95" s="307"/>
      <c r="E95" s="308"/>
      <c r="F95" s="49"/>
      <c r="G95" s="47" t="s">
        <v>754</v>
      </c>
      <c r="H95" s="814">
        <v>0.442</v>
      </c>
      <c r="I95" s="47" t="s">
        <v>755</v>
      </c>
      <c r="J95" s="46">
        <f t="shared" si="3"/>
        <v>0</v>
      </c>
      <c r="K95" s="37" t="s">
        <v>858</v>
      </c>
    </row>
    <row r="96" spans="2:11" s="1" customFormat="1" ht="15" customHeight="1">
      <c r="B96" s="52">
        <v>9</v>
      </c>
      <c r="C96" s="53" t="s">
        <v>162</v>
      </c>
      <c r="D96" s="307"/>
      <c r="E96" s="308"/>
      <c r="F96" s="49"/>
      <c r="G96" s="47" t="s">
        <v>754</v>
      </c>
      <c r="H96" s="814">
        <v>0.471</v>
      </c>
      <c r="I96" s="47" t="s">
        <v>755</v>
      </c>
      <c r="J96" s="46">
        <f t="shared" si="3"/>
        <v>0</v>
      </c>
      <c r="K96" s="37" t="s">
        <v>794</v>
      </c>
    </row>
    <row r="97" spans="2:11" s="1" customFormat="1" ht="15" customHeight="1">
      <c r="B97" s="52">
        <v>10</v>
      </c>
      <c r="C97" s="53" t="s">
        <v>160</v>
      </c>
      <c r="D97" s="307"/>
      <c r="E97" s="308"/>
      <c r="F97" s="49"/>
      <c r="G97" s="47" t="s">
        <v>754</v>
      </c>
      <c r="H97" s="814">
        <v>0.5</v>
      </c>
      <c r="I97" s="47" t="s">
        <v>755</v>
      </c>
      <c r="J97" s="46">
        <f t="shared" si="3"/>
        <v>0</v>
      </c>
      <c r="K97" s="37" t="s">
        <v>795</v>
      </c>
    </row>
    <row r="98" spans="2:11" s="1" customFormat="1" ht="15" customHeight="1">
      <c r="B98" s="51">
        <v>11</v>
      </c>
      <c r="C98" s="50" t="s">
        <v>158</v>
      </c>
      <c r="D98" s="307"/>
      <c r="E98" s="308"/>
      <c r="F98" s="49"/>
      <c r="G98" s="47" t="s">
        <v>754</v>
      </c>
      <c r="H98" s="814">
        <v>0.5</v>
      </c>
      <c r="I98" s="47" t="s">
        <v>755</v>
      </c>
      <c r="J98" s="46">
        <f t="shared" si="3"/>
        <v>0</v>
      </c>
      <c r="K98" s="37" t="s">
        <v>765</v>
      </c>
    </row>
    <row r="99" spans="2:11" s="1" customFormat="1" ht="15" customHeight="1">
      <c r="B99" s="51">
        <v>12</v>
      </c>
      <c r="C99" s="50" t="s">
        <v>156</v>
      </c>
      <c r="D99" s="307"/>
      <c r="E99" s="308"/>
      <c r="F99" s="49"/>
      <c r="G99" s="47" t="s">
        <v>754</v>
      </c>
      <c r="H99" s="814">
        <v>0.5</v>
      </c>
      <c r="I99" s="47" t="s">
        <v>755</v>
      </c>
      <c r="J99" s="46">
        <f t="shared" si="3"/>
        <v>0</v>
      </c>
      <c r="K99" s="37" t="s">
        <v>796</v>
      </c>
    </row>
    <row r="100" spans="2:11" s="1" customFormat="1" ht="15" customHeight="1" thickBot="1">
      <c r="B100" s="51">
        <v>13</v>
      </c>
      <c r="C100" s="50" t="s">
        <v>154</v>
      </c>
      <c r="D100" s="307"/>
      <c r="E100" s="308"/>
      <c r="F100" s="49"/>
      <c r="G100" s="47" t="s">
        <v>754</v>
      </c>
      <c r="H100" s="814">
        <v>0.5</v>
      </c>
      <c r="I100" s="47" t="s">
        <v>755</v>
      </c>
      <c r="J100" s="46">
        <f t="shared" si="3"/>
        <v>0</v>
      </c>
      <c r="K100" s="37" t="s">
        <v>797</v>
      </c>
    </row>
    <row r="101" spans="2:11" s="1" customFormat="1" ht="15" customHeight="1">
      <c r="B101" s="90"/>
      <c r="C101" s="45"/>
      <c r="D101" s="44"/>
      <c r="E101" s="44"/>
      <c r="F101" s="89"/>
      <c r="G101" s="42"/>
      <c r="H101" s="319" t="s">
        <v>798</v>
      </c>
      <c r="I101" s="320"/>
      <c r="J101" s="39"/>
      <c r="K101" s="37"/>
    </row>
    <row r="102" spans="2:12" s="1" customFormat="1" ht="15" customHeight="1" thickBot="1">
      <c r="B102" s="88"/>
      <c r="C102" s="37"/>
      <c r="D102" s="37"/>
      <c r="E102" s="37"/>
      <c r="F102" s="37"/>
      <c r="G102" s="37"/>
      <c r="H102" s="321" t="s">
        <v>150</v>
      </c>
      <c r="I102" s="322"/>
      <c r="J102" s="38">
        <f>SUM(J84:J100)</f>
        <v>0</v>
      </c>
      <c r="K102" s="37" t="s">
        <v>952</v>
      </c>
      <c r="L102" s="1" t="s">
        <v>754</v>
      </c>
    </row>
    <row r="103" spans="2:11" s="1" customFormat="1" ht="18.75" customHeight="1">
      <c r="B103" s="88"/>
      <c r="C103" s="37"/>
      <c r="D103" s="37"/>
      <c r="E103" s="37"/>
      <c r="F103" s="37"/>
      <c r="G103" s="89"/>
      <c r="H103" s="819"/>
      <c r="I103" s="42"/>
      <c r="J103" s="89"/>
      <c r="K103" s="37"/>
    </row>
    <row r="104" spans="1:13" ht="18.75" customHeight="1">
      <c r="A104" s="12" t="s">
        <v>945</v>
      </c>
      <c r="B104" s="87" t="s">
        <v>179</v>
      </c>
      <c r="M104" s="37"/>
    </row>
    <row r="105" spans="1:13" ht="11.25" customHeight="1">
      <c r="A105" s="101"/>
      <c r="M105" s="37"/>
    </row>
    <row r="106" spans="1:13" ht="18.75" customHeight="1">
      <c r="A106" s="101"/>
      <c r="B106" s="309" t="s">
        <v>169</v>
      </c>
      <c r="C106" s="310"/>
      <c r="D106" s="309" t="s">
        <v>168</v>
      </c>
      <c r="E106" s="310"/>
      <c r="F106" s="63" t="s">
        <v>167</v>
      </c>
      <c r="G106" s="63"/>
      <c r="H106" s="812" t="s">
        <v>166</v>
      </c>
      <c r="I106" s="63"/>
      <c r="J106" s="63" t="s">
        <v>3</v>
      </c>
      <c r="K106" s="37"/>
      <c r="M106" s="37"/>
    </row>
    <row r="107" spans="1:11" ht="15" customHeight="1">
      <c r="A107" s="101"/>
      <c r="B107" s="61"/>
      <c r="C107" s="60"/>
      <c r="D107" s="59"/>
      <c r="E107" s="58"/>
      <c r="F107" s="55"/>
      <c r="G107" s="55"/>
      <c r="H107" s="813"/>
      <c r="I107" s="55"/>
      <c r="J107" s="632" t="s">
        <v>762</v>
      </c>
      <c r="K107" s="37"/>
    </row>
    <row r="108" spans="2:11" s="1" customFormat="1" ht="15" customHeight="1">
      <c r="B108" s="52">
        <v>1</v>
      </c>
      <c r="C108" s="53" t="s">
        <v>178</v>
      </c>
      <c r="D108" s="307"/>
      <c r="E108" s="308"/>
      <c r="F108" s="49"/>
      <c r="G108" s="47" t="s">
        <v>754</v>
      </c>
      <c r="H108" s="814">
        <v>0.656</v>
      </c>
      <c r="I108" s="47" t="s">
        <v>755</v>
      </c>
      <c r="J108" s="46">
        <f aca="true" t="shared" si="4" ref="J108:J116">ROUND(F108*H108,0)</f>
        <v>0</v>
      </c>
      <c r="K108" s="37" t="s">
        <v>773</v>
      </c>
    </row>
    <row r="109" spans="2:11" s="1" customFormat="1" ht="15" customHeight="1">
      <c r="B109" s="52">
        <v>2</v>
      </c>
      <c r="C109" s="53" t="s">
        <v>177</v>
      </c>
      <c r="D109" s="307"/>
      <c r="E109" s="308"/>
      <c r="F109" s="49"/>
      <c r="G109" s="47" t="s">
        <v>754</v>
      </c>
      <c r="H109" s="814">
        <v>0.612</v>
      </c>
      <c r="I109" s="47" t="s">
        <v>755</v>
      </c>
      <c r="J109" s="46">
        <f t="shared" si="4"/>
        <v>0</v>
      </c>
      <c r="K109" s="37" t="s">
        <v>774</v>
      </c>
    </row>
    <row r="110" spans="2:11" s="1" customFormat="1" ht="15" customHeight="1">
      <c r="B110" s="52">
        <v>3</v>
      </c>
      <c r="C110" s="53" t="s">
        <v>176</v>
      </c>
      <c r="D110" s="307"/>
      <c r="E110" s="308"/>
      <c r="F110" s="49"/>
      <c r="G110" s="47" t="s">
        <v>754</v>
      </c>
      <c r="H110" s="814">
        <v>0.659</v>
      </c>
      <c r="I110" s="47" t="s">
        <v>755</v>
      </c>
      <c r="J110" s="46">
        <f t="shared" si="4"/>
        <v>0</v>
      </c>
      <c r="K110" s="37" t="s">
        <v>775</v>
      </c>
    </row>
    <row r="111" spans="2:11" s="1" customFormat="1" ht="15" customHeight="1">
      <c r="B111" s="52">
        <v>4</v>
      </c>
      <c r="C111" s="53" t="s">
        <v>164</v>
      </c>
      <c r="D111" s="307"/>
      <c r="E111" s="308"/>
      <c r="F111" s="49"/>
      <c r="G111" s="47" t="s">
        <v>754</v>
      </c>
      <c r="H111" s="814">
        <v>0.707</v>
      </c>
      <c r="I111" s="47" t="s">
        <v>755</v>
      </c>
      <c r="J111" s="46">
        <f t="shared" si="4"/>
        <v>0</v>
      </c>
      <c r="K111" s="37" t="s">
        <v>776</v>
      </c>
    </row>
    <row r="112" spans="2:11" s="1" customFormat="1" ht="15" customHeight="1">
      <c r="B112" s="52">
        <v>5</v>
      </c>
      <c r="C112" s="53" t="s">
        <v>162</v>
      </c>
      <c r="D112" s="307"/>
      <c r="E112" s="308"/>
      <c r="F112" s="49"/>
      <c r="G112" s="47" t="s">
        <v>754</v>
      </c>
      <c r="H112" s="814">
        <v>0.753</v>
      </c>
      <c r="I112" s="47" t="s">
        <v>755</v>
      </c>
      <c r="J112" s="46">
        <f t="shared" si="4"/>
        <v>0</v>
      </c>
      <c r="K112" s="37" t="s">
        <v>779</v>
      </c>
    </row>
    <row r="113" spans="2:11" s="1" customFormat="1" ht="15" customHeight="1">
      <c r="B113" s="52">
        <v>6</v>
      </c>
      <c r="C113" s="53" t="s">
        <v>160</v>
      </c>
      <c r="D113" s="307"/>
      <c r="E113" s="308"/>
      <c r="F113" s="49"/>
      <c r="G113" s="47" t="s">
        <v>754</v>
      </c>
      <c r="H113" s="814">
        <v>0.8</v>
      </c>
      <c r="I113" s="47" t="s">
        <v>755</v>
      </c>
      <c r="J113" s="46">
        <f t="shared" si="4"/>
        <v>0</v>
      </c>
      <c r="K113" s="37" t="s">
        <v>756</v>
      </c>
    </row>
    <row r="114" spans="2:11" s="1" customFormat="1" ht="15" customHeight="1">
      <c r="B114" s="51">
        <v>7</v>
      </c>
      <c r="C114" s="50" t="s">
        <v>158</v>
      </c>
      <c r="D114" s="307"/>
      <c r="E114" s="308"/>
      <c r="F114" s="49"/>
      <c r="G114" s="47" t="s">
        <v>754</v>
      </c>
      <c r="H114" s="814">
        <v>0.8</v>
      </c>
      <c r="I114" s="47" t="s">
        <v>755</v>
      </c>
      <c r="J114" s="46">
        <f t="shared" si="4"/>
        <v>0</v>
      </c>
      <c r="K114" s="37" t="s">
        <v>757</v>
      </c>
    </row>
    <row r="115" spans="2:11" s="1" customFormat="1" ht="15" customHeight="1">
      <c r="B115" s="51">
        <v>8</v>
      </c>
      <c r="C115" s="50" t="s">
        <v>156</v>
      </c>
      <c r="D115" s="307"/>
      <c r="E115" s="308"/>
      <c r="F115" s="49"/>
      <c r="G115" s="47" t="s">
        <v>754</v>
      </c>
      <c r="H115" s="814">
        <v>0.8</v>
      </c>
      <c r="I115" s="47" t="s">
        <v>755</v>
      </c>
      <c r="J115" s="46">
        <f t="shared" si="4"/>
        <v>0</v>
      </c>
      <c r="K115" s="37" t="s">
        <v>758</v>
      </c>
    </row>
    <row r="116" spans="2:11" s="1" customFormat="1" ht="15" customHeight="1" thickBot="1">
      <c r="B116" s="51">
        <v>9</v>
      </c>
      <c r="C116" s="50" t="s">
        <v>154</v>
      </c>
      <c r="D116" s="307"/>
      <c r="E116" s="308"/>
      <c r="F116" s="49"/>
      <c r="G116" s="47" t="s">
        <v>754</v>
      </c>
      <c r="H116" s="814">
        <v>0.8</v>
      </c>
      <c r="I116" s="47" t="s">
        <v>755</v>
      </c>
      <c r="J116" s="46">
        <f t="shared" si="4"/>
        <v>0</v>
      </c>
      <c r="K116" s="37" t="s">
        <v>780</v>
      </c>
    </row>
    <row r="117" spans="2:11" s="1" customFormat="1" ht="15" customHeight="1">
      <c r="B117" s="90"/>
      <c r="C117" s="45"/>
      <c r="D117" s="44"/>
      <c r="E117" s="44"/>
      <c r="F117" s="43"/>
      <c r="G117" s="42"/>
      <c r="H117" s="319" t="s">
        <v>781</v>
      </c>
      <c r="I117" s="320"/>
      <c r="J117" s="39"/>
      <c r="K117" s="37"/>
    </row>
    <row r="118" spans="2:12" s="1" customFormat="1" ht="15" customHeight="1" thickBot="1">
      <c r="B118" s="88"/>
      <c r="C118" s="37"/>
      <c r="D118" s="37"/>
      <c r="E118" s="37"/>
      <c r="F118" s="41"/>
      <c r="G118" s="37"/>
      <c r="H118" s="321" t="s">
        <v>150</v>
      </c>
      <c r="I118" s="322"/>
      <c r="J118" s="38">
        <f>SUM(J108:J116)</f>
        <v>0</v>
      </c>
      <c r="K118" s="37" t="s">
        <v>954</v>
      </c>
      <c r="L118" s="1" t="s">
        <v>754</v>
      </c>
    </row>
    <row r="119" spans="2:11" s="1" customFormat="1" ht="18.75" customHeight="1">
      <c r="B119" s="88"/>
      <c r="C119" s="37"/>
      <c r="D119" s="37"/>
      <c r="E119" s="37"/>
      <c r="F119" s="41"/>
      <c r="G119" s="89"/>
      <c r="H119" s="819"/>
      <c r="I119" s="42"/>
      <c r="J119" s="43"/>
      <c r="K119" s="37"/>
    </row>
    <row r="120" spans="1:13" ht="18.75" customHeight="1">
      <c r="A120" s="12" t="s">
        <v>884</v>
      </c>
      <c r="B120" s="87" t="s">
        <v>170</v>
      </c>
      <c r="F120" s="98"/>
      <c r="J120" s="98"/>
      <c r="M120" s="37"/>
    </row>
    <row r="121" spans="1:13" ht="11.25" customHeight="1">
      <c r="A121" s="101"/>
      <c r="F121" s="98"/>
      <c r="J121" s="98"/>
      <c r="M121" s="37"/>
    </row>
    <row r="122" spans="1:13" ht="18.75" customHeight="1">
      <c r="A122" s="101"/>
      <c r="B122" s="309" t="s">
        <v>169</v>
      </c>
      <c r="C122" s="310"/>
      <c r="D122" s="309" t="s">
        <v>168</v>
      </c>
      <c r="E122" s="310"/>
      <c r="F122" s="62" t="s">
        <v>167</v>
      </c>
      <c r="G122" s="63"/>
      <c r="H122" s="812" t="s">
        <v>166</v>
      </c>
      <c r="I122" s="63"/>
      <c r="J122" s="62" t="s">
        <v>3</v>
      </c>
      <c r="K122" s="37"/>
      <c r="M122" s="37"/>
    </row>
    <row r="123" spans="1:11" ht="15" customHeight="1">
      <c r="A123" s="101"/>
      <c r="B123" s="61"/>
      <c r="C123" s="60"/>
      <c r="D123" s="59"/>
      <c r="E123" s="58"/>
      <c r="F123" s="57"/>
      <c r="G123" s="55"/>
      <c r="H123" s="813"/>
      <c r="I123" s="55"/>
      <c r="J123" s="54" t="s">
        <v>762</v>
      </c>
      <c r="K123" s="37"/>
    </row>
    <row r="124" spans="2:11" s="1" customFormat="1" ht="15" customHeight="1">
      <c r="B124" s="52">
        <v>1</v>
      </c>
      <c r="C124" s="53" t="s">
        <v>164</v>
      </c>
      <c r="D124" s="307"/>
      <c r="E124" s="308"/>
      <c r="F124" s="49"/>
      <c r="G124" s="47" t="s">
        <v>754</v>
      </c>
      <c r="H124" s="814">
        <v>0.447</v>
      </c>
      <c r="I124" s="47" t="s">
        <v>755</v>
      </c>
      <c r="J124" s="46">
        <f aca="true" t="shared" si="5" ref="J124:J129">ROUND(F124*H124,0)</f>
        <v>0</v>
      </c>
      <c r="K124" s="37" t="s">
        <v>773</v>
      </c>
    </row>
    <row r="125" spans="2:11" s="1" customFormat="1" ht="15" customHeight="1">
      <c r="B125" s="52">
        <v>2</v>
      </c>
      <c r="C125" s="53" t="s">
        <v>162</v>
      </c>
      <c r="D125" s="307"/>
      <c r="E125" s="308"/>
      <c r="F125" s="49"/>
      <c r="G125" s="47" t="s">
        <v>754</v>
      </c>
      <c r="H125" s="814">
        <v>0.473</v>
      </c>
      <c r="I125" s="47" t="s">
        <v>755</v>
      </c>
      <c r="J125" s="46">
        <f t="shared" si="5"/>
        <v>0</v>
      </c>
      <c r="K125" s="37" t="s">
        <v>774</v>
      </c>
    </row>
    <row r="126" spans="2:11" s="1" customFormat="1" ht="15" customHeight="1">
      <c r="B126" s="52">
        <v>3</v>
      </c>
      <c r="C126" s="53" t="s">
        <v>160</v>
      </c>
      <c r="D126" s="307"/>
      <c r="E126" s="308"/>
      <c r="F126" s="49"/>
      <c r="G126" s="47" t="s">
        <v>754</v>
      </c>
      <c r="H126" s="814">
        <v>0.5</v>
      </c>
      <c r="I126" s="47" t="s">
        <v>755</v>
      </c>
      <c r="J126" s="46">
        <f t="shared" si="5"/>
        <v>0</v>
      </c>
      <c r="K126" s="37" t="s">
        <v>775</v>
      </c>
    </row>
    <row r="127" spans="2:11" s="1" customFormat="1" ht="15" customHeight="1">
      <c r="B127" s="51">
        <v>4</v>
      </c>
      <c r="C127" s="50" t="s">
        <v>158</v>
      </c>
      <c r="D127" s="307"/>
      <c r="E127" s="308"/>
      <c r="F127" s="49"/>
      <c r="G127" s="47" t="s">
        <v>754</v>
      </c>
      <c r="H127" s="814">
        <v>0.5</v>
      </c>
      <c r="I127" s="47" t="s">
        <v>755</v>
      </c>
      <c r="J127" s="46">
        <f t="shared" si="5"/>
        <v>0</v>
      </c>
      <c r="K127" s="37" t="s">
        <v>776</v>
      </c>
    </row>
    <row r="128" spans="2:11" s="1" customFormat="1" ht="15" customHeight="1">
      <c r="B128" s="51">
        <v>5</v>
      </c>
      <c r="C128" s="50" t="s">
        <v>156</v>
      </c>
      <c r="D128" s="307"/>
      <c r="E128" s="308"/>
      <c r="F128" s="49"/>
      <c r="G128" s="47" t="s">
        <v>754</v>
      </c>
      <c r="H128" s="814">
        <v>0.5</v>
      </c>
      <c r="I128" s="47" t="s">
        <v>755</v>
      </c>
      <c r="J128" s="46">
        <f t="shared" si="5"/>
        <v>0</v>
      </c>
      <c r="K128" s="37" t="s">
        <v>779</v>
      </c>
    </row>
    <row r="129" spans="2:11" s="1" customFormat="1" ht="15" customHeight="1" thickBot="1">
      <c r="B129" s="51">
        <v>6</v>
      </c>
      <c r="C129" s="50" t="s">
        <v>154</v>
      </c>
      <c r="D129" s="307"/>
      <c r="E129" s="308"/>
      <c r="F129" s="49"/>
      <c r="G129" s="47" t="s">
        <v>754</v>
      </c>
      <c r="H129" s="814">
        <v>0.5</v>
      </c>
      <c r="I129" s="47" t="s">
        <v>755</v>
      </c>
      <c r="J129" s="46">
        <f t="shared" si="5"/>
        <v>0</v>
      </c>
      <c r="K129" s="37" t="s">
        <v>756</v>
      </c>
    </row>
    <row r="130" spans="2:11" s="1" customFormat="1" ht="15" customHeight="1">
      <c r="B130" s="90"/>
      <c r="C130" s="45"/>
      <c r="D130" s="44"/>
      <c r="E130" s="44"/>
      <c r="F130" s="89"/>
      <c r="G130" s="42"/>
      <c r="H130" s="319" t="s">
        <v>975</v>
      </c>
      <c r="I130" s="320"/>
      <c r="J130" s="39"/>
      <c r="K130" s="37"/>
    </row>
    <row r="131" spans="2:12" s="1" customFormat="1" ht="15" customHeight="1" thickBot="1">
      <c r="B131" s="88"/>
      <c r="C131" s="37"/>
      <c r="D131" s="37"/>
      <c r="E131" s="37"/>
      <c r="F131" s="37"/>
      <c r="G131" s="37"/>
      <c r="H131" s="321" t="s">
        <v>150</v>
      </c>
      <c r="I131" s="322"/>
      <c r="J131" s="38">
        <f>SUM(J124:J129)</f>
        <v>0</v>
      </c>
      <c r="K131" s="37" t="s">
        <v>955</v>
      </c>
      <c r="L131" s="1" t="s">
        <v>754</v>
      </c>
    </row>
    <row r="132" spans="2:11" s="1" customFormat="1" ht="18.75" customHeight="1" thickBot="1">
      <c r="B132" s="88"/>
      <c r="C132" s="37"/>
      <c r="D132" s="37"/>
      <c r="E132" s="37"/>
      <c r="F132" s="37"/>
      <c r="G132" s="89"/>
      <c r="H132" s="819"/>
      <c r="I132" s="42"/>
      <c r="J132" s="43"/>
      <c r="K132" s="37"/>
    </row>
    <row r="133" spans="2:11" s="1" customFormat="1" ht="18.75" customHeight="1">
      <c r="B133" s="88"/>
      <c r="C133" s="37"/>
      <c r="D133" s="37"/>
      <c r="E133" s="37"/>
      <c r="F133" s="37"/>
      <c r="G133" s="89"/>
      <c r="H133" s="325" t="s">
        <v>976</v>
      </c>
      <c r="I133" s="326"/>
      <c r="J133" s="39"/>
      <c r="K133" s="37"/>
    </row>
    <row r="134" spans="8:11" ht="18.75" customHeight="1" thickBot="1">
      <c r="H134" s="327" t="s">
        <v>147</v>
      </c>
      <c r="I134" s="328"/>
      <c r="J134" s="38" t="e">
        <f>SUMIF(L38:L131,"*",J38:J131)</f>
        <v>#DIV/0!</v>
      </c>
      <c r="K134" s="37" t="s">
        <v>977</v>
      </c>
    </row>
  </sheetData>
  <sheetProtection/>
  <mergeCells count="73">
    <mergeCell ref="D70:E70"/>
    <mergeCell ref="H39:I39"/>
    <mergeCell ref="D36:E36"/>
    <mergeCell ref="H38:I38"/>
    <mergeCell ref="D69:E69"/>
    <mergeCell ref="D62:E62"/>
    <mergeCell ref="D63:E63"/>
    <mergeCell ref="D68:E68"/>
    <mergeCell ref="I1:K1"/>
    <mergeCell ref="B5:C5"/>
    <mergeCell ref="D5:E5"/>
    <mergeCell ref="D30:E30"/>
    <mergeCell ref="D31:E31"/>
    <mergeCell ref="D32:E32"/>
    <mergeCell ref="D29:E29"/>
    <mergeCell ref="A1:B1"/>
    <mergeCell ref="C1:E1"/>
    <mergeCell ref="D33:E33"/>
    <mergeCell ref="B64:C64"/>
    <mergeCell ref="D64:E64"/>
    <mergeCell ref="D37:E37"/>
    <mergeCell ref="B65:C67"/>
    <mergeCell ref="D65:E67"/>
    <mergeCell ref="B44:C44"/>
    <mergeCell ref="D44:E44"/>
    <mergeCell ref="D34:E34"/>
    <mergeCell ref="D35:E35"/>
    <mergeCell ref="B82:C82"/>
    <mergeCell ref="D82:E82"/>
    <mergeCell ref="D71:E71"/>
    <mergeCell ref="D72:E72"/>
    <mergeCell ref="D74:E74"/>
    <mergeCell ref="B75:C75"/>
    <mergeCell ref="D75:E75"/>
    <mergeCell ref="D73:E73"/>
    <mergeCell ref="D92:E92"/>
    <mergeCell ref="D93:E93"/>
    <mergeCell ref="D94:E94"/>
    <mergeCell ref="D95:E95"/>
    <mergeCell ref="H76:I76"/>
    <mergeCell ref="H77:I77"/>
    <mergeCell ref="B106:C106"/>
    <mergeCell ref="D106:E106"/>
    <mergeCell ref="D96:E96"/>
    <mergeCell ref="D97:E97"/>
    <mergeCell ref="D98:E98"/>
    <mergeCell ref="D100:E100"/>
    <mergeCell ref="D99:E99"/>
    <mergeCell ref="D108:E108"/>
    <mergeCell ref="D109:E109"/>
    <mergeCell ref="D110:E110"/>
    <mergeCell ref="D111:E111"/>
    <mergeCell ref="H101:I101"/>
    <mergeCell ref="H102:I102"/>
    <mergeCell ref="H117:I117"/>
    <mergeCell ref="H118:I118"/>
    <mergeCell ref="B122:C122"/>
    <mergeCell ref="D122:E122"/>
    <mergeCell ref="D112:E112"/>
    <mergeCell ref="D113:E113"/>
    <mergeCell ref="D114:E114"/>
    <mergeCell ref="D116:E116"/>
    <mergeCell ref="D115:E115"/>
    <mergeCell ref="D124:E124"/>
    <mergeCell ref="D125:E125"/>
    <mergeCell ref="H134:I134"/>
    <mergeCell ref="D126:E126"/>
    <mergeCell ref="D127:E127"/>
    <mergeCell ref="D129:E129"/>
    <mergeCell ref="H130:I130"/>
    <mergeCell ref="H131:I131"/>
    <mergeCell ref="H133:I133"/>
    <mergeCell ref="D128:E128"/>
  </mergeCells>
  <printOptions/>
  <pageMargins left="0.787" right="0.787" top="0.984" bottom="0.984" header="0.512" footer="0.512"/>
  <pageSetup horizontalDpi="600" verticalDpi="600" orientation="portrait" paperSize="9" scale="90" r:id="rId1"/>
  <rowBreaks count="2" manualBreakCount="2">
    <brk id="41" max="255" man="1"/>
    <brk id="79" max="255" man="1"/>
  </rowBreaks>
</worksheet>
</file>

<file path=xl/worksheets/sheet4.xml><?xml version="1.0" encoding="utf-8"?>
<worksheet xmlns="http://schemas.openxmlformats.org/spreadsheetml/2006/main" xmlns:r="http://schemas.openxmlformats.org/officeDocument/2006/relationships">
  <dimension ref="A1:N136"/>
  <sheetViews>
    <sheetView showGridLines="0" view="pageBreakPreview" zoomScaleSheetLayoutView="10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7" customWidth="1"/>
    <col min="7" max="7" width="2.25390625" style="97" bestFit="1" customWidth="1"/>
    <col min="8" max="8" width="11.875" style="97" customWidth="1"/>
    <col min="9" max="9" width="2.25390625" style="97" bestFit="1" customWidth="1"/>
    <col min="10" max="10" width="11.875" style="97" customWidth="1"/>
    <col min="11" max="11" width="3.125" style="97" customWidth="1"/>
    <col min="12" max="16384" width="9.00390625" style="97" customWidth="1"/>
  </cols>
  <sheetData>
    <row r="1" spans="1:11" ht="18.75" customHeight="1">
      <c r="A1" s="329" t="s">
        <v>230</v>
      </c>
      <c r="B1" s="331"/>
      <c r="C1" s="329" t="s">
        <v>30</v>
      </c>
      <c r="D1" s="330"/>
      <c r="E1" s="331"/>
      <c r="H1" s="34" t="s">
        <v>0</v>
      </c>
      <c r="I1" s="332">
        <f>'総括表'!H4</f>
        <v>0</v>
      </c>
      <c r="J1" s="332"/>
      <c r="K1" s="332"/>
    </row>
    <row r="2" ht="18.75" customHeight="1">
      <c r="J2" s="631"/>
    </row>
    <row r="3" spans="1:2" ht="14.25">
      <c r="A3" s="12" t="s">
        <v>1</v>
      </c>
      <c r="B3" s="87" t="s">
        <v>249</v>
      </c>
    </row>
    <row r="4" ht="7.5" customHeight="1">
      <c r="A4" s="101"/>
    </row>
    <row r="5" spans="1:5" ht="15" customHeight="1">
      <c r="A5" s="101"/>
      <c r="B5" s="523" t="s">
        <v>965</v>
      </c>
      <c r="C5" s="523"/>
      <c r="D5" s="523"/>
      <c r="E5" s="523"/>
    </row>
    <row r="6" spans="1:8" s="1" customFormat="1" ht="15" customHeight="1">
      <c r="A6" s="12"/>
      <c r="B6" s="523"/>
      <c r="C6" s="523"/>
      <c r="D6" s="523"/>
      <c r="E6" s="523"/>
      <c r="H6" s="1" t="s">
        <v>248</v>
      </c>
    </row>
    <row r="7" spans="1:12" s="1" customFormat="1" ht="18.75" customHeight="1">
      <c r="A7" s="12"/>
      <c r="B7" s="523"/>
      <c r="C7" s="523"/>
      <c r="D7" s="523"/>
      <c r="E7" s="523"/>
      <c r="F7" s="797"/>
      <c r="G7" s="10" t="s">
        <v>148</v>
      </c>
      <c r="H7" s="521">
        <v>0.3</v>
      </c>
      <c r="I7" s="10" t="s">
        <v>153</v>
      </c>
      <c r="J7" s="24">
        <f>ROUND(F7*H7,0)</f>
        <v>0</v>
      </c>
      <c r="K7" s="37" t="s">
        <v>219</v>
      </c>
      <c r="L7" s="1" t="s">
        <v>148</v>
      </c>
    </row>
    <row r="8" ht="11.25" customHeight="1">
      <c r="J8" s="798" t="s">
        <v>247</v>
      </c>
    </row>
    <row r="9" ht="9" customHeight="1">
      <c r="J9" s="798"/>
    </row>
    <row r="10" spans="1:2" ht="18.75" customHeight="1">
      <c r="A10" s="12" t="s">
        <v>26</v>
      </c>
      <c r="B10" s="87" t="s">
        <v>246</v>
      </c>
    </row>
    <row r="11" ht="11.25" customHeight="1">
      <c r="A11" s="101"/>
    </row>
    <row r="12" spans="1:11" ht="14.25">
      <c r="A12" s="101"/>
      <c r="B12" s="309" t="s">
        <v>169</v>
      </c>
      <c r="C12" s="310"/>
      <c r="D12" s="309" t="s">
        <v>168</v>
      </c>
      <c r="E12" s="310"/>
      <c r="F12" s="63" t="s">
        <v>167</v>
      </c>
      <c r="G12" s="63"/>
      <c r="H12" s="63" t="s">
        <v>166</v>
      </c>
      <c r="I12" s="63"/>
      <c r="J12" s="63" t="s">
        <v>3</v>
      </c>
      <c r="K12" s="37"/>
    </row>
    <row r="13" spans="1:11" ht="14.25">
      <c r="A13" s="101"/>
      <c r="B13" s="61"/>
      <c r="C13" s="60"/>
      <c r="D13" s="59"/>
      <c r="E13" s="58"/>
      <c r="F13" s="55"/>
      <c r="G13" s="55"/>
      <c r="H13" s="55"/>
      <c r="I13" s="55"/>
      <c r="J13" s="632" t="s">
        <v>165</v>
      </c>
      <c r="K13" s="37"/>
    </row>
    <row r="14" spans="2:12" s="1" customFormat="1" ht="15" customHeight="1">
      <c r="B14" s="52">
        <v>1</v>
      </c>
      <c r="C14" s="53" t="s">
        <v>193</v>
      </c>
      <c r="D14" s="136" t="s">
        <v>192</v>
      </c>
      <c r="E14" s="50" t="s">
        <v>191</v>
      </c>
      <c r="F14" s="799"/>
      <c r="G14" s="47" t="s">
        <v>148</v>
      </c>
      <c r="H14" s="114">
        <v>0.205</v>
      </c>
      <c r="I14" s="47" t="s">
        <v>153</v>
      </c>
      <c r="J14" s="24">
        <f aca="true" t="shared" si="0" ref="J14:J24">ROUND(F14*H14,0)</f>
        <v>0</v>
      </c>
      <c r="K14" s="37" t="s">
        <v>163</v>
      </c>
      <c r="L14" s="37"/>
    </row>
    <row r="15" spans="2:12" s="1" customFormat="1" ht="15" customHeight="1">
      <c r="B15" s="529"/>
      <c r="C15" s="58"/>
      <c r="D15" s="136" t="s">
        <v>190</v>
      </c>
      <c r="E15" s="50" t="s">
        <v>189</v>
      </c>
      <c r="F15" s="799"/>
      <c r="G15" s="47" t="s">
        <v>148</v>
      </c>
      <c r="H15" s="114">
        <v>0.205</v>
      </c>
      <c r="I15" s="63" t="s">
        <v>153</v>
      </c>
      <c r="J15" s="800">
        <f t="shared" si="0"/>
        <v>0</v>
      </c>
      <c r="K15" s="37" t="s">
        <v>161</v>
      </c>
      <c r="L15" s="37"/>
    </row>
    <row r="16" spans="2:12" s="1" customFormat="1" ht="15" customHeight="1">
      <c r="B16" s="52">
        <v>2</v>
      </c>
      <c r="C16" s="53" t="s">
        <v>178</v>
      </c>
      <c r="D16" s="307"/>
      <c r="E16" s="308"/>
      <c r="F16" s="799"/>
      <c r="G16" s="47" t="s">
        <v>148</v>
      </c>
      <c r="H16" s="114">
        <v>0.219</v>
      </c>
      <c r="I16" s="47" t="s">
        <v>153</v>
      </c>
      <c r="J16" s="24">
        <f t="shared" si="0"/>
        <v>0</v>
      </c>
      <c r="K16" s="37" t="s">
        <v>159</v>
      </c>
      <c r="L16" s="37"/>
    </row>
    <row r="17" spans="2:12" s="1" customFormat="1" ht="15" customHeight="1">
      <c r="B17" s="52">
        <v>3</v>
      </c>
      <c r="C17" s="53" t="s">
        <v>177</v>
      </c>
      <c r="D17" s="307"/>
      <c r="E17" s="308"/>
      <c r="F17" s="799"/>
      <c r="G17" s="47" t="s">
        <v>148</v>
      </c>
      <c r="H17" s="114">
        <v>0.236</v>
      </c>
      <c r="I17" s="47" t="s">
        <v>153</v>
      </c>
      <c r="J17" s="24">
        <f t="shared" si="0"/>
        <v>0</v>
      </c>
      <c r="K17" s="37" t="s">
        <v>157</v>
      </c>
      <c r="L17" s="37"/>
    </row>
    <row r="18" spans="2:12" s="1" customFormat="1" ht="15" customHeight="1">
      <c r="B18" s="52">
        <v>4</v>
      </c>
      <c r="C18" s="53" t="s">
        <v>176</v>
      </c>
      <c r="D18" s="307"/>
      <c r="E18" s="308"/>
      <c r="F18" s="799"/>
      <c r="G18" s="47" t="s">
        <v>148</v>
      </c>
      <c r="H18" s="114">
        <v>0.416</v>
      </c>
      <c r="I18" s="47" t="s">
        <v>153</v>
      </c>
      <c r="J18" s="24">
        <f t="shared" si="0"/>
        <v>0</v>
      </c>
      <c r="K18" s="37" t="s">
        <v>155</v>
      </c>
      <c r="L18" s="37"/>
    </row>
    <row r="19" spans="2:12" s="1" customFormat="1" ht="15" customHeight="1">
      <c r="B19" s="52">
        <v>5</v>
      </c>
      <c r="C19" s="53" t="s">
        <v>164</v>
      </c>
      <c r="D19" s="307"/>
      <c r="E19" s="308"/>
      <c r="F19" s="799"/>
      <c r="G19" s="47" t="s">
        <v>148</v>
      </c>
      <c r="H19" s="114">
        <v>0.447</v>
      </c>
      <c r="I19" s="47" t="s">
        <v>153</v>
      </c>
      <c r="J19" s="24">
        <f t="shared" si="0"/>
        <v>0</v>
      </c>
      <c r="K19" s="37" t="s">
        <v>152</v>
      </c>
      <c r="L19" s="37"/>
    </row>
    <row r="20" spans="2:12" s="1" customFormat="1" ht="15" customHeight="1">
      <c r="B20" s="52">
        <v>6</v>
      </c>
      <c r="C20" s="53" t="s">
        <v>162</v>
      </c>
      <c r="D20" s="307"/>
      <c r="E20" s="308"/>
      <c r="F20" s="799"/>
      <c r="G20" s="47" t="s">
        <v>148</v>
      </c>
      <c r="H20" s="114">
        <v>0.473</v>
      </c>
      <c r="I20" s="47" t="s">
        <v>153</v>
      </c>
      <c r="J20" s="24">
        <f t="shared" si="0"/>
        <v>0</v>
      </c>
      <c r="K20" s="37" t="s">
        <v>175</v>
      </c>
      <c r="L20" s="37"/>
    </row>
    <row r="21" spans="2:12" s="1" customFormat="1" ht="15" customHeight="1">
      <c r="B21" s="52">
        <v>7</v>
      </c>
      <c r="C21" s="53" t="s">
        <v>160</v>
      </c>
      <c r="D21" s="307"/>
      <c r="E21" s="308"/>
      <c r="F21" s="799"/>
      <c r="G21" s="47" t="s">
        <v>148</v>
      </c>
      <c r="H21" s="114">
        <v>0.5</v>
      </c>
      <c r="I21" s="47" t="s">
        <v>153</v>
      </c>
      <c r="J21" s="24">
        <f t="shared" si="0"/>
        <v>0</v>
      </c>
      <c r="K21" s="37" t="s">
        <v>174</v>
      </c>
      <c r="L21" s="37"/>
    </row>
    <row r="22" spans="2:11" s="1" customFormat="1" ht="15" customHeight="1">
      <c r="B22" s="52">
        <v>8</v>
      </c>
      <c r="C22" s="53" t="s">
        <v>158</v>
      </c>
      <c r="D22" s="307"/>
      <c r="E22" s="308"/>
      <c r="F22" s="801"/>
      <c r="G22" s="63" t="s">
        <v>148</v>
      </c>
      <c r="H22" s="114">
        <v>0.5</v>
      </c>
      <c r="I22" s="47" t="s">
        <v>153</v>
      </c>
      <c r="J22" s="24">
        <f t="shared" si="0"/>
        <v>0</v>
      </c>
      <c r="K22" s="37" t="s">
        <v>173</v>
      </c>
    </row>
    <row r="23" spans="2:11" s="1" customFormat="1" ht="15" customHeight="1">
      <c r="B23" s="51">
        <v>9</v>
      </c>
      <c r="C23" s="50" t="s">
        <v>156</v>
      </c>
      <c r="D23" s="307"/>
      <c r="E23" s="802"/>
      <c r="F23" s="799"/>
      <c r="G23" s="47" t="s">
        <v>148</v>
      </c>
      <c r="H23" s="286">
        <v>0.5</v>
      </c>
      <c r="I23" s="63" t="s">
        <v>153</v>
      </c>
      <c r="J23" s="800">
        <f t="shared" si="0"/>
        <v>0</v>
      </c>
      <c r="K23" s="37" t="s">
        <v>188</v>
      </c>
    </row>
    <row r="24" spans="2:11" s="1" customFormat="1" ht="15" customHeight="1" thickBot="1">
      <c r="B24" s="51">
        <v>10</v>
      </c>
      <c r="C24" s="50" t="s">
        <v>154</v>
      </c>
      <c r="D24" s="307"/>
      <c r="E24" s="802"/>
      <c r="F24" s="799"/>
      <c r="G24" s="47" t="s">
        <v>148</v>
      </c>
      <c r="H24" s="286">
        <v>0.5</v>
      </c>
      <c r="I24" s="63" t="s">
        <v>153</v>
      </c>
      <c r="J24" s="800">
        <f t="shared" si="0"/>
        <v>0</v>
      </c>
      <c r="K24" s="37" t="s">
        <v>187</v>
      </c>
    </row>
    <row r="25" spans="2:11" s="1" customFormat="1" ht="15" customHeight="1">
      <c r="B25" s="756"/>
      <c r="C25" s="89"/>
      <c r="D25" s="89"/>
      <c r="E25" s="89"/>
      <c r="F25" s="89"/>
      <c r="G25" s="803"/>
      <c r="H25" s="319" t="s">
        <v>252</v>
      </c>
      <c r="I25" s="320"/>
      <c r="J25" s="804"/>
      <c r="K25" s="37"/>
    </row>
    <row r="26" spans="2:12" s="1" customFormat="1" ht="15" customHeight="1" thickBot="1">
      <c r="B26" s="756"/>
      <c r="C26" s="89"/>
      <c r="D26" s="89"/>
      <c r="E26" s="89"/>
      <c r="F26" s="89"/>
      <c r="G26" s="803"/>
      <c r="H26" s="321" t="s">
        <v>150</v>
      </c>
      <c r="I26" s="322"/>
      <c r="J26" s="805">
        <f>SUM(J14:J24)</f>
        <v>0</v>
      </c>
      <c r="K26" s="37" t="s">
        <v>212</v>
      </c>
      <c r="L26" s="1" t="s">
        <v>148</v>
      </c>
    </row>
    <row r="27" spans="2:11" s="1" customFormat="1" ht="9" customHeight="1">
      <c r="B27" s="756"/>
      <c r="C27" s="89"/>
      <c r="D27" s="89"/>
      <c r="E27" s="89"/>
      <c r="F27" s="89"/>
      <c r="G27" s="42"/>
      <c r="H27" s="42"/>
      <c r="I27" s="42"/>
      <c r="J27" s="89"/>
      <c r="K27" s="37"/>
    </row>
    <row r="28" spans="1:11" s="1" customFormat="1" ht="15" customHeight="1">
      <c r="A28" s="12" t="s">
        <v>31</v>
      </c>
      <c r="B28" s="87" t="s">
        <v>245</v>
      </c>
      <c r="C28" s="97"/>
      <c r="D28" s="97"/>
      <c r="E28" s="97"/>
      <c r="F28" s="97"/>
      <c r="G28" s="42"/>
      <c r="H28" s="42"/>
      <c r="I28" s="42"/>
      <c r="J28" s="89"/>
      <c r="K28" s="37"/>
    </row>
    <row r="29" ht="7.5" customHeight="1">
      <c r="A29" s="101"/>
    </row>
    <row r="30" spans="2:11" s="1" customFormat="1" ht="13.5">
      <c r="B30" s="309" t="s">
        <v>235</v>
      </c>
      <c r="C30" s="310"/>
      <c r="D30" s="309" t="s">
        <v>168</v>
      </c>
      <c r="E30" s="310"/>
      <c r="F30" s="63" t="s">
        <v>234</v>
      </c>
      <c r="G30" s="63"/>
      <c r="H30" s="63" t="s">
        <v>166</v>
      </c>
      <c r="I30" s="63"/>
      <c r="J30" s="63" t="s">
        <v>3</v>
      </c>
      <c r="K30" s="37"/>
    </row>
    <row r="31" spans="2:11" s="1" customFormat="1" ht="13.5">
      <c r="B31" s="61"/>
      <c r="C31" s="60"/>
      <c r="D31" s="59"/>
      <c r="E31" s="58"/>
      <c r="F31" s="55"/>
      <c r="G31" s="55"/>
      <c r="H31" s="55"/>
      <c r="I31" s="55"/>
      <c r="J31" s="632" t="s">
        <v>165</v>
      </c>
      <c r="K31" s="37"/>
    </row>
    <row r="32" spans="2:11" s="1" customFormat="1" ht="15" customHeight="1">
      <c r="B32" s="52">
        <v>1</v>
      </c>
      <c r="C32" s="53" t="s">
        <v>217</v>
      </c>
      <c r="D32" s="136" t="s">
        <v>192</v>
      </c>
      <c r="E32" s="50" t="s">
        <v>191</v>
      </c>
      <c r="F32" s="799"/>
      <c r="G32" s="47" t="s">
        <v>148</v>
      </c>
      <c r="H32" s="100">
        <v>0.082</v>
      </c>
      <c r="I32" s="47" t="s">
        <v>153</v>
      </c>
      <c r="J32" s="24">
        <f aca="true" t="shared" si="1" ref="J32:J51">ROUND(F32*H32,0)</f>
        <v>0</v>
      </c>
      <c r="K32" s="37" t="s">
        <v>163</v>
      </c>
    </row>
    <row r="33" spans="2:11" s="1" customFormat="1" ht="15" customHeight="1">
      <c r="B33" s="529"/>
      <c r="C33" s="58"/>
      <c r="D33" s="136" t="s">
        <v>190</v>
      </c>
      <c r="E33" s="50" t="s">
        <v>189</v>
      </c>
      <c r="F33" s="799"/>
      <c r="G33" s="47" t="s">
        <v>148</v>
      </c>
      <c r="H33" s="99">
        <v>0.065</v>
      </c>
      <c r="I33" s="63" t="s">
        <v>153</v>
      </c>
      <c r="J33" s="800">
        <f t="shared" si="1"/>
        <v>0</v>
      </c>
      <c r="K33" s="37" t="s">
        <v>161</v>
      </c>
    </row>
    <row r="34" spans="2:11" s="1" customFormat="1" ht="15" customHeight="1">
      <c r="B34" s="52">
        <v>2</v>
      </c>
      <c r="C34" s="53" t="s">
        <v>216</v>
      </c>
      <c r="D34" s="136" t="s">
        <v>192</v>
      </c>
      <c r="E34" s="50" t="s">
        <v>191</v>
      </c>
      <c r="F34" s="799"/>
      <c r="G34" s="47" t="s">
        <v>148</v>
      </c>
      <c r="H34" s="100">
        <v>0.062</v>
      </c>
      <c r="I34" s="47" t="s">
        <v>153</v>
      </c>
      <c r="J34" s="24">
        <f t="shared" si="1"/>
        <v>0</v>
      </c>
      <c r="K34" s="37" t="s">
        <v>159</v>
      </c>
    </row>
    <row r="35" spans="2:11" s="1" customFormat="1" ht="15" customHeight="1">
      <c r="B35" s="529"/>
      <c r="C35" s="58"/>
      <c r="D35" s="136" t="s">
        <v>190</v>
      </c>
      <c r="E35" s="50" t="s">
        <v>189</v>
      </c>
      <c r="F35" s="799"/>
      <c r="G35" s="47" t="s">
        <v>148</v>
      </c>
      <c r="H35" s="99">
        <v>0.05</v>
      </c>
      <c r="I35" s="63" t="s">
        <v>153</v>
      </c>
      <c r="J35" s="800">
        <f t="shared" si="1"/>
        <v>0</v>
      </c>
      <c r="K35" s="37" t="s">
        <v>157</v>
      </c>
    </row>
    <row r="36" spans="2:11" s="1" customFormat="1" ht="15" customHeight="1">
      <c r="B36" s="52">
        <v>3</v>
      </c>
      <c r="C36" s="53" t="s">
        <v>215</v>
      </c>
      <c r="D36" s="136" t="s">
        <v>192</v>
      </c>
      <c r="E36" s="50" t="s">
        <v>191</v>
      </c>
      <c r="F36" s="799"/>
      <c r="G36" s="47" t="s">
        <v>148</v>
      </c>
      <c r="H36" s="100">
        <v>0.084</v>
      </c>
      <c r="I36" s="47" t="s">
        <v>153</v>
      </c>
      <c r="J36" s="24">
        <f t="shared" si="1"/>
        <v>0</v>
      </c>
      <c r="K36" s="37" t="s">
        <v>155</v>
      </c>
    </row>
    <row r="37" spans="2:11" s="1" customFormat="1" ht="15" customHeight="1">
      <c r="B37" s="529"/>
      <c r="C37" s="58"/>
      <c r="D37" s="136" t="s">
        <v>190</v>
      </c>
      <c r="E37" s="50" t="s">
        <v>189</v>
      </c>
      <c r="F37" s="799"/>
      <c r="G37" s="47" t="s">
        <v>148</v>
      </c>
      <c r="H37" s="99">
        <v>0.067</v>
      </c>
      <c r="I37" s="63" t="s">
        <v>153</v>
      </c>
      <c r="J37" s="800">
        <f t="shared" si="1"/>
        <v>0</v>
      </c>
      <c r="K37" s="37" t="s">
        <v>152</v>
      </c>
    </row>
    <row r="38" spans="2:11" s="1" customFormat="1" ht="15" customHeight="1">
      <c r="B38" s="52">
        <v>4</v>
      </c>
      <c r="C38" s="53" t="s">
        <v>214</v>
      </c>
      <c r="D38" s="136" t="s">
        <v>192</v>
      </c>
      <c r="E38" s="50" t="s">
        <v>191</v>
      </c>
      <c r="F38" s="799"/>
      <c r="G38" s="47" t="s">
        <v>148</v>
      </c>
      <c r="H38" s="100">
        <v>0.099</v>
      </c>
      <c r="I38" s="47" t="s">
        <v>153</v>
      </c>
      <c r="J38" s="24">
        <f t="shared" si="1"/>
        <v>0</v>
      </c>
      <c r="K38" s="37" t="s">
        <v>175</v>
      </c>
    </row>
    <row r="39" spans="2:11" s="1" customFormat="1" ht="15" customHeight="1">
      <c r="B39" s="529"/>
      <c r="C39" s="58"/>
      <c r="D39" s="136" t="s">
        <v>190</v>
      </c>
      <c r="E39" s="50" t="s">
        <v>189</v>
      </c>
      <c r="F39" s="799"/>
      <c r="G39" s="47" t="s">
        <v>148</v>
      </c>
      <c r="H39" s="99">
        <v>0.086</v>
      </c>
      <c r="I39" s="63" t="s">
        <v>153</v>
      </c>
      <c r="J39" s="800">
        <f t="shared" si="1"/>
        <v>0</v>
      </c>
      <c r="K39" s="37" t="s">
        <v>174</v>
      </c>
    </row>
    <row r="40" spans="2:11" s="1" customFormat="1" ht="15" customHeight="1">
      <c r="B40" s="52">
        <v>5</v>
      </c>
      <c r="C40" s="53" t="s">
        <v>196</v>
      </c>
      <c r="D40" s="136" t="s">
        <v>192</v>
      </c>
      <c r="E40" s="50" t="s">
        <v>191</v>
      </c>
      <c r="F40" s="799"/>
      <c r="G40" s="47" t="s">
        <v>148</v>
      </c>
      <c r="H40" s="100">
        <v>0.083</v>
      </c>
      <c r="I40" s="47" t="s">
        <v>153</v>
      </c>
      <c r="J40" s="24">
        <f t="shared" si="1"/>
        <v>0</v>
      </c>
      <c r="K40" s="37" t="s">
        <v>173</v>
      </c>
    </row>
    <row r="41" spans="2:11" s="1" customFormat="1" ht="15" customHeight="1">
      <c r="B41" s="529"/>
      <c r="C41" s="58"/>
      <c r="D41" s="136" t="s">
        <v>190</v>
      </c>
      <c r="E41" s="50" t="s">
        <v>189</v>
      </c>
      <c r="F41" s="799"/>
      <c r="G41" s="47" t="s">
        <v>148</v>
      </c>
      <c r="H41" s="99">
        <v>0.036</v>
      </c>
      <c r="I41" s="63" t="s">
        <v>153</v>
      </c>
      <c r="J41" s="800">
        <f t="shared" si="1"/>
        <v>0</v>
      </c>
      <c r="K41" s="37" t="s">
        <v>188</v>
      </c>
    </row>
    <row r="42" spans="2:11" s="1" customFormat="1" ht="15" customHeight="1">
      <c r="B42" s="52">
        <v>6</v>
      </c>
      <c r="C42" s="53" t="s">
        <v>195</v>
      </c>
      <c r="D42" s="136" t="s">
        <v>192</v>
      </c>
      <c r="E42" s="50" t="s">
        <v>191</v>
      </c>
      <c r="F42" s="799"/>
      <c r="G42" s="47" t="s">
        <v>148</v>
      </c>
      <c r="H42" s="100">
        <v>0.095</v>
      </c>
      <c r="I42" s="47" t="s">
        <v>153</v>
      </c>
      <c r="J42" s="24">
        <f t="shared" si="1"/>
        <v>0</v>
      </c>
      <c r="K42" s="37" t="s">
        <v>187</v>
      </c>
    </row>
    <row r="43" spans="2:11" s="1" customFormat="1" ht="15" customHeight="1">
      <c r="B43" s="529"/>
      <c r="C43" s="58"/>
      <c r="D43" s="136" t="s">
        <v>190</v>
      </c>
      <c r="E43" s="50" t="s">
        <v>189</v>
      </c>
      <c r="F43" s="799"/>
      <c r="G43" s="47" t="s">
        <v>148</v>
      </c>
      <c r="H43" s="99">
        <v>0.037</v>
      </c>
      <c r="I43" s="63" t="s">
        <v>153</v>
      </c>
      <c r="J43" s="800">
        <f t="shared" si="1"/>
        <v>0</v>
      </c>
      <c r="K43" s="37" t="s">
        <v>186</v>
      </c>
    </row>
    <row r="44" spans="2:11" s="1" customFormat="1" ht="15" customHeight="1">
      <c r="B44" s="52">
        <v>7</v>
      </c>
      <c r="C44" s="53" t="s">
        <v>194</v>
      </c>
      <c r="D44" s="136" t="s">
        <v>192</v>
      </c>
      <c r="E44" s="50" t="s">
        <v>191</v>
      </c>
      <c r="F44" s="799"/>
      <c r="G44" s="47" t="s">
        <v>148</v>
      </c>
      <c r="H44" s="100">
        <v>0.11</v>
      </c>
      <c r="I44" s="47" t="s">
        <v>153</v>
      </c>
      <c r="J44" s="24">
        <f t="shared" si="1"/>
        <v>0</v>
      </c>
      <c r="K44" s="37" t="s">
        <v>185</v>
      </c>
    </row>
    <row r="45" spans="2:11" s="1" customFormat="1" ht="15" customHeight="1">
      <c r="B45" s="529"/>
      <c r="C45" s="58"/>
      <c r="D45" s="136" t="s">
        <v>190</v>
      </c>
      <c r="E45" s="50" t="s">
        <v>189</v>
      </c>
      <c r="F45" s="799"/>
      <c r="G45" s="47" t="s">
        <v>148</v>
      </c>
      <c r="H45" s="99">
        <v>0.038</v>
      </c>
      <c r="I45" s="63" t="s">
        <v>153</v>
      </c>
      <c r="J45" s="800">
        <f t="shared" si="1"/>
        <v>0</v>
      </c>
      <c r="K45" s="37" t="s">
        <v>184</v>
      </c>
    </row>
    <row r="46" spans="2:11" s="1" customFormat="1" ht="15" customHeight="1">
      <c r="B46" s="52">
        <v>8</v>
      </c>
      <c r="C46" s="53" t="s">
        <v>193</v>
      </c>
      <c r="D46" s="136" t="s">
        <v>192</v>
      </c>
      <c r="E46" s="50" t="s">
        <v>191</v>
      </c>
      <c r="F46" s="799"/>
      <c r="G46" s="47" t="s">
        <v>148</v>
      </c>
      <c r="H46" s="100">
        <v>0.196</v>
      </c>
      <c r="I46" s="47" t="s">
        <v>153</v>
      </c>
      <c r="J46" s="24">
        <f t="shared" si="1"/>
        <v>0</v>
      </c>
      <c r="K46" s="37" t="s">
        <v>183</v>
      </c>
    </row>
    <row r="47" spans="2:11" s="1" customFormat="1" ht="15" customHeight="1">
      <c r="B47" s="529"/>
      <c r="C47" s="58"/>
      <c r="D47" s="136" t="s">
        <v>190</v>
      </c>
      <c r="E47" s="50" t="s">
        <v>189</v>
      </c>
      <c r="F47" s="799"/>
      <c r="G47" s="47" t="s">
        <v>148</v>
      </c>
      <c r="H47" s="99">
        <v>0.203</v>
      </c>
      <c r="I47" s="63" t="s">
        <v>153</v>
      </c>
      <c r="J47" s="800">
        <f t="shared" si="1"/>
        <v>0</v>
      </c>
      <c r="K47" s="37" t="s">
        <v>182</v>
      </c>
    </row>
    <row r="48" spans="2:11" s="1" customFormat="1" ht="15" customHeight="1">
      <c r="B48" s="52">
        <v>9</v>
      </c>
      <c r="C48" s="53" t="s">
        <v>178</v>
      </c>
      <c r="D48" s="307"/>
      <c r="E48" s="308"/>
      <c r="F48" s="799"/>
      <c r="G48" s="47" t="s">
        <v>148</v>
      </c>
      <c r="H48" s="100">
        <v>0.222</v>
      </c>
      <c r="I48" s="47" t="s">
        <v>153</v>
      </c>
      <c r="J48" s="24">
        <f t="shared" si="1"/>
        <v>0</v>
      </c>
      <c r="K48" s="37" t="s">
        <v>181</v>
      </c>
    </row>
    <row r="49" spans="2:11" s="1" customFormat="1" ht="15" customHeight="1">
      <c r="B49" s="52">
        <v>10</v>
      </c>
      <c r="C49" s="53" t="s">
        <v>177</v>
      </c>
      <c r="D49" s="307"/>
      <c r="E49" s="308"/>
      <c r="F49" s="799"/>
      <c r="G49" s="47" t="s">
        <v>148</v>
      </c>
      <c r="H49" s="100">
        <v>0.239</v>
      </c>
      <c r="I49" s="47" t="s">
        <v>153</v>
      </c>
      <c r="J49" s="24">
        <f t="shared" si="1"/>
        <v>0</v>
      </c>
      <c r="K49" s="37" t="s">
        <v>213</v>
      </c>
    </row>
    <row r="50" spans="2:11" s="1" customFormat="1" ht="15" customHeight="1">
      <c r="B50" s="52">
        <v>11</v>
      </c>
      <c r="C50" s="53" t="s">
        <v>176</v>
      </c>
      <c r="D50" s="307"/>
      <c r="E50" s="308"/>
      <c r="F50" s="799"/>
      <c r="G50" s="47" t="s">
        <v>148</v>
      </c>
      <c r="H50" s="100">
        <v>0.257</v>
      </c>
      <c r="I50" s="47" t="s">
        <v>153</v>
      </c>
      <c r="J50" s="24">
        <f t="shared" si="1"/>
        <v>0</v>
      </c>
      <c r="K50" s="37" t="s">
        <v>207</v>
      </c>
    </row>
    <row r="51" spans="2:11" s="1" customFormat="1" ht="15" customHeight="1" thickBot="1">
      <c r="B51" s="51">
        <v>12</v>
      </c>
      <c r="C51" s="50" t="s">
        <v>164</v>
      </c>
      <c r="D51" s="307"/>
      <c r="E51" s="308"/>
      <c r="F51" s="799"/>
      <c r="G51" s="47" t="s">
        <v>148</v>
      </c>
      <c r="H51" s="100">
        <v>0.265</v>
      </c>
      <c r="I51" s="47" t="s">
        <v>153</v>
      </c>
      <c r="J51" s="24">
        <f t="shared" si="1"/>
        <v>0</v>
      </c>
      <c r="K51" s="37" t="s">
        <v>206</v>
      </c>
    </row>
    <row r="52" spans="2:11" s="1" customFormat="1" ht="15" customHeight="1">
      <c r="B52" s="733"/>
      <c r="C52" s="44"/>
      <c r="D52" s="45"/>
      <c r="E52" s="45"/>
      <c r="F52" s="89"/>
      <c r="G52" s="45"/>
      <c r="H52" s="319" t="s">
        <v>244</v>
      </c>
      <c r="I52" s="320"/>
      <c r="J52" s="804"/>
      <c r="K52" s="37"/>
    </row>
    <row r="53" spans="2:12" s="1" customFormat="1" ht="15" customHeight="1" thickBot="1">
      <c r="B53" s="733"/>
      <c r="C53" s="44"/>
      <c r="D53" s="45"/>
      <c r="E53" s="45"/>
      <c r="F53" s="89"/>
      <c r="G53" s="45"/>
      <c r="H53" s="321" t="s">
        <v>150</v>
      </c>
      <c r="I53" s="322"/>
      <c r="J53" s="805">
        <f>SUM(J32:J51)</f>
        <v>0</v>
      </c>
      <c r="K53" s="37" t="s">
        <v>243</v>
      </c>
      <c r="L53" s="1" t="s">
        <v>754</v>
      </c>
    </row>
    <row r="54" spans="1:2" ht="18.75" customHeight="1">
      <c r="A54" s="12" t="s">
        <v>945</v>
      </c>
      <c r="B54" s="87" t="s">
        <v>242</v>
      </c>
    </row>
    <row r="55" ht="11.25" customHeight="1">
      <c r="A55" s="101"/>
    </row>
    <row r="56" spans="1:11" ht="18.75" customHeight="1">
      <c r="A56" s="101"/>
      <c r="B56" s="309" t="s">
        <v>235</v>
      </c>
      <c r="C56" s="310"/>
      <c r="D56" s="309" t="s">
        <v>168</v>
      </c>
      <c r="E56" s="310"/>
      <c r="F56" s="63" t="s">
        <v>234</v>
      </c>
      <c r="G56" s="63"/>
      <c r="H56" s="63" t="s">
        <v>166</v>
      </c>
      <c r="I56" s="63"/>
      <c r="J56" s="63" t="s">
        <v>3</v>
      </c>
      <c r="K56" s="37"/>
    </row>
    <row r="57" spans="1:11" ht="15" customHeight="1">
      <c r="A57" s="101"/>
      <c r="B57" s="61"/>
      <c r="C57" s="60"/>
      <c r="D57" s="59"/>
      <c r="E57" s="58"/>
      <c r="F57" s="55"/>
      <c r="G57" s="55"/>
      <c r="H57" s="55"/>
      <c r="I57" s="55"/>
      <c r="J57" s="632" t="s">
        <v>762</v>
      </c>
      <c r="K57" s="37"/>
    </row>
    <row r="58" spans="2:11" s="1" customFormat="1" ht="15" customHeight="1">
      <c r="B58" s="52">
        <v>1</v>
      </c>
      <c r="C58" s="53" t="s">
        <v>217</v>
      </c>
      <c r="D58" s="136" t="s">
        <v>783</v>
      </c>
      <c r="E58" s="50" t="s">
        <v>191</v>
      </c>
      <c r="F58" s="49"/>
      <c r="G58" s="47" t="s">
        <v>754</v>
      </c>
      <c r="H58" s="100">
        <v>0.088</v>
      </c>
      <c r="I58" s="47" t="s">
        <v>755</v>
      </c>
      <c r="J58" s="46">
        <f aca="true" t="shared" si="2" ref="J58:J75">ROUND(F58*H58,0)</f>
        <v>0</v>
      </c>
      <c r="K58" s="37" t="s">
        <v>773</v>
      </c>
    </row>
    <row r="59" spans="2:11" s="1" customFormat="1" ht="15" customHeight="1">
      <c r="B59" s="529"/>
      <c r="C59" s="58"/>
      <c r="D59" s="136" t="s">
        <v>785</v>
      </c>
      <c r="E59" s="50" t="s">
        <v>189</v>
      </c>
      <c r="F59" s="49"/>
      <c r="G59" s="47" t="s">
        <v>754</v>
      </c>
      <c r="H59" s="99">
        <v>0.056</v>
      </c>
      <c r="I59" s="63" t="s">
        <v>755</v>
      </c>
      <c r="J59" s="74">
        <f t="shared" si="2"/>
        <v>0</v>
      </c>
      <c r="K59" s="37" t="s">
        <v>774</v>
      </c>
    </row>
    <row r="60" spans="2:11" s="1" customFormat="1" ht="15" customHeight="1">
      <c r="B60" s="52">
        <v>2</v>
      </c>
      <c r="C60" s="53" t="s">
        <v>216</v>
      </c>
      <c r="D60" s="136" t="s">
        <v>783</v>
      </c>
      <c r="E60" s="50" t="s">
        <v>191</v>
      </c>
      <c r="F60" s="49"/>
      <c r="G60" s="47" t="s">
        <v>754</v>
      </c>
      <c r="H60" s="100">
        <v>0.054</v>
      </c>
      <c r="I60" s="47" t="s">
        <v>755</v>
      </c>
      <c r="J60" s="46">
        <f t="shared" si="2"/>
        <v>0</v>
      </c>
      <c r="K60" s="37" t="s">
        <v>775</v>
      </c>
    </row>
    <row r="61" spans="2:11" s="1" customFormat="1" ht="15" customHeight="1">
      <c r="B61" s="529"/>
      <c r="C61" s="58"/>
      <c r="D61" s="136" t="s">
        <v>785</v>
      </c>
      <c r="E61" s="50" t="s">
        <v>189</v>
      </c>
      <c r="F61" s="49"/>
      <c r="G61" s="47" t="s">
        <v>754</v>
      </c>
      <c r="H61" s="99">
        <v>0.053</v>
      </c>
      <c r="I61" s="63" t="s">
        <v>755</v>
      </c>
      <c r="J61" s="74">
        <f t="shared" si="2"/>
        <v>0</v>
      </c>
      <c r="K61" s="37" t="s">
        <v>776</v>
      </c>
    </row>
    <row r="62" spans="2:11" s="1" customFormat="1" ht="15" customHeight="1">
      <c r="B62" s="52">
        <v>3</v>
      </c>
      <c r="C62" s="53" t="s">
        <v>215</v>
      </c>
      <c r="D62" s="136" t="s">
        <v>783</v>
      </c>
      <c r="E62" s="50" t="s">
        <v>191</v>
      </c>
      <c r="F62" s="49"/>
      <c r="G62" s="47" t="s">
        <v>754</v>
      </c>
      <c r="H62" s="100">
        <v>0.084</v>
      </c>
      <c r="I62" s="47" t="s">
        <v>755</v>
      </c>
      <c r="J62" s="46">
        <f t="shared" si="2"/>
        <v>0</v>
      </c>
      <c r="K62" s="37" t="s">
        <v>779</v>
      </c>
    </row>
    <row r="63" spans="2:11" s="1" customFormat="1" ht="15" customHeight="1">
      <c r="B63" s="529"/>
      <c r="C63" s="58"/>
      <c r="D63" s="136" t="s">
        <v>785</v>
      </c>
      <c r="E63" s="50" t="s">
        <v>189</v>
      </c>
      <c r="F63" s="49"/>
      <c r="G63" s="47" t="s">
        <v>754</v>
      </c>
      <c r="H63" s="99">
        <v>0.083</v>
      </c>
      <c r="I63" s="63" t="s">
        <v>755</v>
      </c>
      <c r="J63" s="74">
        <f t="shared" si="2"/>
        <v>0</v>
      </c>
      <c r="K63" s="37" t="s">
        <v>756</v>
      </c>
    </row>
    <row r="64" spans="2:11" s="1" customFormat="1" ht="15" customHeight="1">
      <c r="B64" s="52">
        <v>4</v>
      </c>
      <c r="C64" s="53" t="s">
        <v>214</v>
      </c>
      <c r="D64" s="136" t="s">
        <v>783</v>
      </c>
      <c r="E64" s="50" t="s">
        <v>191</v>
      </c>
      <c r="F64" s="49"/>
      <c r="G64" s="47" t="s">
        <v>754</v>
      </c>
      <c r="H64" s="100">
        <v>0.084</v>
      </c>
      <c r="I64" s="47" t="s">
        <v>755</v>
      </c>
      <c r="J64" s="46">
        <f t="shared" si="2"/>
        <v>0</v>
      </c>
      <c r="K64" s="37" t="s">
        <v>757</v>
      </c>
    </row>
    <row r="65" spans="2:11" s="1" customFormat="1" ht="15" customHeight="1">
      <c r="B65" s="529"/>
      <c r="C65" s="58"/>
      <c r="D65" s="136" t="s">
        <v>785</v>
      </c>
      <c r="E65" s="50" t="s">
        <v>189</v>
      </c>
      <c r="F65" s="49"/>
      <c r="G65" s="47" t="s">
        <v>754</v>
      </c>
      <c r="H65" s="99">
        <v>0.083</v>
      </c>
      <c r="I65" s="63" t="s">
        <v>755</v>
      </c>
      <c r="J65" s="74">
        <f t="shared" si="2"/>
        <v>0</v>
      </c>
      <c r="K65" s="37" t="s">
        <v>758</v>
      </c>
    </row>
    <row r="66" spans="2:11" s="1" customFormat="1" ht="15" customHeight="1">
      <c r="B66" s="52">
        <v>5</v>
      </c>
      <c r="C66" s="53" t="s">
        <v>196</v>
      </c>
      <c r="D66" s="136" t="s">
        <v>783</v>
      </c>
      <c r="E66" s="50" t="s">
        <v>191</v>
      </c>
      <c r="F66" s="49"/>
      <c r="G66" s="47" t="s">
        <v>754</v>
      </c>
      <c r="H66" s="100">
        <v>0.101</v>
      </c>
      <c r="I66" s="47" t="s">
        <v>755</v>
      </c>
      <c r="J66" s="46">
        <f t="shared" si="2"/>
        <v>0</v>
      </c>
      <c r="K66" s="37" t="s">
        <v>780</v>
      </c>
    </row>
    <row r="67" spans="2:11" s="1" customFormat="1" ht="15" customHeight="1">
      <c r="B67" s="529"/>
      <c r="C67" s="58"/>
      <c r="D67" s="136" t="s">
        <v>785</v>
      </c>
      <c r="E67" s="50" t="s">
        <v>189</v>
      </c>
      <c r="F67" s="49"/>
      <c r="G67" s="47" t="s">
        <v>754</v>
      </c>
      <c r="H67" s="99">
        <v>0.096</v>
      </c>
      <c r="I67" s="63" t="s">
        <v>755</v>
      </c>
      <c r="J67" s="74">
        <f t="shared" si="2"/>
        <v>0</v>
      </c>
      <c r="K67" s="37" t="s">
        <v>801</v>
      </c>
    </row>
    <row r="68" spans="2:11" s="1" customFormat="1" ht="15" customHeight="1">
      <c r="B68" s="52">
        <v>6</v>
      </c>
      <c r="C68" s="53" t="s">
        <v>195</v>
      </c>
      <c r="D68" s="136" t="s">
        <v>783</v>
      </c>
      <c r="E68" s="50" t="s">
        <v>191</v>
      </c>
      <c r="F68" s="49"/>
      <c r="G68" s="47" t="s">
        <v>754</v>
      </c>
      <c r="H68" s="100">
        <v>0.102</v>
      </c>
      <c r="I68" s="47" t="s">
        <v>755</v>
      </c>
      <c r="J68" s="46">
        <f t="shared" si="2"/>
        <v>0</v>
      </c>
      <c r="K68" s="37" t="s">
        <v>802</v>
      </c>
    </row>
    <row r="69" spans="2:14" s="1" customFormat="1" ht="15" customHeight="1">
      <c r="B69" s="529"/>
      <c r="C69" s="58"/>
      <c r="D69" s="136" t="s">
        <v>785</v>
      </c>
      <c r="E69" s="50" t="s">
        <v>189</v>
      </c>
      <c r="F69" s="49"/>
      <c r="G69" s="47" t="s">
        <v>754</v>
      </c>
      <c r="H69" s="99">
        <v>0.102</v>
      </c>
      <c r="I69" s="63" t="s">
        <v>755</v>
      </c>
      <c r="J69" s="74">
        <f t="shared" si="2"/>
        <v>0</v>
      </c>
      <c r="K69" s="37" t="s">
        <v>858</v>
      </c>
      <c r="M69" s="37"/>
      <c r="N69" s="37"/>
    </row>
    <row r="70" spans="2:14" s="1" customFormat="1" ht="15" customHeight="1">
      <c r="B70" s="52">
        <v>7</v>
      </c>
      <c r="C70" s="53" t="s">
        <v>194</v>
      </c>
      <c r="D70" s="136" t="s">
        <v>783</v>
      </c>
      <c r="E70" s="50" t="s">
        <v>191</v>
      </c>
      <c r="F70" s="49"/>
      <c r="G70" s="47" t="s">
        <v>754</v>
      </c>
      <c r="H70" s="100">
        <v>0.118</v>
      </c>
      <c r="I70" s="47" t="s">
        <v>755</v>
      </c>
      <c r="J70" s="46">
        <f t="shared" si="2"/>
        <v>0</v>
      </c>
      <c r="K70" s="37" t="s">
        <v>794</v>
      </c>
      <c r="M70" s="37"/>
      <c r="N70" s="37"/>
    </row>
    <row r="71" spans="2:14" s="1" customFormat="1" ht="15" customHeight="1">
      <c r="B71" s="529"/>
      <c r="C71" s="58"/>
      <c r="D71" s="136" t="s">
        <v>785</v>
      </c>
      <c r="E71" s="50" t="s">
        <v>189</v>
      </c>
      <c r="F71" s="49"/>
      <c r="G71" s="47" t="s">
        <v>754</v>
      </c>
      <c r="H71" s="99">
        <v>0.116</v>
      </c>
      <c r="I71" s="63" t="s">
        <v>755</v>
      </c>
      <c r="J71" s="74">
        <f t="shared" si="2"/>
        <v>0</v>
      </c>
      <c r="K71" s="37" t="s">
        <v>795</v>
      </c>
      <c r="M71" s="37"/>
      <c r="N71" s="37"/>
    </row>
    <row r="72" spans="2:14" s="1" customFormat="1" ht="15" customHeight="1">
      <c r="B72" s="52">
        <v>8</v>
      </c>
      <c r="C72" s="53" t="s">
        <v>193</v>
      </c>
      <c r="D72" s="136" t="s">
        <v>783</v>
      </c>
      <c r="E72" s="50" t="s">
        <v>191</v>
      </c>
      <c r="F72" s="49"/>
      <c r="G72" s="47" t="s">
        <v>754</v>
      </c>
      <c r="H72" s="100">
        <v>0.209</v>
      </c>
      <c r="I72" s="47" t="s">
        <v>755</v>
      </c>
      <c r="J72" s="46">
        <f t="shared" si="2"/>
        <v>0</v>
      </c>
      <c r="K72" s="37" t="s">
        <v>765</v>
      </c>
      <c r="M72" s="37"/>
      <c r="N72" s="37"/>
    </row>
    <row r="73" spans="2:14" s="1" customFormat="1" ht="15" customHeight="1">
      <c r="B73" s="529"/>
      <c r="C73" s="58"/>
      <c r="D73" s="136" t="s">
        <v>785</v>
      </c>
      <c r="E73" s="50" t="s">
        <v>189</v>
      </c>
      <c r="F73" s="49"/>
      <c r="G73" s="47" t="s">
        <v>754</v>
      </c>
      <c r="H73" s="99">
        <v>0.209</v>
      </c>
      <c r="I73" s="63" t="s">
        <v>755</v>
      </c>
      <c r="J73" s="74">
        <f t="shared" si="2"/>
        <v>0</v>
      </c>
      <c r="K73" s="37" t="s">
        <v>796</v>
      </c>
      <c r="N73" s="37"/>
    </row>
    <row r="74" spans="2:14" s="1" customFormat="1" ht="15" customHeight="1">
      <c r="B74" s="52">
        <v>9</v>
      </c>
      <c r="C74" s="53" t="s">
        <v>178</v>
      </c>
      <c r="D74" s="307"/>
      <c r="E74" s="308"/>
      <c r="F74" s="49"/>
      <c r="G74" s="47" t="s">
        <v>754</v>
      </c>
      <c r="H74" s="100">
        <v>0.227</v>
      </c>
      <c r="I74" s="47" t="s">
        <v>755</v>
      </c>
      <c r="J74" s="46">
        <f t="shared" si="2"/>
        <v>0</v>
      </c>
      <c r="K74" s="37" t="s">
        <v>797</v>
      </c>
      <c r="N74" s="37"/>
    </row>
    <row r="75" spans="2:14" s="1" customFormat="1" ht="15" customHeight="1">
      <c r="B75" s="52">
        <v>10</v>
      </c>
      <c r="C75" s="53" t="s">
        <v>177</v>
      </c>
      <c r="D75" s="307"/>
      <c r="E75" s="308"/>
      <c r="F75" s="49"/>
      <c r="G75" s="47" t="s">
        <v>754</v>
      </c>
      <c r="H75" s="100">
        <v>0.242</v>
      </c>
      <c r="I75" s="47" t="s">
        <v>755</v>
      </c>
      <c r="J75" s="46">
        <f t="shared" si="2"/>
        <v>0</v>
      </c>
      <c r="K75" s="37" t="s">
        <v>859</v>
      </c>
      <c r="N75" s="37"/>
    </row>
    <row r="76" spans="2:14" s="1" customFormat="1" ht="15" customHeight="1">
      <c r="B76" s="311" t="s">
        <v>200</v>
      </c>
      <c r="C76" s="312"/>
      <c r="D76" s="307"/>
      <c r="E76" s="308"/>
      <c r="F76" s="77"/>
      <c r="G76" s="75"/>
      <c r="H76" s="806"/>
      <c r="I76" s="75"/>
      <c r="J76" s="74">
        <f>SUM(J58:J75)</f>
        <v>0</v>
      </c>
      <c r="K76" s="37" t="s">
        <v>944</v>
      </c>
      <c r="N76" s="37"/>
    </row>
    <row r="77" spans="2:14" s="1" customFormat="1" ht="13.5">
      <c r="B77" s="313"/>
      <c r="C77" s="314"/>
      <c r="D77" s="313"/>
      <c r="E77" s="314"/>
      <c r="F77" s="72" t="s">
        <v>241</v>
      </c>
      <c r="G77" s="63"/>
      <c r="H77" s="109" t="s">
        <v>210</v>
      </c>
      <c r="I77" s="63"/>
      <c r="J77" s="72"/>
      <c r="K77" s="37"/>
      <c r="N77" s="37"/>
    </row>
    <row r="78" spans="2:14" s="1" customFormat="1" ht="15" customHeight="1">
      <c r="B78" s="315"/>
      <c r="C78" s="316"/>
      <c r="D78" s="315"/>
      <c r="E78" s="316"/>
      <c r="F78" s="70">
        <f>J76</f>
        <v>0</v>
      </c>
      <c r="G78" s="71" t="s">
        <v>754</v>
      </c>
      <c r="H78" s="807" t="e">
        <f>+'財政力附表'!S28</f>
        <v>#DIV/0!</v>
      </c>
      <c r="I78" s="71" t="s">
        <v>755</v>
      </c>
      <c r="J78" s="70" t="e">
        <f>ROUND(F78*H78,0)</f>
        <v>#DIV/0!</v>
      </c>
      <c r="K78" s="37" t="s">
        <v>950</v>
      </c>
      <c r="N78" s="37"/>
    </row>
    <row r="79" spans="2:11" s="1" customFormat="1" ht="13.5">
      <c r="B79" s="317"/>
      <c r="C79" s="318"/>
      <c r="D79" s="317"/>
      <c r="E79" s="318"/>
      <c r="F79" s="69"/>
      <c r="G79" s="56"/>
      <c r="H79" s="808" t="s">
        <v>208</v>
      </c>
      <c r="I79" s="67"/>
      <c r="J79" s="66"/>
      <c r="K79" s="37"/>
    </row>
    <row r="80" spans="2:11" s="1" customFormat="1" ht="15" customHeight="1">
      <c r="B80" s="52">
        <v>11</v>
      </c>
      <c r="C80" s="53" t="s">
        <v>176</v>
      </c>
      <c r="D80" s="307"/>
      <c r="E80" s="308"/>
      <c r="F80" s="49"/>
      <c r="G80" s="47" t="s">
        <v>754</v>
      </c>
      <c r="H80" s="100">
        <v>0.254</v>
      </c>
      <c r="I80" s="47" t="s">
        <v>755</v>
      </c>
      <c r="J80" s="46">
        <f>ROUND(F80*H80,0)</f>
        <v>0</v>
      </c>
      <c r="K80" s="37" t="s">
        <v>768</v>
      </c>
    </row>
    <row r="81" spans="2:11" s="1" customFormat="1" ht="15" customHeight="1">
      <c r="B81" s="52">
        <v>12</v>
      </c>
      <c r="C81" s="53" t="s">
        <v>164</v>
      </c>
      <c r="D81" s="307"/>
      <c r="E81" s="308"/>
      <c r="F81" s="49"/>
      <c r="G81" s="47" t="s">
        <v>754</v>
      </c>
      <c r="H81" s="100">
        <v>0.265</v>
      </c>
      <c r="I81" s="47" t="s">
        <v>755</v>
      </c>
      <c r="J81" s="46">
        <f>ROUND(F81*H81,0)</f>
        <v>0</v>
      </c>
      <c r="K81" s="37" t="s">
        <v>769</v>
      </c>
    </row>
    <row r="82" spans="2:11" s="1" customFormat="1" ht="15" customHeight="1">
      <c r="B82" s="52">
        <v>13</v>
      </c>
      <c r="C82" s="53" t="s">
        <v>162</v>
      </c>
      <c r="D82" s="307"/>
      <c r="E82" s="308"/>
      <c r="F82" s="49"/>
      <c r="G82" s="47" t="s">
        <v>754</v>
      </c>
      <c r="H82" s="100">
        <v>0.282</v>
      </c>
      <c r="I82" s="47" t="s">
        <v>755</v>
      </c>
      <c r="J82" s="46">
        <f>ROUND(F82*H82,0)</f>
        <v>0</v>
      </c>
      <c r="K82" s="37" t="s">
        <v>770</v>
      </c>
    </row>
    <row r="83" spans="2:11" s="1" customFormat="1" ht="15" customHeight="1">
      <c r="B83" s="52">
        <v>14</v>
      </c>
      <c r="C83" s="53" t="s">
        <v>160</v>
      </c>
      <c r="D83" s="307"/>
      <c r="E83" s="308"/>
      <c r="F83" s="49"/>
      <c r="G83" s="47" t="s">
        <v>754</v>
      </c>
      <c r="H83" s="100">
        <v>0.3</v>
      </c>
      <c r="I83" s="47" t="s">
        <v>755</v>
      </c>
      <c r="J83" s="46">
        <f>ROUND(F83*H83,0)</f>
        <v>0</v>
      </c>
      <c r="K83" s="37" t="s">
        <v>860</v>
      </c>
    </row>
    <row r="84" spans="2:11" s="1" customFormat="1" ht="15" customHeight="1" thickBot="1">
      <c r="B84" s="311" t="s">
        <v>200</v>
      </c>
      <c r="C84" s="312"/>
      <c r="D84" s="307"/>
      <c r="E84" s="308"/>
      <c r="F84" s="809"/>
      <c r="G84" s="75"/>
      <c r="H84" s="806"/>
      <c r="I84" s="75"/>
      <c r="J84" s="74">
        <f>SUM(J80:J83)</f>
        <v>0</v>
      </c>
      <c r="K84" s="37" t="s">
        <v>952</v>
      </c>
    </row>
    <row r="85" spans="2:11" s="1" customFormat="1" ht="15" customHeight="1">
      <c r="B85" s="90"/>
      <c r="C85" s="45"/>
      <c r="D85" s="44"/>
      <c r="E85" s="44"/>
      <c r="F85" s="89"/>
      <c r="G85" s="42"/>
      <c r="H85" s="319" t="s">
        <v>966</v>
      </c>
      <c r="I85" s="320"/>
      <c r="J85" s="39"/>
      <c r="K85" s="37"/>
    </row>
    <row r="86" spans="2:12" s="1" customFormat="1" ht="15" customHeight="1" thickBot="1">
      <c r="B86" s="88"/>
      <c r="C86" s="37"/>
      <c r="D86" s="37"/>
      <c r="E86" s="37"/>
      <c r="F86" s="37"/>
      <c r="G86" s="37"/>
      <c r="H86" s="321" t="s">
        <v>150</v>
      </c>
      <c r="I86" s="322"/>
      <c r="J86" s="38" t="e">
        <f>J78+J84</f>
        <v>#DIV/0!</v>
      </c>
      <c r="K86" s="37" t="s">
        <v>954</v>
      </c>
      <c r="L86" s="1" t="s">
        <v>754</v>
      </c>
    </row>
    <row r="87" spans="2:11" s="1" customFormat="1" ht="18.75" customHeight="1">
      <c r="B87" s="88"/>
      <c r="C87" s="37"/>
      <c r="D87" s="37"/>
      <c r="E87" s="37"/>
      <c r="F87" s="37"/>
      <c r="G87" s="89"/>
      <c r="H87" s="42"/>
      <c r="I87" s="42"/>
      <c r="J87" s="89"/>
      <c r="K87" s="37"/>
    </row>
    <row r="88" spans="2:11" s="1" customFormat="1" ht="18.75" customHeight="1">
      <c r="B88" s="88"/>
      <c r="C88" s="37"/>
      <c r="D88" s="37"/>
      <c r="E88" s="37"/>
      <c r="F88" s="37"/>
      <c r="G88" s="89"/>
      <c r="H88" s="42"/>
      <c r="I88" s="42"/>
      <c r="J88" s="89"/>
      <c r="K88" s="37"/>
    </row>
    <row r="89" spans="1:13" ht="18.75" customHeight="1">
      <c r="A89" s="12" t="s">
        <v>884</v>
      </c>
      <c r="B89" s="87" t="s">
        <v>240</v>
      </c>
      <c r="M89" s="37"/>
    </row>
    <row r="90" spans="1:13" ht="11.25" customHeight="1">
      <c r="A90" s="101"/>
      <c r="M90" s="37"/>
    </row>
    <row r="91" spans="1:13" ht="18.75" customHeight="1">
      <c r="A91" s="101"/>
      <c r="B91" s="309" t="s">
        <v>235</v>
      </c>
      <c r="C91" s="310"/>
      <c r="D91" s="309" t="s">
        <v>168</v>
      </c>
      <c r="E91" s="310"/>
      <c r="F91" s="63" t="s">
        <v>234</v>
      </c>
      <c r="G91" s="63"/>
      <c r="H91" s="63" t="s">
        <v>166</v>
      </c>
      <c r="I91" s="63"/>
      <c r="J91" s="63" t="s">
        <v>3</v>
      </c>
      <c r="K91" s="37"/>
      <c r="M91" s="37"/>
    </row>
    <row r="92" spans="1:13" ht="15" customHeight="1">
      <c r="A92" s="101"/>
      <c r="B92" s="61"/>
      <c r="C92" s="60"/>
      <c r="D92" s="59"/>
      <c r="E92" s="58"/>
      <c r="F92" s="55"/>
      <c r="G92" s="55"/>
      <c r="H92" s="55"/>
      <c r="I92" s="55"/>
      <c r="J92" s="632" t="s">
        <v>762</v>
      </c>
      <c r="K92" s="37"/>
      <c r="M92" s="37"/>
    </row>
    <row r="93" spans="2:13" s="1" customFormat="1" ht="15" customHeight="1">
      <c r="B93" s="52">
        <v>1</v>
      </c>
      <c r="C93" s="53" t="s">
        <v>196</v>
      </c>
      <c r="D93" s="136" t="s">
        <v>783</v>
      </c>
      <c r="E93" s="50" t="s">
        <v>191</v>
      </c>
      <c r="F93" s="49"/>
      <c r="G93" s="47" t="s">
        <v>754</v>
      </c>
      <c r="H93" s="100">
        <v>0.164</v>
      </c>
      <c r="I93" s="47" t="s">
        <v>755</v>
      </c>
      <c r="J93" s="46">
        <f aca="true" t="shared" si="3" ref="J93:J106">ROUND(F93*H93,0)</f>
        <v>0</v>
      </c>
      <c r="K93" s="37" t="s">
        <v>773</v>
      </c>
      <c r="M93" s="37"/>
    </row>
    <row r="94" spans="2:13" s="1" customFormat="1" ht="15" customHeight="1">
      <c r="B94" s="529"/>
      <c r="C94" s="58"/>
      <c r="D94" s="136" t="s">
        <v>785</v>
      </c>
      <c r="E94" s="50" t="s">
        <v>189</v>
      </c>
      <c r="F94" s="49"/>
      <c r="G94" s="47" t="s">
        <v>754</v>
      </c>
      <c r="H94" s="99">
        <v>0.269</v>
      </c>
      <c r="I94" s="63" t="s">
        <v>755</v>
      </c>
      <c r="J94" s="74">
        <f t="shared" si="3"/>
        <v>0</v>
      </c>
      <c r="K94" s="37" t="s">
        <v>774</v>
      </c>
      <c r="M94" s="37"/>
    </row>
    <row r="95" spans="2:13" s="1" customFormat="1" ht="15" customHeight="1">
      <c r="B95" s="52">
        <v>2</v>
      </c>
      <c r="C95" s="53" t="s">
        <v>195</v>
      </c>
      <c r="D95" s="136" t="s">
        <v>783</v>
      </c>
      <c r="E95" s="50" t="s">
        <v>191</v>
      </c>
      <c r="F95" s="49"/>
      <c r="G95" s="47" t="s">
        <v>754</v>
      </c>
      <c r="H95" s="100">
        <v>0.34</v>
      </c>
      <c r="I95" s="47" t="s">
        <v>755</v>
      </c>
      <c r="J95" s="46">
        <f t="shared" si="3"/>
        <v>0</v>
      </c>
      <c r="K95" s="37" t="s">
        <v>775</v>
      </c>
      <c r="M95" s="37"/>
    </row>
    <row r="96" spans="2:13" s="1" customFormat="1" ht="15" customHeight="1">
      <c r="B96" s="529"/>
      <c r="C96" s="58"/>
      <c r="D96" s="136" t="s">
        <v>785</v>
      </c>
      <c r="E96" s="50" t="s">
        <v>189</v>
      </c>
      <c r="F96" s="49"/>
      <c r="G96" s="47" t="s">
        <v>754</v>
      </c>
      <c r="H96" s="99">
        <v>0.339</v>
      </c>
      <c r="I96" s="63" t="s">
        <v>755</v>
      </c>
      <c r="J96" s="74">
        <f t="shared" si="3"/>
        <v>0</v>
      </c>
      <c r="K96" s="37" t="s">
        <v>776</v>
      </c>
      <c r="M96" s="37"/>
    </row>
    <row r="97" spans="2:13" s="1" customFormat="1" ht="15" customHeight="1">
      <c r="B97" s="52">
        <v>3</v>
      </c>
      <c r="C97" s="53" t="s">
        <v>194</v>
      </c>
      <c r="D97" s="136" t="s">
        <v>783</v>
      </c>
      <c r="E97" s="50" t="s">
        <v>191</v>
      </c>
      <c r="F97" s="49"/>
      <c r="G97" s="47" t="s">
        <v>754</v>
      </c>
      <c r="H97" s="100">
        <v>0.393</v>
      </c>
      <c r="I97" s="47" t="s">
        <v>755</v>
      </c>
      <c r="J97" s="46">
        <f t="shared" si="3"/>
        <v>0</v>
      </c>
      <c r="K97" s="37" t="s">
        <v>779</v>
      </c>
      <c r="M97" s="37"/>
    </row>
    <row r="98" spans="2:13" s="1" customFormat="1" ht="15" customHeight="1">
      <c r="B98" s="529"/>
      <c r="C98" s="58"/>
      <c r="D98" s="136" t="s">
        <v>785</v>
      </c>
      <c r="E98" s="50" t="s">
        <v>189</v>
      </c>
      <c r="F98" s="49"/>
      <c r="G98" s="47" t="s">
        <v>754</v>
      </c>
      <c r="H98" s="99">
        <v>0.386</v>
      </c>
      <c r="I98" s="63" t="s">
        <v>755</v>
      </c>
      <c r="J98" s="74">
        <f t="shared" si="3"/>
        <v>0</v>
      </c>
      <c r="K98" s="37" t="s">
        <v>756</v>
      </c>
      <c r="M98" s="37"/>
    </row>
    <row r="99" spans="2:13" s="1" customFormat="1" ht="15" customHeight="1">
      <c r="B99" s="52">
        <v>4</v>
      </c>
      <c r="C99" s="53" t="s">
        <v>193</v>
      </c>
      <c r="D99" s="136" t="s">
        <v>783</v>
      </c>
      <c r="E99" s="50" t="s">
        <v>191</v>
      </c>
      <c r="F99" s="49"/>
      <c r="G99" s="47" t="s">
        <v>754</v>
      </c>
      <c r="H99" s="100">
        <v>0.698</v>
      </c>
      <c r="I99" s="47" t="s">
        <v>755</v>
      </c>
      <c r="J99" s="46">
        <f t="shared" si="3"/>
        <v>0</v>
      </c>
      <c r="K99" s="37" t="s">
        <v>757</v>
      </c>
      <c r="M99" s="37"/>
    </row>
    <row r="100" spans="2:13" s="1" customFormat="1" ht="15" customHeight="1">
      <c r="B100" s="529"/>
      <c r="C100" s="58"/>
      <c r="D100" s="136" t="s">
        <v>785</v>
      </c>
      <c r="E100" s="50" t="s">
        <v>189</v>
      </c>
      <c r="F100" s="49"/>
      <c r="G100" s="47" t="s">
        <v>754</v>
      </c>
      <c r="H100" s="99">
        <v>0.697</v>
      </c>
      <c r="I100" s="63" t="s">
        <v>755</v>
      </c>
      <c r="J100" s="74">
        <f t="shared" si="3"/>
        <v>0</v>
      </c>
      <c r="K100" s="37" t="s">
        <v>758</v>
      </c>
      <c r="M100" s="37"/>
    </row>
    <row r="101" spans="2:13" s="1" customFormat="1" ht="15" customHeight="1">
      <c r="B101" s="52">
        <v>5</v>
      </c>
      <c r="C101" s="53" t="s">
        <v>178</v>
      </c>
      <c r="D101" s="307"/>
      <c r="E101" s="308"/>
      <c r="F101" s="49"/>
      <c r="G101" s="47" t="s">
        <v>754</v>
      </c>
      <c r="H101" s="100">
        <v>0.755</v>
      </c>
      <c r="I101" s="47" t="s">
        <v>755</v>
      </c>
      <c r="J101" s="46">
        <f t="shared" si="3"/>
        <v>0</v>
      </c>
      <c r="K101" s="37" t="s">
        <v>780</v>
      </c>
      <c r="M101" s="37"/>
    </row>
    <row r="102" spans="2:11" s="1" customFormat="1" ht="15" customHeight="1">
      <c r="B102" s="52">
        <v>6</v>
      </c>
      <c r="C102" s="53" t="s">
        <v>177</v>
      </c>
      <c r="D102" s="307"/>
      <c r="E102" s="308"/>
      <c r="F102" s="49"/>
      <c r="G102" s="47" t="s">
        <v>754</v>
      </c>
      <c r="H102" s="100">
        <v>0.808</v>
      </c>
      <c r="I102" s="47" t="s">
        <v>755</v>
      </c>
      <c r="J102" s="46">
        <f t="shared" si="3"/>
        <v>0</v>
      </c>
      <c r="K102" s="37" t="s">
        <v>801</v>
      </c>
    </row>
    <row r="103" spans="2:11" s="1" customFormat="1" ht="15" customHeight="1">
      <c r="B103" s="52">
        <v>7</v>
      </c>
      <c r="C103" s="53" t="s">
        <v>176</v>
      </c>
      <c r="D103" s="307"/>
      <c r="E103" s="308"/>
      <c r="F103" s="49"/>
      <c r="G103" s="47" t="s">
        <v>754</v>
      </c>
      <c r="H103" s="100">
        <v>0.424</v>
      </c>
      <c r="I103" s="47" t="s">
        <v>755</v>
      </c>
      <c r="J103" s="46">
        <f t="shared" si="3"/>
        <v>0</v>
      </c>
      <c r="K103" s="37" t="s">
        <v>802</v>
      </c>
    </row>
    <row r="104" spans="2:11" s="1" customFormat="1" ht="15" customHeight="1">
      <c r="B104" s="52">
        <v>8</v>
      </c>
      <c r="C104" s="53" t="s">
        <v>164</v>
      </c>
      <c r="D104" s="307"/>
      <c r="E104" s="308"/>
      <c r="F104" s="49"/>
      <c r="G104" s="47" t="s">
        <v>754</v>
      </c>
      <c r="H104" s="100">
        <v>0.442</v>
      </c>
      <c r="I104" s="47" t="s">
        <v>755</v>
      </c>
      <c r="J104" s="46">
        <f t="shared" si="3"/>
        <v>0</v>
      </c>
      <c r="K104" s="37" t="s">
        <v>858</v>
      </c>
    </row>
    <row r="105" spans="2:11" s="1" customFormat="1" ht="15" customHeight="1">
      <c r="B105" s="52">
        <v>9</v>
      </c>
      <c r="C105" s="53" t="s">
        <v>162</v>
      </c>
      <c r="D105" s="307"/>
      <c r="E105" s="308"/>
      <c r="F105" s="49"/>
      <c r="G105" s="47" t="s">
        <v>754</v>
      </c>
      <c r="H105" s="100">
        <v>0.471</v>
      </c>
      <c r="I105" s="47" t="s">
        <v>755</v>
      </c>
      <c r="J105" s="46">
        <f t="shared" si="3"/>
        <v>0</v>
      </c>
      <c r="K105" s="37" t="s">
        <v>794</v>
      </c>
    </row>
    <row r="106" spans="2:11" s="1" customFormat="1" ht="15" customHeight="1" thickBot="1">
      <c r="B106" s="51">
        <v>10</v>
      </c>
      <c r="C106" s="50" t="s">
        <v>160</v>
      </c>
      <c r="D106" s="307"/>
      <c r="E106" s="308"/>
      <c r="F106" s="49"/>
      <c r="G106" s="47" t="s">
        <v>754</v>
      </c>
      <c r="H106" s="100">
        <v>0.5</v>
      </c>
      <c r="I106" s="47" t="s">
        <v>755</v>
      </c>
      <c r="J106" s="46">
        <f t="shared" si="3"/>
        <v>0</v>
      </c>
      <c r="K106" s="37" t="s">
        <v>795</v>
      </c>
    </row>
    <row r="107" spans="2:11" s="1" customFormat="1" ht="15" customHeight="1">
      <c r="B107" s="90"/>
      <c r="C107" s="45"/>
      <c r="D107" s="44"/>
      <c r="E107" s="44"/>
      <c r="F107" s="43"/>
      <c r="G107" s="42"/>
      <c r="H107" s="319" t="s">
        <v>967</v>
      </c>
      <c r="I107" s="320"/>
      <c r="J107" s="39"/>
      <c r="K107" s="37"/>
    </row>
    <row r="108" spans="2:12" s="1" customFormat="1" ht="15" customHeight="1" thickBot="1">
      <c r="B108" s="88"/>
      <c r="C108" s="37"/>
      <c r="D108" s="37"/>
      <c r="E108" s="37"/>
      <c r="F108" s="41"/>
      <c r="G108" s="37"/>
      <c r="H108" s="321" t="s">
        <v>150</v>
      </c>
      <c r="I108" s="322"/>
      <c r="J108" s="38">
        <f>SUM(J93:J106)</f>
        <v>0</v>
      </c>
      <c r="K108" s="37" t="s">
        <v>955</v>
      </c>
      <c r="L108" s="1" t="s">
        <v>754</v>
      </c>
    </row>
    <row r="109" spans="2:11" s="1" customFormat="1" ht="18.75" customHeight="1">
      <c r="B109" s="88"/>
      <c r="C109" s="37"/>
      <c r="D109" s="37"/>
      <c r="E109" s="37"/>
      <c r="F109" s="41"/>
      <c r="G109" s="89"/>
      <c r="H109" s="42"/>
      <c r="I109" s="42"/>
      <c r="J109" s="43"/>
      <c r="K109" s="37"/>
    </row>
    <row r="110" spans="1:13" ht="18.75" customHeight="1">
      <c r="A110" s="12" t="s">
        <v>968</v>
      </c>
      <c r="B110" s="87" t="s">
        <v>239</v>
      </c>
      <c r="F110" s="98"/>
      <c r="J110" s="98"/>
      <c r="M110" s="37"/>
    </row>
    <row r="111" spans="1:13" ht="11.25" customHeight="1">
      <c r="A111" s="101"/>
      <c r="F111" s="98"/>
      <c r="J111" s="98"/>
      <c r="M111" s="37"/>
    </row>
    <row r="112" spans="1:13" ht="18.75" customHeight="1">
      <c r="A112" s="101"/>
      <c r="B112" s="309" t="s">
        <v>235</v>
      </c>
      <c r="C112" s="310"/>
      <c r="D112" s="309" t="s">
        <v>168</v>
      </c>
      <c r="E112" s="310"/>
      <c r="F112" s="62" t="s">
        <v>234</v>
      </c>
      <c r="G112" s="63"/>
      <c r="H112" s="63" t="s">
        <v>166</v>
      </c>
      <c r="I112" s="63"/>
      <c r="J112" s="62" t="s">
        <v>3</v>
      </c>
      <c r="K112" s="37"/>
      <c r="M112" s="37"/>
    </row>
    <row r="113" spans="1:11" ht="15" customHeight="1">
      <c r="A113" s="101"/>
      <c r="B113" s="61"/>
      <c r="C113" s="60"/>
      <c r="D113" s="59"/>
      <c r="E113" s="58"/>
      <c r="F113" s="57"/>
      <c r="G113" s="55"/>
      <c r="H113" s="55"/>
      <c r="I113" s="55"/>
      <c r="J113" s="54" t="s">
        <v>762</v>
      </c>
      <c r="K113" s="37"/>
    </row>
    <row r="114" spans="2:14" s="1" customFormat="1" ht="15" customHeight="1">
      <c r="B114" s="52">
        <v>1</v>
      </c>
      <c r="C114" s="53" t="s">
        <v>194</v>
      </c>
      <c r="D114" s="136" t="s">
        <v>783</v>
      </c>
      <c r="E114" s="50" t="s">
        <v>191</v>
      </c>
      <c r="F114" s="49"/>
      <c r="G114" s="47" t="s">
        <v>754</v>
      </c>
      <c r="H114" s="100">
        <v>0.105</v>
      </c>
      <c r="I114" s="47" t="s">
        <v>755</v>
      </c>
      <c r="J114" s="46">
        <f aca="true" t="shared" si="4" ref="J114:J120">ROUND(F114*H114,0)</f>
        <v>0</v>
      </c>
      <c r="K114" s="37" t="s">
        <v>773</v>
      </c>
      <c r="M114" s="37"/>
      <c r="N114" s="37"/>
    </row>
    <row r="115" spans="2:14" s="1" customFormat="1" ht="15" customHeight="1">
      <c r="B115" s="529"/>
      <c r="C115" s="58"/>
      <c r="D115" s="136" t="s">
        <v>785</v>
      </c>
      <c r="E115" s="50" t="s">
        <v>189</v>
      </c>
      <c r="F115" s="49"/>
      <c r="G115" s="47" t="s">
        <v>754</v>
      </c>
      <c r="H115" s="99">
        <v>0.105</v>
      </c>
      <c r="I115" s="63" t="s">
        <v>755</v>
      </c>
      <c r="J115" s="74">
        <f t="shared" si="4"/>
        <v>0</v>
      </c>
      <c r="K115" s="37" t="s">
        <v>774</v>
      </c>
      <c r="M115" s="37"/>
      <c r="N115" s="37"/>
    </row>
    <row r="116" spans="2:14" s="1" customFormat="1" ht="15" customHeight="1">
      <c r="B116" s="52">
        <v>2</v>
      </c>
      <c r="C116" s="53" t="s">
        <v>193</v>
      </c>
      <c r="D116" s="136" t="s">
        <v>783</v>
      </c>
      <c r="E116" s="50" t="s">
        <v>191</v>
      </c>
      <c r="F116" s="49"/>
      <c r="G116" s="47" t="s">
        <v>754</v>
      </c>
      <c r="H116" s="100">
        <v>0.128</v>
      </c>
      <c r="I116" s="47" t="s">
        <v>755</v>
      </c>
      <c r="J116" s="46">
        <f t="shared" si="4"/>
        <v>0</v>
      </c>
      <c r="K116" s="37" t="s">
        <v>775</v>
      </c>
      <c r="M116" s="37"/>
      <c r="N116" s="37"/>
    </row>
    <row r="117" spans="2:14" s="1" customFormat="1" ht="15" customHeight="1">
      <c r="B117" s="529"/>
      <c r="C117" s="58"/>
      <c r="D117" s="136" t="s">
        <v>785</v>
      </c>
      <c r="E117" s="50" t="s">
        <v>189</v>
      </c>
      <c r="F117" s="49"/>
      <c r="G117" s="47" t="s">
        <v>754</v>
      </c>
      <c r="H117" s="99">
        <v>0.118</v>
      </c>
      <c r="I117" s="63" t="s">
        <v>755</v>
      </c>
      <c r="J117" s="74">
        <f t="shared" si="4"/>
        <v>0</v>
      </c>
      <c r="K117" s="37" t="s">
        <v>776</v>
      </c>
      <c r="N117" s="37"/>
    </row>
    <row r="118" spans="2:11" s="1" customFormat="1" ht="15" customHeight="1">
      <c r="B118" s="52">
        <v>3</v>
      </c>
      <c r="C118" s="53" t="s">
        <v>178</v>
      </c>
      <c r="D118" s="307"/>
      <c r="E118" s="308"/>
      <c r="F118" s="49"/>
      <c r="G118" s="47" t="s">
        <v>754</v>
      </c>
      <c r="H118" s="100">
        <v>0.132</v>
      </c>
      <c r="I118" s="47" t="s">
        <v>755</v>
      </c>
      <c r="J118" s="46">
        <f t="shared" si="4"/>
        <v>0</v>
      </c>
      <c r="K118" s="37" t="s">
        <v>779</v>
      </c>
    </row>
    <row r="119" spans="2:11" s="1" customFormat="1" ht="15" customHeight="1">
      <c r="B119" s="52">
        <v>4</v>
      </c>
      <c r="C119" s="53" t="s">
        <v>177</v>
      </c>
      <c r="D119" s="307"/>
      <c r="E119" s="308"/>
      <c r="F119" s="49"/>
      <c r="G119" s="47" t="s">
        <v>754</v>
      </c>
      <c r="H119" s="100">
        <v>0.15</v>
      </c>
      <c r="I119" s="47" t="s">
        <v>755</v>
      </c>
      <c r="J119" s="46">
        <f t="shared" si="4"/>
        <v>0</v>
      </c>
      <c r="K119" s="37" t="s">
        <v>756</v>
      </c>
    </row>
    <row r="120" spans="2:11" s="1" customFormat="1" ht="15" customHeight="1" thickBot="1">
      <c r="B120" s="51">
        <v>5</v>
      </c>
      <c r="C120" s="50" t="s">
        <v>176</v>
      </c>
      <c r="D120" s="307"/>
      <c r="E120" s="308"/>
      <c r="F120" s="49"/>
      <c r="G120" s="47" t="s">
        <v>754</v>
      </c>
      <c r="H120" s="100">
        <v>0.081</v>
      </c>
      <c r="I120" s="47" t="s">
        <v>755</v>
      </c>
      <c r="J120" s="46">
        <f t="shared" si="4"/>
        <v>0</v>
      </c>
      <c r="K120" s="37" t="s">
        <v>757</v>
      </c>
    </row>
    <row r="121" spans="2:11" s="1" customFormat="1" ht="15" customHeight="1">
      <c r="B121" s="90"/>
      <c r="C121" s="45"/>
      <c r="D121" s="44"/>
      <c r="E121" s="44"/>
      <c r="F121" s="43"/>
      <c r="G121" s="42"/>
      <c r="H121" s="319" t="s">
        <v>969</v>
      </c>
      <c r="I121" s="320"/>
      <c r="J121" s="39"/>
      <c r="K121" s="37"/>
    </row>
    <row r="122" spans="2:12" s="1" customFormat="1" ht="15" customHeight="1" thickBot="1">
      <c r="B122" s="88"/>
      <c r="C122" s="37"/>
      <c r="D122" s="37"/>
      <c r="E122" s="37"/>
      <c r="F122" s="41"/>
      <c r="G122" s="37"/>
      <c r="H122" s="321" t="s">
        <v>150</v>
      </c>
      <c r="I122" s="322"/>
      <c r="J122" s="38">
        <f>SUM(J114:J120)</f>
        <v>0</v>
      </c>
      <c r="K122" s="37" t="s">
        <v>956</v>
      </c>
      <c r="L122" s="1" t="s">
        <v>754</v>
      </c>
    </row>
    <row r="123" spans="2:11" s="1" customFormat="1" ht="18.75" customHeight="1">
      <c r="B123" s="88"/>
      <c r="C123" s="37"/>
      <c r="D123" s="37"/>
      <c r="E123" s="37"/>
      <c r="F123" s="41"/>
      <c r="G123" s="89"/>
      <c r="H123" s="42"/>
      <c r="I123" s="42"/>
      <c r="J123" s="43"/>
      <c r="K123" s="37"/>
    </row>
    <row r="124" spans="1:13" ht="18.75" customHeight="1">
      <c r="A124" s="12" t="s">
        <v>888</v>
      </c>
      <c r="B124" s="87" t="s">
        <v>236</v>
      </c>
      <c r="F124" s="98"/>
      <c r="J124" s="98"/>
      <c r="M124" s="37"/>
    </row>
    <row r="125" spans="1:13" ht="11.25" customHeight="1">
      <c r="A125" s="101"/>
      <c r="F125" s="98"/>
      <c r="J125" s="98"/>
      <c r="M125" s="37"/>
    </row>
    <row r="126" spans="1:13" ht="18.75" customHeight="1">
      <c r="A126" s="101"/>
      <c r="B126" s="309" t="s">
        <v>235</v>
      </c>
      <c r="C126" s="310"/>
      <c r="D126" s="309" t="s">
        <v>168</v>
      </c>
      <c r="E126" s="310"/>
      <c r="F126" s="62" t="s">
        <v>234</v>
      </c>
      <c r="G126" s="63"/>
      <c r="H126" s="63" t="s">
        <v>166</v>
      </c>
      <c r="I126" s="63"/>
      <c r="J126" s="62" t="s">
        <v>3</v>
      </c>
      <c r="K126" s="37"/>
      <c r="M126" s="37"/>
    </row>
    <row r="127" spans="1:11" ht="15" customHeight="1">
      <c r="A127" s="101"/>
      <c r="B127" s="61"/>
      <c r="C127" s="60"/>
      <c r="D127" s="59"/>
      <c r="E127" s="58"/>
      <c r="F127" s="57"/>
      <c r="G127" s="55"/>
      <c r="H127" s="55"/>
      <c r="I127" s="55"/>
      <c r="J127" s="54" t="s">
        <v>762</v>
      </c>
      <c r="K127" s="37"/>
    </row>
    <row r="128" spans="2:14" s="1" customFormat="1" ht="15" customHeight="1">
      <c r="B128" s="52">
        <v>1</v>
      </c>
      <c r="C128" s="53" t="s">
        <v>193</v>
      </c>
      <c r="D128" s="136" t="s">
        <v>783</v>
      </c>
      <c r="E128" s="50" t="s">
        <v>191</v>
      </c>
      <c r="F128" s="49"/>
      <c r="G128" s="47" t="s">
        <v>754</v>
      </c>
      <c r="H128" s="100">
        <v>0.132</v>
      </c>
      <c r="I128" s="47" t="s">
        <v>755</v>
      </c>
      <c r="J128" s="46">
        <f>ROUND(F128*H128,0)</f>
        <v>0</v>
      </c>
      <c r="K128" s="37" t="s">
        <v>773</v>
      </c>
      <c r="M128" s="37"/>
      <c r="N128" s="37"/>
    </row>
    <row r="129" spans="2:14" s="1" customFormat="1" ht="15" customHeight="1">
      <c r="B129" s="529"/>
      <c r="C129" s="58"/>
      <c r="D129" s="136" t="s">
        <v>785</v>
      </c>
      <c r="E129" s="50" t="s">
        <v>189</v>
      </c>
      <c r="F129" s="49"/>
      <c r="G129" s="47" t="s">
        <v>754</v>
      </c>
      <c r="H129" s="99">
        <v>0.131</v>
      </c>
      <c r="I129" s="63" t="s">
        <v>755</v>
      </c>
      <c r="J129" s="74">
        <f>ROUND(F129*H129,0)</f>
        <v>0</v>
      </c>
      <c r="K129" s="37" t="s">
        <v>774</v>
      </c>
      <c r="N129" s="37"/>
    </row>
    <row r="130" spans="2:11" s="1" customFormat="1" ht="15" customHeight="1">
      <c r="B130" s="52">
        <v>2</v>
      </c>
      <c r="C130" s="53" t="s">
        <v>178</v>
      </c>
      <c r="D130" s="307"/>
      <c r="E130" s="308"/>
      <c r="F130" s="49"/>
      <c r="G130" s="47" t="s">
        <v>754</v>
      </c>
      <c r="H130" s="100">
        <v>0.144</v>
      </c>
      <c r="I130" s="47" t="s">
        <v>755</v>
      </c>
      <c r="J130" s="46">
        <f>ROUND(F130*H130,0)</f>
        <v>0</v>
      </c>
      <c r="K130" s="37" t="s">
        <v>775</v>
      </c>
    </row>
    <row r="131" spans="2:11" s="1" customFormat="1" ht="15" customHeight="1" thickBot="1">
      <c r="B131" s="51">
        <v>3</v>
      </c>
      <c r="C131" s="50" t="s">
        <v>177</v>
      </c>
      <c r="D131" s="307"/>
      <c r="E131" s="308"/>
      <c r="F131" s="49"/>
      <c r="G131" s="47" t="s">
        <v>754</v>
      </c>
      <c r="H131" s="100">
        <v>0.154</v>
      </c>
      <c r="I131" s="47" t="s">
        <v>755</v>
      </c>
      <c r="J131" s="46">
        <f>ROUND(F131*H131,0)</f>
        <v>0</v>
      </c>
      <c r="K131" s="37" t="s">
        <v>776</v>
      </c>
    </row>
    <row r="132" spans="2:11" s="1" customFormat="1" ht="15" customHeight="1">
      <c r="B132" s="90"/>
      <c r="C132" s="45"/>
      <c r="D132" s="44"/>
      <c r="E132" s="44"/>
      <c r="F132" s="89"/>
      <c r="G132" s="42"/>
      <c r="H132" s="319" t="s">
        <v>777</v>
      </c>
      <c r="I132" s="320"/>
      <c r="J132" s="39"/>
      <c r="K132" s="37"/>
    </row>
    <row r="133" spans="2:12" s="1" customFormat="1" ht="15" customHeight="1" thickBot="1">
      <c r="B133" s="88"/>
      <c r="C133" s="37"/>
      <c r="D133" s="37"/>
      <c r="E133" s="37"/>
      <c r="F133" s="37"/>
      <c r="G133" s="37"/>
      <c r="H133" s="321" t="s">
        <v>150</v>
      </c>
      <c r="I133" s="322"/>
      <c r="J133" s="38">
        <f>SUM(J128:J131)</f>
        <v>0</v>
      </c>
      <c r="K133" s="37" t="s">
        <v>970</v>
      </c>
      <c r="L133" s="1" t="s">
        <v>754</v>
      </c>
    </row>
    <row r="134" spans="2:11" s="1" customFormat="1" ht="18.75" customHeight="1" thickBot="1">
      <c r="B134" s="88"/>
      <c r="C134" s="37"/>
      <c r="D134" s="37"/>
      <c r="E134" s="37"/>
      <c r="F134" s="37"/>
      <c r="G134" s="89"/>
      <c r="H134" s="42"/>
      <c r="I134" s="42"/>
      <c r="J134" s="43"/>
      <c r="K134" s="37"/>
    </row>
    <row r="135" spans="2:11" s="1" customFormat="1" ht="18.75" customHeight="1">
      <c r="B135" s="88"/>
      <c r="C135" s="37"/>
      <c r="D135" s="37"/>
      <c r="E135" s="37"/>
      <c r="F135" s="37"/>
      <c r="G135" s="89"/>
      <c r="H135" s="325" t="s">
        <v>971</v>
      </c>
      <c r="I135" s="326"/>
      <c r="J135" s="39"/>
      <c r="K135" s="37"/>
    </row>
    <row r="136" spans="8:11" ht="18.75" customHeight="1" thickBot="1">
      <c r="H136" s="327" t="s">
        <v>231</v>
      </c>
      <c r="I136" s="328"/>
      <c r="J136" s="38" t="e">
        <f>SUMIF(L7:L133,"*",J7:J133)</f>
        <v>#DIV/0!</v>
      </c>
      <c r="K136" s="37" t="s">
        <v>972</v>
      </c>
    </row>
  </sheetData>
  <sheetProtection/>
  <mergeCells count="66">
    <mergeCell ref="I1:K1"/>
    <mergeCell ref="B5:E7"/>
    <mergeCell ref="B12:C12"/>
    <mergeCell ref="D12:E12"/>
    <mergeCell ref="D16:E16"/>
    <mergeCell ref="D17:E17"/>
    <mergeCell ref="A1:B1"/>
    <mergeCell ref="C1:E1"/>
    <mergeCell ref="D22:E22"/>
    <mergeCell ref="D23:E23"/>
    <mergeCell ref="H25:I25"/>
    <mergeCell ref="H26:I26"/>
    <mergeCell ref="D24:E24"/>
    <mergeCell ref="D18:E18"/>
    <mergeCell ref="D19:E19"/>
    <mergeCell ref="D20:E20"/>
    <mergeCell ref="D21:E21"/>
    <mergeCell ref="D50:E50"/>
    <mergeCell ref="D51:E51"/>
    <mergeCell ref="H52:I52"/>
    <mergeCell ref="H53:I53"/>
    <mergeCell ref="B30:C30"/>
    <mergeCell ref="D30:E30"/>
    <mergeCell ref="D48:E48"/>
    <mergeCell ref="D49:E49"/>
    <mergeCell ref="B76:C76"/>
    <mergeCell ref="D76:E76"/>
    <mergeCell ref="B77:C79"/>
    <mergeCell ref="D77:E79"/>
    <mergeCell ref="B56:C56"/>
    <mergeCell ref="D56:E56"/>
    <mergeCell ref="D74:E74"/>
    <mergeCell ref="D75:E75"/>
    <mergeCell ref="B84:C84"/>
    <mergeCell ref="D84:E84"/>
    <mergeCell ref="H85:I85"/>
    <mergeCell ref="H86:I86"/>
    <mergeCell ref="D80:E80"/>
    <mergeCell ref="D81:E81"/>
    <mergeCell ref="D82:E82"/>
    <mergeCell ref="D83:E83"/>
    <mergeCell ref="D103:E103"/>
    <mergeCell ref="D104:E104"/>
    <mergeCell ref="D105:E105"/>
    <mergeCell ref="D106:E106"/>
    <mergeCell ref="B91:C91"/>
    <mergeCell ref="D91:E91"/>
    <mergeCell ref="D101:E101"/>
    <mergeCell ref="D102:E102"/>
    <mergeCell ref="B126:C126"/>
    <mergeCell ref="D126:E126"/>
    <mergeCell ref="D130:E130"/>
    <mergeCell ref="H107:I107"/>
    <mergeCell ref="H108:I108"/>
    <mergeCell ref="B112:C112"/>
    <mergeCell ref="D112:E112"/>
    <mergeCell ref="D118:E118"/>
    <mergeCell ref="D119:E119"/>
    <mergeCell ref="H136:I136"/>
    <mergeCell ref="D120:E120"/>
    <mergeCell ref="H121:I121"/>
    <mergeCell ref="H122:I122"/>
    <mergeCell ref="D131:E131"/>
    <mergeCell ref="H132:I132"/>
    <mergeCell ref="H133:I133"/>
    <mergeCell ref="H135:I135"/>
  </mergeCells>
  <printOptions/>
  <pageMargins left="0.787" right="0.787" top="0.984" bottom="0.984" header="0.512" footer="0.512"/>
  <pageSetup horizontalDpi="600" verticalDpi="600" orientation="portrait" paperSize="9" r:id="rId1"/>
  <rowBreaks count="2" manualBreakCount="2">
    <brk id="53" max="255" man="1"/>
    <brk id="88" max="255" man="1"/>
  </rowBreaks>
</worksheet>
</file>

<file path=xl/worksheets/sheet5.xml><?xml version="1.0" encoding="utf-8"?>
<worksheet xmlns="http://schemas.openxmlformats.org/spreadsheetml/2006/main" xmlns:r="http://schemas.openxmlformats.org/officeDocument/2006/relationships">
  <dimension ref="A1:L30"/>
  <sheetViews>
    <sheetView showGridLines="0" tabSelected="1" zoomScalePageLayoutView="0" workbookViewId="0" topLeftCell="A1">
      <selection activeCell="J33" sqref="J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7" customWidth="1"/>
    <col min="7" max="7" width="2.25390625" style="97" bestFit="1" customWidth="1"/>
    <col min="8" max="8" width="11.875" style="124" customWidth="1"/>
    <col min="9" max="9" width="2.25390625" style="97" bestFit="1" customWidth="1"/>
    <col min="10" max="10" width="11.875" style="97" customWidth="1"/>
    <col min="11" max="11" width="3.125" style="97" customWidth="1"/>
    <col min="12" max="16384" width="9.00390625" style="97" customWidth="1"/>
  </cols>
  <sheetData>
    <row r="1" spans="1:11" ht="18.75" customHeight="1">
      <c r="A1" s="329" t="s">
        <v>230</v>
      </c>
      <c r="B1" s="331"/>
      <c r="C1" s="329" t="s">
        <v>25</v>
      </c>
      <c r="D1" s="330"/>
      <c r="E1" s="331"/>
      <c r="H1" s="796" t="s">
        <v>0</v>
      </c>
      <c r="I1" s="332">
        <f>'総括表'!H4</f>
        <v>0</v>
      </c>
      <c r="J1" s="332"/>
      <c r="K1" s="332"/>
    </row>
    <row r="2" ht="18.75" customHeight="1">
      <c r="J2" s="631"/>
    </row>
    <row r="3" spans="1:2" ht="18.75" customHeight="1">
      <c r="A3" s="12" t="s">
        <v>761</v>
      </c>
      <c r="B3" s="87" t="s">
        <v>258</v>
      </c>
    </row>
    <row r="4" ht="11.25" customHeight="1">
      <c r="A4" s="101"/>
    </row>
    <row r="5" spans="1:5" ht="15" customHeight="1">
      <c r="A5" s="101"/>
      <c r="B5" s="295" t="s">
        <v>959</v>
      </c>
      <c r="C5" s="295"/>
      <c r="D5" s="295"/>
      <c r="E5" s="295"/>
    </row>
    <row r="6" spans="1:8" s="1" customFormat="1" ht="15" customHeight="1">
      <c r="A6" s="12"/>
      <c r="B6" s="295"/>
      <c r="C6" s="295"/>
      <c r="D6" s="295"/>
      <c r="E6" s="295"/>
      <c r="H6" s="123" t="s">
        <v>248</v>
      </c>
    </row>
    <row r="7" spans="1:11" s="1" customFormat="1" ht="18.75" customHeight="1">
      <c r="A7" s="12"/>
      <c r="B7" s="295"/>
      <c r="C7" s="295"/>
      <c r="D7" s="295"/>
      <c r="E7" s="295"/>
      <c r="F7" s="750"/>
      <c r="G7" s="10" t="s">
        <v>754</v>
      </c>
      <c r="H7" s="521">
        <v>0.3</v>
      </c>
      <c r="I7" s="10" t="s">
        <v>755</v>
      </c>
      <c r="J7" s="46">
        <f>ROUND(F7*H7,0)</f>
        <v>0</v>
      </c>
      <c r="K7" s="37" t="s">
        <v>963</v>
      </c>
    </row>
    <row r="8" spans="1:10" ht="11.25" customHeight="1">
      <c r="A8" s="101"/>
      <c r="F8" s="98"/>
      <c r="J8" s="121" t="s">
        <v>247</v>
      </c>
    </row>
    <row r="9" spans="1:10" ht="15" customHeight="1">
      <c r="A9" s="101"/>
      <c r="F9" s="98"/>
      <c r="J9" s="98"/>
    </row>
    <row r="10" spans="1:12" ht="18.75" customHeight="1">
      <c r="A10" s="12" t="s">
        <v>933</v>
      </c>
      <c r="B10" s="87" t="s">
        <v>257</v>
      </c>
      <c r="F10" s="98"/>
      <c r="J10" s="98"/>
      <c r="L10" s="37"/>
    </row>
    <row r="11" spans="1:12" ht="11.25" customHeight="1">
      <c r="A11" s="101"/>
      <c r="F11" s="98"/>
      <c r="J11" s="98"/>
      <c r="L11" s="37"/>
    </row>
    <row r="12" spans="1:12" ht="18.75" customHeight="1">
      <c r="A12" s="101"/>
      <c r="B12" s="309" t="s">
        <v>169</v>
      </c>
      <c r="C12" s="310"/>
      <c r="D12" s="309" t="s">
        <v>168</v>
      </c>
      <c r="E12" s="310"/>
      <c r="F12" s="62" t="s">
        <v>167</v>
      </c>
      <c r="G12" s="63"/>
      <c r="H12" s="288" t="s">
        <v>166</v>
      </c>
      <c r="I12" s="63"/>
      <c r="J12" s="62" t="s">
        <v>3</v>
      </c>
      <c r="K12" s="37"/>
      <c r="L12" s="37"/>
    </row>
    <row r="13" spans="1:12" ht="15" customHeight="1">
      <c r="A13" s="101"/>
      <c r="B13" s="61"/>
      <c r="C13" s="60"/>
      <c r="D13" s="59"/>
      <c r="E13" s="58"/>
      <c r="F13" s="57"/>
      <c r="G13" s="55"/>
      <c r="H13" s="287"/>
      <c r="I13" s="55"/>
      <c r="J13" s="54" t="s">
        <v>762</v>
      </c>
      <c r="K13" s="37"/>
      <c r="L13" s="37"/>
    </row>
    <row r="14" spans="2:12" s="1" customFormat="1" ht="15" customHeight="1">
      <c r="B14" s="52">
        <v>1</v>
      </c>
      <c r="C14" s="53" t="s">
        <v>193</v>
      </c>
      <c r="D14" s="136" t="s">
        <v>783</v>
      </c>
      <c r="E14" s="50" t="s">
        <v>191</v>
      </c>
      <c r="F14" s="49"/>
      <c r="G14" s="47" t="s">
        <v>754</v>
      </c>
      <c r="H14" s="114">
        <v>0.203</v>
      </c>
      <c r="I14" s="47" t="s">
        <v>755</v>
      </c>
      <c r="J14" s="46">
        <f aca="true" t="shared" si="0" ref="J14:J24">ROUND(F14*H14,0)</f>
        <v>0</v>
      </c>
      <c r="K14" s="37" t="s">
        <v>773</v>
      </c>
      <c r="L14" s="37"/>
    </row>
    <row r="15" spans="2:12" s="1" customFormat="1" ht="15" customHeight="1">
      <c r="B15" s="529"/>
      <c r="C15" s="58"/>
      <c r="D15" s="136" t="s">
        <v>785</v>
      </c>
      <c r="E15" s="50" t="s">
        <v>189</v>
      </c>
      <c r="F15" s="49"/>
      <c r="G15" s="47" t="s">
        <v>754</v>
      </c>
      <c r="H15" s="286">
        <v>0.201</v>
      </c>
      <c r="I15" s="63" t="s">
        <v>755</v>
      </c>
      <c r="J15" s="74">
        <f t="shared" si="0"/>
        <v>0</v>
      </c>
      <c r="K15" s="37" t="s">
        <v>774</v>
      </c>
      <c r="L15" s="37"/>
    </row>
    <row r="16" spans="2:12" s="1" customFormat="1" ht="15" customHeight="1">
      <c r="B16" s="52">
        <v>2</v>
      </c>
      <c r="C16" s="53" t="s">
        <v>178</v>
      </c>
      <c r="D16" s="307"/>
      <c r="E16" s="308"/>
      <c r="F16" s="49"/>
      <c r="G16" s="47" t="s">
        <v>754</v>
      </c>
      <c r="H16" s="114">
        <v>0.219</v>
      </c>
      <c r="I16" s="47" t="s">
        <v>755</v>
      </c>
      <c r="J16" s="46">
        <f t="shared" si="0"/>
        <v>0</v>
      </c>
      <c r="K16" s="37" t="s">
        <v>775</v>
      </c>
      <c r="L16" s="37"/>
    </row>
    <row r="17" spans="2:12" s="1" customFormat="1" ht="15" customHeight="1">
      <c r="B17" s="52">
        <v>3</v>
      </c>
      <c r="C17" s="53" t="s">
        <v>177</v>
      </c>
      <c r="D17" s="307"/>
      <c r="E17" s="308"/>
      <c r="F17" s="49"/>
      <c r="G17" s="47" t="s">
        <v>754</v>
      </c>
      <c r="H17" s="114">
        <v>0.236</v>
      </c>
      <c r="I17" s="47" t="s">
        <v>755</v>
      </c>
      <c r="J17" s="46">
        <f t="shared" si="0"/>
        <v>0</v>
      </c>
      <c r="K17" s="37" t="s">
        <v>776</v>
      </c>
      <c r="L17" s="37"/>
    </row>
    <row r="18" spans="2:11" s="1" customFormat="1" ht="15" customHeight="1">
      <c r="B18" s="52">
        <v>4</v>
      </c>
      <c r="C18" s="53" t="s">
        <v>176</v>
      </c>
      <c r="D18" s="307"/>
      <c r="E18" s="308"/>
      <c r="F18" s="49"/>
      <c r="G18" s="47" t="s">
        <v>754</v>
      </c>
      <c r="H18" s="114">
        <v>0.416</v>
      </c>
      <c r="I18" s="47" t="s">
        <v>755</v>
      </c>
      <c r="J18" s="46">
        <f t="shared" si="0"/>
        <v>0</v>
      </c>
      <c r="K18" s="37" t="s">
        <v>779</v>
      </c>
    </row>
    <row r="19" spans="2:11" s="1" customFormat="1" ht="15" customHeight="1">
      <c r="B19" s="52">
        <v>5</v>
      </c>
      <c r="C19" s="53" t="s">
        <v>164</v>
      </c>
      <c r="D19" s="307"/>
      <c r="E19" s="308"/>
      <c r="F19" s="49"/>
      <c r="G19" s="47" t="s">
        <v>754</v>
      </c>
      <c r="H19" s="114">
        <v>0.447</v>
      </c>
      <c r="I19" s="47" t="s">
        <v>755</v>
      </c>
      <c r="J19" s="46">
        <f t="shared" si="0"/>
        <v>0</v>
      </c>
      <c r="K19" s="37" t="s">
        <v>256</v>
      </c>
    </row>
    <row r="20" spans="2:11" s="1" customFormat="1" ht="15" customHeight="1">
      <c r="B20" s="52">
        <v>6</v>
      </c>
      <c r="C20" s="53" t="s">
        <v>162</v>
      </c>
      <c r="D20" s="307"/>
      <c r="E20" s="308"/>
      <c r="F20" s="49"/>
      <c r="G20" s="47" t="s">
        <v>754</v>
      </c>
      <c r="H20" s="114">
        <v>0.473</v>
      </c>
      <c r="I20" s="47" t="s">
        <v>755</v>
      </c>
      <c r="J20" s="46">
        <f t="shared" si="0"/>
        <v>0</v>
      </c>
      <c r="K20" s="37" t="s">
        <v>255</v>
      </c>
    </row>
    <row r="21" spans="2:11" s="1" customFormat="1" ht="15" customHeight="1">
      <c r="B21" s="52">
        <v>7</v>
      </c>
      <c r="C21" s="53" t="s">
        <v>160</v>
      </c>
      <c r="D21" s="307"/>
      <c r="E21" s="308"/>
      <c r="F21" s="49"/>
      <c r="G21" s="47" t="s">
        <v>754</v>
      </c>
      <c r="H21" s="114">
        <v>0.5</v>
      </c>
      <c r="I21" s="47" t="s">
        <v>755</v>
      </c>
      <c r="J21" s="46">
        <f t="shared" si="0"/>
        <v>0</v>
      </c>
      <c r="K21" s="37" t="s">
        <v>254</v>
      </c>
    </row>
    <row r="22" spans="2:11" s="1" customFormat="1" ht="15" customHeight="1">
      <c r="B22" s="51">
        <v>8</v>
      </c>
      <c r="C22" s="50" t="s">
        <v>158</v>
      </c>
      <c r="D22" s="307"/>
      <c r="E22" s="308"/>
      <c r="F22" s="49"/>
      <c r="G22" s="47" t="s">
        <v>754</v>
      </c>
      <c r="H22" s="114">
        <v>0.5</v>
      </c>
      <c r="I22" s="47" t="s">
        <v>755</v>
      </c>
      <c r="J22" s="46">
        <f t="shared" si="0"/>
        <v>0</v>
      </c>
      <c r="K22" s="37" t="s">
        <v>253</v>
      </c>
    </row>
    <row r="23" spans="2:11" s="1" customFormat="1" ht="15" customHeight="1">
      <c r="B23" s="51">
        <v>9</v>
      </c>
      <c r="C23" s="50" t="s">
        <v>156</v>
      </c>
      <c r="D23" s="307"/>
      <c r="E23" s="308"/>
      <c r="F23" s="49"/>
      <c r="G23" s="47" t="s">
        <v>754</v>
      </c>
      <c r="H23" s="114">
        <v>0.5</v>
      </c>
      <c r="I23" s="47" t="s">
        <v>755</v>
      </c>
      <c r="J23" s="46">
        <f t="shared" si="0"/>
        <v>0</v>
      </c>
      <c r="K23" s="37" t="s">
        <v>801</v>
      </c>
    </row>
    <row r="24" spans="2:11" s="1" customFormat="1" ht="15" customHeight="1" thickBot="1">
      <c r="B24" s="51">
        <v>10</v>
      </c>
      <c r="C24" s="50" t="s">
        <v>154</v>
      </c>
      <c r="D24" s="307"/>
      <c r="E24" s="308"/>
      <c r="F24" s="49"/>
      <c r="G24" s="47" t="s">
        <v>754</v>
      </c>
      <c r="H24" s="114">
        <v>0.5</v>
      </c>
      <c r="I24" s="47" t="s">
        <v>755</v>
      </c>
      <c r="J24" s="46">
        <f t="shared" si="0"/>
        <v>0</v>
      </c>
      <c r="K24" s="37" t="s">
        <v>964</v>
      </c>
    </row>
    <row r="25" spans="2:11" s="1" customFormat="1" ht="15" customHeight="1">
      <c r="B25" s="90"/>
      <c r="C25" s="45"/>
      <c r="D25" s="44"/>
      <c r="E25" s="44"/>
      <c r="F25" s="89"/>
      <c r="G25" s="42"/>
      <c r="H25" s="319" t="s">
        <v>803</v>
      </c>
      <c r="I25" s="320"/>
      <c r="J25" s="39"/>
      <c r="K25" s="37"/>
    </row>
    <row r="26" spans="2:11" s="1" customFormat="1" ht="15" customHeight="1" thickBot="1">
      <c r="B26" s="88"/>
      <c r="C26" s="37"/>
      <c r="D26" s="37"/>
      <c r="E26" s="37"/>
      <c r="F26" s="37"/>
      <c r="G26" s="37"/>
      <c r="H26" s="321" t="s">
        <v>150</v>
      </c>
      <c r="I26" s="322"/>
      <c r="J26" s="38">
        <f>SUM(J14:J24)</f>
        <v>0</v>
      </c>
      <c r="K26" s="37" t="s">
        <v>960</v>
      </c>
    </row>
    <row r="27" spans="2:10" s="1" customFormat="1" ht="18.75" customHeight="1">
      <c r="B27" s="87"/>
      <c r="H27" s="123"/>
      <c r="J27" s="3"/>
    </row>
    <row r="28" spans="2:11" s="1" customFormat="1" ht="18.75" customHeight="1" thickBot="1">
      <c r="B28" s="88"/>
      <c r="C28" s="37"/>
      <c r="D28" s="37"/>
      <c r="E28" s="37"/>
      <c r="F28" s="37"/>
      <c r="G28" s="89"/>
      <c r="H28" s="524"/>
      <c r="I28" s="42"/>
      <c r="J28" s="43"/>
      <c r="K28" s="37"/>
    </row>
    <row r="29" spans="2:11" s="1" customFormat="1" ht="18.75" customHeight="1">
      <c r="B29" s="88"/>
      <c r="C29" s="37"/>
      <c r="D29" s="37"/>
      <c r="E29" s="37"/>
      <c r="F29" s="37"/>
      <c r="G29" s="89"/>
      <c r="H29" s="319" t="s">
        <v>961</v>
      </c>
      <c r="I29" s="320"/>
      <c r="J29" s="39"/>
      <c r="K29" s="37"/>
    </row>
    <row r="30" spans="8:11" ht="18.75" customHeight="1" thickBot="1">
      <c r="H30" s="327" t="s">
        <v>250</v>
      </c>
      <c r="I30" s="328"/>
      <c r="J30" s="38">
        <f>SUM(J7,J26)</f>
        <v>0</v>
      </c>
      <c r="K30" s="37" t="s">
        <v>962</v>
      </c>
    </row>
  </sheetData>
  <sheetProtection/>
  <mergeCells count="19">
    <mergeCell ref="A1:B1"/>
    <mergeCell ref="C1:E1"/>
    <mergeCell ref="I1:K1"/>
    <mergeCell ref="B5:E7"/>
    <mergeCell ref="D18:E18"/>
    <mergeCell ref="D19:E19"/>
    <mergeCell ref="D20:E20"/>
    <mergeCell ref="D21:E21"/>
    <mergeCell ref="B12:C12"/>
    <mergeCell ref="D12:E12"/>
    <mergeCell ref="D16:E16"/>
    <mergeCell ref="D17:E17"/>
    <mergeCell ref="H29:I29"/>
    <mergeCell ref="H30:I30"/>
    <mergeCell ref="D22:E22"/>
    <mergeCell ref="D23:E23"/>
    <mergeCell ref="H25:I25"/>
    <mergeCell ref="H26:I26"/>
    <mergeCell ref="D24:E24"/>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0"/>
  <sheetViews>
    <sheetView showGridLines="0"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7" customWidth="1"/>
    <col min="7" max="7" width="2.25390625" style="97" bestFit="1" customWidth="1"/>
    <col min="8" max="8" width="11.875" style="124" customWidth="1"/>
    <col min="9" max="9" width="2.25390625" style="97" bestFit="1" customWidth="1"/>
    <col min="10" max="10" width="11.875" style="97" customWidth="1"/>
    <col min="11" max="11" width="3.125" style="97" customWidth="1"/>
    <col min="12" max="16384" width="9.00390625" style="97" customWidth="1"/>
  </cols>
  <sheetData>
    <row r="1" spans="1:11" ht="18.75" customHeight="1">
      <c r="A1" s="329" t="s">
        <v>230</v>
      </c>
      <c r="B1" s="331"/>
      <c r="C1" s="329" t="s">
        <v>28</v>
      </c>
      <c r="D1" s="330"/>
      <c r="E1" s="331"/>
      <c r="H1" s="796" t="s">
        <v>0</v>
      </c>
      <c r="I1" s="332">
        <f>'総括表'!H4</f>
        <v>0</v>
      </c>
      <c r="J1" s="332"/>
      <c r="K1" s="332"/>
    </row>
    <row r="2" ht="18.75" customHeight="1">
      <c r="J2" s="631"/>
    </row>
    <row r="3" spans="1:2" ht="18.75" customHeight="1">
      <c r="A3" s="12" t="s">
        <v>1</v>
      </c>
      <c r="B3" s="87" t="s">
        <v>258</v>
      </c>
    </row>
    <row r="4" ht="11.25" customHeight="1">
      <c r="A4" s="101"/>
    </row>
    <row r="5" spans="1:5" ht="15" customHeight="1">
      <c r="A5" s="101"/>
      <c r="B5" s="295" t="s">
        <v>959</v>
      </c>
      <c r="C5" s="295"/>
      <c r="D5" s="295"/>
      <c r="E5" s="295"/>
    </row>
    <row r="6" spans="1:8" s="1" customFormat="1" ht="15" customHeight="1">
      <c r="A6" s="12"/>
      <c r="B6" s="295"/>
      <c r="C6" s="295"/>
      <c r="D6" s="295"/>
      <c r="E6" s="295"/>
      <c r="H6" s="123" t="s">
        <v>248</v>
      </c>
    </row>
    <row r="7" spans="1:11" s="1" customFormat="1" ht="18.75" customHeight="1">
      <c r="A7" s="12"/>
      <c r="B7" s="295"/>
      <c r="C7" s="295"/>
      <c r="D7" s="295"/>
      <c r="E7" s="295"/>
      <c r="F7" s="750"/>
      <c r="G7" s="10" t="s">
        <v>148</v>
      </c>
      <c r="H7" s="521">
        <v>0.3</v>
      </c>
      <c r="I7" s="10" t="s">
        <v>153</v>
      </c>
      <c r="J7" s="46">
        <f>ROUND(F7*H7,0)</f>
        <v>0</v>
      </c>
      <c r="K7" s="37" t="s">
        <v>219</v>
      </c>
    </row>
    <row r="8" spans="1:10" ht="11.25" customHeight="1">
      <c r="A8" s="101"/>
      <c r="F8" s="98"/>
      <c r="J8" s="121" t="s">
        <v>247</v>
      </c>
    </row>
    <row r="9" spans="1:10" ht="15" customHeight="1">
      <c r="A9" s="101"/>
      <c r="F9" s="98"/>
      <c r="J9" s="98"/>
    </row>
    <row r="10" spans="1:12" ht="18.75" customHeight="1">
      <c r="A10" s="12" t="s">
        <v>26</v>
      </c>
      <c r="B10" s="87" t="s">
        <v>257</v>
      </c>
      <c r="F10" s="98"/>
      <c r="J10" s="98"/>
      <c r="L10" s="37"/>
    </row>
    <row r="11" spans="1:12" ht="11.25" customHeight="1">
      <c r="A11" s="101"/>
      <c r="F11" s="98"/>
      <c r="J11" s="98"/>
      <c r="L11" s="37"/>
    </row>
    <row r="12" spans="1:12" ht="18.75" customHeight="1">
      <c r="A12" s="101"/>
      <c r="B12" s="309" t="s">
        <v>169</v>
      </c>
      <c r="C12" s="310"/>
      <c r="D12" s="309" t="s">
        <v>168</v>
      </c>
      <c r="E12" s="310"/>
      <c r="F12" s="62" t="s">
        <v>167</v>
      </c>
      <c r="G12" s="63"/>
      <c r="H12" s="288" t="s">
        <v>166</v>
      </c>
      <c r="I12" s="63"/>
      <c r="J12" s="62" t="s">
        <v>3</v>
      </c>
      <c r="K12" s="37"/>
      <c r="L12" s="37"/>
    </row>
    <row r="13" spans="1:12" ht="15" customHeight="1">
      <c r="A13" s="101"/>
      <c r="B13" s="61"/>
      <c r="C13" s="60"/>
      <c r="D13" s="59"/>
      <c r="E13" s="58"/>
      <c r="F13" s="57"/>
      <c r="G13" s="55"/>
      <c r="H13" s="287"/>
      <c r="I13" s="55"/>
      <c r="J13" s="54" t="s">
        <v>165</v>
      </c>
      <c r="K13" s="37"/>
      <c r="L13" s="37"/>
    </row>
    <row r="14" spans="2:12" s="1" customFormat="1" ht="15" customHeight="1">
      <c r="B14" s="52">
        <v>1</v>
      </c>
      <c r="C14" s="53" t="s">
        <v>193</v>
      </c>
      <c r="D14" s="136" t="s">
        <v>192</v>
      </c>
      <c r="E14" s="50" t="s">
        <v>191</v>
      </c>
      <c r="F14" s="49"/>
      <c r="G14" s="47" t="s">
        <v>148</v>
      </c>
      <c r="H14" s="114">
        <v>0.205</v>
      </c>
      <c r="I14" s="47" t="s">
        <v>153</v>
      </c>
      <c r="J14" s="46">
        <f aca="true" t="shared" si="0" ref="J14:J24">ROUND(F14*H14,0)</f>
        <v>0</v>
      </c>
      <c r="K14" s="37" t="s">
        <v>163</v>
      </c>
      <c r="L14" s="37"/>
    </row>
    <row r="15" spans="2:12" s="1" customFormat="1" ht="15" customHeight="1">
      <c r="B15" s="529"/>
      <c r="C15" s="58"/>
      <c r="D15" s="136" t="s">
        <v>190</v>
      </c>
      <c r="E15" s="50" t="s">
        <v>189</v>
      </c>
      <c r="F15" s="49"/>
      <c r="G15" s="47" t="s">
        <v>148</v>
      </c>
      <c r="H15" s="286">
        <v>0.203</v>
      </c>
      <c r="I15" s="63" t="s">
        <v>153</v>
      </c>
      <c r="J15" s="74">
        <f t="shared" si="0"/>
        <v>0</v>
      </c>
      <c r="K15" s="37" t="s">
        <v>161</v>
      </c>
      <c r="L15" s="37"/>
    </row>
    <row r="16" spans="2:12" s="1" customFormat="1" ht="15" customHeight="1">
      <c r="B16" s="52">
        <v>2</v>
      </c>
      <c r="C16" s="53" t="s">
        <v>178</v>
      </c>
      <c r="D16" s="307"/>
      <c r="E16" s="308"/>
      <c r="F16" s="49"/>
      <c r="G16" s="47" t="s">
        <v>148</v>
      </c>
      <c r="H16" s="114">
        <v>0.22</v>
      </c>
      <c r="I16" s="47" t="s">
        <v>153</v>
      </c>
      <c r="J16" s="46">
        <f t="shared" si="0"/>
        <v>0</v>
      </c>
      <c r="K16" s="37" t="s">
        <v>159</v>
      </c>
      <c r="L16" s="37"/>
    </row>
    <row r="17" spans="2:12" s="1" customFormat="1" ht="15" customHeight="1">
      <c r="B17" s="52">
        <v>3</v>
      </c>
      <c r="C17" s="53" t="s">
        <v>177</v>
      </c>
      <c r="D17" s="307"/>
      <c r="E17" s="308"/>
      <c r="F17" s="49"/>
      <c r="G17" s="47" t="s">
        <v>148</v>
      </c>
      <c r="H17" s="114">
        <v>0.237</v>
      </c>
      <c r="I17" s="47" t="s">
        <v>153</v>
      </c>
      <c r="J17" s="46">
        <f t="shared" si="0"/>
        <v>0</v>
      </c>
      <c r="K17" s="37" t="s">
        <v>157</v>
      </c>
      <c r="L17" s="37"/>
    </row>
    <row r="18" spans="2:11" s="1" customFormat="1" ht="15" customHeight="1">
      <c r="B18" s="52">
        <v>4</v>
      </c>
      <c r="C18" s="53" t="s">
        <v>176</v>
      </c>
      <c r="D18" s="307"/>
      <c r="E18" s="308"/>
      <c r="F18" s="49"/>
      <c r="G18" s="47" t="s">
        <v>148</v>
      </c>
      <c r="H18" s="114">
        <v>0.417</v>
      </c>
      <c r="I18" s="47" t="s">
        <v>153</v>
      </c>
      <c r="J18" s="46">
        <f t="shared" si="0"/>
        <v>0</v>
      </c>
      <c r="K18" s="37" t="s">
        <v>155</v>
      </c>
    </row>
    <row r="19" spans="2:11" s="1" customFormat="1" ht="15" customHeight="1">
      <c r="B19" s="52">
        <v>5</v>
      </c>
      <c r="C19" s="53" t="s">
        <v>164</v>
      </c>
      <c r="D19" s="307"/>
      <c r="E19" s="308"/>
      <c r="F19" s="49"/>
      <c r="G19" s="47" t="s">
        <v>148</v>
      </c>
      <c r="H19" s="114">
        <v>0.447</v>
      </c>
      <c r="I19" s="47" t="s">
        <v>153</v>
      </c>
      <c r="J19" s="46">
        <f t="shared" si="0"/>
        <v>0</v>
      </c>
      <c r="K19" s="37" t="s">
        <v>256</v>
      </c>
    </row>
    <row r="20" spans="2:11" s="1" customFormat="1" ht="15" customHeight="1">
      <c r="B20" s="52">
        <v>6</v>
      </c>
      <c r="C20" s="53" t="s">
        <v>162</v>
      </c>
      <c r="D20" s="307"/>
      <c r="E20" s="308"/>
      <c r="F20" s="49"/>
      <c r="G20" s="47" t="s">
        <v>754</v>
      </c>
      <c r="H20" s="114">
        <v>0.473</v>
      </c>
      <c r="I20" s="47" t="s">
        <v>755</v>
      </c>
      <c r="J20" s="46">
        <f t="shared" si="0"/>
        <v>0</v>
      </c>
      <c r="K20" s="37" t="s">
        <v>255</v>
      </c>
    </row>
    <row r="21" spans="2:11" s="1" customFormat="1" ht="15" customHeight="1">
      <c r="B21" s="52">
        <v>7</v>
      </c>
      <c r="C21" s="53" t="s">
        <v>160</v>
      </c>
      <c r="D21" s="307"/>
      <c r="E21" s="308"/>
      <c r="F21" s="49"/>
      <c r="G21" s="47" t="s">
        <v>754</v>
      </c>
      <c r="H21" s="114">
        <v>0.5</v>
      </c>
      <c r="I21" s="47" t="s">
        <v>755</v>
      </c>
      <c r="J21" s="46">
        <f t="shared" si="0"/>
        <v>0</v>
      </c>
      <c r="K21" s="37" t="s">
        <v>254</v>
      </c>
    </row>
    <row r="22" spans="2:11" s="1" customFormat="1" ht="15" customHeight="1">
      <c r="B22" s="51">
        <v>8</v>
      </c>
      <c r="C22" s="50" t="s">
        <v>158</v>
      </c>
      <c r="D22" s="307"/>
      <c r="E22" s="308"/>
      <c r="F22" s="49"/>
      <c r="G22" s="47" t="s">
        <v>754</v>
      </c>
      <c r="H22" s="114">
        <v>0.5</v>
      </c>
      <c r="I22" s="47" t="s">
        <v>755</v>
      </c>
      <c r="J22" s="46">
        <f t="shared" si="0"/>
        <v>0</v>
      </c>
      <c r="K22" s="37" t="s">
        <v>253</v>
      </c>
    </row>
    <row r="23" spans="2:11" s="1" customFormat="1" ht="15" customHeight="1">
      <c r="B23" s="51">
        <v>9</v>
      </c>
      <c r="C23" s="50" t="s">
        <v>156</v>
      </c>
      <c r="D23" s="307"/>
      <c r="E23" s="308"/>
      <c r="F23" s="49"/>
      <c r="G23" s="47" t="s">
        <v>754</v>
      </c>
      <c r="H23" s="114">
        <v>0.5</v>
      </c>
      <c r="I23" s="47" t="s">
        <v>755</v>
      </c>
      <c r="J23" s="46">
        <f t="shared" si="0"/>
        <v>0</v>
      </c>
      <c r="K23" s="37" t="s">
        <v>801</v>
      </c>
    </row>
    <row r="24" spans="2:11" s="1" customFormat="1" ht="15" customHeight="1" thickBot="1">
      <c r="B24" s="51">
        <v>10</v>
      </c>
      <c r="C24" s="50" t="s">
        <v>154</v>
      </c>
      <c r="D24" s="307"/>
      <c r="E24" s="308"/>
      <c r="F24" s="49"/>
      <c r="G24" s="47" t="s">
        <v>754</v>
      </c>
      <c r="H24" s="114">
        <v>0.5</v>
      </c>
      <c r="I24" s="47" t="s">
        <v>755</v>
      </c>
      <c r="J24" s="46">
        <f t="shared" si="0"/>
        <v>0</v>
      </c>
      <c r="K24" s="37" t="s">
        <v>260</v>
      </c>
    </row>
    <row r="25" spans="2:11" s="1" customFormat="1" ht="15" customHeight="1">
      <c r="B25" s="90"/>
      <c r="C25" s="45"/>
      <c r="D25" s="44"/>
      <c r="E25" s="44"/>
      <c r="F25" s="89"/>
      <c r="G25" s="42"/>
      <c r="H25" s="319" t="s">
        <v>803</v>
      </c>
      <c r="I25" s="320"/>
      <c r="J25" s="39"/>
      <c r="K25" s="37"/>
    </row>
    <row r="26" spans="2:11" s="1" customFormat="1" ht="15" customHeight="1" thickBot="1">
      <c r="B26" s="88"/>
      <c r="C26" s="37"/>
      <c r="D26" s="37"/>
      <c r="E26" s="37"/>
      <c r="F26" s="37"/>
      <c r="G26" s="37"/>
      <c r="H26" s="321" t="s">
        <v>150</v>
      </c>
      <c r="I26" s="322"/>
      <c r="J26" s="38">
        <f>SUM(J14:J24)</f>
        <v>0</v>
      </c>
      <c r="K26" s="37" t="s">
        <v>960</v>
      </c>
    </row>
    <row r="27" spans="2:10" s="1" customFormat="1" ht="18.75" customHeight="1">
      <c r="B27" s="87"/>
      <c r="H27" s="123"/>
      <c r="J27" s="3"/>
    </row>
    <row r="28" spans="2:11" s="1" customFormat="1" ht="18.75" customHeight="1" thickBot="1">
      <c r="B28" s="88"/>
      <c r="C28" s="37"/>
      <c r="D28" s="37"/>
      <c r="E28" s="37"/>
      <c r="F28" s="37"/>
      <c r="G28" s="89"/>
      <c r="H28" s="524"/>
      <c r="I28" s="42"/>
      <c r="J28" s="43"/>
      <c r="K28" s="37"/>
    </row>
    <row r="29" spans="2:11" s="1" customFormat="1" ht="18.75" customHeight="1">
      <c r="B29" s="88"/>
      <c r="C29" s="37"/>
      <c r="D29" s="37"/>
      <c r="E29" s="37"/>
      <c r="F29" s="37"/>
      <c r="G29" s="89"/>
      <c r="H29" s="319" t="s">
        <v>961</v>
      </c>
      <c r="I29" s="320"/>
      <c r="J29" s="39"/>
      <c r="K29" s="37"/>
    </row>
    <row r="30" spans="8:11" ht="18.75" customHeight="1" thickBot="1">
      <c r="H30" s="327" t="s">
        <v>259</v>
      </c>
      <c r="I30" s="328"/>
      <c r="J30" s="38">
        <f>SUM(J7,J26)</f>
        <v>0</v>
      </c>
      <c r="K30" s="37" t="s">
        <v>962</v>
      </c>
    </row>
  </sheetData>
  <sheetProtection/>
  <mergeCells count="19">
    <mergeCell ref="H30:I30"/>
    <mergeCell ref="D22:E22"/>
    <mergeCell ref="D23:E23"/>
    <mergeCell ref="D24:E24"/>
    <mergeCell ref="H25:I25"/>
    <mergeCell ref="H26:I26"/>
    <mergeCell ref="H29:I29"/>
    <mergeCell ref="D16:E16"/>
    <mergeCell ref="D17:E17"/>
    <mergeCell ref="D18:E18"/>
    <mergeCell ref="D19:E19"/>
    <mergeCell ref="D20:E20"/>
    <mergeCell ref="D21:E21"/>
    <mergeCell ref="A1:B1"/>
    <mergeCell ref="C1:E1"/>
    <mergeCell ref="I1:K1"/>
    <mergeCell ref="B5:E7"/>
    <mergeCell ref="B12:C12"/>
    <mergeCell ref="D12:E12"/>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37"/>
  <sheetViews>
    <sheetView showGridLines="0" zoomScale="115" zoomScaleNormal="115" zoomScalePageLayoutView="0" workbookViewId="0" topLeftCell="A1">
      <selection activeCell="AC33" sqref="AC33"/>
    </sheetView>
  </sheetViews>
  <sheetFormatPr defaultColWidth="9.00390625" defaultRowHeight="18.75" customHeight="1"/>
  <cols>
    <col min="1" max="1" width="3.75390625" style="97" customWidth="1"/>
    <col min="2" max="2" width="5.75390625" style="285" customWidth="1"/>
    <col min="3" max="3" width="7.50390625" style="97" bestFit="1" customWidth="1"/>
    <col min="4" max="4" width="3.00390625" style="97" bestFit="1" customWidth="1"/>
    <col min="5" max="5" width="12.00390625" style="97" customWidth="1"/>
    <col min="6" max="6" width="11.875" style="97" customWidth="1"/>
    <col min="7" max="7" width="2.25390625" style="97" bestFit="1" customWidth="1"/>
    <col min="8" max="8" width="11.875" style="97" customWidth="1"/>
    <col min="9" max="9" width="2.25390625" style="97" bestFit="1" customWidth="1"/>
    <col min="10" max="10" width="11.875" style="97" customWidth="1"/>
    <col min="11" max="11" width="3.125" style="97" customWidth="1"/>
    <col min="12" max="16384" width="9.00390625" style="97" customWidth="1"/>
  </cols>
  <sheetData>
    <row r="1" spans="1:11" ht="18.75" customHeight="1">
      <c r="A1" s="329" t="s">
        <v>230</v>
      </c>
      <c r="B1" s="331"/>
      <c r="C1" s="329" t="s">
        <v>57</v>
      </c>
      <c r="D1" s="330"/>
      <c r="E1" s="331"/>
      <c r="H1" s="34" t="s">
        <v>0</v>
      </c>
      <c r="I1" s="332">
        <f>+'総括表'!H4</f>
        <v>0</v>
      </c>
      <c r="J1" s="332"/>
      <c r="K1" s="332"/>
    </row>
    <row r="2" ht="18.75" customHeight="1">
      <c r="J2" s="631"/>
    </row>
    <row r="3" spans="1:2" ht="18.75" customHeight="1">
      <c r="A3" s="12" t="s">
        <v>1</v>
      </c>
      <c r="B3" s="87" t="s">
        <v>732</v>
      </c>
    </row>
    <row r="4" ht="11.25" customHeight="1">
      <c r="A4" s="101"/>
    </row>
    <row r="5" spans="1:11" ht="18.75" customHeight="1">
      <c r="A5" s="101"/>
      <c r="B5" s="309" t="s">
        <v>235</v>
      </c>
      <c r="C5" s="310"/>
      <c r="D5" s="309" t="s">
        <v>168</v>
      </c>
      <c r="E5" s="310"/>
      <c r="F5" s="63" t="s">
        <v>405</v>
      </c>
      <c r="G5" s="63"/>
      <c r="H5" s="63" t="s">
        <v>166</v>
      </c>
      <c r="I5" s="63"/>
      <c r="J5" s="63" t="s">
        <v>3</v>
      </c>
      <c r="K5" s="37"/>
    </row>
    <row r="6" spans="1:11" ht="15" customHeight="1">
      <c r="A6" s="101"/>
      <c r="B6" s="61"/>
      <c r="C6" s="60"/>
      <c r="D6" s="59"/>
      <c r="E6" s="58"/>
      <c r="F6" s="55"/>
      <c r="G6" s="55"/>
      <c r="H6" s="55"/>
      <c r="I6" s="55"/>
      <c r="J6" s="632" t="s">
        <v>165</v>
      </c>
      <c r="K6" s="37"/>
    </row>
    <row r="7" spans="2:12" s="1" customFormat="1" ht="15" customHeight="1">
      <c r="B7" s="52">
        <v>2</v>
      </c>
      <c r="C7" s="53" t="s">
        <v>194</v>
      </c>
      <c r="D7" s="307"/>
      <c r="E7" s="308"/>
      <c r="F7" s="49"/>
      <c r="G7" s="47" t="s">
        <v>148</v>
      </c>
      <c r="H7" s="114">
        <v>0.029</v>
      </c>
      <c r="I7" s="47" t="s">
        <v>153</v>
      </c>
      <c r="J7" s="46">
        <f aca="true" t="shared" si="0" ref="J7:J13">ROUND(F7*H7,0)</f>
        <v>0</v>
      </c>
      <c r="K7" s="37" t="s">
        <v>163</v>
      </c>
      <c r="L7" s="37"/>
    </row>
    <row r="8" spans="2:12" s="1" customFormat="1" ht="15" customHeight="1">
      <c r="B8" s="52">
        <v>3</v>
      </c>
      <c r="C8" s="53" t="s">
        <v>193</v>
      </c>
      <c r="D8" s="307"/>
      <c r="E8" s="308"/>
      <c r="F8" s="49"/>
      <c r="G8" s="47" t="s">
        <v>148</v>
      </c>
      <c r="H8" s="114">
        <v>0.268</v>
      </c>
      <c r="I8" s="47" t="s">
        <v>153</v>
      </c>
      <c r="J8" s="46">
        <f t="shared" si="0"/>
        <v>0</v>
      </c>
      <c r="K8" s="37" t="s">
        <v>161</v>
      </c>
      <c r="L8" s="37"/>
    </row>
    <row r="9" spans="2:12" s="1" customFormat="1" ht="15" customHeight="1">
      <c r="B9" s="52">
        <v>4</v>
      </c>
      <c r="C9" s="53" t="s">
        <v>178</v>
      </c>
      <c r="D9" s="307"/>
      <c r="E9" s="308"/>
      <c r="F9" s="49"/>
      <c r="G9" s="47" t="s">
        <v>148</v>
      </c>
      <c r="H9" s="114">
        <v>0.282</v>
      </c>
      <c r="I9" s="47" t="s">
        <v>153</v>
      </c>
      <c r="J9" s="46">
        <f t="shared" si="0"/>
        <v>0</v>
      </c>
      <c r="K9" s="37" t="s">
        <v>159</v>
      </c>
      <c r="L9" s="37"/>
    </row>
    <row r="10" spans="2:12" s="1" customFormat="1" ht="15" customHeight="1">
      <c r="B10" s="52">
        <v>5</v>
      </c>
      <c r="C10" s="53" t="s">
        <v>177</v>
      </c>
      <c r="D10" s="307"/>
      <c r="E10" s="308"/>
      <c r="F10" s="49"/>
      <c r="G10" s="47" t="s">
        <v>148</v>
      </c>
      <c r="H10" s="114">
        <v>0.306</v>
      </c>
      <c r="I10" s="47" t="s">
        <v>153</v>
      </c>
      <c r="J10" s="46">
        <f t="shared" si="0"/>
        <v>0</v>
      </c>
      <c r="K10" s="37" t="s">
        <v>157</v>
      </c>
      <c r="L10" s="37"/>
    </row>
    <row r="11" spans="2:12" s="1" customFormat="1" ht="15" customHeight="1">
      <c r="B11" s="52">
        <v>6</v>
      </c>
      <c r="C11" s="53" t="s">
        <v>176</v>
      </c>
      <c r="D11" s="307"/>
      <c r="E11" s="308"/>
      <c r="F11" s="49"/>
      <c r="G11" s="47" t="s">
        <v>148</v>
      </c>
      <c r="H11" s="114">
        <v>0.329</v>
      </c>
      <c r="I11" s="47" t="s">
        <v>153</v>
      </c>
      <c r="J11" s="46">
        <f t="shared" si="0"/>
        <v>0</v>
      </c>
      <c r="K11" s="37" t="s">
        <v>155</v>
      </c>
      <c r="L11" s="37"/>
    </row>
    <row r="12" spans="2:11" s="1" customFormat="1" ht="15" customHeight="1">
      <c r="B12" s="52">
        <v>7</v>
      </c>
      <c r="C12" s="53" t="s">
        <v>164</v>
      </c>
      <c r="D12" s="307"/>
      <c r="E12" s="308"/>
      <c r="F12" s="49"/>
      <c r="G12" s="47" t="s">
        <v>148</v>
      </c>
      <c r="H12" s="114">
        <v>0.354</v>
      </c>
      <c r="I12" s="47" t="s">
        <v>153</v>
      </c>
      <c r="J12" s="46">
        <f t="shared" si="0"/>
        <v>0</v>
      </c>
      <c r="K12" s="37" t="s">
        <v>152</v>
      </c>
    </row>
    <row r="13" spans="2:11" s="1" customFormat="1" ht="15" customHeight="1" thickBot="1">
      <c r="B13" s="51">
        <v>8</v>
      </c>
      <c r="C13" s="50" t="s">
        <v>162</v>
      </c>
      <c r="D13" s="307"/>
      <c r="E13" s="308"/>
      <c r="F13" s="49"/>
      <c r="G13" s="47" t="s">
        <v>148</v>
      </c>
      <c r="H13" s="114">
        <v>0.376</v>
      </c>
      <c r="I13" s="47" t="s">
        <v>153</v>
      </c>
      <c r="J13" s="46">
        <f t="shared" si="0"/>
        <v>0</v>
      </c>
      <c r="K13" s="37" t="s">
        <v>175</v>
      </c>
    </row>
    <row r="14" spans="2:11" s="1" customFormat="1" ht="15" customHeight="1">
      <c r="B14" s="90"/>
      <c r="C14" s="45"/>
      <c r="D14" s="44"/>
      <c r="E14" s="44"/>
      <c r="F14" s="43"/>
      <c r="G14" s="42"/>
      <c r="H14" s="319" t="s">
        <v>238</v>
      </c>
      <c r="I14" s="320"/>
      <c r="J14" s="39"/>
      <c r="K14" s="37"/>
    </row>
    <row r="15" spans="2:11" s="1" customFormat="1" ht="15" customHeight="1" thickBot="1">
      <c r="B15" s="88"/>
      <c r="C15" s="37"/>
      <c r="D15" s="37"/>
      <c r="E15" s="37"/>
      <c r="F15" s="41"/>
      <c r="G15" s="37"/>
      <c r="H15" s="321" t="s">
        <v>150</v>
      </c>
      <c r="I15" s="322"/>
      <c r="J15" s="38">
        <f>SUM(J7:J13)</f>
        <v>0</v>
      </c>
      <c r="K15" s="37" t="s">
        <v>219</v>
      </c>
    </row>
    <row r="16" spans="2:10" s="1" customFormat="1" ht="18.75" customHeight="1">
      <c r="B16" s="87"/>
      <c r="F16" s="3"/>
      <c r="J16" s="3"/>
    </row>
    <row r="17" spans="1:10" ht="18.75" customHeight="1">
      <c r="A17" s="12" t="s">
        <v>26</v>
      </c>
      <c r="B17" s="87" t="s">
        <v>731</v>
      </c>
      <c r="F17" s="98"/>
      <c r="J17" s="98"/>
    </row>
    <row r="18" spans="1:10" ht="11.25" customHeight="1">
      <c r="A18" s="101"/>
      <c r="F18" s="98"/>
      <c r="J18" s="98"/>
    </row>
    <row r="19" spans="1:11" ht="18.75" customHeight="1">
      <c r="A19" s="101"/>
      <c r="B19" s="309" t="s">
        <v>235</v>
      </c>
      <c r="C19" s="310"/>
      <c r="D19" s="309" t="s">
        <v>168</v>
      </c>
      <c r="E19" s="310"/>
      <c r="F19" s="62" t="s">
        <v>405</v>
      </c>
      <c r="G19" s="63"/>
      <c r="H19" s="63" t="s">
        <v>166</v>
      </c>
      <c r="I19" s="63"/>
      <c r="J19" s="62" t="s">
        <v>3</v>
      </c>
      <c r="K19" s="37"/>
    </row>
    <row r="20" spans="1:11" ht="15" customHeight="1">
      <c r="A20" s="101"/>
      <c r="B20" s="61"/>
      <c r="C20" s="60"/>
      <c r="D20" s="59"/>
      <c r="E20" s="58"/>
      <c r="F20" s="57"/>
      <c r="G20" s="55"/>
      <c r="H20" s="55"/>
      <c r="I20" s="55"/>
      <c r="J20" s="54" t="s">
        <v>165</v>
      </c>
      <c r="K20" s="37"/>
    </row>
    <row r="21" spans="2:12" s="1" customFormat="1" ht="15" customHeight="1">
      <c r="B21" s="52">
        <v>1</v>
      </c>
      <c r="C21" s="53" t="s">
        <v>215</v>
      </c>
      <c r="D21" s="307"/>
      <c r="E21" s="308"/>
      <c r="F21" s="49"/>
      <c r="G21" s="47" t="s">
        <v>148</v>
      </c>
      <c r="H21" s="114">
        <v>0.114</v>
      </c>
      <c r="I21" s="47" t="s">
        <v>153</v>
      </c>
      <c r="J21" s="46">
        <f aca="true" t="shared" si="1" ref="J21:J31">ROUND(F21*H21,0)</f>
        <v>0</v>
      </c>
      <c r="K21" s="37" t="s">
        <v>163</v>
      </c>
      <c r="L21" s="37"/>
    </row>
    <row r="22" spans="2:12" s="1" customFormat="1" ht="15" customHeight="1">
      <c r="B22" s="52">
        <v>2</v>
      </c>
      <c r="C22" s="53" t="s">
        <v>214</v>
      </c>
      <c r="D22" s="307"/>
      <c r="E22" s="308"/>
      <c r="F22" s="49"/>
      <c r="G22" s="47" t="s">
        <v>148</v>
      </c>
      <c r="H22" s="114">
        <v>0.122</v>
      </c>
      <c r="I22" s="47" t="s">
        <v>153</v>
      </c>
      <c r="J22" s="46">
        <f t="shared" si="1"/>
        <v>0</v>
      </c>
      <c r="K22" s="37" t="s">
        <v>161</v>
      </c>
      <c r="L22" s="37"/>
    </row>
    <row r="23" spans="2:12" s="1" customFormat="1" ht="15" customHeight="1">
      <c r="B23" s="52">
        <v>3</v>
      </c>
      <c r="C23" s="53" t="s">
        <v>196</v>
      </c>
      <c r="D23" s="307"/>
      <c r="E23" s="308"/>
      <c r="F23" s="49"/>
      <c r="G23" s="47" t="s">
        <v>148</v>
      </c>
      <c r="H23" s="114">
        <v>0.194</v>
      </c>
      <c r="I23" s="47" t="s">
        <v>153</v>
      </c>
      <c r="J23" s="46">
        <f t="shared" si="1"/>
        <v>0</v>
      </c>
      <c r="K23" s="37" t="s">
        <v>159</v>
      </c>
      <c r="L23" s="37"/>
    </row>
    <row r="24" spans="2:12" s="1" customFormat="1" ht="15" customHeight="1">
      <c r="B24" s="52">
        <v>4</v>
      </c>
      <c r="C24" s="53" t="s">
        <v>195</v>
      </c>
      <c r="D24" s="307"/>
      <c r="E24" s="308"/>
      <c r="F24" s="49"/>
      <c r="G24" s="47" t="s">
        <v>148</v>
      </c>
      <c r="H24" s="114">
        <v>0.202</v>
      </c>
      <c r="I24" s="47" t="s">
        <v>153</v>
      </c>
      <c r="J24" s="46">
        <f t="shared" si="1"/>
        <v>0</v>
      </c>
      <c r="K24" s="37" t="s">
        <v>157</v>
      </c>
      <c r="L24" s="37"/>
    </row>
    <row r="25" spans="2:12" s="1" customFormat="1" ht="15" customHeight="1">
      <c r="B25" s="52">
        <v>5</v>
      </c>
      <c r="C25" s="53" t="s">
        <v>194</v>
      </c>
      <c r="D25" s="307"/>
      <c r="E25" s="308"/>
      <c r="F25" s="49"/>
      <c r="G25" s="47" t="s">
        <v>148</v>
      </c>
      <c r="H25" s="114">
        <v>0.232</v>
      </c>
      <c r="I25" s="47" t="s">
        <v>153</v>
      </c>
      <c r="J25" s="46">
        <f t="shared" si="1"/>
        <v>0</v>
      </c>
      <c r="K25" s="37" t="s">
        <v>155</v>
      </c>
      <c r="L25" s="37"/>
    </row>
    <row r="26" spans="2:12" s="1" customFormat="1" ht="15" customHeight="1">
      <c r="B26" s="52">
        <v>6</v>
      </c>
      <c r="C26" s="53" t="s">
        <v>193</v>
      </c>
      <c r="D26" s="307"/>
      <c r="E26" s="308"/>
      <c r="F26" s="49"/>
      <c r="G26" s="47" t="s">
        <v>148</v>
      </c>
      <c r="H26" s="114">
        <v>0.29</v>
      </c>
      <c r="I26" s="47" t="s">
        <v>153</v>
      </c>
      <c r="J26" s="46">
        <f t="shared" si="1"/>
        <v>0</v>
      </c>
      <c r="K26" s="37" t="s">
        <v>152</v>
      </c>
      <c r="L26" s="37"/>
    </row>
    <row r="27" spans="2:12" s="1" customFormat="1" ht="15" customHeight="1">
      <c r="B27" s="52">
        <v>7</v>
      </c>
      <c r="C27" s="53" t="s">
        <v>178</v>
      </c>
      <c r="D27" s="307"/>
      <c r="E27" s="308"/>
      <c r="F27" s="49"/>
      <c r="G27" s="47" t="s">
        <v>148</v>
      </c>
      <c r="H27" s="114">
        <v>0.307</v>
      </c>
      <c r="I27" s="47" t="s">
        <v>153</v>
      </c>
      <c r="J27" s="46">
        <f t="shared" si="1"/>
        <v>0</v>
      </c>
      <c r="K27" s="37" t="s">
        <v>175</v>
      </c>
      <c r="L27" s="37"/>
    </row>
    <row r="28" spans="2:11" s="1" customFormat="1" ht="15" customHeight="1">
      <c r="B28" s="52">
        <v>8</v>
      </c>
      <c r="C28" s="53" t="s">
        <v>177</v>
      </c>
      <c r="D28" s="307"/>
      <c r="E28" s="308"/>
      <c r="F28" s="49"/>
      <c r="G28" s="47" t="s">
        <v>148</v>
      </c>
      <c r="H28" s="114">
        <v>0.329</v>
      </c>
      <c r="I28" s="47" t="s">
        <v>153</v>
      </c>
      <c r="J28" s="46">
        <f t="shared" si="1"/>
        <v>0</v>
      </c>
      <c r="K28" s="37" t="s">
        <v>174</v>
      </c>
    </row>
    <row r="29" spans="2:11" s="1" customFormat="1" ht="15" customHeight="1">
      <c r="B29" s="52">
        <v>9</v>
      </c>
      <c r="C29" s="53" t="s">
        <v>176</v>
      </c>
      <c r="D29" s="307"/>
      <c r="E29" s="308"/>
      <c r="F29" s="49"/>
      <c r="G29" s="47" t="s">
        <v>148</v>
      </c>
      <c r="H29" s="114">
        <v>0.347</v>
      </c>
      <c r="I29" s="47" t="s">
        <v>153</v>
      </c>
      <c r="J29" s="46">
        <f t="shared" si="1"/>
        <v>0</v>
      </c>
      <c r="K29" s="37" t="s">
        <v>173</v>
      </c>
    </row>
    <row r="30" spans="2:11" s="1" customFormat="1" ht="15" customHeight="1">
      <c r="B30" s="52">
        <v>10</v>
      </c>
      <c r="C30" s="53" t="s">
        <v>164</v>
      </c>
      <c r="D30" s="307"/>
      <c r="E30" s="308"/>
      <c r="F30" s="49"/>
      <c r="G30" s="47" t="s">
        <v>148</v>
      </c>
      <c r="H30" s="114">
        <v>0.354</v>
      </c>
      <c r="I30" s="47" t="s">
        <v>153</v>
      </c>
      <c r="J30" s="46">
        <f t="shared" si="1"/>
        <v>0</v>
      </c>
      <c r="K30" s="37" t="s">
        <v>188</v>
      </c>
    </row>
    <row r="31" spans="2:11" s="1" customFormat="1" ht="15" customHeight="1" thickBot="1">
      <c r="B31" s="51">
        <v>11</v>
      </c>
      <c r="C31" s="50" t="s">
        <v>162</v>
      </c>
      <c r="D31" s="307"/>
      <c r="E31" s="308"/>
      <c r="F31" s="49"/>
      <c r="G31" s="47" t="s">
        <v>148</v>
      </c>
      <c r="H31" s="114">
        <v>0.377</v>
      </c>
      <c r="I31" s="47" t="s">
        <v>153</v>
      </c>
      <c r="J31" s="46">
        <f t="shared" si="1"/>
        <v>0</v>
      </c>
      <c r="K31" s="37" t="s">
        <v>187</v>
      </c>
    </row>
    <row r="32" spans="2:11" s="1" customFormat="1" ht="15" customHeight="1">
      <c r="B32" s="90"/>
      <c r="C32" s="45"/>
      <c r="D32" s="44"/>
      <c r="E32" s="44"/>
      <c r="F32" s="89"/>
      <c r="G32" s="42"/>
      <c r="H32" s="319" t="s">
        <v>252</v>
      </c>
      <c r="I32" s="320"/>
      <c r="J32" s="39"/>
      <c r="K32" s="37"/>
    </row>
    <row r="33" spans="2:11" s="1" customFormat="1" ht="15" customHeight="1" thickBot="1">
      <c r="B33" s="88"/>
      <c r="C33" s="37"/>
      <c r="D33" s="37"/>
      <c r="E33" s="37"/>
      <c r="F33" s="37"/>
      <c r="G33" s="37"/>
      <c r="H33" s="321" t="s">
        <v>150</v>
      </c>
      <c r="I33" s="322"/>
      <c r="J33" s="38">
        <f>SUM(J21:J31)</f>
        <v>0</v>
      </c>
      <c r="K33" s="37" t="s">
        <v>212</v>
      </c>
    </row>
    <row r="34" spans="2:10" s="1" customFormat="1" ht="18.75" customHeight="1">
      <c r="B34" s="87"/>
      <c r="J34" s="3"/>
    </row>
    <row r="35" spans="2:11" s="1" customFormat="1" ht="18.75" customHeight="1" thickBot="1">
      <c r="B35" s="88"/>
      <c r="C35" s="37"/>
      <c r="D35" s="37"/>
      <c r="E35" s="37"/>
      <c r="F35" s="37"/>
      <c r="G35" s="89"/>
      <c r="H35" s="42"/>
      <c r="I35" s="42"/>
      <c r="J35" s="43"/>
      <c r="K35" s="37"/>
    </row>
    <row r="36" spans="2:11" s="1" customFormat="1" ht="18.75" customHeight="1">
      <c r="B36" s="88"/>
      <c r="C36" s="37"/>
      <c r="D36" s="37"/>
      <c r="E36" s="37"/>
      <c r="F36" s="37"/>
      <c r="G36" s="89"/>
      <c r="H36" s="325" t="s">
        <v>251</v>
      </c>
      <c r="I36" s="326"/>
      <c r="J36" s="39"/>
      <c r="K36" s="37"/>
    </row>
    <row r="37" spans="8:11" ht="18.75" customHeight="1" thickBot="1">
      <c r="H37" s="327" t="s">
        <v>730</v>
      </c>
      <c r="I37" s="328"/>
      <c r="J37" s="38">
        <f>SUM(J15,J33)</f>
        <v>0</v>
      </c>
      <c r="K37" s="37" t="s">
        <v>59</v>
      </c>
    </row>
  </sheetData>
  <sheetProtection/>
  <mergeCells count="31">
    <mergeCell ref="I1:K1"/>
    <mergeCell ref="B5:C5"/>
    <mergeCell ref="D5:E5"/>
    <mergeCell ref="D7:E7"/>
    <mergeCell ref="D8:E8"/>
    <mergeCell ref="D9:E9"/>
    <mergeCell ref="A1:B1"/>
    <mergeCell ref="C1:E1"/>
    <mergeCell ref="H14:I14"/>
    <mergeCell ref="H15:I15"/>
    <mergeCell ref="B19:C19"/>
    <mergeCell ref="D19:E19"/>
    <mergeCell ref="D10:E10"/>
    <mergeCell ref="D11:E11"/>
    <mergeCell ref="D12:E12"/>
    <mergeCell ref="D13:E13"/>
    <mergeCell ref="D25:E25"/>
    <mergeCell ref="D26:E26"/>
    <mergeCell ref="D27:E27"/>
    <mergeCell ref="H36:I36"/>
    <mergeCell ref="D21:E21"/>
    <mergeCell ref="D22:E22"/>
    <mergeCell ref="D23:E23"/>
    <mergeCell ref="D24:E24"/>
    <mergeCell ref="H37:I37"/>
    <mergeCell ref="D28:E28"/>
    <mergeCell ref="D29:E29"/>
    <mergeCell ref="D30:E30"/>
    <mergeCell ref="D31:E31"/>
    <mergeCell ref="H32:I32"/>
    <mergeCell ref="H33:I33"/>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349"/>
  <sheetViews>
    <sheetView showGridLines="0" view="pageBreakPreview" zoomScale="115" zoomScaleSheetLayoutView="115" zoomScalePageLayoutView="0" workbookViewId="0" topLeftCell="A1">
      <selection activeCell="AC33" sqref="AC33"/>
    </sheetView>
  </sheetViews>
  <sheetFormatPr defaultColWidth="9.00390625" defaultRowHeight="18.75" customHeight="1"/>
  <cols>
    <col min="1" max="1" width="3.125" style="97" customWidth="1"/>
    <col min="2" max="2" width="5.75390625" style="285" customWidth="1"/>
    <col min="3" max="3" width="8.625" style="97" customWidth="1"/>
    <col min="4" max="4" width="7.375" style="97" customWidth="1"/>
    <col min="5" max="5" width="16.00390625" style="97" customWidth="1"/>
    <col min="6" max="6" width="15.00390625" style="695" customWidth="1"/>
    <col min="7" max="7" width="11.875" style="97" customWidth="1"/>
    <col min="8" max="8" width="2.25390625" style="97" bestFit="1" customWidth="1"/>
    <col min="9" max="9" width="11.875" style="124" customWidth="1"/>
    <col min="10" max="10" width="2.25390625" style="97" bestFit="1" customWidth="1"/>
    <col min="11" max="11" width="11.875" style="98" customWidth="1"/>
    <col min="12" max="12" width="3.50390625" style="97" customWidth="1"/>
    <col min="13" max="16384" width="9.00390625" style="97" customWidth="1"/>
  </cols>
  <sheetData>
    <row r="1" spans="1:12" ht="18.75" customHeight="1">
      <c r="A1" s="329" t="s">
        <v>230</v>
      </c>
      <c r="B1" s="331"/>
      <c r="C1" s="329" t="s">
        <v>332</v>
      </c>
      <c r="D1" s="330"/>
      <c r="E1" s="330"/>
      <c r="F1" s="331"/>
      <c r="I1" s="435">
        <f>'総括表'!H4</f>
        <v>0</v>
      </c>
      <c r="J1" s="435"/>
      <c r="K1" s="435"/>
      <c r="L1" s="435"/>
    </row>
    <row r="2" ht="18.75" customHeight="1">
      <c r="K2" s="111"/>
    </row>
    <row r="3" spans="1:24" ht="18.75" customHeight="1">
      <c r="A3" s="696" t="s">
        <v>1</v>
      </c>
      <c r="B3" s="621" t="s">
        <v>331</v>
      </c>
      <c r="K3" s="111"/>
      <c r="N3" s="697"/>
      <c r="O3" s="697"/>
      <c r="P3" s="697"/>
      <c r="Q3" s="698"/>
      <c r="R3" s="698"/>
      <c r="S3" s="699"/>
      <c r="T3" s="698"/>
      <c r="U3" s="698"/>
      <c r="V3" s="699"/>
      <c r="W3" s="700"/>
      <c r="X3" s="701"/>
    </row>
    <row r="4" spans="1:24" ht="6.75" customHeight="1">
      <c r="A4" s="696"/>
      <c r="B4" s="621"/>
      <c r="K4" s="111"/>
      <c r="N4" s="697"/>
      <c r="O4" s="697"/>
      <c r="P4" s="697"/>
      <c r="Q4" s="699"/>
      <c r="R4" s="699"/>
      <c r="S4" s="699"/>
      <c r="T4" s="699"/>
      <c r="U4" s="699"/>
      <c r="V4" s="699"/>
      <c r="W4" s="700"/>
      <c r="X4" s="701"/>
    </row>
    <row r="5" spans="1:25" ht="18.75" customHeight="1" thickBot="1">
      <c r="A5" s="696"/>
      <c r="B5" s="295" t="s">
        <v>931</v>
      </c>
      <c r="C5" s="295"/>
      <c r="D5" s="295"/>
      <c r="E5" s="295"/>
      <c r="F5" s="295"/>
      <c r="G5" s="1"/>
      <c r="H5" s="1"/>
      <c r="I5" s="1" t="s">
        <v>248</v>
      </c>
      <c r="J5" s="1"/>
      <c r="K5" s="3"/>
      <c r="L5" s="1"/>
      <c r="O5" s="697"/>
      <c r="P5" s="697"/>
      <c r="Q5" s="697"/>
      <c r="R5" s="699"/>
      <c r="S5" s="699"/>
      <c r="T5" s="699"/>
      <c r="U5" s="699"/>
      <c r="V5" s="699"/>
      <c r="W5" s="699"/>
      <c r="X5" s="700"/>
      <c r="Y5" s="701"/>
    </row>
    <row r="6" spans="1:25" ht="22.5" customHeight="1" thickBot="1">
      <c r="A6" s="696"/>
      <c r="B6" s="295"/>
      <c r="C6" s="295"/>
      <c r="D6" s="295"/>
      <c r="E6" s="295"/>
      <c r="F6" s="295"/>
      <c r="G6" s="702">
        <f>'附表'!E11</f>
        <v>0</v>
      </c>
      <c r="H6" s="10" t="s">
        <v>148</v>
      </c>
      <c r="I6" s="521">
        <v>0.6</v>
      </c>
      <c r="J6" s="10" t="s">
        <v>153</v>
      </c>
      <c r="K6" s="22">
        <f>ROUND(G6*I6,0)</f>
        <v>0</v>
      </c>
      <c r="L6" s="37" t="s">
        <v>219</v>
      </c>
      <c r="M6" s="97" t="s">
        <v>148</v>
      </c>
      <c r="O6" s="697"/>
      <c r="P6" s="697"/>
      <c r="Q6" s="697"/>
      <c r="R6" s="699"/>
      <c r="S6" s="699"/>
      <c r="T6" s="699"/>
      <c r="U6" s="699"/>
      <c r="V6" s="699"/>
      <c r="W6" s="699"/>
      <c r="X6" s="700"/>
      <c r="Y6" s="701"/>
    </row>
    <row r="7" spans="1:24" ht="11.25" customHeight="1">
      <c r="A7" s="696"/>
      <c r="B7" s="621"/>
      <c r="G7" s="98"/>
      <c r="K7" s="121" t="s">
        <v>247</v>
      </c>
      <c r="N7" s="697"/>
      <c r="O7" s="697"/>
      <c r="P7" s="697"/>
      <c r="Q7" s="699"/>
      <c r="R7" s="699"/>
      <c r="S7" s="699"/>
      <c r="T7" s="699"/>
      <c r="U7" s="699"/>
      <c r="V7" s="699"/>
      <c r="W7" s="700"/>
      <c r="X7" s="701"/>
    </row>
    <row r="8" spans="1:25" ht="18.75" customHeight="1" thickBot="1">
      <c r="A8" s="696"/>
      <c r="B8" s="295" t="s">
        <v>932</v>
      </c>
      <c r="C8" s="295"/>
      <c r="D8" s="295"/>
      <c r="E8" s="295"/>
      <c r="F8" s="295"/>
      <c r="G8" s="3"/>
      <c r="H8" s="1"/>
      <c r="I8" s="1" t="s">
        <v>248</v>
      </c>
      <c r="J8" s="1"/>
      <c r="K8" s="3"/>
      <c r="L8" s="1"/>
      <c r="O8" s="697"/>
      <c r="P8" s="697"/>
      <c r="Q8" s="697"/>
      <c r="R8" s="699"/>
      <c r="S8" s="699"/>
      <c r="T8" s="699"/>
      <c r="U8" s="699"/>
      <c r="V8" s="699"/>
      <c r="W8" s="699"/>
      <c r="X8" s="700"/>
      <c r="Y8" s="701"/>
    </row>
    <row r="9" spans="1:25" ht="23.25" customHeight="1" thickBot="1">
      <c r="A9" s="696"/>
      <c r="B9" s="295"/>
      <c r="C9" s="295"/>
      <c r="D9" s="295"/>
      <c r="E9" s="295"/>
      <c r="F9" s="295"/>
      <c r="G9" s="702">
        <f>'附表'!E20</f>
        <v>0</v>
      </c>
      <c r="H9" s="10" t="s">
        <v>148</v>
      </c>
      <c r="I9" s="521">
        <v>0.45</v>
      </c>
      <c r="J9" s="10" t="s">
        <v>153</v>
      </c>
      <c r="K9" s="22">
        <f>ROUND(G9*I9,0)</f>
        <v>0</v>
      </c>
      <c r="L9" s="37" t="s">
        <v>212</v>
      </c>
      <c r="M9" s="97" t="s">
        <v>148</v>
      </c>
      <c r="O9" s="697"/>
      <c r="P9" s="697"/>
      <c r="Q9" s="697"/>
      <c r="R9" s="699"/>
      <c r="S9" s="699"/>
      <c r="T9" s="699"/>
      <c r="U9" s="699"/>
      <c r="V9" s="699"/>
      <c r="W9" s="699"/>
      <c r="X9" s="700"/>
      <c r="Y9" s="701"/>
    </row>
    <row r="10" spans="7:24" ht="11.25" customHeight="1">
      <c r="G10" s="43"/>
      <c r="H10" s="42"/>
      <c r="I10" s="703"/>
      <c r="J10" s="42"/>
      <c r="K10" s="121" t="s">
        <v>247</v>
      </c>
      <c r="N10" s="704"/>
      <c r="O10" s="705"/>
      <c r="P10" s="706"/>
      <c r="Q10" s="700"/>
      <c r="R10" s="700"/>
      <c r="S10" s="707"/>
      <c r="T10" s="708"/>
      <c r="U10" s="708"/>
      <c r="V10" s="709"/>
      <c r="W10" s="699"/>
      <c r="X10" s="701"/>
    </row>
    <row r="11" spans="7:24" ht="6" customHeight="1">
      <c r="G11" s="43"/>
      <c r="H11" s="42"/>
      <c r="I11" s="703"/>
      <c r="J11" s="42"/>
      <c r="K11" s="121"/>
      <c r="N11" s="704"/>
      <c r="O11" s="705"/>
      <c r="P11" s="706"/>
      <c r="Q11" s="700"/>
      <c r="R11" s="700"/>
      <c r="S11" s="707"/>
      <c r="T11" s="700"/>
      <c r="U11" s="700"/>
      <c r="V11" s="709"/>
      <c r="W11" s="699"/>
      <c r="X11" s="701"/>
    </row>
    <row r="12" spans="7:24" ht="6" customHeight="1">
      <c r="G12" s="43"/>
      <c r="H12" s="42"/>
      <c r="I12" s="703"/>
      <c r="J12" s="42"/>
      <c r="K12" s="121"/>
      <c r="N12" s="704"/>
      <c r="O12" s="705"/>
      <c r="P12" s="706"/>
      <c r="Q12" s="700"/>
      <c r="R12" s="700"/>
      <c r="S12" s="707"/>
      <c r="T12" s="700"/>
      <c r="U12" s="700"/>
      <c r="V12" s="709"/>
      <c r="W12" s="699"/>
      <c r="X12" s="701"/>
    </row>
    <row r="13" spans="1:24" ht="18.75" customHeight="1">
      <c r="A13" s="696" t="s">
        <v>26</v>
      </c>
      <c r="B13" s="621" t="s">
        <v>331</v>
      </c>
      <c r="G13" s="43"/>
      <c r="H13" s="42"/>
      <c r="I13" s="703"/>
      <c r="J13" s="42"/>
      <c r="K13" s="43"/>
      <c r="N13" s="704"/>
      <c r="O13" s="705"/>
      <c r="P13" s="706"/>
      <c r="Q13" s="700"/>
      <c r="R13" s="700"/>
      <c r="S13" s="707"/>
      <c r="T13" s="700"/>
      <c r="U13" s="700"/>
      <c r="V13" s="709"/>
      <c r="W13" s="699"/>
      <c r="X13" s="701"/>
    </row>
    <row r="14" spans="1:24" ht="6.75" customHeight="1">
      <c r="A14" s="696"/>
      <c r="B14" s="621"/>
      <c r="G14" s="43"/>
      <c r="H14" s="42"/>
      <c r="I14" s="703"/>
      <c r="J14" s="42"/>
      <c r="K14" s="43"/>
      <c r="N14" s="704"/>
      <c r="O14" s="705"/>
      <c r="P14" s="706"/>
      <c r="Q14" s="700"/>
      <c r="R14" s="700"/>
      <c r="S14" s="707"/>
      <c r="T14" s="700"/>
      <c r="U14" s="700"/>
      <c r="V14" s="709"/>
      <c r="W14" s="699"/>
      <c r="X14" s="701"/>
    </row>
    <row r="15" spans="2:24" ht="14.25">
      <c r="B15" s="710" t="s">
        <v>169</v>
      </c>
      <c r="C15" s="710"/>
      <c r="D15" s="711" t="s">
        <v>294</v>
      </c>
      <c r="E15" s="711"/>
      <c r="F15" s="711"/>
      <c r="G15" s="712" t="s">
        <v>293</v>
      </c>
      <c r="H15" s="64"/>
      <c r="I15" s="288" t="s">
        <v>166</v>
      </c>
      <c r="J15" s="63"/>
      <c r="K15" s="62" t="s">
        <v>3</v>
      </c>
      <c r="N15" s="704"/>
      <c r="O15" s="705"/>
      <c r="P15" s="706"/>
      <c r="Q15" s="700"/>
      <c r="R15" s="700"/>
      <c r="S15" s="707"/>
      <c r="T15" s="708"/>
      <c r="U15" s="708"/>
      <c r="V15" s="709"/>
      <c r="W15" s="699"/>
      <c r="X15" s="701"/>
    </row>
    <row r="16" spans="2:24" ht="14.25">
      <c r="B16" s="59"/>
      <c r="C16" s="58"/>
      <c r="D16" s="139"/>
      <c r="E16" s="713"/>
      <c r="F16" s="714"/>
      <c r="G16" s="715"/>
      <c r="H16" s="56"/>
      <c r="I16" s="287"/>
      <c r="J16" s="55"/>
      <c r="K16" s="54" t="s">
        <v>165</v>
      </c>
      <c r="N16" s="704"/>
      <c r="O16" s="705"/>
      <c r="P16" s="706"/>
      <c r="Q16" s="700"/>
      <c r="R16" s="700"/>
      <c r="S16" s="707"/>
      <c r="T16" s="700"/>
      <c r="U16" s="700"/>
      <c r="V16" s="709"/>
      <c r="W16" s="699"/>
      <c r="X16" s="701"/>
    </row>
    <row r="17" spans="2:24" ht="14.25" customHeight="1">
      <c r="B17" s="716">
        <v>1</v>
      </c>
      <c r="C17" s="312" t="s">
        <v>164</v>
      </c>
      <c r="D17" s="717" t="s">
        <v>270</v>
      </c>
      <c r="E17" s="718" t="s">
        <v>300</v>
      </c>
      <c r="F17" s="719" t="s">
        <v>297</v>
      </c>
      <c r="G17" s="720"/>
      <c r="H17" s="47" t="s">
        <v>148</v>
      </c>
      <c r="I17" s="721">
        <v>0.394</v>
      </c>
      <c r="J17" s="63" t="s">
        <v>153</v>
      </c>
      <c r="K17" s="74">
        <f aca="true" t="shared" si="0" ref="K17:K58">ROUND(G17*I17,0)</f>
        <v>0</v>
      </c>
      <c r="L17" s="37" t="s">
        <v>292</v>
      </c>
      <c r="N17" s="704"/>
      <c r="O17" s="705"/>
      <c r="P17" s="706"/>
      <c r="Q17" s="698"/>
      <c r="R17" s="698"/>
      <c r="S17" s="707"/>
      <c r="T17" s="708"/>
      <c r="U17" s="708"/>
      <c r="V17" s="722"/>
      <c r="W17" s="700"/>
      <c r="X17" s="701"/>
    </row>
    <row r="18" spans="2:24" ht="14.25" customHeight="1">
      <c r="B18" s="716"/>
      <c r="C18" s="312"/>
      <c r="D18" s="717"/>
      <c r="E18" s="718"/>
      <c r="F18" s="719" t="s">
        <v>296</v>
      </c>
      <c r="G18" s="720"/>
      <c r="H18" s="47" t="s">
        <v>754</v>
      </c>
      <c r="I18" s="721">
        <v>0.197</v>
      </c>
      <c r="J18" s="47" t="s">
        <v>755</v>
      </c>
      <c r="K18" s="74">
        <f t="shared" si="0"/>
        <v>0</v>
      </c>
      <c r="L18" s="37" t="s">
        <v>291</v>
      </c>
      <c r="N18" s="704"/>
      <c r="O18" s="705"/>
      <c r="P18" s="706"/>
      <c r="Q18" s="699"/>
      <c r="R18" s="699"/>
      <c r="S18" s="707"/>
      <c r="T18" s="700"/>
      <c r="U18" s="700"/>
      <c r="V18" s="722"/>
      <c r="W18" s="700"/>
      <c r="X18" s="701"/>
    </row>
    <row r="19" spans="2:24" ht="14.25" customHeight="1">
      <c r="B19" s="716"/>
      <c r="C19" s="312"/>
      <c r="D19" s="717"/>
      <c r="E19" s="718" t="s">
        <v>299</v>
      </c>
      <c r="F19" s="719" t="s">
        <v>297</v>
      </c>
      <c r="G19" s="720"/>
      <c r="H19" s="47" t="s">
        <v>754</v>
      </c>
      <c r="I19" s="721">
        <v>0.296</v>
      </c>
      <c r="J19" s="63" t="s">
        <v>755</v>
      </c>
      <c r="K19" s="74">
        <f t="shared" si="0"/>
        <v>0</v>
      </c>
      <c r="L19" s="37" t="s">
        <v>290</v>
      </c>
      <c r="N19" s="704"/>
      <c r="O19" s="705"/>
      <c r="P19" s="706"/>
      <c r="Q19" s="700"/>
      <c r="R19" s="700"/>
      <c r="S19" s="707"/>
      <c r="T19" s="708"/>
      <c r="U19" s="708"/>
      <c r="V19" s="709"/>
      <c r="W19" s="699"/>
      <c r="X19" s="701"/>
    </row>
    <row r="20" spans="2:24" ht="14.25" customHeight="1">
      <c r="B20" s="716"/>
      <c r="C20" s="312"/>
      <c r="D20" s="717"/>
      <c r="E20" s="718"/>
      <c r="F20" s="719" t="s">
        <v>296</v>
      </c>
      <c r="G20" s="720"/>
      <c r="H20" s="47" t="s">
        <v>754</v>
      </c>
      <c r="I20" s="721">
        <v>0.148</v>
      </c>
      <c r="J20" s="47" t="s">
        <v>755</v>
      </c>
      <c r="K20" s="74">
        <f t="shared" si="0"/>
        <v>0</v>
      </c>
      <c r="L20" s="37" t="s">
        <v>289</v>
      </c>
      <c r="N20" s="704"/>
      <c r="O20" s="705"/>
      <c r="P20" s="706"/>
      <c r="Q20" s="700"/>
      <c r="R20" s="700"/>
      <c r="S20" s="707"/>
      <c r="T20" s="700"/>
      <c r="U20" s="700"/>
      <c r="V20" s="709"/>
      <c r="W20" s="699"/>
      <c r="X20" s="701"/>
    </row>
    <row r="21" spans="2:24" ht="14.25" customHeight="1">
      <c r="B21" s="716"/>
      <c r="C21" s="312"/>
      <c r="D21" s="717"/>
      <c r="E21" s="718" t="s">
        <v>298</v>
      </c>
      <c r="F21" s="719" t="s">
        <v>297</v>
      </c>
      <c r="G21" s="720"/>
      <c r="H21" s="47" t="s">
        <v>754</v>
      </c>
      <c r="I21" s="721">
        <v>0.222</v>
      </c>
      <c r="J21" s="63" t="s">
        <v>755</v>
      </c>
      <c r="K21" s="74">
        <f t="shared" si="0"/>
        <v>0</v>
      </c>
      <c r="L21" s="37" t="s">
        <v>288</v>
      </c>
      <c r="N21" s="704"/>
      <c r="O21" s="705"/>
      <c r="P21" s="706"/>
      <c r="Q21" s="700"/>
      <c r="R21" s="700"/>
      <c r="S21" s="707"/>
      <c r="T21" s="708"/>
      <c r="U21" s="708"/>
      <c r="V21" s="709"/>
      <c r="W21" s="699"/>
      <c r="X21" s="701"/>
    </row>
    <row r="22" spans="2:24" ht="14.25" customHeight="1">
      <c r="B22" s="716"/>
      <c r="C22" s="312"/>
      <c r="D22" s="717"/>
      <c r="E22" s="718"/>
      <c r="F22" s="719" t="s">
        <v>296</v>
      </c>
      <c r="G22" s="720"/>
      <c r="H22" s="47" t="s">
        <v>754</v>
      </c>
      <c r="I22" s="721">
        <v>0.222</v>
      </c>
      <c r="J22" s="47" t="s">
        <v>755</v>
      </c>
      <c r="K22" s="74">
        <f t="shared" si="0"/>
        <v>0</v>
      </c>
      <c r="L22" s="37" t="s">
        <v>256</v>
      </c>
      <c r="N22" s="704"/>
      <c r="O22" s="705"/>
      <c r="P22" s="706"/>
      <c r="Q22" s="700"/>
      <c r="R22" s="700"/>
      <c r="S22" s="707"/>
      <c r="T22" s="700"/>
      <c r="U22" s="700"/>
      <c r="V22" s="709"/>
      <c r="W22" s="699"/>
      <c r="X22" s="701"/>
    </row>
    <row r="23" spans="2:24" ht="14.25" customHeight="1">
      <c r="B23" s="716">
        <v>2</v>
      </c>
      <c r="C23" s="312" t="s">
        <v>162</v>
      </c>
      <c r="D23" s="717" t="s">
        <v>270</v>
      </c>
      <c r="E23" s="718" t="s">
        <v>300</v>
      </c>
      <c r="F23" s="719" t="s">
        <v>297</v>
      </c>
      <c r="G23" s="720"/>
      <c r="H23" s="47" t="s">
        <v>754</v>
      </c>
      <c r="I23" s="721">
        <v>0.395</v>
      </c>
      <c r="J23" s="63" t="s">
        <v>755</v>
      </c>
      <c r="K23" s="74">
        <f t="shared" si="0"/>
        <v>0</v>
      </c>
      <c r="L23" s="37" t="s">
        <v>255</v>
      </c>
      <c r="N23" s="704"/>
      <c r="O23" s="705"/>
      <c r="P23" s="706"/>
      <c r="Q23" s="698"/>
      <c r="R23" s="698"/>
      <c r="S23" s="707"/>
      <c r="T23" s="708"/>
      <c r="U23" s="708"/>
      <c r="V23" s="722"/>
      <c r="W23" s="700"/>
      <c r="X23" s="701"/>
    </row>
    <row r="24" spans="2:24" ht="14.25" customHeight="1">
      <c r="B24" s="716"/>
      <c r="C24" s="312"/>
      <c r="D24" s="717"/>
      <c r="E24" s="718"/>
      <c r="F24" s="719" t="s">
        <v>296</v>
      </c>
      <c r="G24" s="720"/>
      <c r="H24" s="47" t="s">
        <v>754</v>
      </c>
      <c r="I24" s="721">
        <v>0.197</v>
      </c>
      <c r="J24" s="47" t="s">
        <v>755</v>
      </c>
      <c r="K24" s="74">
        <f t="shared" si="0"/>
        <v>0</v>
      </c>
      <c r="L24" s="37" t="s">
        <v>254</v>
      </c>
      <c r="N24" s="704"/>
      <c r="O24" s="705"/>
      <c r="P24" s="706"/>
      <c r="Q24" s="699"/>
      <c r="R24" s="699"/>
      <c r="S24" s="707"/>
      <c r="T24" s="700"/>
      <c r="U24" s="700"/>
      <c r="V24" s="722"/>
      <c r="W24" s="700"/>
      <c r="X24" s="701"/>
    </row>
    <row r="25" spans="2:24" ht="14.25" customHeight="1">
      <c r="B25" s="716"/>
      <c r="C25" s="312"/>
      <c r="D25" s="717"/>
      <c r="E25" s="718" t="s">
        <v>299</v>
      </c>
      <c r="F25" s="719" t="s">
        <v>297</v>
      </c>
      <c r="G25" s="720"/>
      <c r="H25" s="47" t="s">
        <v>754</v>
      </c>
      <c r="I25" s="721">
        <v>0.296</v>
      </c>
      <c r="J25" s="63" t="s">
        <v>755</v>
      </c>
      <c r="K25" s="74">
        <f t="shared" si="0"/>
        <v>0</v>
      </c>
      <c r="L25" s="37" t="s">
        <v>253</v>
      </c>
      <c r="N25" s="704"/>
      <c r="O25" s="705"/>
      <c r="P25" s="706"/>
      <c r="Q25" s="700"/>
      <c r="R25" s="700"/>
      <c r="S25" s="707"/>
      <c r="T25" s="708"/>
      <c r="U25" s="708"/>
      <c r="V25" s="709"/>
      <c r="W25" s="699"/>
      <c r="X25" s="701"/>
    </row>
    <row r="26" spans="2:24" ht="14.25" customHeight="1">
      <c r="B26" s="716"/>
      <c r="C26" s="312"/>
      <c r="D26" s="717"/>
      <c r="E26" s="718"/>
      <c r="F26" s="719" t="s">
        <v>296</v>
      </c>
      <c r="G26" s="720"/>
      <c r="H26" s="47" t="s">
        <v>754</v>
      </c>
      <c r="I26" s="721">
        <v>0.148</v>
      </c>
      <c r="J26" s="47" t="s">
        <v>755</v>
      </c>
      <c r="K26" s="74">
        <f t="shared" si="0"/>
        <v>0</v>
      </c>
      <c r="L26" s="37" t="s">
        <v>286</v>
      </c>
      <c r="N26" s="704"/>
      <c r="O26" s="705"/>
      <c r="P26" s="706"/>
      <c r="Q26" s="700"/>
      <c r="R26" s="700"/>
      <c r="S26" s="707"/>
      <c r="T26" s="700"/>
      <c r="U26" s="700"/>
      <c r="V26" s="709"/>
      <c r="W26" s="699"/>
      <c r="X26" s="701"/>
    </row>
    <row r="27" spans="2:24" ht="14.25" customHeight="1">
      <c r="B27" s="716"/>
      <c r="C27" s="312"/>
      <c r="D27" s="717"/>
      <c r="E27" s="718" t="s">
        <v>298</v>
      </c>
      <c r="F27" s="719" t="s">
        <v>297</v>
      </c>
      <c r="G27" s="720"/>
      <c r="H27" s="47" t="s">
        <v>754</v>
      </c>
      <c r="I27" s="721">
        <v>0.222</v>
      </c>
      <c r="J27" s="63" t="s">
        <v>755</v>
      </c>
      <c r="K27" s="74">
        <f t="shared" si="0"/>
        <v>0</v>
      </c>
      <c r="L27" s="37" t="s">
        <v>260</v>
      </c>
      <c r="N27" s="704"/>
      <c r="O27" s="705"/>
      <c r="P27" s="706"/>
      <c r="Q27" s="700"/>
      <c r="R27" s="700"/>
      <c r="S27" s="707"/>
      <c r="T27" s="708"/>
      <c r="U27" s="708"/>
      <c r="V27" s="709"/>
      <c r="W27" s="699"/>
      <c r="X27" s="701"/>
    </row>
    <row r="28" spans="2:24" ht="14.25" customHeight="1">
      <c r="B28" s="716"/>
      <c r="C28" s="312"/>
      <c r="D28" s="717"/>
      <c r="E28" s="718"/>
      <c r="F28" s="719" t="s">
        <v>296</v>
      </c>
      <c r="G28" s="720"/>
      <c r="H28" s="47" t="s">
        <v>754</v>
      </c>
      <c r="I28" s="721">
        <v>0.222</v>
      </c>
      <c r="J28" s="47" t="s">
        <v>755</v>
      </c>
      <c r="K28" s="74">
        <f t="shared" si="0"/>
        <v>0</v>
      </c>
      <c r="L28" s="37" t="s">
        <v>285</v>
      </c>
      <c r="N28" s="704"/>
      <c r="O28" s="705"/>
      <c r="P28" s="706"/>
      <c r="Q28" s="700"/>
      <c r="R28" s="700"/>
      <c r="S28" s="707"/>
      <c r="T28" s="700"/>
      <c r="U28" s="700"/>
      <c r="V28" s="709"/>
      <c r="W28" s="699"/>
      <c r="X28" s="701"/>
    </row>
    <row r="29" spans="2:24" ht="14.25" customHeight="1">
      <c r="B29" s="716"/>
      <c r="C29" s="312"/>
      <c r="D29" s="717" t="s">
        <v>269</v>
      </c>
      <c r="E29" s="718" t="s">
        <v>300</v>
      </c>
      <c r="F29" s="719" t="s">
        <v>297</v>
      </c>
      <c r="G29" s="720"/>
      <c r="H29" s="47" t="s">
        <v>754</v>
      </c>
      <c r="I29" s="721">
        <v>0.101</v>
      </c>
      <c r="J29" s="63" t="s">
        <v>755</v>
      </c>
      <c r="K29" s="74">
        <f t="shared" si="0"/>
        <v>0</v>
      </c>
      <c r="L29" s="37" t="s">
        <v>284</v>
      </c>
      <c r="N29" s="704"/>
      <c r="O29" s="705"/>
      <c r="P29" s="706"/>
      <c r="Q29" s="700"/>
      <c r="R29" s="700"/>
      <c r="S29" s="707"/>
      <c r="T29" s="700"/>
      <c r="U29" s="700"/>
      <c r="V29" s="709"/>
      <c r="W29" s="699"/>
      <c r="X29" s="701"/>
    </row>
    <row r="30" spans="2:24" ht="14.25" customHeight="1">
      <c r="B30" s="716"/>
      <c r="C30" s="312"/>
      <c r="D30" s="717"/>
      <c r="E30" s="718"/>
      <c r="F30" s="719" t="s">
        <v>296</v>
      </c>
      <c r="G30" s="720"/>
      <c r="H30" s="47" t="s">
        <v>754</v>
      </c>
      <c r="I30" s="721">
        <v>0.05</v>
      </c>
      <c r="J30" s="47" t="s">
        <v>755</v>
      </c>
      <c r="K30" s="74">
        <f t="shared" si="0"/>
        <v>0</v>
      </c>
      <c r="L30" s="37" t="s">
        <v>283</v>
      </c>
      <c r="N30" s="704"/>
      <c r="O30" s="705"/>
      <c r="P30" s="706"/>
      <c r="Q30" s="700"/>
      <c r="R30" s="700"/>
      <c r="S30" s="707"/>
      <c r="T30" s="700"/>
      <c r="U30" s="700"/>
      <c r="V30" s="709"/>
      <c r="W30" s="699"/>
      <c r="X30" s="701"/>
    </row>
    <row r="31" spans="2:24" ht="14.25" customHeight="1">
      <c r="B31" s="716"/>
      <c r="C31" s="312"/>
      <c r="D31" s="717"/>
      <c r="E31" s="718" t="s">
        <v>299</v>
      </c>
      <c r="F31" s="719" t="s">
        <v>297</v>
      </c>
      <c r="G31" s="720"/>
      <c r="H31" s="47" t="s">
        <v>754</v>
      </c>
      <c r="I31" s="721">
        <v>0.075</v>
      </c>
      <c r="J31" s="63" t="s">
        <v>755</v>
      </c>
      <c r="K31" s="74">
        <f t="shared" si="0"/>
        <v>0</v>
      </c>
      <c r="L31" s="37" t="s">
        <v>282</v>
      </c>
      <c r="N31" s="704"/>
      <c r="O31" s="705"/>
      <c r="P31" s="706"/>
      <c r="Q31" s="700"/>
      <c r="R31" s="700"/>
      <c r="S31" s="707"/>
      <c r="T31" s="700"/>
      <c r="U31" s="700"/>
      <c r="V31" s="709"/>
      <c r="W31" s="699"/>
      <c r="X31" s="701"/>
    </row>
    <row r="32" spans="2:24" ht="14.25" customHeight="1">
      <c r="B32" s="716"/>
      <c r="C32" s="312"/>
      <c r="D32" s="717"/>
      <c r="E32" s="718"/>
      <c r="F32" s="719" t="s">
        <v>296</v>
      </c>
      <c r="G32" s="720"/>
      <c r="H32" s="47" t="s">
        <v>754</v>
      </c>
      <c r="I32" s="721">
        <v>0.038</v>
      </c>
      <c r="J32" s="47" t="s">
        <v>755</v>
      </c>
      <c r="K32" s="74">
        <f t="shared" si="0"/>
        <v>0</v>
      </c>
      <c r="L32" s="37" t="s">
        <v>281</v>
      </c>
      <c r="N32" s="704"/>
      <c r="O32" s="705"/>
      <c r="P32" s="706"/>
      <c r="Q32" s="700"/>
      <c r="R32" s="700"/>
      <c r="S32" s="707"/>
      <c r="T32" s="700"/>
      <c r="U32" s="700"/>
      <c r="V32" s="709"/>
      <c r="W32" s="699"/>
      <c r="X32" s="701"/>
    </row>
    <row r="33" spans="2:24" ht="14.25" customHeight="1">
      <c r="B33" s="716"/>
      <c r="C33" s="312"/>
      <c r="D33" s="717"/>
      <c r="E33" s="718" t="s">
        <v>298</v>
      </c>
      <c r="F33" s="719" t="s">
        <v>297</v>
      </c>
      <c r="G33" s="720"/>
      <c r="H33" s="47" t="s">
        <v>754</v>
      </c>
      <c r="I33" s="721">
        <v>0.057</v>
      </c>
      <c r="J33" s="63" t="s">
        <v>755</v>
      </c>
      <c r="K33" s="74">
        <f t="shared" si="0"/>
        <v>0</v>
      </c>
      <c r="L33" s="37" t="s">
        <v>280</v>
      </c>
      <c r="N33" s="704"/>
      <c r="O33" s="705"/>
      <c r="P33" s="706"/>
      <c r="Q33" s="700"/>
      <c r="R33" s="700"/>
      <c r="S33" s="707"/>
      <c r="T33" s="700"/>
      <c r="U33" s="700"/>
      <c r="V33" s="709"/>
      <c r="W33" s="699"/>
      <c r="X33" s="701"/>
    </row>
    <row r="34" spans="2:24" ht="14.25" customHeight="1">
      <c r="B34" s="716"/>
      <c r="C34" s="312"/>
      <c r="D34" s="717"/>
      <c r="E34" s="718"/>
      <c r="F34" s="719" t="s">
        <v>296</v>
      </c>
      <c r="G34" s="720"/>
      <c r="H34" s="47" t="s">
        <v>754</v>
      </c>
      <c r="I34" s="721">
        <v>0.057</v>
      </c>
      <c r="J34" s="47" t="s">
        <v>755</v>
      </c>
      <c r="K34" s="74">
        <f t="shared" si="0"/>
        <v>0</v>
      </c>
      <c r="L34" s="37" t="s">
        <v>279</v>
      </c>
      <c r="N34" s="704"/>
      <c r="O34" s="705"/>
      <c r="P34" s="706"/>
      <c r="Q34" s="700"/>
      <c r="R34" s="700"/>
      <c r="S34" s="707"/>
      <c r="T34" s="700"/>
      <c r="U34" s="700"/>
      <c r="V34" s="709"/>
      <c r="W34" s="699"/>
      <c r="X34" s="701"/>
    </row>
    <row r="35" spans="2:24" ht="14.25" customHeight="1">
      <c r="B35" s="723">
        <v>3</v>
      </c>
      <c r="C35" s="724" t="s">
        <v>160</v>
      </c>
      <c r="D35" s="710" t="s">
        <v>270</v>
      </c>
      <c r="E35" s="725" t="s">
        <v>300</v>
      </c>
      <c r="F35" s="719" t="s">
        <v>297</v>
      </c>
      <c r="G35" s="720"/>
      <c r="H35" s="47" t="s">
        <v>754</v>
      </c>
      <c r="I35" s="721">
        <v>0.4</v>
      </c>
      <c r="J35" s="63" t="s">
        <v>755</v>
      </c>
      <c r="K35" s="74">
        <f t="shared" si="0"/>
        <v>0</v>
      </c>
      <c r="L35" s="37" t="s">
        <v>278</v>
      </c>
      <c r="N35" s="704"/>
      <c r="O35" s="705"/>
      <c r="P35" s="706"/>
      <c r="Q35" s="698"/>
      <c r="R35" s="698"/>
      <c r="S35" s="707"/>
      <c r="T35" s="708"/>
      <c r="U35" s="708"/>
      <c r="V35" s="722"/>
      <c r="W35" s="700"/>
      <c r="X35" s="701"/>
    </row>
    <row r="36" spans="2:24" ht="14.25" customHeight="1">
      <c r="B36" s="726"/>
      <c r="C36" s="727"/>
      <c r="D36" s="728"/>
      <c r="E36" s="729"/>
      <c r="F36" s="719" t="s">
        <v>296</v>
      </c>
      <c r="G36" s="720"/>
      <c r="H36" s="47" t="s">
        <v>754</v>
      </c>
      <c r="I36" s="721">
        <v>0.2</v>
      </c>
      <c r="J36" s="47" t="s">
        <v>755</v>
      </c>
      <c r="K36" s="74">
        <f t="shared" si="0"/>
        <v>0</v>
      </c>
      <c r="L36" s="37" t="s">
        <v>277</v>
      </c>
      <c r="N36" s="704"/>
      <c r="O36" s="705"/>
      <c r="P36" s="706"/>
      <c r="Q36" s="699"/>
      <c r="R36" s="699"/>
      <c r="S36" s="707"/>
      <c r="T36" s="700"/>
      <c r="U36" s="700"/>
      <c r="V36" s="722"/>
      <c r="W36" s="700"/>
      <c r="X36" s="701"/>
    </row>
    <row r="37" spans="2:24" ht="14.25" customHeight="1">
      <c r="B37" s="726"/>
      <c r="C37" s="727"/>
      <c r="D37" s="728"/>
      <c r="E37" s="725" t="s">
        <v>299</v>
      </c>
      <c r="F37" s="719" t="s">
        <v>297</v>
      </c>
      <c r="G37" s="720"/>
      <c r="H37" s="47" t="s">
        <v>754</v>
      </c>
      <c r="I37" s="721">
        <v>0.3</v>
      </c>
      <c r="J37" s="63" t="s">
        <v>755</v>
      </c>
      <c r="K37" s="74">
        <f t="shared" si="0"/>
        <v>0</v>
      </c>
      <c r="L37" s="37" t="s">
        <v>276</v>
      </c>
      <c r="N37" s="704"/>
      <c r="O37" s="705"/>
      <c r="P37" s="706"/>
      <c r="Q37" s="700"/>
      <c r="R37" s="700"/>
      <c r="S37" s="707"/>
      <c r="T37" s="708"/>
      <c r="U37" s="708"/>
      <c r="V37" s="709"/>
      <c r="W37" s="699"/>
      <c r="X37" s="701"/>
    </row>
    <row r="38" spans="2:24" ht="14.25" customHeight="1">
      <c r="B38" s="726"/>
      <c r="C38" s="727"/>
      <c r="D38" s="728"/>
      <c r="E38" s="729"/>
      <c r="F38" s="719" t="s">
        <v>296</v>
      </c>
      <c r="G38" s="720"/>
      <c r="H38" s="47" t="s">
        <v>754</v>
      </c>
      <c r="I38" s="721">
        <v>0.15</v>
      </c>
      <c r="J38" s="47" t="s">
        <v>755</v>
      </c>
      <c r="K38" s="74">
        <f t="shared" si="0"/>
        <v>0</v>
      </c>
      <c r="L38" s="37" t="s">
        <v>274</v>
      </c>
      <c r="N38" s="704"/>
      <c r="O38" s="705"/>
      <c r="P38" s="706"/>
      <c r="Q38" s="700"/>
      <c r="R38" s="700"/>
      <c r="S38" s="707"/>
      <c r="T38" s="700"/>
      <c r="U38" s="700"/>
      <c r="V38" s="709"/>
      <c r="W38" s="699"/>
      <c r="X38" s="701"/>
    </row>
    <row r="39" spans="2:24" ht="14.25" customHeight="1">
      <c r="B39" s="726"/>
      <c r="C39" s="727"/>
      <c r="D39" s="728"/>
      <c r="E39" s="725" t="s">
        <v>298</v>
      </c>
      <c r="F39" s="719" t="s">
        <v>297</v>
      </c>
      <c r="G39" s="720"/>
      <c r="H39" s="47" t="s">
        <v>754</v>
      </c>
      <c r="I39" s="721">
        <v>0.225</v>
      </c>
      <c r="J39" s="63" t="s">
        <v>755</v>
      </c>
      <c r="K39" s="74">
        <f t="shared" si="0"/>
        <v>0</v>
      </c>
      <c r="L39" s="37" t="s">
        <v>273</v>
      </c>
      <c r="N39" s="704"/>
      <c r="O39" s="705"/>
      <c r="P39" s="706"/>
      <c r="Q39" s="700"/>
      <c r="R39" s="700"/>
      <c r="S39" s="707"/>
      <c r="T39" s="708"/>
      <c r="U39" s="708"/>
      <c r="V39" s="709"/>
      <c r="W39" s="699"/>
      <c r="X39" s="701"/>
    </row>
    <row r="40" spans="2:24" ht="14.25" customHeight="1">
      <c r="B40" s="726"/>
      <c r="C40" s="727"/>
      <c r="D40" s="730"/>
      <c r="E40" s="729"/>
      <c r="F40" s="719" t="s">
        <v>296</v>
      </c>
      <c r="G40" s="720"/>
      <c r="H40" s="47" t="s">
        <v>754</v>
      </c>
      <c r="I40" s="721">
        <v>0.225</v>
      </c>
      <c r="J40" s="47" t="s">
        <v>755</v>
      </c>
      <c r="K40" s="74">
        <f t="shared" si="0"/>
        <v>0</v>
      </c>
      <c r="L40" s="37" t="s">
        <v>272</v>
      </c>
      <c r="N40" s="704"/>
      <c r="O40" s="705"/>
      <c r="P40" s="706"/>
      <c r="Q40" s="700"/>
      <c r="R40" s="700"/>
      <c r="S40" s="707"/>
      <c r="T40" s="700"/>
      <c r="U40" s="700"/>
      <c r="V40" s="709"/>
      <c r="W40" s="699"/>
      <c r="X40" s="701"/>
    </row>
    <row r="41" spans="2:24" ht="14.25" customHeight="1">
      <c r="B41" s="726"/>
      <c r="C41" s="727"/>
      <c r="D41" s="710" t="s">
        <v>269</v>
      </c>
      <c r="E41" s="725" t="s">
        <v>300</v>
      </c>
      <c r="F41" s="719" t="s">
        <v>297</v>
      </c>
      <c r="G41" s="720"/>
      <c r="H41" s="47" t="s">
        <v>754</v>
      </c>
      <c r="I41" s="721">
        <v>0.203</v>
      </c>
      <c r="J41" s="63" t="s">
        <v>755</v>
      </c>
      <c r="K41" s="74">
        <f t="shared" si="0"/>
        <v>0</v>
      </c>
      <c r="L41" s="37" t="s">
        <v>271</v>
      </c>
      <c r="N41" s="704"/>
      <c r="O41" s="705"/>
      <c r="P41" s="706"/>
      <c r="Q41" s="700"/>
      <c r="R41" s="700"/>
      <c r="S41" s="707"/>
      <c r="T41" s="700"/>
      <c r="U41" s="700"/>
      <c r="V41" s="709"/>
      <c r="W41" s="699"/>
      <c r="X41" s="701"/>
    </row>
    <row r="42" spans="2:24" ht="14.25" customHeight="1">
      <c r="B42" s="726"/>
      <c r="C42" s="727"/>
      <c r="D42" s="728"/>
      <c r="E42" s="729"/>
      <c r="F42" s="719" t="s">
        <v>296</v>
      </c>
      <c r="G42" s="720"/>
      <c r="H42" s="47" t="s">
        <v>754</v>
      </c>
      <c r="I42" s="721">
        <v>0.101</v>
      </c>
      <c r="J42" s="47" t="s">
        <v>755</v>
      </c>
      <c r="K42" s="74">
        <f t="shared" si="0"/>
        <v>0</v>
      </c>
      <c r="L42" s="37" t="s">
        <v>225</v>
      </c>
      <c r="N42" s="704"/>
      <c r="O42" s="705"/>
      <c r="P42" s="706"/>
      <c r="Q42" s="700"/>
      <c r="R42" s="700"/>
      <c r="S42" s="707"/>
      <c r="T42" s="700"/>
      <c r="U42" s="700"/>
      <c r="V42" s="709"/>
      <c r="W42" s="699"/>
      <c r="X42" s="701"/>
    </row>
    <row r="43" spans="2:24" ht="14.25" customHeight="1">
      <c r="B43" s="726"/>
      <c r="C43" s="727"/>
      <c r="D43" s="728"/>
      <c r="E43" s="725" t="s">
        <v>299</v>
      </c>
      <c r="F43" s="719" t="s">
        <v>297</v>
      </c>
      <c r="G43" s="720"/>
      <c r="H43" s="47" t="s">
        <v>754</v>
      </c>
      <c r="I43" s="721">
        <v>0.152</v>
      </c>
      <c r="J43" s="63" t="s">
        <v>755</v>
      </c>
      <c r="K43" s="74">
        <f t="shared" si="0"/>
        <v>0</v>
      </c>
      <c r="L43" s="37" t="s">
        <v>224</v>
      </c>
      <c r="N43" s="704"/>
      <c r="O43" s="705"/>
      <c r="P43" s="706"/>
      <c r="Q43" s="700"/>
      <c r="R43" s="700"/>
      <c r="S43" s="707"/>
      <c r="T43" s="700"/>
      <c r="U43" s="700"/>
      <c r="V43" s="709"/>
      <c r="W43" s="699"/>
      <c r="X43" s="701"/>
    </row>
    <row r="44" spans="2:24" ht="14.25" customHeight="1">
      <c r="B44" s="726"/>
      <c r="C44" s="727"/>
      <c r="D44" s="728"/>
      <c r="E44" s="729"/>
      <c r="F44" s="719" t="s">
        <v>296</v>
      </c>
      <c r="G44" s="720"/>
      <c r="H44" s="47" t="s">
        <v>754</v>
      </c>
      <c r="I44" s="721">
        <v>0.076</v>
      </c>
      <c r="J44" s="47" t="s">
        <v>755</v>
      </c>
      <c r="K44" s="74">
        <f t="shared" si="0"/>
        <v>0</v>
      </c>
      <c r="L44" s="37" t="s">
        <v>223</v>
      </c>
      <c r="N44" s="704"/>
      <c r="O44" s="705"/>
      <c r="P44" s="706"/>
      <c r="Q44" s="700"/>
      <c r="R44" s="700"/>
      <c r="S44" s="707"/>
      <c r="T44" s="700"/>
      <c r="U44" s="700"/>
      <c r="V44" s="709"/>
      <c r="W44" s="699"/>
      <c r="X44" s="701"/>
    </row>
    <row r="45" spans="2:24" ht="14.25" customHeight="1">
      <c r="B45" s="726"/>
      <c r="C45" s="727"/>
      <c r="D45" s="728"/>
      <c r="E45" s="725" t="s">
        <v>298</v>
      </c>
      <c r="F45" s="719" t="s">
        <v>297</v>
      </c>
      <c r="G45" s="720"/>
      <c r="H45" s="47" t="s">
        <v>754</v>
      </c>
      <c r="I45" s="721">
        <v>0.114</v>
      </c>
      <c r="J45" s="63" t="s">
        <v>755</v>
      </c>
      <c r="K45" s="74">
        <f t="shared" si="0"/>
        <v>0</v>
      </c>
      <c r="L45" s="37" t="s">
        <v>222</v>
      </c>
      <c r="N45" s="704"/>
      <c r="O45" s="705"/>
      <c r="P45" s="706"/>
      <c r="Q45" s="700"/>
      <c r="R45" s="700"/>
      <c r="S45" s="707"/>
      <c r="T45" s="700"/>
      <c r="U45" s="700"/>
      <c r="V45" s="709"/>
      <c r="W45" s="699"/>
      <c r="X45" s="701"/>
    </row>
    <row r="46" spans="2:24" ht="14.25" customHeight="1">
      <c r="B46" s="731"/>
      <c r="C46" s="732"/>
      <c r="D46" s="730"/>
      <c r="E46" s="729"/>
      <c r="F46" s="719" t="s">
        <v>296</v>
      </c>
      <c r="G46" s="720"/>
      <c r="H46" s="47" t="s">
        <v>754</v>
      </c>
      <c r="I46" s="721">
        <v>0.114</v>
      </c>
      <c r="J46" s="47" t="s">
        <v>755</v>
      </c>
      <c r="K46" s="74">
        <f t="shared" si="0"/>
        <v>0</v>
      </c>
      <c r="L46" s="37" t="s">
        <v>221</v>
      </c>
      <c r="N46" s="704"/>
      <c r="O46" s="705"/>
      <c r="P46" s="706"/>
      <c r="Q46" s="700"/>
      <c r="R46" s="700"/>
      <c r="S46" s="707"/>
      <c r="T46" s="700"/>
      <c r="U46" s="700"/>
      <c r="V46" s="709"/>
      <c r="W46" s="699"/>
      <c r="X46" s="701"/>
    </row>
    <row r="47" spans="2:24" ht="14.25" customHeight="1">
      <c r="B47" s="723">
        <v>4</v>
      </c>
      <c r="C47" s="724" t="s">
        <v>158</v>
      </c>
      <c r="D47" s="710" t="s">
        <v>270</v>
      </c>
      <c r="E47" s="725" t="s">
        <v>300</v>
      </c>
      <c r="F47" s="719" t="s">
        <v>297</v>
      </c>
      <c r="G47" s="720"/>
      <c r="H47" s="47" t="s">
        <v>754</v>
      </c>
      <c r="I47" s="721">
        <v>0.4</v>
      </c>
      <c r="J47" s="63" t="s">
        <v>755</v>
      </c>
      <c r="K47" s="74">
        <f t="shared" si="0"/>
        <v>0</v>
      </c>
      <c r="L47" s="37" t="s">
        <v>220</v>
      </c>
      <c r="N47" s="704"/>
      <c r="O47" s="705"/>
      <c r="P47" s="706"/>
      <c r="Q47" s="698"/>
      <c r="R47" s="698"/>
      <c r="S47" s="707"/>
      <c r="T47" s="708"/>
      <c r="U47" s="708"/>
      <c r="V47" s="722"/>
      <c r="W47" s="700"/>
      <c r="X47" s="701"/>
    </row>
    <row r="48" spans="2:24" ht="14.25" customHeight="1">
      <c r="B48" s="726"/>
      <c r="C48" s="727"/>
      <c r="D48" s="728"/>
      <c r="E48" s="729"/>
      <c r="F48" s="719" t="s">
        <v>296</v>
      </c>
      <c r="G48" s="720"/>
      <c r="H48" s="47" t="s">
        <v>754</v>
      </c>
      <c r="I48" s="721">
        <v>0.2</v>
      </c>
      <c r="J48" s="47" t="s">
        <v>755</v>
      </c>
      <c r="K48" s="74">
        <f t="shared" si="0"/>
        <v>0</v>
      </c>
      <c r="L48" s="37" t="s">
        <v>330</v>
      </c>
      <c r="N48" s="704"/>
      <c r="O48" s="705"/>
      <c r="P48" s="706"/>
      <c r="Q48" s="699"/>
      <c r="R48" s="699"/>
      <c r="S48" s="707"/>
      <c r="T48" s="700"/>
      <c r="U48" s="700"/>
      <c r="V48" s="722"/>
      <c r="W48" s="700"/>
      <c r="X48" s="701"/>
    </row>
    <row r="49" spans="2:24" ht="14.25" customHeight="1">
      <c r="B49" s="726"/>
      <c r="C49" s="727"/>
      <c r="D49" s="728"/>
      <c r="E49" s="725" t="s">
        <v>299</v>
      </c>
      <c r="F49" s="719" t="s">
        <v>297</v>
      </c>
      <c r="G49" s="720"/>
      <c r="H49" s="47" t="s">
        <v>754</v>
      </c>
      <c r="I49" s="721">
        <v>0.3</v>
      </c>
      <c r="J49" s="63" t="s">
        <v>755</v>
      </c>
      <c r="K49" s="74">
        <f t="shared" si="0"/>
        <v>0</v>
      </c>
      <c r="L49" s="37" t="s">
        <v>329</v>
      </c>
      <c r="N49" s="704"/>
      <c r="O49" s="705"/>
      <c r="P49" s="706"/>
      <c r="Q49" s="700"/>
      <c r="R49" s="700"/>
      <c r="S49" s="707"/>
      <c r="T49" s="708"/>
      <c r="U49" s="708"/>
      <c r="V49" s="709"/>
      <c r="W49" s="699"/>
      <c r="X49" s="701"/>
    </row>
    <row r="50" spans="2:24" ht="14.25" customHeight="1">
      <c r="B50" s="726"/>
      <c r="C50" s="727"/>
      <c r="D50" s="728"/>
      <c r="E50" s="729"/>
      <c r="F50" s="719" t="s">
        <v>296</v>
      </c>
      <c r="G50" s="720"/>
      <c r="H50" s="47" t="s">
        <v>754</v>
      </c>
      <c r="I50" s="721">
        <v>0.15</v>
      </c>
      <c r="J50" s="47" t="s">
        <v>755</v>
      </c>
      <c r="K50" s="74">
        <f t="shared" si="0"/>
        <v>0</v>
      </c>
      <c r="L50" s="37" t="s">
        <v>328</v>
      </c>
      <c r="N50" s="704"/>
      <c r="O50" s="705"/>
      <c r="P50" s="706"/>
      <c r="Q50" s="700"/>
      <c r="R50" s="700"/>
      <c r="S50" s="707"/>
      <c r="T50" s="700"/>
      <c r="U50" s="700"/>
      <c r="V50" s="709"/>
      <c r="W50" s="699"/>
      <c r="X50" s="701"/>
    </row>
    <row r="51" spans="2:24" ht="14.25" customHeight="1">
      <c r="B51" s="726"/>
      <c r="C51" s="727"/>
      <c r="D51" s="728"/>
      <c r="E51" s="725" t="s">
        <v>298</v>
      </c>
      <c r="F51" s="719" t="s">
        <v>297</v>
      </c>
      <c r="G51" s="720"/>
      <c r="H51" s="47" t="s">
        <v>754</v>
      </c>
      <c r="I51" s="721">
        <v>0.225</v>
      </c>
      <c r="J51" s="63" t="s">
        <v>755</v>
      </c>
      <c r="K51" s="74">
        <f t="shared" si="0"/>
        <v>0</v>
      </c>
      <c r="L51" s="37" t="s">
        <v>327</v>
      </c>
      <c r="N51" s="704"/>
      <c r="O51" s="705"/>
      <c r="P51" s="706"/>
      <c r="Q51" s="700"/>
      <c r="R51" s="700"/>
      <c r="S51" s="707"/>
      <c r="T51" s="708"/>
      <c r="U51" s="708"/>
      <c r="V51" s="709"/>
      <c r="W51" s="699"/>
      <c r="X51" s="701"/>
    </row>
    <row r="52" spans="2:24" ht="14.25" customHeight="1">
      <c r="B52" s="726"/>
      <c r="C52" s="727"/>
      <c r="D52" s="730"/>
      <c r="E52" s="729"/>
      <c r="F52" s="719" t="s">
        <v>296</v>
      </c>
      <c r="G52" s="720"/>
      <c r="H52" s="47" t="s">
        <v>754</v>
      </c>
      <c r="I52" s="721">
        <v>0.225</v>
      </c>
      <c r="J52" s="47" t="s">
        <v>755</v>
      </c>
      <c r="K52" s="74">
        <f t="shared" si="0"/>
        <v>0</v>
      </c>
      <c r="L52" s="37" t="s">
        <v>326</v>
      </c>
      <c r="N52" s="704"/>
      <c r="O52" s="705"/>
      <c r="P52" s="706"/>
      <c r="Q52" s="700"/>
      <c r="R52" s="700"/>
      <c r="S52" s="707"/>
      <c r="T52" s="700"/>
      <c r="U52" s="700"/>
      <c r="V52" s="709"/>
      <c r="W52" s="699"/>
      <c r="X52" s="701"/>
    </row>
    <row r="53" spans="2:24" ht="14.25" customHeight="1">
      <c r="B53" s="726"/>
      <c r="C53" s="727"/>
      <c r="D53" s="710" t="s">
        <v>269</v>
      </c>
      <c r="E53" s="725" t="s">
        <v>300</v>
      </c>
      <c r="F53" s="719" t="s">
        <v>297</v>
      </c>
      <c r="G53" s="720"/>
      <c r="H53" s="47" t="s">
        <v>754</v>
      </c>
      <c r="I53" s="721">
        <v>0.302</v>
      </c>
      <c r="J53" s="63" t="s">
        <v>755</v>
      </c>
      <c r="K53" s="74">
        <f t="shared" si="0"/>
        <v>0</v>
      </c>
      <c r="L53" s="37" t="s">
        <v>325</v>
      </c>
      <c r="N53" s="704"/>
      <c r="O53" s="705"/>
      <c r="P53" s="706"/>
      <c r="Q53" s="700"/>
      <c r="R53" s="700"/>
      <c r="S53" s="707"/>
      <c r="T53" s="700"/>
      <c r="U53" s="700"/>
      <c r="V53" s="709"/>
      <c r="W53" s="699"/>
      <c r="X53" s="701"/>
    </row>
    <row r="54" spans="2:24" ht="14.25" customHeight="1">
      <c r="B54" s="726"/>
      <c r="C54" s="727"/>
      <c r="D54" s="728"/>
      <c r="E54" s="729"/>
      <c r="F54" s="719" t="s">
        <v>296</v>
      </c>
      <c r="G54" s="720"/>
      <c r="H54" s="47" t="s">
        <v>754</v>
      </c>
      <c r="I54" s="721">
        <v>0.151</v>
      </c>
      <c r="J54" s="47" t="s">
        <v>755</v>
      </c>
      <c r="K54" s="74">
        <f t="shared" si="0"/>
        <v>0</v>
      </c>
      <c r="L54" s="37" t="s">
        <v>324</v>
      </c>
      <c r="N54" s="704"/>
      <c r="O54" s="705"/>
      <c r="P54" s="706"/>
      <c r="Q54" s="700"/>
      <c r="R54" s="700"/>
      <c r="S54" s="707"/>
      <c r="T54" s="700"/>
      <c r="U54" s="700"/>
      <c r="V54" s="709"/>
      <c r="W54" s="699"/>
      <c r="X54" s="701"/>
    </row>
    <row r="55" spans="2:24" ht="14.25" customHeight="1">
      <c r="B55" s="726"/>
      <c r="C55" s="727"/>
      <c r="D55" s="728"/>
      <c r="E55" s="725" t="s">
        <v>299</v>
      </c>
      <c r="F55" s="719" t="s">
        <v>297</v>
      </c>
      <c r="G55" s="720"/>
      <c r="H55" s="47" t="s">
        <v>754</v>
      </c>
      <c r="I55" s="721">
        <v>0.227</v>
      </c>
      <c r="J55" s="63" t="s">
        <v>755</v>
      </c>
      <c r="K55" s="74">
        <f t="shared" si="0"/>
        <v>0</v>
      </c>
      <c r="L55" s="37" t="s">
        <v>323</v>
      </c>
      <c r="N55" s="704"/>
      <c r="O55" s="705"/>
      <c r="P55" s="706"/>
      <c r="Q55" s="700"/>
      <c r="R55" s="700"/>
      <c r="S55" s="707"/>
      <c r="T55" s="700"/>
      <c r="U55" s="700"/>
      <c r="V55" s="709"/>
      <c r="W55" s="699"/>
      <c r="X55" s="701"/>
    </row>
    <row r="56" spans="2:24" ht="14.25" customHeight="1">
      <c r="B56" s="726"/>
      <c r="C56" s="727"/>
      <c r="D56" s="728"/>
      <c r="E56" s="729"/>
      <c r="F56" s="719" t="s">
        <v>296</v>
      </c>
      <c r="G56" s="720"/>
      <c r="H56" s="47" t="s">
        <v>754</v>
      </c>
      <c r="I56" s="721">
        <v>0.113</v>
      </c>
      <c r="J56" s="47" t="s">
        <v>755</v>
      </c>
      <c r="K56" s="74">
        <f t="shared" si="0"/>
        <v>0</v>
      </c>
      <c r="L56" s="37" t="s">
        <v>322</v>
      </c>
      <c r="N56" s="704"/>
      <c r="O56" s="705"/>
      <c r="P56" s="706"/>
      <c r="Q56" s="700"/>
      <c r="R56" s="700"/>
      <c r="S56" s="707"/>
      <c r="T56" s="700"/>
      <c r="U56" s="700"/>
      <c r="V56" s="709"/>
      <c r="W56" s="699"/>
      <c r="X56" s="701"/>
    </row>
    <row r="57" spans="2:24" ht="14.25" customHeight="1">
      <c r="B57" s="726"/>
      <c r="C57" s="727"/>
      <c r="D57" s="728"/>
      <c r="E57" s="725" t="s">
        <v>298</v>
      </c>
      <c r="F57" s="719" t="s">
        <v>297</v>
      </c>
      <c r="G57" s="720"/>
      <c r="H57" s="47" t="s">
        <v>754</v>
      </c>
      <c r="I57" s="721">
        <v>0.17</v>
      </c>
      <c r="J57" s="63" t="s">
        <v>755</v>
      </c>
      <c r="K57" s="74">
        <f t="shared" si="0"/>
        <v>0</v>
      </c>
      <c r="L57" s="37" t="s">
        <v>321</v>
      </c>
      <c r="N57" s="704"/>
      <c r="O57" s="705"/>
      <c r="P57" s="706"/>
      <c r="Q57" s="700"/>
      <c r="R57" s="700"/>
      <c r="S57" s="707"/>
      <c r="T57" s="700"/>
      <c r="U57" s="700"/>
      <c r="V57" s="709"/>
      <c r="W57" s="699"/>
      <c r="X57" s="701"/>
    </row>
    <row r="58" spans="2:24" ht="14.25" customHeight="1">
      <c r="B58" s="731"/>
      <c r="C58" s="732"/>
      <c r="D58" s="730"/>
      <c r="E58" s="729"/>
      <c r="F58" s="719" t="s">
        <v>296</v>
      </c>
      <c r="G58" s="720"/>
      <c r="H58" s="47" t="s">
        <v>754</v>
      </c>
      <c r="I58" s="721">
        <v>0.17</v>
      </c>
      <c r="J58" s="47" t="s">
        <v>755</v>
      </c>
      <c r="K58" s="46">
        <f t="shared" si="0"/>
        <v>0</v>
      </c>
      <c r="L58" s="37" t="s">
        <v>320</v>
      </c>
      <c r="N58" s="704"/>
      <c r="O58" s="705"/>
      <c r="P58" s="706"/>
      <c r="Q58" s="700"/>
      <c r="R58" s="700"/>
      <c r="S58" s="707"/>
      <c r="T58" s="700"/>
      <c r="U58" s="700"/>
      <c r="V58" s="709"/>
      <c r="W58" s="699"/>
      <c r="X58" s="701"/>
    </row>
    <row r="59" spans="2:24" ht="14.25">
      <c r="B59" s="733"/>
      <c r="C59" s="45"/>
      <c r="D59" s="45"/>
      <c r="E59" s="734"/>
      <c r="F59" s="735"/>
      <c r="G59" s="736"/>
      <c r="H59" s="42"/>
      <c r="I59" s="703"/>
      <c r="J59" s="42"/>
      <c r="K59" s="43"/>
      <c r="L59" s="44"/>
      <c r="N59" s="704"/>
      <c r="O59" s="705"/>
      <c r="P59" s="706"/>
      <c r="Q59" s="700"/>
      <c r="R59" s="700"/>
      <c r="S59" s="707"/>
      <c r="T59" s="700"/>
      <c r="U59" s="700"/>
      <c r="V59" s="709"/>
      <c r="W59" s="699"/>
      <c r="X59" s="701"/>
    </row>
    <row r="60" spans="1:24" ht="17.25" customHeight="1">
      <c r="A60" s="696" t="s">
        <v>933</v>
      </c>
      <c r="B60" s="621" t="s">
        <v>319</v>
      </c>
      <c r="C60" s="737"/>
      <c r="D60" s="737"/>
      <c r="E60" s="738"/>
      <c r="F60" s="739"/>
      <c r="G60" s="740"/>
      <c r="H60" s="741"/>
      <c r="I60" s="742"/>
      <c r="J60" s="741"/>
      <c r="K60" s="743"/>
      <c r="L60" s="44"/>
      <c r="N60" s="704"/>
      <c r="O60" s="705"/>
      <c r="P60" s="706"/>
      <c r="Q60" s="700"/>
      <c r="R60" s="700"/>
      <c r="S60" s="707"/>
      <c r="T60" s="700"/>
      <c r="U60" s="700"/>
      <c r="V60" s="709"/>
      <c r="W60" s="699"/>
      <c r="X60" s="701"/>
    </row>
    <row r="61" spans="2:24" ht="14.25" customHeight="1">
      <c r="B61" s="723">
        <v>5</v>
      </c>
      <c r="C61" s="744" t="s">
        <v>156</v>
      </c>
      <c r="D61" s="728" t="s">
        <v>270</v>
      </c>
      <c r="E61" s="745" t="s">
        <v>300</v>
      </c>
      <c r="F61" s="746" t="s">
        <v>297</v>
      </c>
      <c r="G61" s="747"/>
      <c r="H61" s="55" t="s">
        <v>754</v>
      </c>
      <c r="I61" s="742">
        <v>0.4</v>
      </c>
      <c r="J61" s="71" t="s">
        <v>755</v>
      </c>
      <c r="K61" s="70">
        <f aca="true" t="shared" si="1" ref="K61:K84">ROUND(G61*I61,0)</f>
        <v>0</v>
      </c>
      <c r="L61" s="748" t="s">
        <v>318</v>
      </c>
      <c r="N61" s="704"/>
      <c r="O61" s="705"/>
      <c r="P61" s="706"/>
      <c r="Q61" s="698"/>
      <c r="R61" s="698"/>
      <c r="S61" s="707"/>
      <c r="T61" s="708"/>
      <c r="U61" s="708"/>
      <c r="V61" s="722"/>
      <c r="W61" s="700"/>
      <c r="X61" s="701"/>
    </row>
    <row r="62" spans="2:24" ht="14.25" customHeight="1">
      <c r="B62" s="726"/>
      <c r="C62" s="727"/>
      <c r="D62" s="728"/>
      <c r="E62" s="729"/>
      <c r="F62" s="719" t="s">
        <v>296</v>
      </c>
      <c r="G62" s="720"/>
      <c r="H62" s="47" t="s">
        <v>754</v>
      </c>
      <c r="I62" s="721">
        <v>0.2</v>
      </c>
      <c r="J62" s="47" t="s">
        <v>755</v>
      </c>
      <c r="K62" s="74">
        <f t="shared" si="1"/>
        <v>0</v>
      </c>
      <c r="L62" s="37" t="s">
        <v>317</v>
      </c>
      <c r="N62" s="704"/>
      <c r="O62" s="705"/>
      <c r="P62" s="706"/>
      <c r="Q62" s="699"/>
      <c r="R62" s="699"/>
      <c r="S62" s="707"/>
      <c r="T62" s="700"/>
      <c r="U62" s="700"/>
      <c r="V62" s="722"/>
      <c r="W62" s="700"/>
      <c r="X62" s="701"/>
    </row>
    <row r="63" spans="2:24" ht="14.25" customHeight="1">
      <c r="B63" s="726"/>
      <c r="C63" s="727"/>
      <c r="D63" s="728"/>
      <c r="E63" s="725" t="s">
        <v>299</v>
      </c>
      <c r="F63" s="719" t="s">
        <v>297</v>
      </c>
      <c r="G63" s="720"/>
      <c r="H63" s="47" t="s">
        <v>754</v>
      </c>
      <c r="I63" s="721">
        <v>0.3</v>
      </c>
      <c r="J63" s="63" t="s">
        <v>755</v>
      </c>
      <c r="K63" s="74">
        <f t="shared" si="1"/>
        <v>0</v>
      </c>
      <c r="L63" s="37" t="s">
        <v>316</v>
      </c>
      <c r="N63" s="704"/>
      <c r="O63" s="705"/>
      <c r="P63" s="706"/>
      <c r="Q63" s="700"/>
      <c r="R63" s="700"/>
      <c r="S63" s="707"/>
      <c r="T63" s="708"/>
      <c r="U63" s="708"/>
      <c r="V63" s="709"/>
      <c r="W63" s="699"/>
      <c r="X63" s="701"/>
    </row>
    <row r="64" spans="2:24" ht="14.25" customHeight="1">
      <c r="B64" s="726"/>
      <c r="C64" s="727"/>
      <c r="D64" s="728"/>
      <c r="E64" s="729"/>
      <c r="F64" s="719" t="s">
        <v>296</v>
      </c>
      <c r="G64" s="720"/>
      <c r="H64" s="47" t="s">
        <v>754</v>
      </c>
      <c r="I64" s="721">
        <v>0.15</v>
      </c>
      <c r="J64" s="47" t="s">
        <v>755</v>
      </c>
      <c r="K64" s="74">
        <f t="shared" si="1"/>
        <v>0</v>
      </c>
      <c r="L64" s="37" t="s">
        <v>315</v>
      </c>
      <c r="N64" s="704"/>
      <c r="O64" s="705"/>
      <c r="P64" s="706"/>
      <c r="Q64" s="700"/>
      <c r="R64" s="700"/>
      <c r="S64" s="707"/>
      <c r="T64" s="700"/>
      <c r="U64" s="700"/>
      <c r="V64" s="709"/>
      <c r="W64" s="699"/>
      <c r="X64" s="701"/>
    </row>
    <row r="65" spans="2:24" ht="14.25" customHeight="1">
      <c r="B65" s="726"/>
      <c r="C65" s="727"/>
      <c r="D65" s="728"/>
      <c r="E65" s="725" t="s">
        <v>298</v>
      </c>
      <c r="F65" s="719" t="s">
        <v>297</v>
      </c>
      <c r="G65" s="720"/>
      <c r="H65" s="47" t="s">
        <v>754</v>
      </c>
      <c r="I65" s="721">
        <v>0.225</v>
      </c>
      <c r="J65" s="63" t="s">
        <v>755</v>
      </c>
      <c r="K65" s="74">
        <f t="shared" si="1"/>
        <v>0</v>
      </c>
      <c r="L65" s="37" t="s">
        <v>314</v>
      </c>
      <c r="N65" s="704"/>
      <c r="O65" s="705"/>
      <c r="P65" s="706"/>
      <c r="Q65" s="700"/>
      <c r="R65" s="700"/>
      <c r="S65" s="707"/>
      <c r="T65" s="708"/>
      <c r="U65" s="708"/>
      <c r="V65" s="709"/>
      <c r="W65" s="699"/>
      <c r="X65" s="701"/>
    </row>
    <row r="66" spans="2:24" ht="14.25" customHeight="1">
      <c r="B66" s="726"/>
      <c r="C66" s="727"/>
      <c r="D66" s="730"/>
      <c r="E66" s="729"/>
      <c r="F66" s="719" t="s">
        <v>296</v>
      </c>
      <c r="G66" s="720"/>
      <c r="H66" s="47" t="s">
        <v>754</v>
      </c>
      <c r="I66" s="721">
        <v>0.225</v>
      </c>
      <c r="J66" s="47" t="s">
        <v>755</v>
      </c>
      <c r="K66" s="74">
        <f t="shared" si="1"/>
        <v>0</v>
      </c>
      <c r="L66" s="37" t="s">
        <v>313</v>
      </c>
      <c r="N66" s="704"/>
      <c r="O66" s="705"/>
      <c r="P66" s="706"/>
      <c r="Q66" s="700"/>
      <c r="R66" s="700"/>
      <c r="S66" s="707"/>
      <c r="T66" s="700"/>
      <c r="U66" s="700"/>
      <c r="V66" s="709"/>
      <c r="W66" s="699"/>
      <c r="X66" s="701"/>
    </row>
    <row r="67" spans="2:24" ht="14.25" customHeight="1">
      <c r="B67" s="726"/>
      <c r="C67" s="727"/>
      <c r="D67" s="710" t="s">
        <v>269</v>
      </c>
      <c r="E67" s="725" t="s">
        <v>300</v>
      </c>
      <c r="F67" s="719" t="s">
        <v>297</v>
      </c>
      <c r="G67" s="720"/>
      <c r="H67" s="47" t="s">
        <v>754</v>
      </c>
      <c r="I67" s="721">
        <v>0.4</v>
      </c>
      <c r="J67" s="63" t="s">
        <v>755</v>
      </c>
      <c r="K67" s="74">
        <f t="shared" si="1"/>
        <v>0</v>
      </c>
      <c r="L67" s="37" t="s">
        <v>312</v>
      </c>
      <c r="N67" s="704"/>
      <c r="O67" s="705"/>
      <c r="P67" s="706"/>
      <c r="Q67" s="700"/>
      <c r="R67" s="700"/>
      <c r="S67" s="707"/>
      <c r="T67" s="700"/>
      <c r="U67" s="700"/>
      <c r="V67" s="709"/>
      <c r="W67" s="699"/>
      <c r="X67" s="701"/>
    </row>
    <row r="68" spans="2:24" ht="14.25" customHeight="1">
      <c r="B68" s="726"/>
      <c r="C68" s="727"/>
      <c r="D68" s="728"/>
      <c r="E68" s="729"/>
      <c r="F68" s="719" t="s">
        <v>296</v>
      </c>
      <c r="G68" s="720"/>
      <c r="H68" s="47" t="s">
        <v>754</v>
      </c>
      <c r="I68" s="721">
        <v>0.2</v>
      </c>
      <c r="J68" s="47" t="s">
        <v>755</v>
      </c>
      <c r="K68" s="74">
        <f t="shared" si="1"/>
        <v>0</v>
      </c>
      <c r="L68" s="37" t="s">
        <v>311</v>
      </c>
      <c r="N68" s="704"/>
      <c r="O68" s="705"/>
      <c r="P68" s="706"/>
      <c r="Q68" s="700"/>
      <c r="R68" s="700"/>
      <c r="S68" s="707"/>
      <c r="T68" s="700"/>
      <c r="U68" s="700"/>
      <c r="V68" s="709"/>
      <c r="W68" s="699"/>
      <c r="X68" s="701"/>
    </row>
    <row r="69" spans="2:24" ht="14.25" customHeight="1">
      <c r="B69" s="726"/>
      <c r="C69" s="727"/>
      <c r="D69" s="728"/>
      <c r="E69" s="725" t="s">
        <v>299</v>
      </c>
      <c r="F69" s="719" t="s">
        <v>297</v>
      </c>
      <c r="G69" s="720"/>
      <c r="H69" s="47" t="s">
        <v>754</v>
      </c>
      <c r="I69" s="721">
        <v>0.3</v>
      </c>
      <c r="J69" s="63" t="s">
        <v>755</v>
      </c>
      <c r="K69" s="74">
        <f t="shared" si="1"/>
        <v>0</v>
      </c>
      <c r="L69" s="37" t="s">
        <v>310</v>
      </c>
      <c r="N69" s="704"/>
      <c r="O69" s="705"/>
      <c r="P69" s="706"/>
      <c r="Q69" s="700"/>
      <c r="R69" s="700"/>
      <c r="S69" s="707"/>
      <c r="T69" s="700"/>
      <c r="U69" s="700"/>
      <c r="V69" s="709"/>
      <c r="W69" s="699"/>
      <c r="X69" s="701"/>
    </row>
    <row r="70" spans="2:24" ht="14.25" customHeight="1">
      <c r="B70" s="726"/>
      <c r="C70" s="727"/>
      <c r="D70" s="728"/>
      <c r="E70" s="729"/>
      <c r="F70" s="719" t="s">
        <v>296</v>
      </c>
      <c r="G70" s="720"/>
      <c r="H70" s="47" t="s">
        <v>754</v>
      </c>
      <c r="I70" s="721">
        <v>0.15</v>
      </c>
      <c r="J70" s="47" t="s">
        <v>755</v>
      </c>
      <c r="K70" s="74">
        <f t="shared" si="1"/>
        <v>0</v>
      </c>
      <c r="L70" s="37" t="s">
        <v>309</v>
      </c>
      <c r="N70" s="704"/>
      <c r="O70" s="705"/>
      <c r="P70" s="706"/>
      <c r="Q70" s="700"/>
      <c r="R70" s="700"/>
      <c r="S70" s="707"/>
      <c r="T70" s="700"/>
      <c r="U70" s="700"/>
      <c r="V70" s="709"/>
      <c r="W70" s="699"/>
      <c r="X70" s="701"/>
    </row>
    <row r="71" spans="2:24" ht="14.25" customHeight="1">
      <c r="B71" s="726"/>
      <c r="C71" s="727"/>
      <c r="D71" s="728"/>
      <c r="E71" s="725" t="s">
        <v>298</v>
      </c>
      <c r="F71" s="719" t="s">
        <v>297</v>
      </c>
      <c r="G71" s="720"/>
      <c r="H71" s="47" t="s">
        <v>754</v>
      </c>
      <c r="I71" s="721">
        <v>0.225</v>
      </c>
      <c r="J71" s="63" t="s">
        <v>755</v>
      </c>
      <c r="K71" s="74">
        <f t="shared" si="1"/>
        <v>0</v>
      </c>
      <c r="L71" s="37" t="s">
        <v>308</v>
      </c>
      <c r="N71" s="704"/>
      <c r="O71" s="705"/>
      <c r="P71" s="706"/>
      <c r="Q71" s="700"/>
      <c r="R71" s="700"/>
      <c r="S71" s="707"/>
      <c r="T71" s="700"/>
      <c r="U71" s="700"/>
      <c r="V71" s="709"/>
      <c r="W71" s="699"/>
      <c r="X71" s="701"/>
    </row>
    <row r="72" spans="2:24" ht="14.25" customHeight="1">
      <c r="B72" s="731"/>
      <c r="C72" s="732"/>
      <c r="D72" s="730"/>
      <c r="E72" s="729"/>
      <c r="F72" s="719" t="s">
        <v>296</v>
      </c>
      <c r="G72" s="720"/>
      <c r="H72" s="47" t="s">
        <v>754</v>
      </c>
      <c r="I72" s="721">
        <v>0.225</v>
      </c>
      <c r="J72" s="47" t="s">
        <v>755</v>
      </c>
      <c r="K72" s="46">
        <f t="shared" si="1"/>
        <v>0</v>
      </c>
      <c r="L72" s="37" t="s">
        <v>307</v>
      </c>
      <c r="N72" s="704"/>
      <c r="O72" s="705"/>
      <c r="P72" s="706"/>
      <c r="Q72" s="700"/>
      <c r="R72" s="700"/>
      <c r="S72" s="707"/>
      <c r="T72" s="700"/>
      <c r="U72" s="700"/>
      <c r="V72" s="709"/>
      <c r="W72" s="699"/>
      <c r="X72" s="701"/>
    </row>
    <row r="73" spans="2:24" ht="14.25" customHeight="1">
      <c r="B73" s="723">
        <v>6</v>
      </c>
      <c r="C73" s="744" t="s">
        <v>154</v>
      </c>
      <c r="D73" s="728" t="s">
        <v>270</v>
      </c>
      <c r="E73" s="745" t="s">
        <v>300</v>
      </c>
      <c r="F73" s="746" t="s">
        <v>297</v>
      </c>
      <c r="G73" s="747"/>
      <c r="H73" s="55" t="s">
        <v>754</v>
      </c>
      <c r="I73" s="742">
        <v>0.4</v>
      </c>
      <c r="J73" s="71" t="s">
        <v>755</v>
      </c>
      <c r="K73" s="70">
        <f t="shared" si="1"/>
        <v>0</v>
      </c>
      <c r="L73" s="748" t="s">
        <v>306</v>
      </c>
      <c r="N73" s="704"/>
      <c r="O73" s="705"/>
      <c r="P73" s="706"/>
      <c r="Q73" s="698"/>
      <c r="R73" s="698"/>
      <c r="S73" s="707"/>
      <c r="T73" s="708"/>
      <c r="U73" s="708"/>
      <c r="V73" s="722"/>
      <c r="W73" s="700"/>
      <c r="X73" s="701"/>
    </row>
    <row r="74" spans="2:24" ht="14.25" customHeight="1">
      <c r="B74" s="726"/>
      <c r="C74" s="727"/>
      <c r="D74" s="728"/>
      <c r="E74" s="729"/>
      <c r="F74" s="719" t="s">
        <v>296</v>
      </c>
      <c r="G74" s="720"/>
      <c r="H74" s="47" t="s">
        <v>754</v>
      </c>
      <c r="I74" s="721">
        <v>0.2</v>
      </c>
      <c r="J74" s="47" t="s">
        <v>755</v>
      </c>
      <c r="K74" s="74">
        <f t="shared" si="1"/>
        <v>0</v>
      </c>
      <c r="L74" s="37" t="s">
        <v>305</v>
      </c>
      <c r="N74" s="704"/>
      <c r="O74" s="705"/>
      <c r="P74" s="706"/>
      <c r="Q74" s="699"/>
      <c r="R74" s="699"/>
      <c r="S74" s="707"/>
      <c r="T74" s="700"/>
      <c r="U74" s="700"/>
      <c r="V74" s="722"/>
      <c r="W74" s="700"/>
      <c r="X74" s="701"/>
    </row>
    <row r="75" spans="2:24" ht="14.25" customHeight="1">
      <c r="B75" s="726"/>
      <c r="C75" s="727"/>
      <c r="D75" s="728"/>
      <c r="E75" s="725" t="s">
        <v>299</v>
      </c>
      <c r="F75" s="719" t="s">
        <v>297</v>
      </c>
      <c r="G75" s="720"/>
      <c r="H75" s="47" t="s">
        <v>754</v>
      </c>
      <c r="I75" s="721">
        <v>0.3</v>
      </c>
      <c r="J75" s="63" t="s">
        <v>755</v>
      </c>
      <c r="K75" s="74">
        <f t="shared" si="1"/>
        <v>0</v>
      </c>
      <c r="L75" s="37" t="s">
        <v>304</v>
      </c>
      <c r="N75" s="704"/>
      <c r="O75" s="705"/>
      <c r="P75" s="706"/>
      <c r="Q75" s="700"/>
      <c r="R75" s="700"/>
      <c r="S75" s="707"/>
      <c r="T75" s="708"/>
      <c r="U75" s="708"/>
      <c r="V75" s="709"/>
      <c r="W75" s="699"/>
      <c r="X75" s="701"/>
    </row>
    <row r="76" spans="2:24" ht="14.25" customHeight="1">
      <c r="B76" s="726"/>
      <c r="C76" s="727"/>
      <c r="D76" s="728"/>
      <c r="E76" s="729"/>
      <c r="F76" s="719" t="s">
        <v>296</v>
      </c>
      <c r="G76" s="720"/>
      <c r="H76" s="47" t="s">
        <v>754</v>
      </c>
      <c r="I76" s="721">
        <v>0.15</v>
      </c>
      <c r="J76" s="47" t="s">
        <v>755</v>
      </c>
      <c r="K76" s="74">
        <f t="shared" si="1"/>
        <v>0</v>
      </c>
      <c r="L76" s="37" t="s">
        <v>303</v>
      </c>
      <c r="N76" s="704"/>
      <c r="O76" s="705"/>
      <c r="P76" s="706"/>
      <c r="Q76" s="700"/>
      <c r="R76" s="700"/>
      <c r="S76" s="707"/>
      <c r="T76" s="700"/>
      <c r="U76" s="700"/>
      <c r="V76" s="709"/>
      <c r="W76" s="699"/>
      <c r="X76" s="701"/>
    </row>
    <row r="77" spans="2:24" ht="14.25" customHeight="1">
      <c r="B77" s="726"/>
      <c r="C77" s="727"/>
      <c r="D77" s="728"/>
      <c r="E77" s="725" t="s">
        <v>298</v>
      </c>
      <c r="F77" s="719" t="s">
        <v>297</v>
      </c>
      <c r="G77" s="720"/>
      <c r="H77" s="47" t="s">
        <v>754</v>
      </c>
      <c r="I77" s="721">
        <v>0.225</v>
      </c>
      <c r="J77" s="63" t="s">
        <v>755</v>
      </c>
      <c r="K77" s="74">
        <f t="shared" si="1"/>
        <v>0</v>
      </c>
      <c r="L77" s="37" t="s">
        <v>302</v>
      </c>
      <c r="N77" s="704"/>
      <c r="O77" s="705"/>
      <c r="P77" s="706"/>
      <c r="Q77" s="700"/>
      <c r="R77" s="700"/>
      <c r="S77" s="707"/>
      <c r="T77" s="708"/>
      <c r="U77" s="708"/>
      <c r="V77" s="709"/>
      <c r="W77" s="699"/>
      <c r="X77" s="701"/>
    </row>
    <row r="78" spans="2:24" ht="14.25" customHeight="1">
      <c r="B78" s="726"/>
      <c r="C78" s="727"/>
      <c r="D78" s="730"/>
      <c r="E78" s="729"/>
      <c r="F78" s="719" t="s">
        <v>296</v>
      </c>
      <c r="G78" s="720"/>
      <c r="H78" s="47" t="s">
        <v>754</v>
      </c>
      <c r="I78" s="721">
        <v>0.225</v>
      </c>
      <c r="J78" s="47" t="s">
        <v>755</v>
      </c>
      <c r="K78" s="74">
        <f t="shared" si="1"/>
        <v>0</v>
      </c>
      <c r="L78" s="37" t="s">
        <v>301</v>
      </c>
      <c r="N78" s="704"/>
      <c r="O78" s="705"/>
      <c r="P78" s="706"/>
      <c r="Q78" s="700"/>
      <c r="R78" s="700"/>
      <c r="S78" s="707"/>
      <c r="T78" s="700"/>
      <c r="U78" s="700"/>
      <c r="V78" s="709"/>
      <c r="W78" s="699"/>
      <c r="X78" s="701"/>
    </row>
    <row r="79" spans="2:24" ht="14.25" customHeight="1">
      <c r="B79" s="726"/>
      <c r="C79" s="727"/>
      <c r="D79" s="710" t="s">
        <v>269</v>
      </c>
      <c r="E79" s="725" t="s">
        <v>300</v>
      </c>
      <c r="F79" s="719" t="s">
        <v>297</v>
      </c>
      <c r="G79" s="720"/>
      <c r="H79" s="47" t="s">
        <v>754</v>
      </c>
      <c r="I79" s="721">
        <v>0.4</v>
      </c>
      <c r="J79" s="63" t="s">
        <v>755</v>
      </c>
      <c r="K79" s="74">
        <f t="shared" si="1"/>
        <v>0</v>
      </c>
      <c r="L79" s="37" t="s">
        <v>934</v>
      </c>
      <c r="N79" s="704"/>
      <c r="O79" s="705"/>
      <c r="P79" s="706"/>
      <c r="Q79" s="700"/>
      <c r="R79" s="700"/>
      <c r="S79" s="707"/>
      <c r="T79" s="700"/>
      <c r="U79" s="700"/>
      <c r="V79" s="709"/>
      <c r="W79" s="699"/>
      <c r="X79" s="701"/>
    </row>
    <row r="80" spans="2:24" ht="14.25" customHeight="1">
      <c r="B80" s="726"/>
      <c r="C80" s="727"/>
      <c r="D80" s="728"/>
      <c r="E80" s="729"/>
      <c r="F80" s="719" t="s">
        <v>296</v>
      </c>
      <c r="G80" s="720"/>
      <c r="H80" s="47" t="s">
        <v>754</v>
      </c>
      <c r="I80" s="721">
        <v>0.2</v>
      </c>
      <c r="J80" s="47" t="s">
        <v>755</v>
      </c>
      <c r="K80" s="74">
        <f t="shared" si="1"/>
        <v>0</v>
      </c>
      <c r="L80" s="37" t="s">
        <v>935</v>
      </c>
      <c r="N80" s="704"/>
      <c r="O80" s="705"/>
      <c r="P80" s="706"/>
      <c r="Q80" s="700"/>
      <c r="R80" s="700"/>
      <c r="S80" s="707"/>
      <c r="T80" s="700"/>
      <c r="U80" s="700"/>
      <c r="V80" s="709"/>
      <c r="W80" s="699"/>
      <c r="X80" s="701"/>
    </row>
    <row r="81" spans="2:24" ht="14.25" customHeight="1">
      <c r="B81" s="726"/>
      <c r="C81" s="727"/>
      <c r="D81" s="728"/>
      <c r="E81" s="725" t="s">
        <v>299</v>
      </c>
      <c r="F81" s="719" t="s">
        <v>297</v>
      </c>
      <c r="G81" s="720"/>
      <c r="H81" s="47" t="s">
        <v>754</v>
      </c>
      <c r="I81" s="721">
        <v>0.3</v>
      </c>
      <c r="J81" s="63" t="s">
        <v>755</v>
      </c>
      <c r="K81" s="74">
        <f t="shared" si="1"/>
        <v>0</v>
      </c>
      <c r="L81" s="37" t="s">
        <v>936</v>
      </c>
      <c r="N81" s="704"/>
      <c r="O81" s="705"/>
      <c r="P81" s="706"/>
      <c r="Q81" s="700"/>
      <c r="R81" s="700"/>
      <c r="S81" s="707"/>
      <c r="T81" s="700"/>
      <c r="U81" s="700"/>
      <c r="V81" s="709"/>
      <c r="W81" s="699"/>
      <c r="X81" s="701"/>
    </row>
    <row r="82" spans="2:24" ht="14.25" customHeight="1">
      <c r="B82" s="726"/>
      <c r="C82" s="727"/>
      <c r="D82" s="728"/>
      <c r="E82" s="729"/>
      <c r="F82" s="719" t="s">
        <v>296</v>
      </c>
      <c r="G82" s="720"/>
      <c r="H82" s="47" t="s">
        <v>754</v>
      </c>
      <c r="I82" s="721">
        <v>0.15</v>
      </c>
      <c r="J82" s="47" t="s">
        <v>755</v>
      </c>
      <c r="K82" s="74">
        <f t="shared" si="1"/>
        <v>0</v>
      </c>
      <c r="L82" s="37" t="s">
        <v>937</v>
      </c>
      <c r="N82" s="704"/>
      <c r="O82" s="705"/>
      <c r="P82" s="706"/>
      <c r="Q82" s="700"/>
      <c r="R82" s="700"/>
      <c r="S82" s="707"/>
      <c r="T82" s="700"/>
      <c r="U82" s="700"/>
      <c r="V82" s="709"/>
      <c r="W82" s="699"/>
      <c r="X82" s="701"/>
    </row>
    <row r="83" spans="2:24" ht="14.25" customHeight="1">
      <c r="B83" s="726"/>
      <c r="C83" s="727"/>
      <c r="D83" s="728"/>
      <c r="E83" s="725" t="s">
        <v>298</v>
      </c>
      <c r="F83" s="719" t="s">
        <v>297</v>
      </c>
      <c r="G83" s="720"/>
      <c r="H83" s="47" t="s">
        <v>754</v>
      </c>
      <c r="I83" s="721">
        <v>0.225</v>
      </c>
      <c r="J83" s="63" t="s">
        <v>755</v>
      </c>
      <c r="K83" s="74">
        <f t="shared" si="1"/>
        <v>0</v>
      </c>
      <c r="L83" s="37" t="s">
        <v>938</v>
      </c>
      <c r="N83" s="704"/>
      <c r="O83" s="705"/>
      <c r="P83" s="706"/>
      <c r="Q83" s="700"/>
      <c r="R83" s="700"/>
      <c r="S83" s="707"/>
      <c r="T83" s="700"/>
      <c r="U83" s="700"/>
      <c r="V83" s="709"/>
      <c r="W83" s="699"/>
      <c r="X83" s="701"/>
    </row>
    <row r="84" spans="2:24" ht="14.25" customHeight="1" thickBot="1">
      <c r="B84" s="731"/>
      <c r="C84" s="732"/>
      <c r="D84" s="730"/>
      <c r="E84" s="729"/>
      <c r="F84" s="719" t="s">
        <v>296</v>
      </c>
      <c r="G84" s="720"/>
      <c r="H84" s="47" t="s">
        <v>754</v>
      </c>
      <c r="I84" s="721">
        <v>0.225</v>
      </c>
      <c r="J84" s="47" t="s">
        <v>755</v>
      </c>
      <c r="K84" s="74">
        <f t="shared" si="1"/>
        <v>0</v>
      </c>
      <c r="L84" s="37" t="s">
        <v>939</v>
      </c>
      <c r="N84" s="704"/>
      <c r="O84" s="705"/>
      <c r="P84" s="706"/>
      <c r="Q84" s="700"/>
      <c r="R84" s="700"/>
      <c r="S84" s="707"/>
      <c r="T84" s="700"/>
      <c r="U84" s="700"/>
      <c r="V84" s="709"/>
      <c r="W84" s="699"/>
      <c r="X84" s="701"/>
    </row>
    <row r="85" spans="2:24" ht="14.25">
      <c r="B85" s="733"/>
      <c r="C85" s="44"/>
      <c r="D85" s="45"/>
      <c r="E85" s="734"/>
      <c r="F85" s="749"/>
      <c r="G85" s="43"/>
      <c r="H85" s="45"/>
      <c r="I85" s="319" t="s">
        <v>940</v>
      </c>
      <c r="J85" s="320"/>
      <c r="K85" s="39"/>
      <c r="N85" s="704"/>
      <c r="O85" s="705"/>
      <c r="P85" s="706"/>
      <c r="Q85" s="700"/>
      <c r="R85" s="700"/>
      <c r="S85" s="707"/>
      <c r="T85" s="700"/>
      <c r="U85" s="700"/>
      <c r="V85" s="709"/>
      <c r="W85" s="699"/>
      <c r="X85" s="701"/>
    </row>
    <row r="86" spans="7:24" ht="15" thickBot="1">
      <c r="G86" s="98"/>
      <c r="I86" s="321" t="s">
        <v>150</v>
      </c>
      <c r="J86" s="322"/>
      <c r="K86" s="38">
        <f>SUM(K17:K46,K47:K58,K61:K84)</f>
        <v>0</v>
      </c>
      <c r="L86" s="37" t="s">
        <v>941</v>
      </c>
      <c r="M86" s="97" t="s">
        <v>754</v>
      </c>
      <c r="N86" s="704"/>
      <c r="O86" s="705"/>
      <c r="P86" s="706"/>
      <c r="Q86" s="698"/>
      <c r="R86" s="698"/>
      <c r="S86" s="707"/>
      <c r="T86" s="708"/>
      <c r="U86" s="708"/>
      <c r="V86" s="722"/>
      <c r="W86" s="700"/>
      <c r="X86" s="701"/>
    </row>
    <row r="87" spans="7:24" ht="18.75" customHeight="1">
      <c r="G87" s="98"/>
      <c r="I87" s="524"/>
      <c r="J87" s="42"/>
      <c r="K87" s="43"/>
      <c r="N87" s="704"/>
      <c r="O87" s="705"/>
      <c r="P87" s="706"/>
      <c r="Q87" s="699"/>
      <c r="R87" s="699"/>
      <c r="S87" s="707"/>
      <c r="T87" s="700"/>
      <c r="U87" s="700"/>
      <c r="V87" s="722"/>
      <c r="W87" s="700"/>
      <c r="X87" s="701"/>
    </row>
    <row r="88" spans="1:24" ht="18.75" customHeight="1">
      <c r="A88" s="12" t="s">
        <v>942</v>
      </c>
      <c r="B88" s="621" t="s">
        <v>295</v>
      </c>
      <c r="G88" s="98"/>
      <c r="N88" s="704"/>
      <c r="O88" s="705"/>
      <c r="P88" s="706"/>
      <c r="Q88" s="700"/>
      <c r="R88" s="700"/>
      <c r="S88" s="707"/>
      <c r="T88" s="708"/>
      <c r="U88" s="708"/>
      <c r="V88" s="709"/>
      <c r="W88" s="699"/>
      <c r="X88" s="701"/>
    </row>
    <row r="89" spans="1:24" ht="11.25" customHeight="1">
      <c r="A89" s="696"/>
      <c r="B89" s="621"/>
      <c r="G89" s="98"/>
      <c r="K89" s="111"/>
      <c r="N89" s="697"/>
      <c r="O89" s="697"/>
      <c r="P89" s="697"/>
      <c r="Q89" s="699"/>
      <c r="R89" s="699"/>
      <c r="S89" s="699"/>
      <c r="T89" s="699"/>
      <c r="U89" s="699"/>
      <c r="V89" s="699"/>
      <c r="W89" s="700"/>
      <c r="X89" s="701"/>
    </row>
    <row r="90" spans="1:25" ht="18.75" customHeight="1" thickBot="1">
      <c r="A90" s="696"/>
      <c r="B90" s="295" t="s">
        <v>943</v>
      </c>
      <c r="C90" s="295"/>
      <c r="D90" s="295"/>
      <c r="E90" s="295"/>
      <c r="F90" s="295"/>
      <c r="G90" s="3"/>
      <c r="H90" s="1"/>
      <c r="I90" s="1" t="s">
        <v>248</v>
      </c>
      <c r="J90" s="1"/>
      <c r="K90" s="3"/>
      <c r="L90" s="1"/>
      <c r="O90" s="697"/>
      <c r="P90" s="697"/>
      <c r="Q90" s="697"/>
      <c r="R90" s="699"/>
      <c r="S90" s="699"/>
      <c r="T90" s="699"/>
      <c r="U90" s="699"/>
      <c r="V90" s="699"/>
      <c r="W90" s="699"/>
      <c r="X90" s="700"/>
      <c r="Y90" s="701"/>
    </row>
    <row r="91" spans="1:25" ht="18.75" customHeight="1" thickBot="1">
      <c r="A91" s="696"/>
      <c r="B91" s="295"/>
      <c r="C91" s="295"/>
      <c r="D91" s="295"/>
      <c r="E91" s="295"/>
      <c r="F91" s="295"/>
      <c r="G91" s="750"/>
      <c r="H91" s="10" t="s">
        <v>754</v>
      </c>
      <c r="I91" s="521">
        <v>0.4</v>
      </c>
      <c r="J91" s="10" t="s">
        <v>755</v>
      </c>
      <c r="K91" s="22">
        <f>ROUND(G91*I91,0)</f>
        <v>0</v>
      </c>
      <c r="L91" s="37" t="s">
        <v>944</v>
      </c>
      <c r="M91" s="97" t="s">
        <v>754</v>
      </c>
      <c r="O91" s="697"/>
      <c r="P91" s="697"/>
      <c r="Q91" s="697"/>
      <c r="R91" s="699"/>
      <c r="S91" s="699"/>
      <c r="T91" s="699"/>
      <c r="U91" s="699"/>
      <c r="V91" s="699"/>
      <c r="W91" s="699"/>
      <c r="X91" s="700"/>
      <c r="Y91" s="701"/>
    </row>
    <row r="92" spans="7:24" ht="11.25" customHeight="1">
      <c r="G92" s="43"/>
      <c r="H92" s="42"/>
      <c r="I92" s="703"/>
      <c r="J92" s="42"/>
      <c r="K92" s="121" t="s">
        <v>247</v>
      </c>
      <c r="N92" s="704"/>
      <c r="O92" s="705"/>
      <c r="P92" s="706"/>
      <c r="Q92" s="700"/>
      <c r="R92" s="700"/>
      <c r="S92" s="707"/>
      <c r="T92" s="708"/>
      <c r="U92" s="708"/>
      <c r="V92" s="709"/>
      <c r="W92" s="699"/>
      <c r="X92" s="701"/>
    </row>
    <row r="93" spans="7:24" ht="18.75" customHeight="1">
      <c r="G93" s="43"/>
      <c r="H93" s="42"/>
      <c r="I93" s="703"/>
      <c r="J93" s="42"/>
      <c r="K93" s="43"/>
      <c r="N93" s="704"/>
      <c r="O93" s="705"/>
      <c r="P93" s="706"/>
      <c r="Q93" s="700"/>
      <c r="R93" s="700"/>
      <c r="S93" s="707"/>
      <c r="T93" s="708"/>
      <c r="U93" s="708"/>
      <c r="V93" s="709"/>
      <c r="W93" s="699"/>
      <c r="X93" s="701"/>
    </row>
    <row r="94" spans="1:24" ht="18.75" customHeight="1">
      <c r="A94" s="12" t="s">
        <v>945</v>
      </c>
      <c r="B94" s="621" t="s">
        <v>295</v>
      </c>
      <c r="G94" s="43"/>
      <c r="H94" s="42"/>
      <c r="I94" s="703"/>
      <c r="J94" s="42"/>
      <c r="K94" s="43"/>
      <c r="N94" s="704"/>
      <c r="O94" s="705"/>
      <c r="P94" s="706"/>
      <c r="Q94" s="700"/>
      <c r="R94" s="700"/>
      <c r="S94" s="707"/>
      <c r="T94" s="700"/>
      <c r="U94" s="700"/>
      <c r="V94" s="709"/>
      <c r="W94" s="699"/>
      <c r="X94" s="701"/>
    </row>
    <row r="95" spans="1:24" ht="11.25" customHeight="1">
      <c r="A95" s="101"/>
      <c r="G95" s="98"/>
      <c r="N95" s="704"/>
      <c r="O95" s="705"/>
      <c r="P95" s="706"/>
      <c r="Q95" s="698"/>
      <c r="R95" s="698"/>
      <c r="S95" s="707"/>
      <c r="T95" s="751"/>
      <c r="U95" s="751"/>
      <c r="V95" s="722"/>
      <c r="W95" s="752"/>
      <c r="X95" s="701"/>
    </row>
    <row r="96" spans="2:24" ht="18.75" customHeight="1">
      <c r="B96" s="710" t="s">
        <v>169</v>
      </c>
      <c r="C96" s="710"/>
      <c r="D96" s="711" t="s">
        <v>294</v>
      </c>
      <c r="E96" s="711"/>
      <c r="F96" s="711"/>
      <c r="G96" s="712" t="s">
        <v>293</v>
      </c>
      <c r="H96" s="64"/>
      <c r="I96" s="288" t="s">
        <v>166</v>
      </c>
      <c r="J96" s="63"/>
      <c r="K96" s="62" t="s">
        <v>3</v>
      </c>
      <c r="N96" s="704"/>
      <c r="O96" s="705"/>
      <c r="P96" s="706"/>
      <c r="Q96" s="700"/>
      <c r="R96" s="700"/>
      <c r="S96" s="707"/>
      <c r="T96" s="708"/>
      <c r="U96" s="708"/>
      <c r="V96" s="709"/>
      <c r="W96" s="699"/>
      <c r="X96" s="701"/>
    </row>
    <row r="97" spans="2:24" ht="18.75" customHeight="1">
      <c r="B97" s="59"/>
      <c r="C97" s="58"/>
      <c r="D97" s="139"/>
      <c r="E97" s="713"/>
      <c r="F97" s="714"/>
      <c r="G97" s="715"/>
      <c r="H97" s="56"/>
      <c r="I97" s="287"/>
      <c r="J97" s="55"/>
      <c r="K97" s="54" t="s">
        <v>762</v>
      </c>
      <c r="N97" s="704"/>
      <c r="O97" s="705"/>
      <c r="P97" s="706"/>
      <c r="Q97" s="700"/>
      <c r="R97" s="700"/>
      <c r="S97" s="707"/>
      <c r="T97" s="700"/>
      <c r="U97" s="700"/>
      <c r="V97" s="709"/>
      <c r="W97" s="699"/>
      <c r="X97" s="701"/>
    </row>
    <row r="98" spans="2:24" ht="15" customHeight="1">
      <c r="B98" s="716">
        <v>1</v>
      </c>
      <c r="C98" s="312" t="s">
        <v>164</v>
      </c>
      <c r="D98" s="717" t="s">
        <v>270</v>
      </c>
      <c r="E98" s="753" t="s">
        <v>268</v>
      </c>
      <c r="F98" s="754"/>
      <c r="G98" s="720"/>
      <c r="H98" s="47" t="s">
        <v>754</v>
      </c>
      <c r="I98" s="721">
        <v>0.394</v>
      </c>
      <c r="J98" s="63" t="s">
        <v>755</v>
      </c>
      <c r="K98" s="74">
        <f aca="true" t="shared" si="2" ref="K98:K118">ROUND(G98*I98,0)</f>
        <v>0</v>
      </c>
      <c r="L98" s="37" t="s">
        <v>292</v>
      </c>
      <c r="N98" s="704"/>
      <c r="O98" s="705"/>
      <c r="P98" s="706"/>
      <c r="Q98" s="698"/>
      <c r="R98" s="698"/>
      <c r="S98" s="707"/>
      <c r="T98" s="708"/>
      <c r="U98" s="708"/>
      <c r="V98" s="722"/>
      <c r="W98" s="700"/>
      <c r="X98" s="701"/>
    </row>
    <row r="99" spans="2:24" ht="15" customHeight="1">
      <c r="B99" s="716"/>
      <c r="C99" s="312"/>
      <c r="D99" s="717"/>
      <c r="E99" s="753" t="s">
        <v>267</v>
      </c>
      <c r="F99" s="754"/>
      <c r="G99" s="720"/>
      <c r="H99" s="47" t="s">
        <v>754</v>
      </c>
      <c r="I99" s="721">
        <v>0.296</v>
      </c>
      <c r="J99" s="63" t="s">
        <v>755</v>
      </c>
      <c r="K99" s="74">
        <f t="shared" si="2"/>
        <v>0</v>
      </c>
      <c r="L99" s="37" t="s">
        <v>291</v>
      </c>
      <c r="N99" s="704"/>
      <c r="O99" s="705"/>
      <c r="P99" s="706"/>
      <c r="Q99" s="700"/>
      <c r="R99" s="700"/>
      <c r="S99" s="707"/>
      <c r="T99" s="708"/>
      <c r="U99" s="708"/>
      <c r="V99" s="709"/>
      <c r="W99" s="699"/>
      <c r="X99" s="701"/>
    </row>
    <row r="100" spans="2:24" ht="15" customHeight="1">
      <c r="B100" s="716"/>
      <c r="C100" s="312"/>
      <c r="D100" s="717"/>
      <c r="E100" s="753" t="s">
        <v>266</v>
      </c>
      <c r="F100" s="754"/>
      <c r="G100" s="720"/>
      <c r="H100" s="47" t="s">
        <v>754</v>
      </c>
      <c r="I100" s="721">
        <v>0.222</v>
      </c>
      <c r="J100" s="63" t="s">
        <v>755</v>
      </c>
      <c r="K100" s="74">
        <f t="shared" si="2"/>
        <v>0</v>
      </c>
      <c r="L100" s="37" t="s">
        <v>290</v>
      </c>
      <c r="N100" s="704"/>
      <c r="O100" s="705"/>
      <c r="P100" s="706"/>
      <c r="Q100" s="700"/>
      <c r="R100" s="700"/>
      <c r="S100" s="707"/>
      <c r="T100" s="708"/>
      <c r="U100" s="708"/>
      <c r="V100" s="709"/>
      <c r="W100" s="699"/>
      <c r="X100" s="701"/>
    </row>
    <row r="101" spans="2:24" ht="15" customHeight="1">
      <c r="B101" s="716">
        <v>2</v>
      </c>
      <c r="C101" s="312" t="s">
        <v>162</v>
      </c>
      <c r="D101" s="717" t="s">
        <v>270</v>
      </c>
      <c r="E101" s="753" t="s">
        <v>268</v>
      </c>
      <c r="F101" s="754"/>
      <c r="G101" s="720"/>
      <c r="H101" s="47" t="s">
        <v>754</v>
      </c>
      <c r="I101" s="721">
        <v>0.395</v>
      </c>
      <c r="J101" s="63" t="s">
        <v>755</v>
      </c>
      <c r="K101" s="74">
        <f t="shared" si="2"/>
        <v>0</v>
      </c>
      <c r="L101" s="37" t="s">
        <v>289</v>
      </c>
      <c r="N101" s="704"/>
      <c r="O101" s="705"/>
      <c r="P101" s="706"/>
      <c r="Q101" s="698"/>
      <c r="R101" s="698"/>
      <c r="S101" s="707"/>
      <c r="T101" s="708"/>
      <c r="U101" s="708"/>
      <c r="V101" s="722"/>
      <c r="W101" s="700"/>
      <c r="X101" s="701"/>
    </row>
    <row r="102" spans="2:24" ht="15" customHeight="1">
      <c r="B102" s="716"/>
      <c r="C102" s="312"/>
      <c r="D102" s="717"/>
      <c r="E102" s="753" t="s">
        <v>267</v>
      </c>
      <c r="F102" s="754"/>
      <c r="G102" s="720"/>
      <c r="H102" s="47" t="s">
        <v>754</v>
      </c>
      <c r="I102" s="721">
        <v>0.296</v>
      </c>
      <c r="J102" s="63" t="s">
        <v>755</v>
      </c>
      <c r="K102" s="74">
        <f t="shared" si="2"/>
        <v>0</v>
      </c>
      <c r="L102" s="37" t="s">
        <v>288</v>
      </c>
      <c r="N102" s="704"/>
      <c r="O102" s="705"/>
      <c r="P102" s="706"/>
      <c r="Q102" s="700"/>
      <c r="R102" s="700"/>
      <c r="S102" s="707"/>
      <c r="T102" s="708"/>
      <c r="U102" s="708"/>
      <c r="V102" s="709"/>
      <c r="W102" s="699"/>
      <c r="X102" s="701"/>
    </row>
    <row r="103" spans="2:24" ht="15" customHeight="1">
      <c r="B103" s="716"/>
      <c r="C103" s="312"/>
      <c r="D103" s="717"/>
      <c r="E103" s="753" t="s">
        <v>266</v>
      </c>
      <c r="F103" s="754"/>
      <c r="G103" s="720"/>
      <c r="H103" s="47" t="s">
        <v>754</v>
      </c>
      <c r="I103" s="721">
        <v>0.222</v>
      </c>
      <c r="J103" s="63" t="s">
        <v>755</v>
      </c>
      <c r="K103" s="74">
        <f t="shared" si="2"/>
        <v>0</v>
      </c>
      <c r="L103" s="37" t="s">
        <v>256</v>
      </c>
      <c r="N103" s="704"/>
      <c r="O103" s="705"/>
      <c r="P103" s="706"/>
      <c r="Q103" s="700"/>
      <c r="R103" s="700"/>
      <c r="S103" s="707"/>
      <c r="T103" s="708"/>
      <c r="U103" s="708"/>
      <c r="V103" s="709"/>
      <c r="W103" s="699"/>
      <c r="X103" s="701"/>
    </row>
    <row r="104" spans="2:24" ht="15" customHeight="1">
      <c r="B104" s="716"/>
      <c r="C104" s="312"/>
      <c r="D104" s="717" t="s">
        <v>269</v>
      </c>
      <c r="E104" s="753" t="s">
        <v>268</v>
      </c>
      <c r="F104" s="754"/>
      <c r="G104" s="720"/>
      <c r="H104" s="47" t="s">
        <v>754</v>
      </c>
      <c r="I104" s="721">
        <v>0.151</v>
      </c>
      <c r="J104" s="63" t="s">
        <v>755</v>
      </c>
      <c r="K104" s="74">
        <f t="shared" si="2"/>
        <v>0</v>
      </c>
      <c r="L104" s="37" t="s">
        <v>255</v>
      </c>
      <c r="N104" s="704"/>
      <c r="O104" s="705"/>
      <c r="P104" s="706"/>
      <c r="Q104" s="700"/>
      <c r="R104" s="700"/>
      <c r="S104" s="707"/>
      <c r="T104" s="700"/>
      <c r="U104" s="700"/>
      <c r="V104" s="709"/>
      <c r="W104" s="699"/>
      <c r="X104" s="701"/>
    </row>
    <row r="105" spans="2:24" ht="15" customHeight="1">
      <c r="B105" s="716"/>
      <c r="C105" s="312"/>
      <c r="D105" s="717"/>
      <c r="E105" s="753" t="s">
        <v>267</v>
      </c>
      <c r="F105" s="754"/>
      <c r="G105" s="720"/>
      <c r="H105" s="47" t="s">
        <v>754</v>
      </c>
      <c r="I105" s="721">
        <v>0.076</v>
      </c>
      <c r="J105" s="63" t="s">
        <v>755</v>
      </c>
      <c r="K105" s="74">
        <f t="shared" si="2"/>
        <v>0</v>
      </c>
      <c r="L105" s="37" t="s">
        <v>254</v>
      </c>
      <c r="N105" s="704"/>
      <c r="O105" s="705"/>
      <c r="P105" s="706"/>
      <c r="Q105" s="700"/>
      <c r="R105" s="700"/>
      <c r="S105" s="707"/>
      <c r="T105" s="700"/>
      <c r="U105" s="700"/>
      <c r="V105" s="709"/>
      <c r="W105" s="699"/>
      <c r="X105" s="701"/>
    </row>
    <row r="106" spans="2:24" ht="15" customHeight="1">
      <c r="B106" s="716"/>
      <c r="C106" s="312"/>
      <c r="D106" s="717"/>
      <c r="E106" s="753" t="s">
        <v>266</v>
      </c>
      <c r="F106" s="754"/>
      <c r="G106" s="720"/>
      <c r="H106" s="47" t="s">
        <v>754</v>
      </c>
      <c r="I106" s="721">
        <v>0.057</v>
      </c>
      <c r="J106" s="63" t="s">
        <v>755</v>
      </c>
      <c r="K106" s="74">
        <f t="shared" si="2"/>
        <v>0</v>
      </c>
      <c r="L106" s="37" t="s">
        <v>253</v>
      </c>
      <c r="N106" s="704"/>
      <c r="O106" s="705"/>
      <c r="P106" s="706"/>
      <c r="Q106" s="700"/>
      <c r="R106" s="700"/>
      <c r="S106" s="707"/>
      <c r="T106" s="700"/>
      <c r="U106" s="700"/>
      <c r="V106" s="709"/>
      <c r="W106" s="699"/>
      <c r="X106" s="701"/>
    </row>
    <row r="107" spans="2:24" ht="15" customHeight="1">
      <c r="B107" s="716">
        <v>3</v>
      </c>
      <c r="C107" s="755" t="s">
        <v>287</v>
      </c>
      <c r="D107" s="717" t="s">
        <v>270</v>
      </c>
      <c r="E107" s="753" t="s">
        <v>268</v>
      </c>
      <c r="F107" s="754"/>
      <c r="G107" s="720"/>
      <c r="H107" s="47" t="s">
        <v>754</v>
      </c>
      <c r="I107" s="721">
        <v>0.4</v>
      </c>
      <c r="J107" s="63" t="s">
        <v>755</v>
      </c>
      <c r="K107" s="74">
        <f t="shared" si="2"/>
        <v>0</v>
      </c>
      <c r="L107" s="37" t="s">
        <v>286</v>
      </c>
      <c r="N107" s="704"/>
      <c r="O107" s="705"/>
      <c r="P107" s="706"/>
      <c r="Q107" s="698"/>
      <c r="R107" s="698"/>
      <c r="S107" s="707"/>
      <c r="T107" s="708"/>
      <c r="U107" s="708"/>
      <c r="V107" s="722"/>
      <c r="W107" s="700"/>
      <c r="X107" s="701"/>
    </row>
    <row r="108" spans="2:24" ht="15" customHeight="1">
      <c r="B108" s="716"/>
      <c r="C108" s="312"/>
      <c r="D108" s="717"/>
      <c r="E108" s="753" t="s">
        <v>267</v>
      </c>
      <c r="F108" s="754"/>
      <c r="G108" s="720"/>
      <c r="H108" s="47" t="s">
        <v>754</v>
      </c>
      <c r="I108" s="721">
        <v>0.3</v>
      </c>
      <c r="J108" s="63" t="s">
        <v>755</v>
      </c>
      <c r="K108" s="74">
        <f t="shared" si="2"/>
        <v>0</v>
      </c>
      <c r="L108" s="37" t="s">
        <v>260</v>
      </c>
      <c r="N108" s="704"/>
      <c r="O108" s="705"/>
      <c r="P108" s="706"/>
      <c r="Q108" s="700"/>
      <c r="R108" s="700"/>
      <c r="S108" s="707"/>
      <c r="T108" s="708"/>
      <c r="U108" s="708"/>
      <c r="V108" s="709"/>
      <c r="W108" s="699"/>
      <c r="X108" s="701"/>
    </row>
    <row r="109" spans="2:24" ht="15" customHeight="1">
      <c r="B109" s="716"/>
      <c r="C109" s="312"/>
      <c r="D109" s="717"/>
      <c r="E109" s="753" t="s">
        <v>266</v>
      </c>
      <c r="F109" s="754"/>
      <c r="G109" s="720"/>
      <c r="H109" s="47" t="s">
        <v>754</v>
      </c>
      <c r="I109" s="721">
        <v>0.225</v>
      </c>
      <c r="J109" s="63" t="s">
        <v>755</v>
      </c>
      <c r="K109" s="74">
        <f t="shared" si="2"/>
        <v>0</v>
      </c>
      <c r="L109" s="37" t="s">
        <v>285</v>
      </c>
      <c r="N109" s="704"/>
      <c r="O109" s="705"/>
      <c r="P109" s="706"/>
      <c r="Q109" s="700"/>
      <c r="R109" s="700"/>
      <c r="S109" s="707"/>
      <c r="T109" s="708"/>
      <c r="U109" s="708"/>
      <c r="V109" s="709"/>
      <c r="W109" s="699"/>
      <c r="X109" s="701"/>
    </row>
    <row r="110" spans="2:24" ht="15" customHeight="1">
      <c r="B110" s="716"/>
      <c r="C110" s="312"/>
      <c r="D110" s="717" t="s">
        <v>269</v>
      </c>
      <c r="E110" s="753" t="s">
        <v>268</v>
      </c>
      <c r="F110" s="754"/>
      <c r="G110" s="720"/>
      <c r="H110" s="47" t="s">
        <v>754</v>
      </c>
      <c r="I110" s="721">
        <v>0.203</v>
      </c>
      <c r="J110" s="63" t="s">
        <v>755</v>
      </c>
      <c r="K110" s="74">
        <f t="shared" si="2"/>
        <v>0</v>
      </c>
      <c r="L110" s="37" t="s">
        <v>284</v>
      </c>
      <c r="N110" s="704"/>
      <c r="O110" s="705"/>
      <c r="P110" s="706"/>
      <c r="Q110" s="700"/>
      <c r="R110" s="700"/>
      <c r="S110" s="707"/>
      <c r="T110" s="700"/>
      <c r="U110" s="700"/>
      <c r="V110" s="709"/>
      <c r="W110" s="699"/>
      <c r="X110" s="701"/>
    </row>
    <row r="111" spans="2:24" ht="15" customHeight="1">
      <c r="B111" s="716"/>
      <c r="C111" s="312"/>
      <c r="D111" s="717"/>
      <c r="E111" s="753" t="s">
        <v>267</v>
      </c>
      <c r="F111" s="754"/>
      <c r="G111" s="720"/>
      <c r="H111" s="47" t="s">
        <v>754</v>
      </c>
      <c r="I111" s="721">
        <v>0.152</v>
      </c>
      <c r="J111" s="63" t="s">
        <v>755</v>
      </c>
      <c r="K111" s="74">
        <f t="shared" si="2"/>
        <v>0</v>
      </c>
      <c r="L111" s="37" t="s">
        <v>283</v>
      </c>
      <c r="N111" s="704"/>
      <c r="O111" s="705"/>
      <c r="P111" s="706"/>
      <c r="Q111" s="700"/>
      <c r="R111" s="700"/>
      <c r="S111" s="707"/>
      <c r="T111" s="700"/>
      <c r="U111" s="700"/>
      <c r="V111" s="709"/>
      <c r="W111" s="699"/>
      <c r="X111" s="701"/>
    </row>
    <row r="112" spans="2:24" ht="15" customHeight="1">
      <c r="B112" s="716"/>
      <c r="C112" s="312"/>
      <c r="D112" s="717"/>
      <c r="E112" s="753" t="s">
        <v>266</v>
      </c>
      <c r="F112" s="754"/>
      <c r="G112" s="720"/>
      <c r="H112" s="47" t="s">
        <v>754</v>
      </c>
      <c r="I112" s="721">
        <v>0.114</v>
      </c>
      <c r="J112" s="63" t="s">
        <v>755</v>
      </c>
      <c r="K112" s="74">
        <f t="shared" si="2"/>
        <v>0</v>
      </c>
      <c r="L112" s="37" t="s">
        <v>282</v>
      </c>
      <c r="N112" s="704"/>
      <c r="O112" s="705"/>
      <c r="P112" s="706"/>
      <c r="Q112" s="700"/>
      <c r="R112" s="700"/>
      <c r="S112" s="707"/>
      <c r="T112" s="700"/>
      <c r="U112" s="700"/>
      <c r="V112" s="709"/>
      <c r="W112" s="699"/>
      <c r="X112" s="701"/>
    </row>
    <row r="113" spans="2:24" ht="15" customHeight="1">
      <c r="B113" s="716">
        <v>4</v>
      </c>
      <c r="C113" s="755" t="s">
        <v>158</v>
      </c>
      <c r="D113" s="717" t="s">
        <v>270</v>
      </c>
      <c r="E113" s="753" t="s">
        <v>268</v>
      </c>
      <c r="F113" s="754"/>
      <c r="G113" s="720"/>
      <c r="H113" s="47" t="s">
        <v>754</v>
      </c>
      <c r="I113" s="721">
        <v>0.4</v>
      </c>
      <c r="J113" s="63" t="s">
        <v>755</v>
      </c>
      <c r="K113" s="74">
        <f t="shared" si="2"/>
        <v>0</v>
      </c>
      <c r="L113" s="37" t="s">
        <v>281</v>
      </c>
      <c r="N113" s="704"/>
      <c r="O113" s="705"/>
      <c r="P113" s="706"/>
      <c r="Q113" s="698"/>
      <c r="R113" s="698"/>
      <c r="S113" s="707"/>
      <c r="T113" s="708"/>
      <c r="U113" s="708"/>
      <c r="V113" s="722"/>
      <c r="W113" s="700"/>
      <c r="X113" s="701"/>
    </row>
    <row r="114" spans="2:24" ht="15" customHeight="1">
      <c r="B114" s="716"/>
      <c r="C114" s="312"/>
      <c r="D114" s="717"/>
      <c r="E114" s="753" t="s">
        <v>267</v>
      </c>
      <c r="F114" s="754"/>
      <c r="G114" s="720"/>
      <c r="H114" s="47" t="s">
        <v>754</v>
      </c>
      <c r="I114" s="721">
        <v>0.3</v>
      </c>
      <c r="J114" s="63" t="s">
        <v>755</v>
      </c>
      <c r="K114" s="74">
        <f t="shared" si="2"/>
        <v>0</v>
      </c>
      <c r="L114" s="37" t="s">
        <v>280</v>
      </c>
      <c r="N114" s="704"/>
      <c r="O114" s="705"/>
      <c r="P114" s="706"/>
      <c r="Q114" s="700"/>
      <c r="R114" s="700"/>
      <c r="S114" s="707"/>
      <c r="T114" s="708"/>
      <c r="U114" s="708"/>
      <c r="V114" s="709"/>
      <c r="W114" s="699"/>
      <c r="X114" s="701"/>
    </row>
    <row r="115" spans="2:24" ht="15" customHeight="1">
      <c r="B115" s="716"/>
      <c r="C115" s="312"/>
      <c r="D115" s="717"/>
      <c r="E115" s="753" t="s">
        <v>266</v>
      </c>
      <c r="F115" s="754"/>
      <c r="G115" s="720"/>
      <c r="H115" s="47" t="s">
        <v>754</v>
      </c>
      <c r="I115" s="721">
        <v>0.225</v>
      </c>
      <c r="J115" s="63" t="s">
        <v>755</v>
      </c>
      <c r="K115" s="74">
        <f t="shared" si="2"/>
        <v>0</v>
      </c>
      <c r="L115" s="37" t="s">
        <v>279</v>
      </c>
      <c r="N115" s="704"/>
      <c r="O115" s="705"/>
      <c r="P115" s="706"/>
      <c r="Q115" s="700"/>
      <c r="R115" s="700"/>
      <c r="S115" s="707"/>
      <c r="T115" s="708"/>
      <c r="U115" s="708"/>
      <c r="V115" s="709"/>
      <c r="W115" s="699"/>
      <c r="X115" s="701"/>
    </row>
    <row r="116" spans="2:24" ht="15" customHeight="1">
      <c r="B116" s="716"/>
      <c r="C116" s="312"/>
      <c r="D116" s="717" t="s">
        <v>269</v>
      </c>
      <c r="E116" s="753" t="s">
        <v>268</v>
      </c>
      <c r="F116" s="754"/>
      <c r="G116" s="720"/>
      <c r="H116" s="47" t="s">
        <v>754</v>
      </c>
      <c r="I116" s="721">
        <v>0.302</v>
      </c>
      <c r="J116" s="63" t="s">
        <v>755</v>
      </c>
      <c r="K116" s="74">
        <f t="shared" si="2"/>
        <v>0</v>
      </c>
      <c r="L116" s="37" t="s">
        <v>278</v>
      </c>
      <c r="N116" s="704"/>
      <c r="O116" s="705"/>
      <c r="P116" s="706"/>
      <c r="Q116" s="700"/>
      <c r="R116" s="700"/>
      <c r="S116" s="707"/>
      <c r="T116" s="700"/>
      <c r="U116" s="700"/>
      <c r="V116" s="709"/>
      <c r="W116" s="699"/>
      <c r="X116" s="701"/>
    </row>
    <row r="117" spans="2:24" ht="15" customHeight="1">
      <c r="B117" s="716"/>
      <c r="C117" s="312"/>
      <c r="D117" s="717"/>
      <c r="E117" s="753" t="s">
        <v>267</v>
      </c>
      <c r="F117" s="754"/>
      <c r="G117" s="720"/>
      <c r="H117" s="47" t="s">
        <v>754</v>
      </c>
      <c r="I117" s="721">
        <v>0.226</v>
      </c>
      <c r="J117" s="63" t="s">
        <v>755</v>
      </c>
      <c r="K117" s="74">
        <f t="shared" si="2"/>
        <v>0</v>
      </c>
      <c r="L117" s="37" t="s">
        <v>277</v>
      </c>
      <c r="N117" s="704"/>
      <c r="O117" s="705"/>
      <c r="P117" s="706"/>
      <c r="Q117" s="700"/>
      <c r="R117" s="700"/>
      <c r="S117" s="707"/>
      <c r="T117" s="700"/>
      <c r="U117" s="700"/>
      <c r="V117" s="709"/>
      <c r="W117" s="699"/>
      <c r="X117" s="701"/>
    </row>
    <row r="118" spans="2:24" ht="15" customHeight="1">
      <c r="B118" s="716"/>
      <c r="C118" s="312"/>
      <c r="D118" s="717"/>
      <c r="E118" s="753" t="s">
        <v>266</v>
      </c>
      <c r="F118" s="754"/>
      <c r="G118" s="720"/>
      <c r="H118" s="47" t="s">
        <v>754</v>
      </c>
      <c r="I118" s="721">
        <v>0.17</v>
      </c>
      <c r="J118" s="47" t="s">
        <v>755</v>
      </c>
      <c r="K118" s="46">
        <f t="shared" si="2"/>
        <v>0</v>
      </c>
      <c r="L118" s="37" t="s">
        <v>276</v>
      </c>
      <c r="N118" s="704"/>
      <c r="O118" s="705"/>
      <c r="P118" s="706"/>
      <c r="Q118" s="700"/>
      <c r="R118" s="700"/>
      <c r="S118" s="707"/>
      <c r="T118" s="700"/>
      <c r="U118" s="700"/>
      <c r="V118" s="709"/>
      <c r="W118" s="699"/>
      <c r="X118" s="701"/>
    </row>
    <row r="119" spans="2:24" s="118" customFormat="1" ht="15" customHeight="1">
      <c r="B119" s="756"/>
      <c r="C119" s="42"/>
      <c r="D119" s="42"/>
      <c r="E119" s="757"/>
      <c r="F119" s="757"/>
      <c r="G119" s="736"/>
      <c r="H119" s="42"/>
      <c r="I119" s="703"/>
      <c r="J119" s="42"/>
      <c r="K119" s="43"/>
      <c r="L119" s="758"/>
      <c r="N119" s="759"/>
      <c r="O119" s="760"/>
      <c r="P119" s="761"/>
      <c r="Q119" s="762"/>
      <c r="R119" s="762"/>
      <c r="S119" s="763"/>
      <c r="T119" s="762"/>
      <c r="U119" s="762"/>
      <c r="V119" s="764"/>
      <c r="W119" s="765"/>
      <c r="X119" s="766"/>
    </row>
    <row r="120" spans="1:24" ht="18.75" customHeight="1">
      <c r="A120" s="12" t="s">
        <v>945</v>
      </c>
      <c r="B120" s="621" t="s">
        <v>275</v>
      </c>
      <c r="G120" s="43"/>
      <c r="H120" s="42"/>
      <c r="I120" s="703"/>
      <c r="J120" s="42"/>
      <c r="K120" s="43"/>
      <c r="N120" s="704"/>
      <c r="O120" s="705"/>
      <c r="P120" s="706"/>
      <c r="Q120" s="700"/>
      <c r="R120" s="700"/>
      <c r="S120" s="707"/>
      <c r="T120" s="700"/>
      <c r="U120" s="700"/>
      <c r="V120" s="709"/>
      <c r="W120" s="699"/>
      <c r="X120" s="701"/>
    </row>
    <row r="121" spans="1:24" ht="11.25" customHeight="1">
      <c r="A121" s="101"/>
      <c r="G121" s="98"/>
      <c r="N121" s="704"/>
      <c r="O121" s="705"/>
      <c r="P121" s="706"/>
      <c r="Q121" s="698"/>
      <c r="R121" s="698"/>
      <c r="S121" s="707"/>
      <c r="T121" s="751"/>
      <c r="U121" s="751"/>
      <c r="V121" s="722"/>
      <c r="W121" s="752"/>
      <c r="X121" s="701"/>
    </row>
    <row r="122" spans="2:24" ht="15" customHeight="1">
      <c r="B122" s="716">
        <v>5</v>
      </c>
      <c r="C122" s="755" t="s">
        <v>156</v>
      </c>
      <c r="D122" s="717" t="s">
        <v>270</v>
      </c>
      <c r="E122" s="753" t="s">
        <v>268</v>
      </c>
      <c r="F122" s="754"/>
      <c r="G122" s="720"/>
      <c r="H122" s="47" t="s">
        <v>754</v>
      </c>
      <c r="I122" s="721">
        <v>0.4</v>
      </c>
      <c r="J122" s="63" t="s">
        <v>755</v>
      </c>
      <c r="K122" s="74">
        <f aca="true" t="shared" si="3" ref="K122:K133">ROUND(G122*I122,0)</f>
        <v>0</v>
      </c>
      <c r="L122" s="37" t="s">
        <v>274</v>
      </c>
      <c r="N122" s="704"/>
      <c r="O122" s="705"/>
      <c r="P122" s="706"/>
      <c r="Q122" s="698"/>
      <c r="R122" s="698"/>
      <c r="S122" s="707"/>
      <c r="T122" s="708"/>
      <c r="U122" s="708"/>
      <c r="V122" s="722"/>
      <c r="W122" s="700"/>
      <c r="X122" s="701"/>
    </row>
    <row r="123" spans="2:24" ht="15" customHeight="1">
      <c r="B123" s="716"/>
      <c r="C123" s="312"/>
      <c r="D123" s="717"/>
      <c r="E123" s="753" t="s">
        <v>267</v>
      </c>
      <c r="F123" s="754"/>
      <c r="G123" s="720"/>
      <c r="H123" s="47" t="s">
        <v>754</v>
      </c>
      <c r="I123" s="721">
        <v>0.3</v>
      </c>
      <c r="J123" s="63" t="s">
        <v>755</v>
      </c>
      <c r="K123" s="74">
        <f t="shared" si="3"/>
        <v>0</v>
      </c>
      <c r="L123" s="37" t="s">
        <v>273</v>
      </c>
      <c r="N123" s="704"/>
      <c r="O123" s="705"/>
      <c r="P123" s="706"/>
      <c r="Q123" s="700"/>
      <c r="R123" s="700"/>
      <c r="S123" s="707"/>
      <c r="T123" s="708"/>
      <c r="U123" s="708"/>
      <c r="V123" s="709"/>
      <c r="W123" s="699"/>
      <c r="X123" s="701"/>
    </row>
    <row r="124" spans="2:24" ht="15" customHeight="1">
      <c r="B124" s="716"/>
      <c r="C124" s="312"/>
      <c r="D124" s="717"/>
      <c r="E124" s="753" t="s">
        <v>266</v>
      </c>
      <c r="F124" s="754"/>
      <c r="G124" s="720"/>
      <c r="H124" s="47" t="s">
        <v>754</v>
      </c>
      <c r="I124" s="721">
        <v>0.225</v>
      </c>
      <c r="J124" s="63" t="s">
        <v>755</v>
      </c>
      <c r="K124" s="74">
        <f t="shared" si="3"/>
        <v>0</v>
      </c>
      <c r="L124" s="37" t="s">
        <v>272</v>
      </c>
      <c r="N124" s="704"/>
      <c r="O124" s="705"/>
      <c r="P124" s="706"/>
      <c r="Q124" s="700"/>
      <c r="R124" s="700"/>
      <c r="S124" s="707"/>
      <c r="T124" s="708"/>
      <c r="U124" s="708"/>
      <c r="V124" s="709"/>
      <c r="W124" s="699"/>
      <c r="X124" s="701"/>
    </row>
    <row r="125" spans="2:24" ht="15" customHeight="1">
      <c r="B125" s="716"/>
      <c r="C125" s="312"/>
      <c r="D125" s="717" t="s">
        <v>269</v>
      </c>
      <c r="E125" s="753" t="s">
        <v>268</v>
      </c>
      <c r="F125" s="754"/>
      <c r="G125" s="720"/>
      <c r="H125" s="47" t="s">
        <v>754</v>
      </c>
      <c r="I125" s="721">
        <v>0.4</v>
      </c>
      <c r="J125" s="63" t="s">
        <v>755</v>
      </c>
      <c r="K125" s="74">
        <f t="shared" si="3"/>
        <v>0</v>
      </c>
      <c r="L125" s="37" t="s">
        <v>271</v>
      </c>
      <c r="N125" s="704"/>
      <c r="O125" s="705"/>
      <c r="P125" s="706"/>
      <c r="Q125" s="700"/>
      <c r="R125" s="700"/>
      <c r="S125" s="707"/>
      <c r="T125" s="700"/>
      <c r="U125" s="700"/>
      <c r="V125" s="709"/>
      <c r="W125" s="699"/>
      <c r="X125" s="701"/>
    </row>
    <row r="126" spans="2:24" ht="15" customHeight="1">
      <c r="B126" s="716"/>
      <c r="C126" s="312"/>
      <c r="D126" s="717"/>
      <c r="E126" s="753" t="s">
        <v>267</v>
      </c>
      <c r="F126" s="754"/>
      <c r="G126" s="720"/>
      <c r="H126" s="47" t="s">
        <v>754</v>
      </c>
      <c r="I126" s="721">
        <v>0.3</v>
      </c>
      <c r="J126" s="63" t="s">
        <v>755</v>
      </c>
      <c r="K126" s="74">
        <f t="shared" si="3"/>
        <v>0</v>
      </c>
      <c r="L126" s="37" t="s">
        <v>225</v>
      </c>
      <c r="N126" s="704"/>
      <c r="O126" s="705"/>
      <c r="P126" s="706"/>
      <c r="Q126" s="700"/>
      <c r="R126" s="700"/>
      <c r="S126" s="707"/>
      <c r="T126" s="700"/>
      <c r="U126" s="700"/>
      <c r="V126" s="709"/>
      <c r="W126" s="699"/>
      <c r="X126" s="701"/>
    </row>
    <row r="127" spans="2:24" ht="15" customHeight="1">
      <c r="B127" s="716"/>
      <c r="C127" s="312"/>
      <c r="D127" s="717"/>
      <c r="E127" s="753" t="s">
        <v>266</v>
      </c>
      <c r="F127" s="754"/>
      <c r="G127" s="720"/>
      <c r="H127" s="47" t="s">
        <v>754</v>
      </c>
      <c r="I127" s="721">
        <v>0.225</v>
      </c>
      <c r="J127" s="47" t="s">
        <v>755</v>
      </c>
      <c r="K127" s="46">
        <f t="shared" si="3"/>
        <v>0</v>
      </c>
      <c r="L127" s="37" t="s">
        <v>224</v>
      </c>
      <c r="N127" s="704"/>
      <c r="O127" s="705"/>
      <c r="P127" s="706"/>
      <c r="Q127" s="700"/>
      <c r="R127" s="700"/>
      <c r="S127" s="707"/>
      <c r="T127" s="700"/>
      <c r="U127" s="700"/>
      <c r="V127" s="709"/>
      <c r="W127" s="699"/>
      <c r="X127" s="701"/>
    </row>
    <row r="128" spans="2:24" ht="15" customHeight="1">
      <c r="B128" s="716">
        <v>6</v>
      </c>
      <c r="C128" s="755" t="s">
        <v>154</v>
      </c>
      <c r="D128" s="717" t="s">
        <v>270</v>
      </c>
      <c r="E128" s="753" t="s">
        <v>268</v>
      </c>
      <c r="F128" s="754"/>
      <c r="G128" s="720"/>
      <c r="H128" s="47" t="s">
        <v>754</v>
      </c>
      <c r="I128" s="721">
        <v>0.4</v>
      </c>
      <c r="J128" s="63" t="s">
        <v>755</v>
      </c>
      <c r="K128" s="74">
        <f t="shared" si="3"/>
        <v>0</v>
      </c>
      <c r="L128" s="37" t="s">
        <v>223</v>
      </c>
      <c r="N128" s="704"/>
      <c r="O128" s="705"/>
      <c r="P128" s="706"/>
      <c r="Q128" s="698"/>
      <c r="R128" s="698"/>
      <c r="S128" s="707"/>
      <c r="T128" s="708"/>
      <c r="U128" s="708"/>
      <c r="V128" s="722"/>
      <c r="W128" s="700"/>
      <c r="X128" s="701"/>
    </row>
    <row r="129" spans="2:24" ht="15" customHeight="1">
      <c r="B129" s="716"/>
      <c r="C129" s="312"/>
      <c r="D129" s="717"/>
      <c r="E129" s="753" t="s">
        <v>267</v>
      </c>
      <c r="F129" s="754"/>
      <c r="G129" s="720"/>
      <c r="H129" s="47" t="s">
        <v>754</v>
      </c>
      <c r="I129" s="721">
        <v>0.3</v>
      </c>
      <c r="J129" s="63" t="s">
        <v>755</v>
      </c>
      <c r="K129" s="74">
        <f t="shared" si="3"/>
        <v>0</v>
      </c>
      <c r="L129" s="37" t="s">
        <v>222</v>
      </c>
      <c r="N129" s="704"/>
      <c r="O129" s="705"/>
      <c r="P129" s="706"/>
      <c r="Q129" s="700"/>
      <c r="R129" s="700"/>
      <c r="S129" s="707"/>
      <c r="T129" s="708"/>
      <c r="U129" s="708"/>
      <c r="V129" s="709"/>
      <c r="W129" s="699"/>
      <c r="X129" s="701"/>
    </row>
    <row r="130" spans="2:24" ht="15" customHeight="1">
      <c r="B130" s="716"/>
      <c r="C130" s="312"/>
      <c r="D130" s="717"/>
      <c r="E130" s="753" t="s">
        <v>266</v>
      </c>
      <c r="F130" s="754"/>
      <c r="G130" s="720"/>
      <c r="H130" s="47" t="s">
        <v>754</v>
      </c>
      <c r="I130" s="721">
        <v>0.225</v>
      </c>
      <c r="J130" s="63" t="s">
        <v>755</v>
      </c>
      <c r="K130" s="74">
        <f t="shared" si="3"/>
        <v>0</v>
      </c>
      <c r="L130" s="37" t="s">
        <v>221</v>
      </c>
      <c r="N130" s="704"/>
      <c r="O130" s="705"/>
      <c r="P130" s="706"/>
      <c r="Q130" s="700"/>
      <c r="R130" s="700"/>
      <c r="S130" s="707"/>
      <c r="T130" s="708"/>
      <c r="U130" s="708"/>
      <c r="V130" s="709"/>
      <c r="W130" s="699"/>
      <c r="X130" s="701"/>
    </row>
    <row r="131" spans="2:24" ht="15" customHeight="1">
      <c r="B131" s="716"/>
      <c r="C131" s="312"/>
      <c r="D131" s="717" t="s">
        <v>269</v>
      </c>
      <c r="E131" s="753" t="s">
        <v>268</v>
      </c>
      <c r="F131" s="754"/>
      <c r="G131" s="720"/>
      <c r="H131" s="47" t="s">
        <v>754</v>
      </c>
      <c r="I131" s="721">
        <v>0.4</v>
      </c>
      <c r="J131" s="63" t="s">
        <v>755</v>
      </c>
      <c r="K131" s="74">
        <f t="shared" si="3"/>
        <v>0</v>
      </c>
      <c r="L131" s="37" t="s">
        <v>946</v>
      </c>
      <c r="N131" s="704"/>
      <c r="O131" s="705"/>
      <c r="P131" s="706"/>
      <c r="Q131" s="700"/>
      <c r="R131" s="700"/>
      <c r="S131" s="707"/>
      <c r="T131" s="700"/>
      <c r="U131" s="700"/>
      <c r="V131" s="709"/>
      <c r="W131" s="699"/>
      <c r="X131" s="701"/>
    </row>
    <row r="132" spans="2:24" ht="15" customHeight="1">
      <c r="B132" s="716"/>
      <c r="C132" s="312"/>
      <c r="D132" s="717"/>
      <c r="E132" s="753" t="s">
        <v>267</v>
      </c>
      <c r="F132" s="754"/>
      <c r="G132" s="720"/>
      <c r="H132" s="47" t="s">
        <v>754</v>
      </c>
      <c r="I132" s="721">
        <v>0.3</v>
      </c>
      <c r="J132" s="63" t="s">
        <v>755</v>
      </c>
      <c r="K132" s="74">
        <f t="shared" si="3"/>
        <v>0</v>
      </c>
      <c r="L132" s="37" t="s">
        <v>947</v>
      </c>
      <c r="N132" s="704"/>
      <c r="O132" s="705"/>
      <c r="P132" s="706"/>
      <c r="Q132" s="700"/>
      <c r="R132" s="700"/>
      <c r="S132" s="707"/>
      <c r="T132" s="700"/>
      <c r="U132" s="700"/>
      <c r="V132" s="709"/>
      <c r="W132" s="699"/>
      <c r="X132" s="701"/>
    </row>
    <row r="133" spans="2:24" ht="15" customHeight="1" thickBot="1">
      <c r="B133" s="716"/>
      <c r="C133" s="312"/>
      <c r="D133" s="717"/>
      <c r="E133" s="753" t="s">
        <v>266</v>
      </c>
      <c r="F133" s="754"/>
      <c r="G133" s="720"/>
      <c r="H133" s="47" t="s">
        <v>754</v>
      </c>
      <c r="I133" s="721">
        <v>0.225</v>
      </c>
      <c r="J133" s="47" t="s">
        <v>755</v>
      </c>
      <c r="K133" s="46">
        <f t="shared" si="3"/>
        <v>0</v>
      </c>
      <c r="L133" s="37" t="s">
        <v>948</v>
      </c>
      <c r="N133" s="704"/>
      <c r="O133" s="705"/>
      <c r="P133" s="706"/>
      <c r="Q133" s="700"/>
      <c r="R133" s="700"/>
      <c r="S133" s="707"/>
      <c r="T133" s="700"/>
      <c r="U133" s="700"/>
      <c r="V133" s="709"/>
      <c r="W133" s="699"/>
      <c r="X133" s="701"/>
    </row>
    <row r="134" spans="2:24" ht="17.25" customHeight="1">
      <c r="B134" s="733"/>
      <c r="C134" s="45"/>
      <c r="D134" s="45"/>
      <c r="E134" s="734"/>
      <c r="F134" s="767"/>
      <c r="G134" s="89"/>
      <c r="H134" s="42"/>
      <c r="I134" s="319" t="s">
        <v>949</v>
      </c>
      <c r="J134" s="320"/>
      <c r="K134" s="39"/>
      <c r="L134" s="37"/>
      <c r="Q134" s="700"/>
      <c r="R134" s="700"/>
      <c r="S134" s="707"/>
      <c r="T134" s="700"/>
      <c r="U134" s="700"/>
      <c r="V134" s="709"/>
      <c r="W134" s="699"/>
      <c r="X134" s="701"/>
    </row>
    <row r="135" spans="2:24" ht="17.25" customHeight="1" thickBot="1">
      <c r="B135" s="733"/>
      <c r="C135" s="45"/>
      <c r="D135" s="45"/>
      <c r="E135" s="734"/>
      <c r="F135" s="767"/>
      <c r="G135" s="89"/>
      <c r="H135" s="42"/>
      <c r="I135" s="321" t="s">
        <v>150</v>
      </c>
      <c r="J135" s="322"/>
      <c r="K135" s="38">
        <f>SUM(K98:K118,K122:K133)</f>
        <v>0</v>
      </c>
      <c r="L135" s="37" t="s">
        <v>950</v>
      </c>
      <c r="M135" s="97" t="s">
        <v>754</v>
      </c>
      <c r="N135" s="1"/>
      <c r="O135" s="1"/>
      <c r="P135" s="1"/>
      <c r="Q135" s="700"/>
      <c r="R135" s="700"/>
      <c r="S135" s="707"/>
      <c r="T135" s="700"/>
      <c r="U135" s="700"/>
      <c r="V135" s="709"/>
      <c r="W135" s="699"/>
      <c r="X135" s="701"/>
    </row>
    <row r="136" spans="2:24" ht="17.25" customHeight="1">
      <c r="B136" s="733"/>
      <c r="C136" s="45"/>
      <c r="D136" s="45"/>
      <c r="E136" s="734"/>
      <c r="F136" s="767"/>
      <c r="G136" s="89"/>
      <c r="H136" s="42"/>
      <c r="I136" s="42"/>
      <c r="J136" s="42"/>
      <c r="K136" s="43"/>
      <c r="L136" s="37"/>
      <c r="N136" s="1"/>
      <c r="O136" s="1"/>
      <c r="P136" s="1"/>
      <c r="Q136" s="700"/>
      <c r="R136" s="700"/>
      <c r="S136" s="707"/>
      <c r="T136" s="700"/>
      <c r="U136" s="700"/>
      <c r="V136" s="709"/>
      <c r="W136" s="699"/>
      <c r="X136" s="701"/>
    </row>
    <row r="137" spans="1:12" s="1" customFormat="1" ht="18" customHeight="1">
      <c r="A137" s="12" t="s">
        <v>884</v>
      </c>
      <c r="B137" s="285" t="s">
        <v>265</v>
      </c>
      <c r="C137" s="97"/>
      <c r="D137" s="97"/>
      <c r="E137" s="97"/>
      <c r="F137" s="695"/>
      <c r="G137" s="97"/>
      <c r="H137" s="97"/>
      <c r="I137" s="124"/>
      <c r="J137" s="97"/>
      <c r="K137" s="98"/>
      <c r="L137" s="37"/>
    </row>
    <row r="138" spans="1:12" s="1" customFormat="1" ht="17.25" customHeight="1">
      <c r="A138" s="101"/>
      <c r="B138" s="768" t="s">
        <v>951</v>
      </c>
      <c r="C138" s="768"/>
      <c r="D138" s="768"/>
      <c r="E138" s="768"/>
      <c r="F138" s="768"/>
      <c r="G138" s="768"/>
      <c r="H138" s="768"/>
      <c r="I138" s="768"/>
      <c r="J138" s="768"/>
      <c r="K138" s="768"/>
      <c r="L138" s="97"/>
    </row>
    <row r="139" spans="1:12" s="1" customFormat="1" ht="11.25" customHeight="1">
      <c r="A139" s="101"/>
      <c r="B139" s="285"/>
      <c r="C139" s="769"/>
      <c r="D139" s="769"/>
      <c r="E139" s="769"/>
      <c r="F139" s="769"/>
      <c r="G139" s="769"/>
      <c r="H139" s="769"/>
      <c r="I139" s="769"/>
      <c r="J139" s="769"/>
      <c r="K139" s="770"/>
      <c r="L139" s="97"/>
    </row>
    <row r="140" spans="1:12" s="1" customFormat="1" ht="15" customHeight="1">
      <c r="A140" s="101"/>
      <c r="B140" s="309" t="s">
        <v>169</v>
      </c>
      <c r="C140" s="310"/>
      <c r="D140" s="309" t="s">
        <v>168</v>
      </c>
      <c r="E140" s="771"/>
      <c r="F140" s="310"/>
      <c r="G140" s="63" t="s">
        <v>167</v>
      </c>
      <c r="H140" s="63"/>
      <c r="I140" s="288" t="s">
        <v>166</v>
      </c>
      <c r="J140" s="63"/>
      <c r="K140" s="62" t="s">
        <v>3</v>
      </c>
      <c r="L140" s="97"/>
    </row>
    <row r="141" spans="1:12" s="1" customFormat="1" ht="15" customHeight="1">
      <c r="A141" s="101"/>
      <c r="B141" s="61"/>
      <c r="C141" s="60"/>
      <c r="D141" s="45"/>
      <c r="E141" s="737"/>
      <c r="F141" s="289"/>
      <c r="G141" s="55"/>
      <c r="H141" s="55"/>
      <c r="I141" s="287"/>
      <c r="J141" s="55"/>
      <c r="K141" s="54" t="s">
        <v>762</v>
      </c>
      <c r="L141" s="37"/>
    </row>
    <row r="142" spans="2:12" s="1" customFormat="1" ht="15" customHeight="1">
      <c r="B142" s="52">
        <v>1</v>
      </c>
      <c r="C142" s="53" t="s">
        <v>193</v>
      </c>
      <c r="D142" s="307"/>
      <c r="E142" s="772"/>
      <c r="F142" s="308"/>
      <c r="G142" s="49"/>
      <c r="H142" s="47" t="s">
        <v>754</v>
      </c>
      <c r="I142" s="48">
        <v>0.429</v>
      </c>
      <c r="J142" s="47" t="s">
        <v>755</v>
      </c>
      <c r="K142" s="46">
        <f aca="true" t="shared" si="4" ref="K142:K151">ROUND(G142*I142,0)</f>
        <v>0</v>
      </c>
      <c r="L142" s="37" t="s">
        <v>773</v>
      </c>
    </row>
    <row r="143" spans="2:12" s="1" customFormat="1" ht="15" customHeight="1">
      <c r="B143" s="52">
        <v>2</v>
      </c>
      <c r="C143" s="53" t="s">
        <v>178</v>
      </c>
      <c r="D143" s="307"/>
      <c r="E143" s="772"/>
      <c r="F143" s="308"/>
      <c r="G143" s="49"/>
      <c r="H143" s="47" t="s">
        <v>754</v>
      </c>
      <c r="I143" s="114">
        <v>0.445</v>
      </c>
      <c r="J143" s="47" t="s">
        <v>755</v>
      </c>
      <c r="K143" s="46">
        <f t="shared" si="4"/>
        <v>0</v>
      </c>
      <c r="L143" s="37" t="s">
        <v>774</v>
      </c>
    </row>
    <row r="144" spans="2:12" s="1" customFormat="1" ht="15" customHeight="1">
      <c r="B144" s="52">
        <v>3</v>
      </c>
      <c r="C144" s="53" t="s">
        <v>177</v>
      </c>
      <c r="D144" s="307"/>
      <c r="E144" s="772"/>
      <c r="F144" s="308"/>
      <c r="G144" s="49"/>
      <c r="H144" s="47" t="s">
        <v>754</v>
      </c>
      <c r="I144" s="114">
        <v>0.465</v>
      </c>
      <c r="J144" s="47" t="s">
        <v>755</v>
      </c>
      <c r="K144" s="46">
        <f t="shared" si="4"/>
        <v>0</v>
      </c>
      <c r="L144" s="37" t="s">
        <v>775</v>
      </c>
    </row>
    <row r="145" spans="2:12" s="1" customFormat="1" ht="15" customHeight="1">
      <c r="B145" s="52">
        <v>4</v>
      </c>
      <c r="C145" s="53" t="s">
        <v>176</v>
      </c>
      <c r="D145" s="307"/>
      <c r="E145" s="772"/>
      <c r="F145" s="308"/>
      <c r="G145" s="49"/>
      <c r="H145" s="47" t="s">
        <v>754</v>
      </c>
      <c r="I145" s="114">
        <v>0.481</v>
      </c>
      <c r="J145" s="47" t="s">
        <v>755</v>
      </c>
      <c r="K145" s="46">
        <f t="shared" si="4"/>
        <v>0</v>
      </c>
      <c r="L145" s="37" t="s">
        <v>776</v>
      </c>
    </row>
    <row r="146" spans="2:12" s="1" customFormat="1" ht="15" customHeight="1">
      <c r="B146" s="52">
        <v>5</v>
      </c>
      <c r="C146" s="53" t="s">
        <v>164</v>
      </c>
      <c r="D146" s="307"/>
      <c r="E146" s="772"/>
      <c r="F146" s="308"/>
      <c r="G146" s="49"/>
      <c r="H146" s="47" t="s">
        <v>754</v>
      </c>
      <c r="I146" s="114">
        <v>0.444</v>
      </c>
      <c r="J146" s="47" t="s">
        <v>755</v>
      </c>
      <c r="K146" s="46">
        <f t="shared" si="4"/>
        <v>0</v>
      </c>
      <c r="L146" s="37" t="s">
        <v>779</v>
      </c>
    </row>
    <row r="147" spans="2:12" s="1" customFormat="1" ht="15" customHeight="1">
      <c r="B147" s="52">
        <v>6</v>
      </c>
      <c r="C147" s="53" t="s">
        <v>162</v>
      </c>
      <c r="D147" s="307"/>
      <c r="E147" s="772"/>
      <c r="F147" s="308"/>
      <c r="G147" s="49"/>
      <c r="H147" s="47" t="s">
        <v>754</v>
      </c>
      <c r="I147" s="114">
        <v>0.444</v>
      </c>
      <c r="J147" s="47" t="s">
        <v>755</v>
      </c>
      <c r="K147" s="46">
        <f t="shared" si="4"/>
        <v>0</v>
      </c>
      <c r="L147" s="37" t="s">
        <v>756</v>
      </c>
    </row>
    <row r="148" spans="2:12" s="1" customFormat="1" ht="15" customHeight="1">
      <c r="B148" s="52">
        <v>7</v>
      </c>
      <c r="C148" s="53" t="s">
        <v>160</v>
      </c>
      <c r="D148" s="307"/>
      <c r="E148" s="772"/>
      <c r="F148" s="308"/>
      <c r="G148" s="49"/>
      <c r="H148" s="47" t="s">
        <v>754</v>
      </c>
      <c r="I148" s="114">
        <v>0.45</v>
      </c>
      <c r="J148" s="47" t="s">
        <v>755</v>
      </c>
      <c r="K148" s="46">
        <f t="shared" si="4"/>
        <v>0</v>
      </c>
      <c r="L148" s="37" t="s">
        <v>757</v>
      </c>
    </row>
    <row r="149" spans="2:15" s="1" customFormat="1" ht="15" customHeight="1">
      <c r="B149" s="52">
        <v>8</v>
      </c>
      <c r="C149" s="53" t="s">
        <v>158</v>
      </c>
      <c r="D149" s="307"/>
      <c r="E149" s="772"/>
      <c r="F149" s="308"/>
      <c r="G149" s="49"/>
      <c r="H149" s="47" t="s">
        <v>754</v>
      </c>
      <c r="I149" s="114">
        <v>0.45</v>
      </c>
      <c r="J149" s="47" t="s">
        <v>755</v>
      </c>
      <c r="K149" s="74">
        <f t="shared" si="4"/>
        <v>0</v>
      </c>
      <c r="L149" s="37" t="s">
        <v>758</v>
      </c>
      <c r="O149" s="37"/>
    </row>
    <row r="150" spans="2:15" s="1" customFormat="1" ht="15" customHeight="1">
      <c r="B150" s="52">
        <v>9</v>
      </c>
      <c r="C150" s="53" t="s">
        <v>156</v>
      </c>
      <c r="D150" s="307"/>
      <c r="E150" s="773"/>
      <c r="F150" s="774"/>
      <c r="G150" s="775"/>
      <c r="H150" s="47" t="s">
        <v>754</v>
      </c>
      <c r="I150" s="114">
        <v>0.45</v>
      </c>
      <c r="J150" s="47" t="s">
        <v>755</v>
      </c>
      <c r="K150" s="74">
        <f t="shared" si="4"/>
        <v>0</v>
      </c>
      <c r="L150" s="37" t="s">
        <v>780</v>
      </c>
      <c r="O150" s="37"/>
    </row>
    <row r="151" spans="2:15" s="1" customFormat="1" ht="15" customHeight="1" thickBot="1">
      <c r="B151" s="52">
        <v>10</v>
      </c>
      <c r="C151" s="53" t="s">
        <v>154</v>
      </c>
      <c r="D151" s="307"/>
      <c r="E151" s="773"/>
      <c r="F151" s="774"/>
      <c r="G151" s="775"/>
      <c r="H151" s="47" t="s">
        <v>754</v>
      </c>
      <c r="I151" s="114">
        <v>0.45</v>
      </c>
      <c r="J151" s="47" t="s">
        <v>755</v>
      </c>
      <c r="K151" s="74">
        <f t="shared" si="4"/>
        <v>0</v>
      </c>
      <c r="L151" s="37" t="s">
        <v>801</v>
      </c>
      <c r="O151" s="37"/>
    </row>
    <row r="152" spans="2:15" s="1" customFormat="1" ht="18.75" customHeight="1" thickBot="1">
      <c r="B152" s="309" t="s">
        <v>200</v>
      </c>
      <c r="C152" s="310"/>
      <c r="D152" s="307"/>
      <c r="E152" s="773"/>
      <c r="F152" s="774"/>
      <c r="G152" s="776"/>
      <c r="H152" s="777"/>
      <c r="I152" s="778"/>
      <c r="J152" s="293"/>
      <c r="K152" s="22">
        <f>SUM(K142:K151)</f>
        <v>0</v>
      </c>
      <c r="L152" s="37" t="s">
        <v>952</v>
      </c>
      <c r="M152" s="1" t="s">
        <v>754</v>
      </c>
      <c r="O152" s="37"/>
    </row>
    <row r="153" spans="2:15" s="85" customFormat="1" ht="15" customHeight="1">
      <c r="B153" s="153"/>
      <c r="C153" s="153"/>
      <c r="D153" s="153"/>
      <c r="E153" s="153"/>
      <c r="F153" s="779"/>
      <c r="G153" s="780"/>
      <c r="H153" s="153"/>
      <c r="I153" s="781"/>
      <c r="J153" s="153"/>
      <c r="K153" s="43"/>
      <c r="L153" s="44"/>
      <c r="O153" s="44"/>
    </row>
    <row r="154" spans="1:15" s="85" customFormat="1" ht="18.75" customHeight="1">
      <c r="A154" s="12" t="s">
        <v>886</v>
      </c>
      <c r="B154" s="782" t="s">
        <v>953</v>
      </c>
      <c r="C154" s="622"/>
      <c r="D154" s="45"/>
      <c r="E154" s="45"/>
      <c r="F154" s="767"/>
      <c r="G154" s="43"/>
      <c r="H154" s="45"/>
      <c r="I154" s="783"/>
      <c r="J154" s="45"/>
      <c r="K154" s="43"/>
      <c r="L154" s="44"/>
      <c r="O154" s="44"/>
    </row>
    <row r="155" spans="1:24" ht="11.25" customHeight="1">
      <c r="A155" s="696"/>
      <c r="B155" s="621"/>
      <c r="G155" s="98"/>
      <c r="K155" s="111"/>
      <c r="N155" s="697"/>
      <c r="O155" s="697"/>
      <c r="P155" s="697"/>
      <c r="Q155" s="699"/>
      <c r="R155" s="699"/>
      <c r="S155" s="699"/>
      <c r="T155" s="699"/>
      <c r="U155" s="699"/>
      <c r="V155" s="699"/>
      <c r="W155" s="700"/>
      <c r="X155" s="701"/>
    </row>
    <row r="156" spans="1:25" ht="18.75" customHeight="1" thickBot="1">
      <c r="A156" s="696"/>
      <c r="B156" s="295" t="s">
        <v>264</v>
      </c>
      <c r="C156" s="295"/>
      <c r="D156" s="295"/>
      <c r="E156" s="295"/>
      <c r="F156" s="295"/>
      <c r="G156" s="3"/>
      <c r="H156" s="1"/>
      <c r="I156" s="1" t="s">
        <v>248</v>
      </c>
      <c r="J156" s="1"/>
      <c r="K156" s="3"/>
      <c r="L156" s="1"/>
      <c r="O156" s="697"/>
      <c r="P156" s="697"/>
      <c r="Q156" s="697"/>
      <c r="R156" s="699"/>
      <c r="S156" s="699"/>
      <c r="T156" s="699"/>
      <c r="U156" s="699"/>
      <c r="V156" s="699"/>
      <c r="W156" s="699"/>
      <c r="X156" s="700"/>
      <c r="Y156" s="701"/>
    </row>
    <row r="157" spans="1:25" ht="18.75" customHeight="1" thickBot="1">
      <c r="A157" s="696"/>
      <c r="B157" s="295"/>
      <c r="C157" s="295"/>
      <c r="D157" s="295"/>
      <c r="E157" s="295"/>
      <c r="F157" s="295"/>
      <c r="G157" s="702">
        <f>'附表'!G30</f>
        <v>0</v>
      </c>
      <c r="H157" s="10" t="s">
        <v>754</v>
      </c>
      <c r="I157" s="521">
        <v>0.5</v>
      </c>
      <c r="J157" s="10" t="s">
        <v>755</v>
      </c>
      <c r="K157" s="22">
        <f>ROUND(G157*I157,0)</f>
        <v>0</v>
      </c>
      <c r="L157" s="37" t="s">
        <v>954</v>
      </c>
      <c r="M157" s="97" t="s">
        <v>754</v>
      </c>
      <c r="O157" s="697"/>
      <c r="P157" s="697"/>
      <c r="Q157" s="697"/>
      <c r="R157" s="699"/>
      <c r="S157" s="699"/>
      <c r="T157" s="699"/>
      <c r="U157" s="699"/>
      <c r="V157" s="699"/>
      <c r="W157" s="699"/>
      <c r="X157" s="700"/>
      <c r="Y157" s="701"/>
    </row>
    <row r="158" spans="7:24" ht="11.25" customHeight="1">
      <c r="G158" s="43"/>
      <c r="H158" s="42"/>
      <c r="I158" s="703"/>
      <c r="J158" s="42"/>
      <c r="K158" s="121" t="s">
        <v>247</v>
      </c>
      <c r="N158" s="704"/>
      <c r="O158" s="705"/>
      <c r="P158" s="706"/>
      <c r="Q158" s="700"/>
      <c r="R158" s="700"/>
      <c r="S158" s="707"/>
      <c r="T158" s="708"/>
      <c r="U158" s="708"/>
      <c r="V158" s="709"/>
      <c r="W158" s="699"/>
      <c r="X158" s="701"/>
    </row>
    <row r="159" spans="7:24" ht="18" customHeight="1">
      <c r="G159" s="43"/>
      <c r="H159" s="42"/>
      <c r="I159" s="703"/>
      <c r="J159" s="42"/>
      <c r="K159" s="43"/>
      <c r="N159" s="704"/>
      <c r="O159" s="705"/>
      <c r="P159" s="706"/>
      <c r="Q159" s="700"/>
      <c r="R159" s="700"/>
      <c r="S159" s="707"/>
      <c r="T159" s="700"/>
      <c r="U159" s="700"/>
      <c r="V159" s="709"/>
      <c r="W159" s="699"/>
      <c r="X159" s="701"/>
    </row>
    <row r="160" spans="1:25" ht="18.75" customHeight="1" thickBot="1">
      <c r="A160" s="696"/>
      <c r="B160" s="295" t="s">
        <v>263</v>
      </c>
      <c r="C160" s="295"/>
      <c r="D160" s="295"/>
      <c r="E160" s="295"/>
      <c r="F160" s="295"/>
      <c r="G160" s="3"/>
      <c r="H160" s="1"/>
      <c r="I160" s="1" t="s">
        <v>248</v>
      </c>
      <c r="J160" s="1"/>
      <c r="K160" s="3"/>
      <c r="L160" s="1"/>
      <c r="O160" s="697"/>
      <c r="P160" s="697"/>
      <c r="Q160" s="697"/>
      <c r="R160" s="699"/>
      <c r="S160" s="699"/>
      <c r="T160" s="699"/>
      <c r="U160" s="699"/>
      <c r="V160" s="699"/>
      <c r="W160" s="699"/>
      <c r="X160" s="700"/>
      <c r="Y160" s="701"/>
    </row>
    <row r="161" spans="1:25" ht="18.75" customHeight="1" thickBot="1">
      <c r="A161" s="696"/>
      <c r="B161" s="295"/>
      <c r="C161" s="295"/>
      <c r="D161" s="295"/>
      <c r="E161" s="295"/>
      <c r="F161" s="295"/>
      <c r="G161" s="702">
        <f>'附表'!G40</f>
        <v>0</v>
      </c>
      <c r="H161" s="10" t="s">
        <v>754</v>
      </c>
      <c r="I161" s="521">
        <v>0.5</v>
      </c>
      <c r="J161" s="10" t="s">
        <v>755</v>
      </c>
      <c r="K161" s="22">
        <f>ROUND(G161*I161,0)</f>
        <v>0</v>
      </c>
      <c r="L161" s="37" t="s">
        <v>955</v>
      </c>
      <c r="M161" s="97" t="s">
        <v>754</v>
      </c>
      <c r="O161" s="697"/>
      <c r="P161" s="697"/>
      <c r="Q161" s="697"/>
      <c r="R161" s="699"/>
      <c r="S161" s="699"/>
      <c r="T161" s="699"/>
      <c r="U161" s="699"/>
      <c r="V161" s="699"/>
      <c r="W161" s="699"/>
      <c r="X161" s="700"/>
      <c r="Y161" s="701"/>
    </row>
    <row r="162" spans="7:24" ht="11.25" customHeight="1">
      <c r="G162" s="43"/>
      <c r="H162" s="42"/>
      <c r="I162" s="703"/>
      <c r="J162" s="42"/>
      <c r="K162" s="121" t="s">
        <v>247</v>
      </c>
      <c r="N162" s="704"/>
      <c r="O162" s="705"/>
      <c r="P162" s="706"/>
      <c r="Q162" s="700"/>
      <c r="R162" s="700"/>
      <c r="S162" s="707"/>
      <c r="T162" s="708"/>
      <c r="U162" s="708"/>
      <c r="V162" s="709"/>
      <c r="W162" s="699"/>
      <c r="X162" s="701"/>
    </row>
    <row r="163" spans="7:24" ht="18" customHeight="1">
      <c r="G163" s="43"/>
      <c r="H163" s="42"/>
      <c r="I163" s="703"/>
      <c r="J163" s="42"/>
      <c r="K163" s="43"/>
      <c r="N163" s="704"/>
      <c r="O163" s="705"/>
      <c r="P163" s="706"/>
      <c r="Q163" s="700"/>
      <c r="R163" s="700"/>
      <c r="S163" s="707"/>
      <c r="T163" s="708"/>
      <c r="U163" s="708"/>
      <c r="V163" s="709"/>
      <c r="W163" s="699"/>
      <c r="X163" s="701"/>
    </row>
    <row r="164" spans="1:25" ht="27.75" customHeight="1" thickBot="1">
      <c r="A164" s="696"/>
      <c r="B164" s="295" t="s">
        <v>262</v>
      </c>
      <c r="C164" s="295"/>
      <c r="D164" s="295"/>
      <c r="E164" s="295"/>
      <c r="F164" s="295"/>
      <c r="G164" s="3"/>
      <c r="H164" s="1"/>
      <c r="I164" s="1" t="s">
        <v>248</v>
      </c>
      <c r="J164" s="1"/>
      <c r="K164" s="3"/>
      <c r="L164" s="1"/>
      <c r="O164" s="697"/>
      <c r="P164" s="697"/>
      <c r="Q164" s="697"/>
      <c r="R164" s="699"/>
      <c r="S164" s="699"/>
      <c r="T164" s="699"/>
      <c r="U164" s="699"/>
      <c r="V164" s="699"/>
      <c r="W164" s="699"/>
      <c r="X164" s="700"/>
      <c r="Y164" s="701"/>
    </row>
    <row r="165" spans="1:25" ht="18.75" customHeight="1" thickBot="1">
      <c r="A165" s="696"/>
      <c r="B165" s="295"/>
      <c r="C165" s="295"/>
      <c r="D165" s="295"/>
      <c r="E165" s="295"/>
      <c r="F165" s="295"/>
      <c r="G165" s="750"/>
      <c r="H165" s="10" t="s">
        <v>754</v>
      </c>
      <c r="I165" s="521">
        <v>0.5</v>
      </c>
      <c r="J165" s="10" t="s">
        <v>755</v>
      </c>
      <c r="K165" s="22">
        <f>ROUND(G165*I165,0)</f>
        <v>0</v>
      </c>
      <c r="L165" s="37" t="s">
        <v>956</v>
      </c>
      <c r="M165" s="97" t="s">
        <v>754</v>
      </c>
      <c r="O165" s="697"/>
      <c r="P165" s="697"/>
      <c r="Q165" s="697"/>
      <c r="R165" s="699"/>
      <c r="S165" s="699"/>
      <c r="T165" s="699"/>
      <c r="U165" s="699"/>
      <c r="V165" s="699"/>
      <c r="W165" s="699"/>
      <c r="X165" s="700"/>
      <c r="Y165" s="701"/>
    </row>
    <row r="166" spans="7:24" ht="11.25" customHeight="1">
      <c r="G166" s="43"/>
      <c r="H166" s="42"/>
      <c r="I166" s="703"/>
      <c r="J166" s="42"/>
      <c r="K166" s="121" t="s">
        <v>247</v>
      </c>
      <c r="N166" s="704"/>
      <c r="O166" s="705"/>
      <c r="P166" s="706"/>
      <c r="Q166" s="700"/>
      <c r="R166" s="700"/>
      <c r="S166" s="707"/>
      <c r="T166" s="708"/>
      <c r="U166" s="708"/>
      <c r="V166" s="709"/>
      <c r="W166" s="699"/>
      <c r="X166" s="701"/>
    </row>
    <row r="167" spans="2:12" s="1" customFormat="1" ht="15" customHeight="1">
      <c r="B167" s="88"/>
      <c r="C167" s="37"/>
      <c r="D167" s="37"/>
      <c r="E167" s="37"/>
      <c r="F167" s="695"/>
      <c r="G167" s="41"/>
      <c r="H167" s="89"/>
      <c r="I167" s="524"/>
      <c r="J167" s="42"/>
      <c r="K167" s="43"/>
      <c r="L167" s="37"/>
    </row>
    <row r="168" spans="2:12" s="1" customFormat="1" ht="15" customHeight="1" thickBot="1">
      <c r="B168" s="88"/>
      <c r="C168" s="37"/>
      <c r="D168" s="37"/>
      <c r="E168" s="37"/>
      <c r="F168" s="695"/>
      <c r="G168" s="41"/>
      <c r="H168" s="89"/>
      <c r="I168" s="524"/>
      <c r="J168" s="42"/>
      <c r="K168" s="43"/>
      <c r="L168" s="37"/>
    </row>
    <row r="169" spans="2:12" s="1" customFormat="1" ht="15" customHeight="1">
      <c r="B169" s="88"/>
      <c r="C169" s="37"/>
      <c r="D169" s="37"/>
      <c r="E169" s="37"/>
      <c r="F169" s="695"/>
      <c r="G169" s="41"/>
      <c r="H169" s="89"/>
      <c r="I169" s="319" t="s">
        <v>957</v>
      </c>
      <c r="J169" s="320"/>
      <c r="K169" s="39"/>
      <c r="L169" s="37"/>
    </row>
    <row r="170" spans="2:12" s="1" customFormat="1" ht="15" customHeight="1" thickBot="1">
      <c r="B170" s="88"/>
      <c r="C170" s="37"/>
      <c r="D170" s="37"/>
      <c r="E170" s="37"/>
      <c r="F170" s="695"/>
      <c r="G170" s="41"/>
      <c r="H170" s="89"/>
      <c r="I170" s="321" t="s">
        <v>261</v>
      </c>
      <c r="J170" s="322"/>
      <c r="K170" s="38">
        <f>SUMIF(M6:M165,"*",K6:K165)</f>
        <v>0</v>
      </c>
      <c r="L170" s="37" t="s">
        <v>958</v>
      </c>
    </row>
    <row r="171" spans="2:12" s="4" customFormat="1" ht="15" customHeight="1">
      <c r="B171" s="784"/>
      <c r="C171" s="89"/>
      <c r="D171" s="89"/>
      <c r="E171" s="89"/>
      <c r="F171" s="785"/>
      <c r="G171" s="89"/>
      <c r="H171" s="89"/>
      <c r="I171" s="524"/>
      <c r="J171" s="42"/>
      <c r="K171" s="43"/>
      <c r="L171" s="89"/>
    </row>
    <row r="172" spans="2:12" s="4" customFormat="1" ht="15" customHeight="1">
      <c r="B172" s="784"/>
      <c r="C172" s="89"/>
      <c r="D172" s="89"/>
      <c r="E172" s="89"/>
      <c r="F172" s="785"/>
      <c r="G172" s="89"/>
      <c r="H172" s="89"/>
      <c r="I172" s="524"/>
      <c r="J172" s="42"/>
      <c r="K172" s="43"/>
      <c r="L172" s="89"/>
    </row>
    <row r="173" spans="2:14" s="4" customFormat="1" ht="15" customHeight="1">
      <c r="B173" s="784"/>
      <c r="C173" s="89"/>
      <c r="D173" s="89"/>
      <c r="E173" s="89"/>
      <c r="F173" s="785"/>
      <c r="G173" s="89"/>
      <c r="H173" s="89"/>
      <c r="I173" s="524"/>
      <c r="J173" s="42"/>
      <c r="K173" s="43"/>
      <c r="L173" s="89"/>
      <c r="N173" s="89"/>
    </row>
    <row r="174" spans="2:14" s="4" customFormat="1" ht="15" customHeight="1">
      <c r="B174" s="784"/>
      <c r="C174" s="89"/>
      <c r="D174" s="89"/>
      <c r="E174" s="89"/>
      <c r="F174" s="785"/>
      <c r="G174" s="89"/>
      <c r="H174" s="89"/>
      <c r="I174" s="524"/>
      <c r="J174" s="42"/>
      <c r="K174" s="43"/>
      <c r="L174" s="89"/>
      <c r="N174" s="89"/>
    </row>
    <row r="175" spans="2:14" s="4" customFormat="1" ht="15" customHeight="1">
      <c r="B175" s="784"/>
      <c r="C175" s="89"/>
      <c r="D175" s="89"/>
      <c r="E175" s="89"/>
      <c r="F175" s="785"/>
      <c r="G175" s="89"/>
      <c r="H175" s="89"/>
      <c r="I175" s="524"/>
      <c r="J175" s="42"/>
      <c r="K175" s="43"/>
      <c r="L175" s="89"/>
      <c r="N175" s="89"/>
    </row>
    <row r="176" spans="2:14" s="4" customFormat="1" ht="15" customHeight="1">
      <c r="B176" s="784"/>
      <c r="C176" s="89"/>
      <c r="D176" s="89"/>
      <c r="E176" s="89"/>
      <c r="F176" s="785"/>
      <c r="G176" s="89"/>
      <c r="H176" s="89"/>
      <c r="I176" s="524"/>
      <c r="J176" s="42"/>
      <c r="K176" s="43"/>
      <c r="L176" s="89"/>
      <c r="N176" s="89"/>
    </row>
    <row r="177" spans="2:12" s="4" customFormat="1" ht="15" customHeight="1">
      <c r="B177" s="784"/>
      <c r="C177" s="89"/>
      <c r="D177" s="89"/>
      <c r="E177" s="89"/>
      <c r="F177" s="785"/>
      <c r="G177" s="89"/>
      <c r="H177" s="89"/>
      <c r="I177" s="524"/>
      <c r="J177" s="42"/>
      <c r="K177" s="43"/>
      <c r="L177" s="89"/>
    </row>
    <row r="178" spans="2:12" s="4" customFormat="1" ht="15" customHeight="1">
      <c r="B178" s="784"/>
      <c r="C178" s="89"/>
      <c r="D178" s="89"/>
      <c r="E178" s="89"/>
      <c r="F178" s="785"/>
      <c r="G178" s="89"/>
      <c r="H178" s="89"/>
      <c r="I178" s="524"/>
      <c r="J178" s="42"/>
      <c r="K178" s="43"/>
      <c r="L178" s="89"/>
    </row>
    <row r="179" spans="2:12" s="4" customFormat="1" ht="15" customHeight="1">
      <c r="B179" s="784"/>
      <c r="C179" s="89"/>
      <c r="D179" s="89"/>
      <c r="E179" s="89"/>
      <c r="F179" s="785"/>
      <c r="G179" s="89"/>
      <c r="H179" s="89"/>
      <c r="I179" s="524"/>
      <c r="J179" s="42"/>
      <c r="K179" s="43"/>
      <c r="L179" s="89"/>
    </row>
    <row r="180" spans="2:12" s="4" customFormat="1" ht="15" customHeight="1">
      <c r="B180" s="784"/>
      <c r="C180" s="89"/>
      <c r="D180" s="89"/>
      <c r="E180" s="89"/>
      <c r="F180" s="785"/>
      <c r="G180" s="89"/>
      <c r="H180" s="89"/>
      <c r="I180" s="524"/>
      <c r="J180" s="42"/>
      <c r="K180" s="43"/>
      <c r="L180" s="89"/>
    </row>
    <row r="181" spans="2:12" s="4" customFormat="1" ht="15" customHeight="1">
      <c r="B181" s="784"/>
      <c r="C181" s="89"/>
      <c r="D181" s="89"/>
      <c r="E181" s="89"/>
      <c r="F181" s="785"/>
      <c r="G181" s="89"/>
      <c r="H181" s="89"/>
      <c r="I181" s="524"/>
      <c r="J181" s="42"/>
      <c r="K181" s="43"/>
      <c r="L181" s="89"/>
    </row>
    <row r="182" spans="1:12" s="4" customFormat="1" ht="15" customHeight="1">
      <c r="A182" s="786"/>
      <c r="B182" s="787"/>
      <c r="C182" s="119"/>
      <c r="D182" s="119"/>
      <c r="E182" s="119"/>
      <c r="F182" s="785"/>
      <c r="G182" s="119"/>
      <c r="H182" s="119"/>
      <c r="I182" s="788"/>
      <c r="J182" s="119"/>
      <c r="K182" s="789"/>
      <c r="L182" s="89"/>
    </row>
    <row r="183" spans="1:12" s="4" customFormat="1" ht="14.25">
      <c r="A183" s="790"/>
      <c r="B183" s="791"/>
      <c r="C183" s="119"/>
      <c r="D183" s="119"/>
      <c r="E183" s="119"/>
      <c r="F183" s="785"/>
      <c r="G183" s="119"/>
      <c r="H183" s="119"/>
      <c r="I183" s="788"/>
      <c r="J183" s="119"/>
      <c r="K183" s="789"/>
      <c r="L183" s="119"/>
    </row>
    <row r="184" spans="1:12" s="4" customFormat="1" ht="15" customHeight="1">
      <c r="A184" s="790"/>
      <c r="B184" s="792"/>
      <c r="C184" s="792"/>
      <c r="D184" s="42"/>
      <c r="E184" s="42"/>
      <c r="F184" s="532"/>
      <c r="G184" s="42"/>
      <c r="H184" s="42"/>
      <c r="I184" s="524"/>
      <c r="J184" s="42"/>
      <c r="K184" s="793"/>
      <c r="L184" s="119"/>
    </row>
    <row r="185" spans="1:12" s="4" customFormat="1" ht="14.25">
      <c r="A185" s="790"/>
      <c r="B185" s="42"/>
      <c r="C185" s="42"/>
      <c r="D185" s="42"/>
      <c r="E185" s="42"/>
      <c r="F185" s="532"/>
      <c r="G185" s="42"/>
      <c r="H185" s="42"/>
      <c r="I185" s="524"/>
      <c r="J185" s="42"/>
      <c r="K185" s="794"/>
      <c r="L185" s="89"/>
    </row>
    <row r="186" spans="2:12" s="4" customFormat="1" ht="15" customHeight="1">
      <c r="B186" s="756"/>
      <c r="C186" s="89"/>
      <c r="D186" s="89"/>
      <c r="E186" s="89"/>
      <c r="F186" s="785"/>
      <c r="G186" s="89"/>
      <c r="H186" s="42"/>
      <c r="I186" s="703"/>
      <c r="J186" s="42"/>
      <c r="K186" s="43"/>
      <c r="L186" s="89"/>
    </row>
    <row r="187" spans="2:12" s="4" customFormat="1" ht="15" customHeight="1">
      <c r="B187" s="784"/>
      <c r="C187" s="42"/>
      <c r="D187" s="42"/>
      <c r="E187" s="42"/>
      <c r="F187" s="785"/>
      <c r="G187" s="89"/>
      <c r="H187" s="42"/>
      <c r="I187" s="703"/>
      <c r="J187" s="42"/>
      <c r="K187" s="43"/>
      <c r="L187" s="89"/>
    </row>
    <row r="188" spans="2:16" s="4" customFormat="1" ht="15" customHeight="1">
      <c r="B188" s="756"/>
      <c r="C188" s="89"/>
      <c r="D188" s="89"/>
      <c r="E188" s="89"/>
      <c r="F188" s="785"/>
      <c r="G188" s="89"/>
      <c r="H188" s="42"/>
      <c r="I188" s="703"/>
      <c r="J188" s="42"/>
      <c r="K188" s="43"/>
      <c r="L188" s="89"/>
      <c r="O188" s="119"/>
      <c r="P188" s="119"/>
    </row>
    <row r="189" spans="2:16" s="4" customFormat="1" ht="15" customHeight="1">
      <c r="B189" s="784"/>
      <c r="C189" s="42"/>
      <c r="D189" s="42"/>
      <c r="E189" s="42"/>
      <c r="F189" s="785"/>
      <c r="G189" s="89"/>
      <c r="H189" s="42"/>
      <c r="I189" s="703"/>
      <c r="J189" s="42"/>
      <c r="K189" s="43"/>
      <c r="L189" s="89"/>
      <c r="O189" s="119"/>
      <c r="P189" s="119"/>
    </row>
    <row r="190" spans="2:22" s="4" customFormat="1" ht="15" customHeight="1">
      <c r="B190" s="756"/>
      <c r="C190" s="89"/>
      <c r="D190" s="89"/>
      <c r="E190" s="89"/>
      <c r="F190" s="785"/>
      <c r="G190" s="89"/>
      <c r="H190" s="42"/>
      <c r="I190" s="703"/>
      <c r="J190" s="42"/>
      <c r="K190" s="43"/>
      <c r="L190" s="89"/>
      <c r="O190" s="119"/>
      <c r="P190" s="119"/>
      <c r="Q190" s="119"/>
      <c r="R190" s="119"/>
      <c r="S190" s="119"/>
      <c r="T190" s="119"/>
      <c r="U190" s="119"/>
      <c r="V190" s="119"/>
    </row>
    <row r="191" spans="2:22" s="4" customFormat="1" ht="15" customHeight="1">
      <c r="B191" s="784"/>
      <c r="C191" s="42"/>
      <c r="D191" s="42"/>
      <c r="E191" s="42"/>
      <c r="F191" s="785"/>
      <c r="G191" s="89"/>
      <c r="H191" s="42"/>
      <c r="I191" s="703"/>
      <c r="J191" s="42"/>
      <c r="K191" s="43"/>
      <c r="L191" s="89"/>
      <c r="O191" s="119"/>
      <c r="P191" s="119"/>
      <c r="Q191" s="119"/>
      <c r="R191" s="119"/>
      <c r="S191" s="119"/>
      <c r="T191" s="119"/>
      <c r="U191" s="119"/>
      <c r="V191" s="119"/>
    </row>
    <row r="192" spans="2:22" s="4" customFormat="1" ht="15" customHeight="1">
      <c r="B192" s="756"/>
      <c r="C192" s="89"/>
      <c r="D192" s="89"/>
      <c r="E192" s="89"/>
      <c r="F192" s="785"/>
      <c r="G192" s="89"/>
      <c r="H192" s="42"/>
      <c r="I192" s="703"/>
      <c r="J192" s="42"/>
      <c r="K192" s="43"/>
      <c r="L192" s="89"/>
      <c r="Q192" s="119"/>
      <c r="R192" s="119"/>
      <c r="S192" s="119"/>
      <c r="T192" s="119"/>
      <c r="U192" s="119"/>
      <c r="V192" s="119"/>
    </row>
    <row r="193" spans="2:22" s="4" customFormat="1" ht="15" customHeight="1">
      <c r="B193" s="784"/>
      <c r="C193" s="42"/>
      <c r="D193" s="42"/>
      <c r="E193" s="42"/>
      <c r="F193" s="785"/>
      <c r="G193" s="89"/>
      <c r="H193" s="42"/>
      <c r="I193" s="703"/>
      <c r="J193" s="42"/>
      <c r="K193" s="43"/>
      <c r="L193" s="89"/>
      <c r="Q193" s="119"/>
      <c r="R193" s="119"/>
      <c r="S193" s="119"/>
      <c r="T193" s="119"/>
      <c r="U193" s="119"/>
      <c r="V193" s="119"/>
    </row>
    <row r="194" spans="2:12" s="4" customFormat="1" ht="18.75" customHeight="1">
      <c r="B194" s="756"/>
      <c r="C194" s="89"/>
      <c r="D194" s="89"/>
      <c r="E194" s="89"/>
      <c r="F194" s="532"/>
      <c r="G194" s="89"/>
      <c r="H194" s="42"/>
      <c r="I194" s="703"/>
      <c r="J194" s="42"/>
      <c r="K194" s="43"/>
      <c r="L194" s="89"/>
    </row>
    <row r="195" spans="2:12" s="4" customFormat="1" ht="18.75" customHeight="1">
      <c r="B195" s="756"/>
      <c r="C195" s="89"/>
      <c r="D195" s="89"/>
      <c r="E195" s="89"/>
      <c r="F195" s="532"/>
      <c r="G195" s="89"/>
      <c r="H195" s="42"/>
      <c r="I195" s="703"/>
      <c r="J195" s="42"/>
      <c r="K195" s="43"/>
      <c r="L195" s="89"/>
    </row>
    <row r="196" spans="2:12" s="4" customFormat="1" ht="18.75" customHeight="1">
      <c r="B196" s="756"/>
      <c r="C196" s="89"/>
      <c r="D196" s="89"/>
      <c r="E196" s="89"/>
      <c r="F196" s="532"/>
      <c r="G196" s="89"/>
      <c r="H196" s="42"/>
      <c r="I196" s="703"/>
      <c r="J196" s="42"/>
      <c r="K196" s="43"/>
      <c r="L196" s="89"/>
    </row>
    <row r="197" spans="2:12" s="4" customFormat="1" ht="18.75" customHeight="1">
      <c r="B197" s="756"/>
      <c r="C197" s="89"/>
      <c r="D197" s="89"/>
      <c r="E197" s="89"/>
      <c r="F197" s="532"/>
      <c r="G197" s="89"/>
      <c r="H197" s="42"/>
      <c r="I197" s="703"/>
      <c r="J197" s="42"/>
      <c r="K197" s="43"/>
      <c r="L197" s="89"/>
    </row>
    <row r="198" spans="2:12" s="4" customFormat="1" ht="18.75" customHeight="1">
      <c r="B198" s="756"/>
      <c r="C198" s="89"/>
      <c r="D198" s="89"/>
      <c r="E198" s="89"/>
      <c r="F198" s="532"/>
      <c r="G198" s="89"/>
      <c r="H198" s="42"/>
      <c r="I198" s="703"/>
      <c r="J198" s="42"/>
      <c r="K198" s="43"/>
      <c r="L198" s="89"/>
    </row>
    <row r="199" spans="2:12" s="4" customFormat="1" ht="18.75" customHeight="1">
      <c r="B199" s="756"/>
      <c r="C199" s="89"/>
      <c r="D199" s="89"/>
      <c r="E199" s="89"/>
      <c r="F199" s="532"/>
      <c r="G199" s="89"/>
      <c r="H199" s="42"/>
      <c r="I199" s="703"/>
      <c r="J199" s="42"/>
      <c r="K199" s="43"/>
      <c r="L199" s="89"/>
    </row>
    <row r="200" spans="2:12" s="4" customFormat="1" ht="18.75" customHeight="1">
      <c r="B200" s="756"/>
      <c r="C200" s="89"/>
      <c r="D200" s="89"/>
      <c r="E200" s="89"/>
      <c r="F200" s="532"/>
      <c r="G200" s="89"/>
      <c r="H200" s="42"/>
      <c r="I200" s="703"/>
      <c r="J200" s="42"/>
      <c r="K200" s="43"/>
      <c r="L200" s="89"/>
    </row>
    <row r="201" spans="2:12" s="4" customFormat="1" ht="18.75" customHeight="1">
      <c r="B201" s="784"/>
      <c r="C201" s="42"/>
      <c r="D201" s="42"/>
      <c r="E201" s="42"/>
      <c r="F201" s="785"/>
      <c r="G201" s="89"/>
      <c r="H201" s="42"/>
      <c r="I201" s="792"/>
      <c r="J201" s="792"/>
      <c r="K201" s="43"/>
      <c r="L201" s="89"/>
    </row>
    <row r="202" spans="2:12" s="4" customFormat="1" ht="18.75" customHeight="1">
      <c r="B202" s="784"/>
      <c r="C202" s="89"/>
      <c r="D202" s="89"/>
      <c r="E202" s="89"/>
      <c r="F202" s="785"/>
      <c r="G202" s="89"/>
      <c r="H202" s="89"/>
      <c r="I202" s="792"/>
      <c r="J202" s="792"/>
      <c r="K202" s="43"/>
      <c r="L202" s="89"/>
    </row>
    <row r="203" spans="2:12" s="4" customFormat="1" ht="18.75" customHeight="1">
      <c r="B203" s="784"/>
      <c r="C203" s="89"/>
      <c r="D203" s="89"/>
      <c r="E203" s="89"/>
      <c r="F203" s="785"/>
      <c r="G203" s="89"/>
      <c r="H203" s="89"/>
      <c r="I203" s="524"/>
      <c r="J203" s="42"/>
      <c r="K203" s="43"/>
      <c r="L203" s="89"/>
    </row>
    <row r="204" spans="1:12" s="4" customFormat="1" ht="18.75" customHeight="1">
      <c r="A204" s="786"/>
      <c r="B204" s="787"/>
      <c r="C204" s="119"/>
      <c r="D204" s="119"/>
      <c r="E204" s="119"/>
      <c r="F204" s="785"/>
      <c r="G204" s="119"/>
      <c r="H204" s="119"/>
      <c r="I204" s="788"/>
      <c r="J204" s="119"/>
      <c r="K204" s="789"/>
      <c r="L204" s="89"/>
    </row>
    <row r="205" spans="1:14" s="4" customFormat="1" ht="18.75" customHeight="1">
      <c r="A205" s="790"/>
      <c r="B205" s="791"/>
      <c r="C205" s="119"/>
      <c r="D205" s="119"/>
      <c r="E205" s="119"/>
      <c r="F205" s="785"/>
      <c r="G205" s="119"/>
      <c r="H205" s="119"/>
      <c r="I205" s="788"/>
      <c r="J205" s="119"/>
      <c r="K205" s="789"/>
      <c r="L205" s="119"/>
      <c r="N205" s="89"/>
    </row>
    <row r="206" spans="1:14" s="4" customFormat="1" ht="18.75" customHeight="1">
      <c r="A206" s="790"/>
      <c r="B206" s="792"/>
      <c r="C206" s="792"/>
      <c r="D206" s="42"/>
      <c r="E206" s="42"/>
      <c r="F206" s="532"/>
      <c r="G206" s="42"/>
      <c r="H206" s="42"/>
      <c r="I206" s="524"/>
      <c r="J206" s="42"/>
      <c r="K206" s="793"/>
      <c r="L206" s="119"/>
      <c r="N206" s="89"/>
    </row>
    <row r="207" spans="1:14" s="4" customFormat="1" ht="18.75" customHeight="1">
      <c r="A207" s="790"/>
      <c r="B207" s="42"/>
      <c r="C207" s="42"/>
      <c r="D207" s="42"/>
      <c r="E207" s="42"/>
      <c r="F207" s="532"/>
      <c r="G207" s="42"/>
      <c r="H207" s="42"/>
      <c r="I207" s="524"/>
      <c r="J207" s="42"/>
      <c r="K207" s="794"/>
      <c r="L207" s="89"/>
      <c r="N207" s="89"/>
    </row>
    <row r="208" spans="1:22" s="119" customFormat="1" ht="18.75" customHeight="1">
      <c r="A208" s="4"/>
      <c r="B208" s="756"/>
      <c r="C208" s="89"/>
      <c r="D208" s="89"/>
      <c r="E208" s="89"/>
      <c r="F208" s="532"/>
      <c r="G208" s="89"/>
      <c r="H208" s="42"/>
      <c r="I208" s="703"/>
      <c r="J208" s="42"/>
      <c r="K208" s="43"/>
      <c r="L208" s="89"/>
      <c r="N208" s="89"/>
      <c r="O208" s="4"/>
      <c r="P208" s="4"/>
      <c r="Q208" s="4"/>
      <c r="R208" s="4"/>
      <c r="S208" s="4"/>
      <c r="T208" s="4"/>
      <c r="U208" s="4"/>
      <c r="V208" s="4"/>
    </row>
    <row r="209" spans="1:22" s="119" customFormat="1" ht="11.25" customHeight="1">
      <c r="A209" s="4"/>
      <c r="B209" s="756"/>
      <c r="C209" s="89"/>
      <c r="D209" s="89"/>
      <c r="E209" s="89"/>
      <c r="F209" s="532"/>
      <c r="G209" s="89"/>
      <c r="H209" s="42"/>
      <c r="I209" s="703"/>
      <c r="J209" s="42"/>
      <c r="K209" s="43"/>
      <c r="L209" s="89"/>
      <c r="N209" s="89"/>
      <c r="O209" s="4"/>
      <c r="P209" s="4"/>
      <c r="Q209" s="4"/>
      <c r="R209" s="4"/>
      <c r="S209" s="4"/>
      <c r="T209" s="4"/>
      <c r="U209" s="4"/>
      <c r="V209" s="4"/>
    </row>
    <row r="210" spans="1:22" s="119" customFormat="1" ht="18.75" customHeight="1">
      <c r="A210" s="4"/>
      <c r="B210" s="756"/>
      <c r="C210" s="89"/>
      <c r="D210" s="89"/>
      <c r="E210" s="89"/>
      <c r="F210" s="532"/>
      <c r="G210" s="89"/>
      <c r="H210" s="42"/>
      <c r="I210" s="703"/>
      <c r="J210" s="42"/>
      <c r="K210" s="43"/>
      <c r="L210" s="89"/>
      <c r="N210" s="89"/>
      <c r="Q210" s="4"/>
      <c r="R210" s="4"/>
      <c r="S210" s="4"/>
      <c r="T210" s="4"/>
      <c r="U210" s="4"/>
      <c r="V210" s="4"/>
    </row>
    <row r="211" spans="1:22" s="119" customFormat="1" ht="15" customHeight="1">
      <c r="A211" s="4"/>
      <c r="B211" s="756"/>
      <c r="C211" s="89"/>
      <c r="D211" s="89"/>
      <c r="E211" s="89"/>
      <c r="F211" s="532"/>
      <c r="G211" s="89"/>
      <c r="H211" s="42"/>
      <c r="I211" s="703"/>
      <c r="J211" s="42"/>
      <c r="K211" s="43"/>
      <c r="L211" s="89"/>
      <c r="N211" s="89"/>
      <c r="Q211" s="4"/>
      <c r="R211" s="4"/>
      <c r="S211" s="4"/>
      <c r="T211" s="4"/>
      <c r="U211" s="4"/>
      <c r="V211" s="4"/>
    </row>
    <row r="212" spans="2:22" s="4" customFormat="1" ht="15" customHeight="1">
      <c r="B212" s="756"/>
      <c r="C212" s="89"/>
      <c r="D212" s="89"/>
      <c r="E212" s="89"/>
      <c r="F212" s="532"/>
      <c r="G212" s="89"/>
      <c r="H212" s="42"/>
      <c r="I212" s="703"/>
      <c r="J212" s="42"/>
      <c r="K212" s="43"/>
      <c r="L212" s="89"/>
      <c r="N212" s="89"/>
      <c r="O212" s="119"/>
      <c r="P212" s="119"/>
      <c r="Q212" s="119"/>
      <c r="R212" s="119"/>
      <c r="S212" s="119"/>
      <c r="T212" s="119"/>
      <c r="U212" s="119"/>
      <c r="V212" s="119"/>
    </row>
    <row r="213" spans="2:22" s="4" customFormat="1" ht="15" customHeight="1">
      <c r="B213" s="756"/>
      <c r="C213" s="89"/>
      <c r="D213" s="89"/>
      <c r="E213" s="89"/>
      <c r="F213" s="532"/>
      <c r="G213" s="89"/>
      <c r="H213" s="42"/>
      <c r="I213" s="703"/>
      <c r="J213" s="42"/>
      <c r="K213" s="43"/>
      <c r="L213" s="89"/>
      <c r="N213" s="89"/>
      <c r="O213" s="119"/>
      <c r="P213" s="119"/>
      <c r="Q213" s="119"/>
      <c r="R213" s="119"/>
      <c r="S213" s="119"/>
      <c r="T213" s="119"/>
      <c r="U213" s="119"/>
      <c r="V213" s="119"/>
    </row>
    <row r="214" spans="2:22" s="4" customFormat="1" ht="15" customHeight="1">
      <c r="B214" s="756"/>
      <c r="C214" s="89"/>
      <c r="D214" s="89"/>
      <c r="E214" s="89"/>
      <c r="F214" s="532"/>
      <c r="G214" s="89"/>
      <c r="H214" s="42"/>
      <c r="I214" s="703"/>
      <c r="J214" s="42"/>
      <c r="K214" s="43"/>
      <c r="L214" s="89"/>
      <c r="N214" s="89"/>
      <c r="Q214" s="119"/>
      <c r="R214" s="119"/>
      <c r="S214" s="119"/>
      <c r="T214" s="119"/>
      <c r="U214" s="119"/>
      <c r="V214" s="119"/>
    </row>
    <row r="215" spans="2:22" s="4" customFormat="1" ht="15" customHeight="1">
      <c r="B215" s="784"/>
      <c r="C215" s="42"/>
      <c r="D215" s="42"/>
      <c r="E215" s="42"/>
      <c r="F215" s="785"/>
      <c r="G215" s="89"/>
      <c r="H215" s="42"/>
      <c r="I215" s="792"/>
      <c r="J215" s="792"/>
      <c r="K215" s="43"/>
      <c r="L215" s="89"/>
      <c r="N215" s="89"/>
      <c r="Q215" s="119"/>
      <c r="R215" s="119"/>
      <c r="S215" s="119"/>
      <c r="T215" s="119"/>
      <c r="U215" s="119"/>
      <c r="V215" s="119"/>
    </row>
    <row r="216" spans="2:14" s="4" customFormat="1" ht="15" customHeight="1">
      <c r="B216" s="784"/>
      <c r="C216" s="89"/>
      <c r="D216" s="89"/>
      <c r="E216" s="89"/>
      <c r="F216" s="785"/>
      <c r="G216" s="89"/>
      <c r="H216" s="89"/>
      <c r="I216" s="792"/>
      <c r="J216" s="792"/>
      <c r="K216" s="43"/>
      <c r="L216" s="89"/>
      <c r="N216" s="89"/>
    </row>
    <row r="217" spans="2:14" s="4" customFormat="1" ht="15" customHeight="1">
      <c r="B217" s="784"/>
      <c r="C217" s="89"/>
      <c r="D217" s="89"/>
      <c r="E217" s="89"/>
      <c r="F217" s="785"/>
      <c r="G217" s="89"/>
      <c r="H217" s="89"/>
      <c r="I217" s="524"/>
      <c r="J217" s="42"/>
      <c r="K217" s="43"/>
      <c r="L217" s="89"/>
      <c r="N217" s="89"/>
    </row>
    <row r="218" spans="1:14" s="4" customFormat="1" ht="15" customHeight="1">
      <c r="A218" s="786"/>
      <c r="B218" s="787"/>
      <c r="C218" s="119"/>
      <c r="D218" s="119"/>
      <c r="E218" s="119"/>
      <c r="F218" s="785"/>
      <c r="G218" s="119"/>
      <c r="H218" s="119"/>
      <c r="I218" s="788"/>
      <c r="J218" s="119"/>
      <c r="K218" s="789"/>
      <c r="L218" s="89"/>
      <c r="N218" s="89"/>
    </row>
    <row r="219" spans="1:12" s="4" customFormat="1" ht="15" customHeight="1">
      <c r="A219" s="790"/>
      <c r="B219" s="791"/>
      <c r="C219" s="119"/>
      <c r="D219" s="119"/>
      <c r="E219" s="119"/>
      <c r="F219" s="785"/>
      <c r="G219" s="119"/>
      <c r="H219" s="119"/>
      <c r="I219" s="788"/>
      <c r="J219" s="119"/>
      <c r="K219" s="789"/>
      <c r="L219" s="119"/>
    </row>
    <row r="220" spans="1:12" s="4" customFormat="1" ht="15" customHeight="1">
      <c r="A220" s="790"/>
      <c r="B220" s="792"/>
      <c r="C220" s="792"/>
      <c r="D220" s="42"/>
      <c r="E220" s="42"/>
      <c r="F220" s="532"/>
      <c r="G220" s="42"/>
      <c r="H220" s="42"/>
      <c r="I220" s="524"/>
      <c r="J220" s="42"/>
      <c r="K220" s="793"/>
      <c r="L220" s="119"/>
    </row>
    <row r="221" spans="1:12" s="4" customFormat="1" ht="15" customHeight="1">
      <c r="A221" s="790"/>
      <c r="B221" s="42"/>
      <c r="C221" s="42"/>
      <c r="D221" s="42"/>
      <c r="E221" s="42"/>
      <c r="F221" s="532"/>
      <c r="G221" s="42"/>
      <c r="H221" s="42"/>
      <c r="I221" s="524"/>
      <c r="J221" s="42"/>
      <c r="K221" s="794"/>
      <c r="L221" s="89"/>
    </row>
    <row r="222" spans="2:12" s="4" customFormat="1" ht="15" customHeight="1">
      <c r="B222" s="756"/>
      <c r="C222" s="89"/>
      <c r="D222" s="89"/>
      <c r="E222" s="89"/>
      <c r="F222" s="532"/>
      <c r="G222" s="89"/>
      <c r="H222" s="42"/>
      <c r="I222" s="703"/>
      <c r="J222" s="42"/>
      <c r="K222" s="43"/>
      <c r="L222" s="89"/>
    </row>
    <row r="223" spans="2:12" s="4" customFormat="1" ht="15" customHeight="1">
      <c r="B223" s="756"/>
      <c r="C223" s="89"/>
      <c r="D223" s="89"/>
      <c r="E223" s="89"/>
      <c r="F223" s="532"/>
      <c r="G223" s="89"/>
      <c r="H223" s="42"/>
      <c r="I223" s="703"/>
      <c r="J223" s="42"/>
      <c r="K223" s="43"/>
      <c r="L223" s="89"/>
    </row>
    <row r="224" spans="2:16" s="4" customFormat="1" ht="15" customHeight="1">
      <c r="B224" s="756"/>
      <c r="C224" s="89"/>
      <c r="D224" s="89"/>
      <c r="E224" s="89"/>
      <c r="F224" s="532"/>
      <c r="G224" s="89"/>
      <c r="H224" s="42"/>
      <c r="I224" s="703"/>
      <c r="J224" s="42"/>
      <c r="K224" s="43"/>
      <c r="L224" s="89"/>
      <c r="O224" s="119"/>
      <c r="P224" s="119"/>
    </row>
    <row r="225" spans="2:16" s="4" customFormat="1" ht="15" customHeight="1">
      <c r="B225" s="756"/>
      <c r="C225" s="89"/>
      <c r="D225" s="89"/>
      <c r="E225" s="89"/>
      <c r="F225" s="532"/>
      <c r="G225" s="89"/>
      <c r="H225" s="42"/>
      <c r="I225" s="703"/>
      <c r="J225" s="42"/>
      <c r="K225" s="43"/>
      <c r="L225" s="89"/>
      <c r="O225" s="119"/>
      <c r="P225" s="119"/>
    </row>
    <row r="226" spans="2:22" s="4" customFormat="1" ht="15" customHeight="1">
      <c r="B226" s="784"/>
      <c r="C226" s="42"/>
      <c r="D226" s="42"/>
      <c r="E226" s="42"/>
      <c r="F226" s="785"/>
      <c r="G226" s="89"/>
      <c r="H226" s="42"/>
      <c r="I226" s="792"/>
      <c r="J226" s="792"/>
      <c r="K226" s="43"/>
      <c r="L226" s="89"/>
      <c r="O226" s="119"/>
      <c r="P226" s="119"/>
      <c r="Q226" s="119"/>
      <c r="R226" s="119"/>
      <c r="S226" s="119"/>
      <c r="T226" s="119"/>
      <c r="U226" s="119"/>
      <c r="V226" s="119"/>
    </row>
    <row r="227" spans="2:22" s="4" customFormat="1" ht="15" customHeight="1">
      <c r="B227" s="784"/>
      <c r="C227" s="89"/>
      <c r="D227" s="89"/>
      <c r="E227" s="89"/>
      <c r="F227" s="785"/>
      <c r="G227" s="89"/>
      <c r="H227" s="89"/>
      <c r="I227" s="792"/>
      <c r="J227" s="792"/>
      <c r="K227" s="43"/>
      <c r="L227" s="89"/>
      <c r="O227" s="119"/>
      <c r="P227" s="119"/>
      <c r="Q227" s="119"/>
      <c r="R227" s="119"/>
      <c r="S227" s="119"/>
      <c r="T227" s="119"/>
      <c r="U227" s="119"/>
      <c r="V227" s="119"/>
    </row>
    <row r="228" spans="2:22" s="4" customFormat="1" ht="15" customHeight="1">
      <c r="B228" s="784"/>
      <c r="C228" s="89"/>
      <c r="D228" s="89"/>
      <c r="E228" s="89"/>
      <c r="F228" s="785"/>
      <c r="G228" s="89"/>
      <c r="H228" s="89"/>
      <c r="I228" s="524"/>
      <c r="J228" s="42"/>
      <c r="K228" s="43"/>
      <c r="L228" s="89"/>
      <c r="N228" s="89"/>
      <c r="Q228" s="119"/>
      <c r="R228" s="119"/>
      <c r="S228" s="119"/>
      <c r="T228" s="119"/>
      <c r="U228" s="119"/>
      <c r="V228" s="119"/>
    </row>
    <row r="229" spans="2:22" s="4" customFormat="1" ht="18.75" customHeight="1">
      <c r="B229" s="784"/>
      <c r="C229" s="89"/>
      <c r="D229" s="89"/>
      <c r="E229" s="89"/>
      <c r="F229" s="785"/>
      <c r="G229" s="89"/>
      <c r="H229" s="89"/>
      <c r="I229" s="795"/>
      <c r="J229" s="795"/>
      <c r="K229" s="43"/>
      <c r="L229" s="89"/>
      <c r="N229" s="89"/>
      <c r="Q229" s="119"/>
      <c r="R229" s="119"/>
      <c r="S229" s="119"/>
      <c r="T229" s="119"/>
      <c r="U229" s="119"/>
      <c r="V229" s="119"/>
    </row>
    <row r="230" spans="2:22" s="119" customFormat="1" ht="18.75" customHeight="1">
      <c r="B230" s="791"/>
      <c r="F230" s="785"/>
      <c r="I230" s="795"/>
      <c r="J230" s="795"/>
      <c r="K230" s="43"/>
      <c r="L230" s="89"/>
      <c r="N230" s="89"/>
      <c r="O230" s="4"/>
      <c r="P230" s="4"/>
      <c r="Q230" s="4"/>
      <c r="R230" s="4"/>
      <c r="S230" s="4"/>
      <c r="T230" s="4"/>
      <c r="U230" s="4"/>
      <c r="V230" s="4"/>
    </row>
    <row r="231" spans="2:22" s="119" customFormat="1" ht="11.25" customHeight="1">
      <c r="B231" s="791"/>
      <c r="F231" s="785"/>
      <c r="I231" s="788"/>
      <c r="K231" s="789"/>
      <c r="L231" s="89"/>
      <c r="O231" s="4"/>
      <c r="P231" s="4"/>
      <c r="Q231" s="4"/>
      <c r="R231" s="4"/>
      <c r="S231" s="4"/>
      <c r="T231" s="4"/>
      <c r="U231" s="4"/>
      <c r="V231" s="4"/>
    </row>
    <row r="232" spans="2:22" s="119" customFormat="1" ht="18.75" customHeight="1">
      <c r="B232" s="791"/>
      <c r="F232" s="785"/>
      <c r="I232" s="788"/>
      <c r="K232" s="789"/>
      <c r="N232" s="4"/>
      <c r="O232" s="4"/>
      <c r="P232" s="4"/>
      <c r="Q232" s="4"/>
      <c r="R232" s="4"/>
      <c r="S232" s="4"/>
      <c r="T232" s="4"/>
      <c r="U232" s="4"/>
      <c r="V232" s="4"/>
    </row>
    <row r="233" spans="2:22" s="119" customFormat="1" ht="15" customHeight="1">
      <c r="B233" s="791"/>
      <c r="F233" s="785"/>
      <c r="I233" s="788"/>
      <c r="K233" s="789"/>
      <c r="N233" s="4"/>
      <c r="O233" s="4"/>
      <c r="P233" s="4"/>
      <c r="Q233" s="4"/>
      <c r="R233" s="4"/>
      <c r="S233" s="4"/>
      <c r="T233" s="4"/>
      <c r="U233" s="4"/>
      <c r="V233" s="4"/>
    </row>
    <row r="234" spans="1:12" s="4" customFormat="1" ht="15" customHeight="1">
      <c r="A234" s="119"/>
      <c r="B234" s="791"/>
      <c r="C234" s="119"/>
      <c r="D234" s="119"/>
      <c r="E234" s="119"/>
      <c r="F234" s="785"/>
      <c r="G234" s="119"/>
      <c r="H234" s="119"/>
      <c r="I234" s="788"/>
      <c r="J234" s="119"/>
      <c r="K234" s="789"/>
      <c r="L234" s="119"/>
    </row>
    <row r="235" spans="1:12" s="4" customFormat="1" ht="15" customHeight="1">
      <c r="A235" s="119"/>
      <c r="B235" s="791"/>
      <c r="C235" s="119"/>
      <c r="D235" s="119"/>
      <c r="E235" s="119"/>
      <c r="F235" s="785"/>
      <c r="G235" s="119"/>
      <c r="H235" s="119"/>
      <c r="I235" s="788"/>
      <c r="J235" s="119"/>
      <c r="K235" s="789"/>
      <c r="L235" s="119"/>
    </row>
    <row r="236" spans="1:16" s="4" customFormat="1" ht="15" customHeight="1">
      <c r="A236" s="119"/>
      <c r="B236" s="791"/>
      <c r="C236" s="119"/>
      <c r="D236" s="119"/>
      <c r="E236" s="119"/>
      <c r="F236" s="785"/>
      <c r="G236" s="119"/>
      <c r="H236" s="119"/>
      <c r="I236" s="788"/>
      <c r="J236" s="119"/>
      <c r="K236" s="789"/>
      <c r="L236" s="119"/>
      <c r="O236" s="119"/>
      <c r="P236" s="119"/>
    </row>
    <row r="237" spans="1:16" s="4" customFormat="1" ht="15" customHeight="1">
      <c r="A237" s="119"/>
      <c r="B237" s="791"/>
      <c r="C237" s="119"/>
      <c r="D237" s="119"/>
      <c r="E237" s="119"/>
      <c r="F237" s="785"/>
      <c r="G237" s="119"/>
      <c r="H237" s="119"/>
      <c r="I237" s="788"/>
      <c r="J237" s="119"/>
      <c r="K237" s="789"/>
      <c r="L237" s="119"/>
      <c r="O237" s="119"/>
      <c r="P237" s="119"/>
    </row>
    <row r="238" spans="1:22" s="4" customFormat="1" ht="15" customHeight="1">
      <c r="A238" s="119"/>
      <c r="B238" s="791"/>
      <c r="C238" s="119"/>
      <c r="D238" s="119"/>
      <c r="E238" s="119"/>
      <c r="F238" s="785"/>
      <c r="G238" s="119"/>
      <c r="H238" s="119"/>
      <c r="I238" s="788"/>
      <c r="J238" s="119"/>
      <c r="K238" s="789"/>
      <c r="L238" s="119"/>
      <c r="O238" s="119"/>
      <c r="P238" s="119"/>
      <c r="Q238" s="119"/>
      <c r="R238" s="119"/>
      <c r="S238" s="119"/>
      <c r="T238" s="119"/>
      <c r="U238" s="119"/>
      <c r="V238" s="119"/>
    </row>
    <row r="239" spans="1:22" s="4" customFormat="1" ht="15" customHeight="1">
      <c r="A239" s="119"/>
      <c r="B239" s="791"/>
      <c r="C239" s="119"/>
      <c r="D239" s="119"/>
      <c r="E239" s="119"/>
      <c r="F239" s="785"/>
      <c r="G239" s="119"/>
      <c r="H239" s="119"/>
      <c r="I239" s="788"/>
      <c r="J239" s="119"/>
      <c r="K239" s="789"/>
      <c r="L239" s="119"/>
      <c r="O239" s="119"/>
      <c r="P239" s="119"/>
      <c r="Q239" s="119"/>
      <c r="R239" s="119"/>
      <c r="S239" s="119"/>
      <c r="T239" s="119"/>
      <c r="U239" s="119"/>
      <c r="V239" s="119"/>
    </row>
    <row r="240" spans="1:22" s="4" customFormat="1" ht="15" customHeight="1">
      <c r="A240" s="119"/>
      <c r="B240" s="791"/>
      <c r="C240" s="119"/>
      <c r="D240" s="119"/>
      <c r="E240" s="119"/>
      <c r="F240" s="785"/>
      <c r="G240" s="119"/>
      <c r="H240" s="119"/>
      <c r="I240" s="788"/>
      <c r="J240" s="119"/>
      <c r="K240" s="789"/>
      <c r="L240" s="119"/>
      <c r="O240" s="119"/>
      <c r="P240" s="119"/>
      <c r="Q240" s="119"/>
      <c r="R240" s="119"/>
      <c r="S240" s="119"/>
      <c r="T240" s="119"/>
      <c r="U240" s="119"/>
      <c r="V240" s="119"/>
    </row>
    <row r="241" spans="1:22" s="4" customFormat="1" ht="15" customHeight="1">
      <c r="A241" s="119"/>
      <c r="B241" s="791"/>
      <c r="C241" s="119"/>
      <c r="D241" s="119"/>
      <c r="E241" s="119"/>
      <c r="F241" s="785"/>
      <c r="G241" s="119"/>
      <c r="H241" s="119"/>
      <c r="I241" s="788"/>
      <c r="J241" s="119"/>
      <c r="K241" s="789"/>
      <c r="L241" s="119"/>
      <c r="O241" s="119"/>
      <c r="P241" s="119"/>
      <c r="Q241" s="119"/>
      <c r="R241" s="119"/>
      <c r="S241" s="119"/>
      <c r="T241" s="119"/>
      <c r="U241" s="119"/>
      <c r="V241" s="119"/>
    </row>
    <row r="242" spans="1:22" s="4" customFormat="1" ht="15" customHeight="1">
      <c r="A242" s="119"/>
      <c r="B242" s="791"/>
      <c r="C242" s="119"/>
      <c r="D242" s="119"/>
      <c r="E242" s="119"/>
      <c r="F242" s="785"/>
      <c r="G242" s="119"/>
      <c r="H242" s="119"/>
      <c r="I242" s="788"/>
      <c r="J242" s="119"/>
      <c r="K242" s="789"/>
      <c r="L242" s="119"/>
      <c r="N242" s="89"/>
      <c r="O242" s="119"/>
      <c r="P242" s="119"/>
      <c r="Q242" s="119"/>
      <c r="R242" s="119"/>
      <c r="S242" s="119"/>
      <c r="T242" s="119"/>
      <c r="U242" s="119"/>
      <c r="V242" s="119"/>
    </row>
    <row r="243" spans="1:22" s="4" customFormat="1" ht="18.75" customHeight="1">
      <c r="A243" s="119"/>
      <c r="B243" s="791"/>
      <c r="C243" s="119"/>
      <c r="D243" s="119"/>
      <c r="E243" s="119"/>
      <c r="F243" s="785"/>
      <c r="G243" s="119"/>
      <c r="H243" s="119"/>
      <c r="I243" s="788"/>
      <c r="J243" s="119"/>
      <c r="K243" s="789"/>
      <c r="L243" s="119"/>
      <c r="N243" s="89"/>
      <c r="O243" s="119"/>
      <c r="P243" s="119"/>
      <c r="Q243" s="119"/>
      <c r="R243" s="119"/>
      <c r="S243" s="119"/>
      <c r="T243" s="119"/>
      <c r="U243" s="119"/>
      <c r="V243" s="119"/>
    </row>
    <row r="244" spans="2:14" s="119" customFormat="1" ht="18.75" customHeight="1">
      <c r="B244" s="791"/>
      <c r="F244" s="785"/>
      <c r="I244" s="788"/>
      <c r="K244" s="789"/>
      <c r="N244" s="89"/>
    </row>
    <row r="245" spans="2:11" s="119" customFormat="1" ht="11.25" customHeight="1">
      <c r="B245" s="791"/>
      <c r="F245" s="785"/>
      <c r="I245" s="788"/>
      <c r="K245" s="789"/>
    </row>
    <row r="246" spans="2:14" s="119" customFormat="1" ht="18.75" customHeight="1">
      <c r="B246" s="791"/>
      <c r="F246" s="785"/>
      <c r="I246" s="788"/>
      <c r="K246" s="789"/>
      <c r="N246" s="4"/>
    </row>
    <row r="247" spans="2:14" s="119" customFormat="1" ht="15" customHeight="1">
      <c r="B247" s="791"/>
      <c r="F247" s="785"/>
      <c r="I247" s="788"/>
      <c r="K247" s="789"/>
      <c r="N247" s="4"/>
    </row>
    <row r="248" spans="1:22" s="4" customFormat="1" ht="15" customHeight="1">
      <c r="A248" s="119"/>
      <c r="B248" s="791"/>
      <c r="C248" s="119"/>
      <c r="D248" s="119"/>
      <c r="E248" s="119"/>
      <c r="F248" s="785"/>
      <c r="G248" s="119"/>
      <c r="H248" s="119"/>
      <c r="I248" s="788"/>
      <c r="J248" s="119"/>
      <c r="K248" s="789"/>
      <c r="L248" s="119"/>
      <c r="O248" s="119"/>
      <c r="P248" s="119"/>
      <c r="Q248" s="119"/>
      <c r="R248" s="119"/>
      <c r="S248" s="119"/>
      <c r="T248" s="119"/>
      <c r="U248" s="119"/>
      <c r="V248" s="119"/>
    </row>
    <row r="249" spans="1:22" s="4" customFormat="1" ht="15" customHeight="1">
      <c r="A249" s="119"/>
      <c r="B249" s="791"/>
      <c r="C249" s="119"/>
      <c r="D249" s="119"/>
      <c r="E249" s="119"/>
      <c r="F249" s="785"/>
      <c r="G249" s="119"/>
      <c r="H249" s="119"/>
      <c r="I249" s="788"/>
      <c r="J249" s="119"/>
      <c r="K249" s="789"/>
      <c r="L249" s="119"/>
      <c r="O249" s="119"/>
      <c r="P249" s="119"/>
      <c r="Q249" s="119"/>
      <c r="R249" s="119"/>
      <c r="S249" s="119"/>
      <c r="T249" s="119"/>
      <c r="U249" s="119"/>
      <c r="V249" s="119"/>
    </row>
    <row r="250" spans="1:22" s="4" customFormat="1" ht="15" customHeight="1">
      <c r="A250" s="119"/>
      <c r="B250" s="791"/>
      <c r="C250" s="119"/>
      <c r="D250" s="119"/>
      <c r="E250" s="119"/>
      <c r="F250" s="785"/>
      <c r="G250" s="119"/>
      <c r="H250" s="119"/>
      <c r="I250" s="788"/>
      <c r="J250" s="119"/>
      <c r="K250" s="789"/>
      <c r="L250" s="119"/>
      <c r="O250" s="119"/>
      <c r="P250" s="119"/>
      <c r="Q250" s="119"/>
      <c r="R250" s="119"/>
      <c r="S250" s="119"/>
      <c r="T250" s="119"/>
      <c r="U250" s="119"/>
      <c r="V250" s="119"/>
    </row>
    <row r="251" spans="1:22" s="4" customFormat="1" ht="15" customHeight="1">
      <c r="A251" s="119"/>
      <c r="B251" s="791"/>
      <c r="C251" s="119"/>
      <c r="D251" s="119"/>
      <c r="E251" s="119"/>
      <c r="F251" s="785"/>
      <c r="G251" s="119"/>
      <c r="H251" s="119"/>
      <c r="I251" s="788"/>
      <c r="J251" s="119"/>
      <c r="K251" s="789"/>
      <c r="L251" s="119"/>
      <c r="O251" s="119"/>
      <c r="P251" s="119"/>
      <c r="Q251" s="119"/>
      <c r="R251" s="119"/>
      <c r="S251" s="119"/>
      <c r="T251" s="119"/>
      <c r="U251" s="119"/>
      <c r="V251" s="119"/>
    </row>
    <row r="252" spans="1:22" s="4" customFormat="1" ht="15" customHeight="1">
      <c r="A252" s="119"/>
      <c r="B252" s="791"/>
      <c r="C252" s="119"/>
      <c r="D252" s="119"/>
      <c r="E252" s="119"/>
      <c r="F252" s="785"/>
      <c r="G252" s="119"/>
      <c r="H252" s="119"/>
      <c r="I252" s="788"/>
      <c r="J252" s="119"/>
      <c r="K252" s="789"/>
      <c r="L252" s="119"/>
      <c r="O252" s="119"/>
      <c r="P252" s="119"/>
      <c r="Q252" s="119"/>
      <c r="R252" s="119"/>
      <c r="S252" s="119"/>
      <c r="T252" s="119"/>
      <c r="U252" s="119"/>
      <c r="V252" s="119"/>
    </row>
    <row r="253" spans="1:22" s="4" customFormat="1" ht="15" customHeight="1">
      <c r="A253" s="119"/>
      <c r="B253" s="791"/>
      <c r="C253" s="119"/>
      <c r="D253" s="119"/>
      <c r="E253" s="119"/>
      <c r="F253" s="785"/>
      <c r="G253" s="119"/>
      <c r="H253" s="119"/>
      <c r="I253" s="788"/>
      <c r="J253" s="119"/>
      <c r="K253" s="789"/>
      <c r="L253" s="119"/>
      <c r="O253" s="119"/>
      <c r="P253" s="119"/>
      <c r="Q253" s="119"/>
      <c r="R253" s="119"/>
      <c r="S253" s="119"/>
      <c r="T253" s="119"/>
      <c r="U253" s="119"/>
      <c r="V253" s="119"/>
    </row>
    <row r="254" spans="1:22" s="4" customFormat="1" ht="18.75" customHeight="1">
      <c r="A254" s="119"/>
      <c r="B254" s="791"/>
      <c r="C254" s="119"/>
      <c r="D254" s="119"/>
      <c r="E254" s="119"/>
      <c r="F254" s="785"/>
      <c r="G254" s="119"/>
      <c r="H254" s="119"/>
      <c r="I254" s="788"/>
      <c r="J254" s="119"/>
      <c r="K254" s="789"/>
      <c r="L254" s="119"/>
      <c r="N254" s="119"/>
      <c r="O254" s="119"/>
      <c r="P254" s="119"/>
      <c r="Q254" s="119"/>
      <c r="R254" s="119"/>
      <c r="S254" s="119"/>
      <c r="T254" s="119"/>
      <c r="U254" s="119"/>
      <c r="V254" s="119"/>
    </row>
    <row r="255" spans="1:22" s="4" customFormat="1" ht="18.75" customHeight="1">
      <c r="A255" s="119"/>
      <c r="B255" s="791"/>
      <c r="C255" s="119"/>
      <c r="D255" s="119"/>
      <c r="E255" s="119"/>
      <c r="F255" s="785"/>
      <c r="G255" s="119"/>
      <c r="H255" s="119"/>
      <c r="I255" s="788"/>
      <c r="J255" s="119"/>
      <c r="K255" s="789"/>
      <c r="L255" s="119"/>
      <c r="N255" s="119"/>
      <c r="O255" s="119"/>
      <c r="P255" s="119"/>
      <c r="Q255" s="119"/>
      <c r="R255" s="119"/>
      <c r="S255" s="119"/>
      <c r="T255" s="119"/>
      <c r="U255" s="119"/>
      <c r="V255" s="119"/>
    </row>
    <row r="256" spans="2:11" s="119" customFormat="1" ht="18.75" customHeight="1">
      <c r="B256" s="791"/>
      <c r="F256" s="785"/>
      <c r="I256" s="788"/>
      <c r="K256" s="789"/>
    </row>
    <row r="257" spans="2:11" s="119" customFormat="1" ht="18.75" customHeight="1">
      <c r="B257" s="791"/>
      <c r="F257" s="785"/>
      <c r="I257" s="788"/>
      <c r="K257" s="789"/>
    </row>
    <row r="258" spans="2:11" s="119" customFormat="1" ht="18.75" customHeight="1">
      <c r="B258" s="791"/>
      <c r="F258" s="785"/>
      <c r="I258" s="788"/>
      <c r="K258" s="789"/>
    </row>
    <row r="259" spans="2:11" s="119" customFormat="1" ht="18.75" customHeight="1">
      <c r="B259" s="791"/>
      <c r="F259" s="785"/>
      <c r="I259" s="788"/>
      <c r="K259" s="789"/>
    </row>
    <row r="260" spans="2:11" s="119" customFormat="1" ht="18.75" customHeight="1">
      <c r="B260" s="791"/>
      <c r="F260" s="785"/>
      <c r="I260" s="788"/>
      <c r="K260" s="789"/>
    </row>
    <row r="261" spans="2:11" s="119" customFormat="1" ht="18.75" customHeight="1">
      <c r="B261" s="791"/>
      <c r="F261" s="785"/>
      <c r="I261" s="788"/>
      <c r="K261" s="789"/>
    </row>
    <row r="262" spans="2:11" s="119" customFormat="1" ht="18.75" customHeight="1">
      <c r="B262" s="791"/>
      <c r="F262" s="785"/>
      <c r="I262" s="788"/>
      <c r="K262" s="789"/>
    </row>
    <row r="263" spans="2:11" s="119" customFormat="1" ht="18.75" customHeight="1">
      <c r="B263" s="791"/>
      <c r="F263" s="785"/>
      <c r="I263" s="788"/>
      <c r="K263" s="789"/>
    </row>
    <row r="264" spans="2:11" s="119" customFormat="1" ht="18.75" customHeight="1">
      <c r="B264" s="791"/>
      <c r="F264" s="785"/>
      <c r="I264" s="788"/>
      <c r="K264" s="789"/>
    </row>
    <row r="265" spans="2:11" s="119" customFormat="1" ht="18.75" customHeight="1">
      <c r="B265" s="791"/>
      <c r="F265" s="785"/>
      <c r="I265" s="788"/>
      <c r="K265" s="789"/>
    </row>
    <row r="266" spans="2:11" s="119" customFormat="1" ht="18.75" customHeight="1">
      <c r="B266" s="791"/>
      <c r="F266" s="785"/>
      <c r="I266" s="788"/>
      <c r="K266" s="789"/>
    </row>
    <row r="267" spans="2:11" s="119" customFormat="1" ht="18.75" customHeight="1">
      <c r="B267" s="791"/>
      <c r="F267" s="785"/>
      <c r="I267" s="788"/>
      <c r="K267" s="789"/>
    </row>
    <row r="268" spans="2:11" s="119" customFormat="1" ht="18.75" customHeight="1">
      <c r="B268" s="791"/>
      <c r="F268" s="785"/>
      <c r="I268" s="788"/>
      <c r="K268" s="789"/>
    </row>
    <row r="269" spans="2:11" s="119" customFormat="1" ht="18.75" customHeight="1">
      <c r="B269" s="791"/>
      <c r="F269" s="785"/>
      <c r="I269" s="788"/>
      <c r="K269" s="789"/>
    </row>
    <row r="270" spans="2:11" s="119" customFormat="1" ht="18.75" customHeight="1">
      <c r="B270" s="791"/>
      <c r="F270" s="785"/>
      <c r="I270" s="788"/>
      <c r="K270" s="789"/>
    </row>
    <row r="271" spans="2:11" s="119" customFormat="1" ht="18.75" customHeight="1">
      <c r="B271" s="791"/>
      <c r="F271" s="785"/>
      <c r="I271" s="788"/>
      <c r="K271" s="789"/>
    </row>
    <row r="272" spans="2:11" s="119" customFormat="1" ht="18.75" customHeight="1">
      <c r="B272" s="791"/>
      <c r="F272" s="785"/>
      <c r="I272" s="788"/>
      <c r="K272" s="789"/>
    </row>
    <row r="273" spans="2:11" s="119" customFormat="1" ht="18.75" customHeight="1">
      <c r="B273" s="791"/>
      <c r="F273" s="785"/>
      <c r="I273" s="788"/>
      <c r="K273" s="789"/>
    </row>
    <row r="274" spans="2:11" s="119" customFormat="1" ht="18.75" customHeight="1">
      <c r="B274" s="791"/>
      <c r="F274" s="785"/>
      <c r="I274" s="788"/>
      <c r="K274" s="789"/>
    </row>
    <row r="275" spans="2:11" s="119" customFormat="1" ht="18.75" customHeight="1">
      <c r="B275" s="791"/>
      <c r="F275" s="785"/>
      <c r="I275" s="788"/>
      <c r="K275" s="789"/>
    </row>
    <row r="276" spans="2:11" s="119" customFormat="1" ht="18.75" customHeight="1">
      <c r="B276" s="791"/>
      <c r="F276" s="785"/>
      <c r="I276" s="788"/>
      <c r="K276" s="789"/>
    </row>
    <row r="277" spans="2:11" s="119" customFormat="1" ht="18.75" customHeight="1">
      <c r="B277" s="791"/>
      <c r="F277" s="785"/>
      <c r="I277" s="788"/>
      <c r="K277" s="789"/>
    </row>
    <row r="278" spans="2:11" s="119" customFormat="1" ht="18.75" customHeight="1">
      <c r="B278" s="791"/>
      <c r="F278" s="785"/>
      <c r="I278" s="788"/>
      <c r="K278" s="789"/>
    </row>
    <row r="279" spans="2:11" s="119" customFormat="1" ht="18.75" customHeight="1">
      <c r="B279" s="791"/>
      <c r="F279" s="785"/>
      <c r="I279" s="788"/>
      <c r="K279" s="789"/>
    </row>
    <row r="280" spans="2:11" s="119" customFormat="1" ht="18.75" customHeight="1">
      <c r="B280" s="791"/>
      <c r="F280" s="785"/>
      <c r="I280" s="788"/>
      <c r="K280" s="789"/>
    </row>
    <row r="281" spans="2:11" s="119" customFormat="1" ht="18.75" customHeight="1">
      <c r="B281" s="791"/>
      <c r="F281" s="785"/>
      <c r="I281" s="788"/>
      <c r="K281" s="789"/>
    </row>
    <row r="282" spans="2:11" s="119" customFormat="1" ht="18.75" customHeight="1">
      <c r="B282" s="791"/>
      <c r="F282" s="785"/>
      <c r="I282" s="788"/>
      <c r="K282" s="789"/>
    </row>
    <row r="283" spans="2:11" s="119" customFormat="1" ht="18.75" customHeight="1">
      <c r="B283" s="791"/>
      <c r="F283" s="785"/>
      <c r="I283" s="788"/>
      <c r="K283" s="789"/>
    </row>
    <row r="284" spans="2:11" s="119" customFormat="1" ht="18.75" customHeight="1">
      <c r="B284" s="791"/>
      <c r="F284" s="785"/>
      <c r="I284" s="788"/>
      <c r="K284" s="789"/>
    </row>
    <row r="285" spans="2:11" s="119" customFormat="1" ht="18.75" customHeight="1">
      <c r="B285" s="791"/>
      <c r="F285" s="785"/>
      <c r="I285" s="788"/>
      <c r="K285" s="789"/>
    </row>
    <row r="286" spans="2:11" s="119" customFormat="1" ht="18.75" customHeight="1">
      <c r="B286" s="791"/>
      <c r="F286" s="785"/>
      <c r="I286" s="788"/>
      <c r="K286" s="789"/>
    </row>
    <row r="287" spans="2:11" s="119" customFormat="1" ht="18.75" customHeight="1">
      <c r="B287" s="791"/>
      <c r="F287" s="785"/>
      <c r="I287" s="788"/>
      <c r="K287" s="789"/>
    </row>
    <row r="288" spans="2:11" s="119" customFormat="1" ht="18.75" customHeight="1">
      <c r="B288" s="791"/>
      <c r="F288" s="785"/>
      <c r="I288" s="788"/>
      <c r="K288" s="789"/>
    </row>
    <row r="289" spans="2:11" s="119" customFormat="1" ht="18.75" customHeight="1">
      <c r="B289" s="791"/>
      <c r="F289" s="785"/>
      <c r="I289" s="788"/>
      <c r="K289" s="789"/>
    </row>
    <row r="290" spans="2:11" s="119" customFormat="1" ht="18.75" customHeight="1">
      <c r="B290" s="791"/>
      <c r="F290" s="785"/>
      <c r="I290" s="788"/>
      <c r="K290" s="789"/>
    </row>
    <row r="291" spans="2:11" s="119" customFormat="1" ht="18.75" customHeight="1">
      <c r="B291" s="791"/>
      <c r="F291" s="785"/>
      <c r="I291" s="788"/>
      <c r="K291" s="789"/>
    </row>
    <row r="292" spans="2:11" s="119" customFormat="1" ht="18.75" customHeight="1">
      <c r="B292" s="791"/>
      <c r="F292" s="785"/>
      <c r="I292" s="788"/>
      <c r="K292" s="789"/>
    </row>
    <row r="293" spans="2:11" s="119" customFormat="1" ht="18.75" customHeight="1">
      <c r="B293" s="791"/>
      <c r="F293" s="785"/>
      <c r="I293" s="788"/>
      <c r="K293" s="789"/>
    </row>
    <row r="294" spans="2:11" s="119" customFormat="1" ht="18.75" customHeight="1">
      <c r="B294" s="791"/>
      <c r="F294" s="785"/>
      <c r="I294" s="788"/>
      <c r="K294" s="789"/>
    </row>
    <row r="295" spans="2:11" s="119" customFormat="1" ht="18.75" customHeight="1">
      <c r="B295" s="791"/>
      <c r="F295" s="785"/>
      <c r="I295" s="788"/>
      <c r="K295" s="789"/>
    </row>
    <row r="296" spans="2:11" s="119" customFormat="1" ht="18.75" customHeight="1">
      <c r="B296" s="791"/>
      <c r="F296" s="785"/>
      <c r="I296" s="788"/>
      <c r="K296" s="789"/>
    </row>
    <row r="297" spans="2:11" s="119" customFormat="1" ht="18.75" customHeight="1">
      <c r="B297" s="791"/>
      <c r="F297" s="785"/>
      <c r="I297" s="788"/>
      <c r="K297" s="789"/>
    </row>
    <row r="298" spans="2:11" s="119" customFormat="1" ht="18.75" customHeight="1">
      <c r="B298" s="791"/>
      <c r="F298" s="785"/>
      <c r="I298" s="788"/>
      <c r="K298" s="789"/>
    </row>
    <row r="299" spans="2:11" s="119" customFormat="1" ht="18.75" customHeight="1">
      <c r="B299" s="791"/>
      <c r="F299" s="785"/>
      <c r="I299" s="788"/>
      <c r="K299" s="789"/>
    </row>
    <row r="300" spans="2:11" s="119" customFormat="1" ht="18.75" customHeight="1">
      <c r="B300" s="791"/>
      <c r="F300" s="785"/>
      <c r="I300" s="788"/>
      <c r="K300" s="789"/>
    </row>
    <row r="301" spans="2:11" s="119" customFormat="1" ht="18.75" customHeight="1">
      <c r="B301" s="791"/>
      <c r="F301" s="785"/>
      <c r="I301" s="788"/>
      <c r="K301" s="789"/>
    </row>
    <row r="302" spans="2:11" s="119" customFormat="1" ht="18.75" customHeight="1">
      <c r="B302" s="791"/>
      <c r="F302" s="785"/>
      <c r="I302" s="788"/>
      <c r="K302" s="789"/>
    </row>
    <row r="303" spans="2:11" s="119" customFormat="1" ht="18.75" customHeight="1">
      <c r="B303" s="791"/>
      <c r="F303" s="785"/>
      <c r="I303" s="788"/>
      <c r="K303" s="789"/>
    </row>
    <row r="304" spans="2:11" s="119" customFormat="1" ht="18.75" customHeight="1">
      <c r="B304" s="791"/>
      <c r="F304" s="785"/>
      <c r="I304" s="788"/>
      <c r="K304" s="789"/>
    </row>
    <row r="305" spans="2:11" s="119" customFormat="1" ht="18.75" customHeight="1">
      <c r="B305" s="791"/>
      <c r="F305" s="785"/>
      <c r="I305" s="788"/>
      <c r="K305" s="789"/>
    </row>
    <row r="306" spans="2:11" s="119" customFormat="1" ht="18.75" customHeight="1">
      <c r="B306" s="791"/>
      <c r="F306" s="785"/>
      <c r="I306" s="788"/>
      <c r="K306" s="789"/>
    </row>
    <row r="307" spans="2:11" s="119" customFormat="1" ht="18.75" customHeight="1">
      <c r="B307" s="791"/>
      <c r="F307" s="785"/>
      <c r="I307" s="788"/>
      <c r="K307" s="789"/>
    </row>
    <row r="308" spans="2:11" s="119" customFormat="1" ht="18.75" customHeight="1">
      <c r="B308" s="791"/>
      <c r="F308" s="785"/>
      <c r="I308" s="788"/>
      <c r="K308" s="789"/>
    </row>
    <row r="309" spans="2:11" s="119" customFormat="1" ht="18.75" customHeight="1">
      <c r="B309" s="791"/>
      <c r="F309" s="785"/>
      <c r="I309" s="788"/>
      <c r="K309" s="789"/>
    </row>
    <row r="310" spans="2:11" s="119" customFormat="1" ht="18.75" customHeight="1">
      <c r="B310" s="791"/>
      <c r="F310" s="785"/>
      <c r="I310" s="788"/>
      <c r="K310" s="789"/>
    </row>
    <row r="311" spans="2:11" s="119" customFormat="1" ht="18.75" customHeight="1">
      <c r="B311" s="791"/>
      <c r="F311" s="785"/>
      <c r="I311" s="788"/>
      <c r="K311" s="789"/>
    </row>
    <row r="312" spans="2:11" s="119" customFormat="1" ht="18.75" customHeight="1">
      <c r="B312" s="791"/>
      <c r="F312" s="785"/>
      <c r="I312" s="788"/>
      <c r="K312" s="789"/>
    </row>
    <row r="313" spans="2:11" s="119" customFormat="1" ht="18.75" customHeight="1">
      <c r="B313" s="791"/>
      <c r="F313" s="785"/>
      <c r="I313" s="788"/>
      <c r="K313" s="789"/>
    </row>
    <row r="314" spans="2:11" s="119" customFormat="1" ht="18.75" customHeight="1">
      <c r="B314" s="791"/>
      <c r="F314" s="785"/>
      <c r="I314" s="788"/>
      <c r="K314" s="789"/>
    </row>
    <row r="315" spans="2:11" s="119" customFormat="1" ht="18.75" customHeight="1">
      <c r="B315" s="791"/>
      <c r="F315" s="785"/>
      <c r="I315" s="788"/>
      <c r="K315" s="789"/>
    </row>
    <row r="316" spans="2:11" s="119" customFormat="1" ht="18.75" customHeight="1">
      <c r="B316" s="791"/>
      <c r="F316" s="785"/>
      <c r="I316" s="788"/>
      <c r="K316" s="789"/>
    </row>
    <row r="317" spans="2:11" s="119" customFormat="1" ht="18.75" customHeight="1">
      <c r="B317" s="791"/>
      <c r="F317" s="785"/>
      <c r="I317" s="788"/>
      <c r="K317" s="789"/>
    </row>
    <row r="318" spans="2:11" s="119" customFormat="1" ht="18.75" customHeight="1">
      <c r="B318" s="791"/>
      <c r="F318" s="785"/>
      <c r="I318" s="788"/>
      <c r="K318" s="789"/>
    </row>
    <row r="319" spans="2:11" s="119" customFormat="1" ht="18.75" customHeight="1">
      <c r="B319" s="791"/>
      <c r="F319" s="785"/>
      <c r="I319" s="788"/>
      <c r="K319" s="789"/>
    </row>
    <row r="320" spans="2:11" s="119" customFormat="1" ht="18.75" customHeight="1">
      <c r="B320" s="791"/>
      <c r="F320" s="785"/>
      <c r="I320" s="788"/>
      <c r="K320" s="789"/>
    </row>
    <row r="321" spans="2:11" s="119" customFormat="1" ht="18.75" customHeight="1">
      <c r="B321" s="791"/>
      <c r="F321" s="785"/>
      <c r="I321" s="788"/>
      <c r="K321" s="789"/>
    </row>
    <row r="322" spans="2:11" s="119" customFormat="1" ht="18.75" customHeight="1">
      <c r="B322" s="791"/>
      <c r="F322" s="785"/>
      <c r="I322" s="788"/>
      <c r="K322" s="789"/>
    </row>
    <row r="323" spans="2:11" s="119" customFormat="1" ht="18.75" customHeight="1">
      <c r="B323" s="791"/>
      <c r="F323" s="785"/>
      <c r="I323" s="788"/>
      <c r="K323" s="789"/>
    </row>
    <row r="324" spans="2:11" s="119" customFormat="1" ht="18.75" customHeight="1">
      <c r="B324" s="791"/>
      <c r="F324" s="785"/>
      <c r="I324" s="788"/>
      <c r="K324" s="789"/>
    </row>
    <row r="325" spans="2:11" s="119" customFormat="1" ht="18.75" customHeight="1">
      <c r="B325" s="791"/>
      <c r="F325" s="785"/>
      <c r="I325" s="788"/>
      <c r="K325" s="789"/>
    </row>
    <row r="326" spans="2:11" s="119" customFormat="1" ht="18.75" customHeight="1">
      <c r="B326" s="791"/>
      <c r="F326" s="785"/>
      <c r="I326" s="788"/>
      <c r="K326" s="789"/>
    </row>
    <row r="327" spans="2:11" s="119" customFormat="1" ht="18.75" customHeight="1">
      <c r="B327" s="791"/>
      <c r="F327" s="785"/>
      <c r="I327" s="788"/>
      <c r="K327" s="789"/>
    </row>
    <row r="328" spans="2:11" s="119" customFormat="1" ht="18.75" customHeight="1">
      <c r="B328" s="791"/>
      <c r="F328" s="785"/>
      <c r="I328" s="788"/>
      <c r="K328" s="789"/>
    </row>
    <row r="329" spans="2:11" s="119" customFormat="1" ht="18.75" customHeight="1">
      <c r="B329" s="791"/>
      <c r="F329" s="785"/>
      <c r="I329" s="788"/>
      <c r="K329" s="789"/>
    </row>
    <row r="330" spans="2:11" s="119" customFormat="1" ht="18.75" customHeight="1">
      <c r="B330" s="791"/>
      <c r="F330" s="785"/>
      <c r="I330" s="788"/>
      <c r="K330" s="789"/>
    </row>
    <row r="331" spans="2:11" s="119" customFormat="1" ht="18.75" customHeight="1">
      <c r="B331" s="791"/>
      <c r="F331" s="785"/>
      <c r="I331" s="788"/>
      <c r="K331" s="789"/>
    </row>
    <row r="332" spans="2:11" s="119" customFormat="1" ht="18.75" customHeight="1">
      <c r="B332" s="791"/>
      <c r="F332" s="785"/>
      <c r="I332" s="788"/>
      <c r="K332" s="789"/>
    </row>
    <row r="333" spans="2:11" s="119" customFormat="1" ht="18.75" customHeight="1">
      <c r="B333" s="791"/>
      <c r="F333" s="785"/>
      <c r="I333" s="788"/>
      <c r="K333" s="789"/>
    </row>
    <row r="334" spans="2:11" s="119" customFormat="1" ht="18.75" customHeight="1">
      <c r="B334" s="791"/>
      <c r="F334" s="785"/>
      <c r="I334" s="788"/>
      <c r="K334" s="789"/>
    </row>
    <row r="335" spans="2:11" s="119" customFormat="1" ht="18.75" customHeight="1">
      <c r="B335" s="791"/>
      <c r="F335" s="785"/>
      <c r="I335" s="788"/>
      <c r="K335" s="789"/>
    </row>
    <row r="336" spans="2:11" s="119" customFormat="1" ht="18.75" customHeight="1">
      <c r="B336" s="791"/>
      <c r="F336" s="785"/>
      <c r="I336" s="788"/>
      <c r="K336" s="789"/>
    </row>
    <row r="337" spans="2:11" s="119" customFormat="1" ht="18.75" customHeight="1">
      <c r="B337" s="791"/>
      <c r="F337" s="785"/>
      <c r="I337" s="788"/>
      <c r="K337" s="789"/>
    </row>
    <row r="338" spans="2:11" s="119" customFormat="1" ht="18.75" customHeight="1">
      <c r="B338" s="791"/>
      <c r="F338" s="785"/>
      <c r="I338" s="788"/>
      <c r="K338" s="789"/>
    </row>
    <row r="339" spans="2:11" s="119" customFormat="1" ht="18.75" customHeight="1">
      <c r="B339" s="791"/>
      <c r="F339" s="785"/>
      <c r="I339" s="788"/>
      <c r="K339" s="789"/>
    </row>
    <row r="340" spans="2:11" s="119" customFormat="1" ht="18.75" customHeight="1">
      <c r="B340" s="791"/>
      <c r="F340" s="785"/>
      <c r="I340" s="788"/>
      <c r="K340" s="789"/>
    </row>
    <row r="341" spans="2:11" s="119" customFormat="1" ht="18.75" customHeight="1">
      <c r="B341" s="791"/>
      <c r="F341" s="785"/>
      <c r="I341" s="788"/>
      <c r="K341" s="789"/>
    </row>
    <row r="342" spans="2:11" s="119" customFormat="1" ht="18.75" customHeight="1">
      <c r="B342" s="791"/>
      <c r="F342" s="785"/>
      <c r="I342" s="788"/>
      <c r="K342" s="789"/>
    </row>
    <row r="343" spans="2:11" s="119" customFormat="1" ht="18.75" customHeight="1">
      <c r="B343" s="791"/>
      <c r="F343" s="785"/>
      <c r="I343" s="788"/>
      <c r="K343" s="789"/>
    </row>
    <row r="344" spans="2:11" s="119" customFormat="1" ht="18.75" customHeight="1">
      <c r="B344" s="791"/>
      <c r="F344" s="785"/>
      <c r="I344" s="788"/>
      <c r="K344" s="789"/>
    </row>
    <row r="345" spans="2:11" s="119" customFormat="1" ht="18.75" customHeight="1">
      <c r="B345" s="791"/>
      <c r="F345" s="785"/>
      <c r="I345" s="788"/>
      <c r="K345" s="789"/>
    </row>
    <row r="346" spans="2:11" s="119" customFormat="1" ht="18.75" customHeight="1">
      <c r="B346" s="791"/>
      <c r="F346" s="785"/>
      <c r="I346" s="788"/>
      <c r="K346" s="789"/>
    </row>
    <row r="347" spans="2:11" s="119" customFormat="1" ht="18.75" customHeight="1">
      <c r="B347" s="791"/>
      <c r="F347" s="785"/>
      <c r="I347" s="788"/>
      <c r="K347" s="789"/>
    </row>
    <row r="348" spans="2:11" s="119" customFormat="1" ht="18.75" customHeight="1">
      <c r="B348" s="791"/>
      <c r="F348" s="785"/>
      <c r="I348" s="788"/>
      <c r="K348" s="789"/>
    </row>
    <row r="349" spans="2:11" s="119" customFormat="1" ht="18.75" customHeight="1">
      <c r="B349" s="791"/>
      <c r="F349" s="785"/>
      <c r="I349" s="788"/>
      <c r="K349" s="789"/>
    </row>
  </sheetData>
  <sheetProtection/>
  <mergeCells count="223">
    <mergeCell ref="E133:F133"/>
    <mergeCell ref="D150:F150"/>
    <mergeCell ref="D142:F142"/>
    <mergeCell ref="D143:F143"/>
    <mergeCell ref="D144:F144"/>
    <mergeCell ref="T129:U129"/>
    <mergeCell ref="E130:F130"/>
    <mergeCell ref="T130:U130"/>
    <mergeCell ref="D131:D133"/>
    <mergeCell ref="E131:F131"/>
    <mergeCell ref="E132:F132"/>
    <mergeCell ref="Q121:R121"/>
    <mergeCell ref="I85:J85"/>
    <mergeCell ref="I86:J86"/>
    <mergeCell ref="Q86:R86"/>
    <mergeCell ref="Q107:R107"/>
    <mergeCell ref="E118:F118"/>
    <mergeCell ref="Q113:R113"/>
    <mergeCell ref="E123:F123"/>
    <mergeCell ref="E127:F127"/>
    <mergeCell ref="B128:B133"/>
    <mergeCell ref="C128:C133"/>
    <mergeCell ref="D128:D130"/>
    <mergeCell ref="E128:F128"/>
    <mergeCell ref="E129:F129"/>
    <mergeCell ref="B73:B84"/>
    <mergeCell ref="C73:C84"/>
    <mergeCell ref="D73:D78"/>
    <mergeCell ref="E73:E74"/>
    <mergeCell ref="B98:B100"/>
    <mergeCell ref="Q73:R73"/>
    <mergeCell ref="T73:U73"/>
    <mergeCell ref="E75:E76"/>
    <mergeCell ref="T75:U75"/>
    <mergeCell ref="E77:E78"/>
    <mergeCell ref="T77:U77"/>
    <mergeCell ref="T10:U10"/>
    <mergeCell ref="B15:C15"/>
    <mergeCell ref="D15:F15"/>
    <mergeCell ref="T15:U15"/>
    <mergeCell ref="A1:B1"/>
    <mergeCell ref="C1:F1"/>
    <mergeCell ref="Q3:R3"/>
    <mergeCell ref="T3:U3"/>
    <mergeCell ref="I1:L1"/>
    <mergeCell ref="B17:B22"/>
    <mergeCell ref="C17:C22"/>
    <mergeCell ref="D17:D22"/>
    <mergeCell ref="E17:E18"/>
    <mergeCell ref="E21:E22"/>
    <mergeCell ref="B5:F6"/>
    <mergeCell ref="B8:F9"/>
    <mergeCell ref="T21:U21"/>
    <mergeCell ref="Q17:R17"/>
    <mergeCell ref="T17:U17"/>
    <mergeCell ref="E19:E20"/>
    <mergeCell ref="T19:U19"/>
    <mergeCell ref="T121:U121"/>
    <mergeCell ref="T37:U37"/>
    <mergeCell ref="Q23:R23"/>
    <mergeCell ref="T23:U23"/>
    <mergeCell ref="E25:E26"/>
    <mergeCell ref="T25:U25"/>
    <mergeCell ref="B23:B34"/>
    <mergeCell ref="C23:C34"/>
    <mergeCell ref="D23:D28"/>
    <mergeCell ref="E23:E24"/>
    <mergeCell ref="E27:E28"/>
    <mergeCell ref="T27:U27"/>
    <mergeCell ref="D29:D34"/>
    <mergeCell ref="E29:E30"/>
    <mergeCell ref="E31:E32"/>
    <mergeCell ref="E33:E34"/>
    <mergeCell ref="Q35:R35"/>
    <mergeCell ref="T35:U35"/>
    <mergeCell ref="B35:B46"/>
    <mergeCell ref="C35:C46"/>
    <mergeCell ref="D35:D40"/>
    <mergeCell ref="E35:E36"/>
    <mergeCell ref="D41:D46"/>
    <mergeCell ref="E41:E42"/>
    <mergeCell ref="E39:E40"/>
    <mergeCell ref="E37:E38"/>
    <mergeCell ref="T39:U39"/>
    <mergeCell ref="E43:E44"/>
    <mergeCell ref="E45:E46"/>
    <mergeCell ref="B47:B58"/>
    <mergeCell ref="C47:C58"/>
    <mergeCell ref="D47:D52"/>
    <mergeCell ref="E47:E48"/>
    <mergeCell ref="D53:D58"/>
    <mergeCell ref="E53:E54"/>
    <mergeCell ref="E55:E56"/>
    <mergeCell ref="E57:E58"/>
    <mergeCell ref="Q47:R47"/>
    <mergeCell ref="T47:U47"/>
    <mergeCell ref="E49:E50"/>
    <mergeCell ref="T49:U49"/>
    <mergeCell ref="E51:E52"/>
    <mergeCell ref="T51:U51"/>
    <mergeCell ref="Q61:R61"/>
    <mergeCell ref="T61:U61"/>
    <mergeCell ref="E63:E64"/>
    <mergeCell ref="T63:U63"/>
    <mergeCell ref="B61:B72"/>
    <mergeCell ref="C61:C72"/>
    <mergeCell ref="D61:D66"/>
    <mergeCell ref="E61:E62"/>
    <mergeCell ref="E65:E66"/>
    <mergeCell ref="T86:U86"/>
    <mergeCell ref="T65:U65"/>
    <mergeCell ref="D67:D72"/>
    <mergeCell ref="E67:E68"/>
    <mergeCell ref="E69:E70"/>
    <mergeCell ref="E71:E72"/>
    <mergeCell ref="D79:D84"/>
    <mergeCell ref="E79:E80"/>
    <mergeCell ref="E81:E82"/>
    <mergeCell ref="E83:E84"/>
    <mergeCell ref="T95:U95"/>
    <mergeCell ref="B96:C96"/>
    <mergeCell ref="D96:F96"/>
    <mergeCell ref="T96:U96"/>
    <mergeCell ref="T88:U88"/>
    <mergeCell ref="B90:F91"/>
    <mergeCell ref="T92:U92"/>
    <mergeCell ref="T93:U93"/>
    <mergeCell ref="C98:C100"/>
    <mergeCell ref="D98:D100"/>
    <mergeCell ref="E98:F98"/>
    <mergeCell ref="E100:F100"/>
    <mergeCell ref="Q95:R95"/>
    <mergeCell ref="T100:U100"/>
    <mergeCell ref="Q98:R98"/>
    <mergeCell ref="T98:U98"/>
    <mergeCell ref="E99:F99"/>
    <mergeCell ref="T99:U99"/>
    <mergeCell ref="T108:U108"/>
    <mergeCell ref="Q101:R101"/>
    <mergeCell ref="T101:U101"/>
    <mergeCell ref="E102:F102"/>
    <mergeCell ref="T102:U102"/>
    <mergeCell ref="B101:B106"/>
    <mergeCell ref="C101:C106"/>
    <mergeCell ref="D101:D103"/>
    <mergeCell ref="E101:F101"/>
    <mergeCell ref="E103:F103"/>
    <mergeCell ref="T103:U103"/>
    <mergeCell ref="D104:D106"/>
    <mergeCell ref="E104:F104"/>
    <mergeCell ref="E105:F105"/>
    <mergeCell ref="E106:F106"/>
    <mergeCell ref="T107:U107"/>
    <mergeCell ref="B107:B112"/>
    <mergeCell ref="C107:C112"/>
    <mergeCell ref="D107:D109"/>
    <mergeCell ref="E107:F107"/>
    <mergeCell ref="D110:D112"/>
    <mergeCell ref="E110:F110"/>
    <mergeCell ref="E109:F109"/>
    <mergeCell ref="E108:F108"/>
    <mergeCell ref="T109:U109"/>
    <mergeCell ref="E111:F111"/>
    <mergeCell ref="E112:F112"/>
    <mergeCell ref="B113:B118"/>
    <mergeCell ref="C113:C118"/>
    <mergeCell ref="D113:D115"/>
    <mergeCell ref="E113:F113"/>
    <mergeCell ref="D116:D118"/>
    <mergeCell ref="E116:F116"/>
    <mergeCell ref="E117:F117"/>
    <mergeCell ref="T113:U113"/>
    <mergeCell ref="E114:F114"/>
    <mergeCell ref="T114:U114"/>
    <mergeCell ref="E115:F115"/>
    <mergeCell ref="T115:U115"/>
    <mergeCell ref="Q122:R122"/>
    <mergeCell ref="T122:U122"/>
    <mergeCell ref="T123:U123"/>
    <mergeCell ref="B122:B127"/>
    <mergeCell ref="C122:C127"/>
    <mergeCell ref="D122:D124"/>
    <mergeCell ref="E122:F122"/>
    <mergeCell ref="E124:F124"/>
    <mergeCell ref="T124:U124"/>
    <mergeCell ref="D125:D127"/>
    <mergeCell ref="E125:F125"/>
    <mergeCell ref="E126:F126"/>
    <mergeCell ref="Q128:R128"/>
    <mergeCell ref="T128:U128"/>
    <mergeCell ref="T158:U158"/>
    <mergeCell ref="B160:F161"/>
    <mergeCell ref="T162:U162"/>
    <mergeCell ref="T163:U163"/>
    <mergeCell ref="I134:J134"/>
    <mergeCell ref="I135:J135"/>
    <mergeCell ref="B152:C152"/>
    <mergeCell ref="B138:K138"/>
    <mergeCell ref="B140:C140"/>
    <mergeCell ref="D140:F140"/>
    <mergeCell ref="B184:C184"/>
    <mergeCell ref="B164:F165"/>
    <mergeCell ref="D145:F145"/>
    <mergeCell ref="D146:F146"/>
    <mergeCell ref="D147:F147"/>
    <mergeCell ref="D148:F148"/>
    <mergeCell ref="D149:F149"/>
    <mergeCell ref="B156:F157"/>
    <mergeCell ref="D151:F151"/>
    <mergeCell ref="D152:F152"/>
    <mergeCell ref="I229:J229"/>
    <mergeCell ref="I230:J230"/>
    <mergeCell ref="I226:J226"/>
    <mergeCell ref="I227:J227"/>
    <mergeCell ref="B220:C220"/>
    <mergeCell ref="I201:J201"/>
    <mergeCell ref="I202:J202"/>
    <mergeCell ref="T166:U166"/>
    <mergeCell ref="I169:J169"/>
    <mergeCell ref="I170:J170"/>
    <mergeCell ref="B206:C206"/>
    <mergeCell ref="I215:J215"/>
    <mergeCell ref="I216:J216"/>
  </mergeCells>
  <printOptions/>
  <pageMargins left="0.787" right="0.787" top="0.984" bottom="0.984" header="0.512" footer="0.512"/>
  <pageSetup horizontalDpi="600" verticalDpi="600" orientation="portrait" paperSize="9" scale="84" r:id="rId1"/>
  <rowBreaks count="2" manualBreakCount="2">
    <brk id="58" max="11" man="1"/>
    <brk id="118" max="11" man="1"/>
  </rowBreaks>
</worksheet>
</file>

<file path=xl/worksheets/sheet9.xml><?xml version="1.0" encoding="utf-8"?>
<worksheet xmlns="http://schemas.openxmlformats.org/spreadsheetml/2006/main" xmlns:r="http://schemas.openxmlformats.org/officeDocument/2006/relationships">
  <dimension ref="A1:G73"/>
  <sheetViews>
    <sheetView view="pageBreakPreview" zoomScaleSheetLayoutView="100" zoomScalePageLayoutView="0" workbookViewId="0" topLeftCell="A1">
      <selection activeCell="AC33" sqref="AC33"/>
    </sheetView>
  </sheetViews>
  <sheetFormatPr defaultColWidth="9.00390625" defaultRowHeight="13.5"/>
  <cols>
    <col min="1" max="3" width="9.00390625" style="633" customWidth="1"/>
    <col min="4" max="4" width="28.50390625" style="633" customWidth="1"/>
    <col min="5" max="5" width="7.50390625" style="633" customWidth="1"/>
    <col min="6" max="6" width="9.375" style="633" customWidth="1"/>
    <col min="7" max="7" width="7.375" style="633" customWidth="1"/>
    <col min="8" max="16384" width="9.00390625" style="633" customWidth="1"/>
  </cols>
  <sheetData>
    <row r="1" ht="16.5" customHeight="1">
      <c r="A1" s="633" t="s">
        <v>359</v>
      </c>
    </row>
    <row r="2" spans="4:7" ht="16.5" customHeight="1">
      <c r="D2" s="638"/>
      <c r="E2" s="639" t="s">
        <v>145</v>
      </c>
      <c r="F2" s="640">
        <f>+'総括表'!H4</f>
        <v>0</v>
      </c>
      <c r="G2" s="640"/>
    </row>
    <row r="3" spans="4:7" ht="16.5" customHeight="1">
      <c r="D3" s="638"/>
      <c r="E3" s="638"/>
      <c r="F3" s="638"/>
      <c r="G3" s="638"/>
    </row>
    <row r="4" spans="1:7" ht="16.5" customHeight="1">
      <c r="A4" s="633" t="s">
        <v>912</v>
      </c>
      <c r="D4" s="638"/>
      <c r="E4" s="638"/>
      <c r="F4" s="638"/>
      <c r="G4" s="638"/>
    </row>
    <row r="5" ht="16.5" customHeight="1">
      <c r="G5" s="641" t="s">
        <v>344</v>
      </c>
    </row>
    <row r="6" spans="1:7" ht="16.5" customHeight="1">
      <c r="A6" s="642" t="s">
        <v>343</v>
      </c>
      <c r="B6" s="643" t="s">
        <v>353</v>
      </c>
      <c r="C6" s="644"/>
      <c r="D6" s="645"/>
      <c r="E6" s="646" t="s">
        <v>339</v>
      </c>
      <c r="F6" s="647"/>
      <c r="G6" s="648"/>
    </row>
    <row r="7" spans="1:7" ht="16.5" customHeight="1">
      <c r="A7" s="649" t="s">
        <v>338</v>
      </c>
      <c r="B7" s="650" t="s">
        <v>913</v>
      </c>
      <c r="C7" s="651"/>
      <c r="D7" s="652"/>
      <c r="E7" s="650" t="s">
        <v>358</v>
      </c>
      <c r="F7" s="651"/>
      <c r="G7" s="652"/>
    </row>
    <row r="8" spans="1:7" ht="16.5" customHeight="1">
      <c r="A8" s="653" t="s">
        <v>334</v>
      </c>
      <c r="B8" s="654" t="s">
        <v>357</v>
      </c>
      <c r="C8" s="655"/>
      <c r="D8" s="656"/>
      <c r="E8" s="654" t="s">
        <v>356</v>
      </c>
      <c r="F8" s="655"/>
      <c r="G8" s="656"/>
    </row>
    <row r="9" spans="1:7" ht="16.5" customHeight="1">
      <c r="A9" s="657"/>
      <c r="B9" s="658"/>
      <c r="C9" s="659"/>
      <c r="D9" s="660"/>
      <c r="E9" s="658"/>
      <c r="F9" s="659"/>
      <c r="G9" s="660"/>
    </row>
    <row r="10" spans="1:7" ht="16.5" customHeight="1" thickBot="1">
      <c r="A10" s="661"/>
      <c r="B10" s="662"/>
      <c r="C10" s="663"/>
      <c r="D10" s="664"/>
      <c r="E10" s="665"/>
      <c r="F10" s="666"/>
      <c r="G10" s="667"/>
    </row>
    <row r="11" spans="1:7" ht="16.5" customHeight="1" thickBot="1" thickTop="1">
      <c r="A11" s="668"/>
      <c r="B11" s="669"/>
      <c r="C11" s="670"/>
      <c r="D11" s="671"/>
      <c r="E11" s="672">
        <f>SUM(E9:G10)</f>
        <v>0</v>
      </c>
      <c r="F11" s="673"/>
      <c r="G11" s="674"/>
    </row>
    <row r="12" ht="16.5" customHeight="1" thickTop="1">
      <c r="G12" s="641" t="s">
        <v>355</v>
      </c>
    </row>
    <row r="13" ht="16.5" customHeight="1">
      <c r="A13" s="633" t="s">
        <v>354</v>
      </c>
    </row>
    <row r="14" ht="16.5" customHeight="1">
      <c r="G14" s="641" t="s">
        <v>344</v>
      </c>
    </row>
    <row r="15" spans="1:7" ht="16.5" customHeight="1">
      <c r="A15" s="642" t="s">
        <v>343</v>
      </c>
      <c r="B15" s="643" t="s">
        <v>353</v>
      </c>
      <c r="C15" s="644"/>
      <c r="D15" s="645"/>
      <c r="E15" s="646" t="s">
        <v>339</v>
      </c>
      <c r="F15" s="647"/>
      <c r="G15" s="648"/>
    </row>
    <row r="16" spans="1:7" ht="16.5" customHeight="1">
      <c r="A16" s="649" t="s">
        <v>338</v>
      </c>
      <c r="B16" s="650" t="s">
        <v>913</v>
      </c>
      <c r="C16" s="651"/>
      <c r="D16" s="652"/>
      <c r="E16" s="650" t="s">
        <v>352</v>
      </c>
      <c r="F16" s="651"/>
      <c r="G16" s="652"/>
    </row>
    <row r="17" spans="1:7" ht="16.5" customHeight="1">
      <c r="A17" s="653" t="s">
        <v>334</v>
      </c>
      <c r="B17" s="654" t="s">
        <v>351</v>
      </c>
      <c r="C17" s="655"/>
      <c r="D17" s="656"/>
      <c r="E17" s="654" t="s">
        <v>350</v>
      </c>
      <c r="F17" s="655"/>
      <c r="G17" s="656"/>
    </row>
    <row r="18" spans="1:7" ht="16.5" customHeight="1">
      <c r="A18" s="657"/>
      <c r="B18" s="658"/>
      <c r="C18" s="659"/>
      <c r="D18" s="660"/>
      <c r="E18" s="658"/>
      <c r="F18" s="659"/>
      <c r="G18" s="660"/>
    </row>
    <row r="19" spans="1:7" ht="16.5" customHeight="1" thickBot="1">
      <c r="A19" s="661"/>
      <c r="B19" s="662"/>
      <c r="C19" s="663"/>
      <c r="D19" s="664"/>
      <c r="E19" s="665"/>
      <c r="F19" s="666"/>
      <c r="G19" s="667"/>
    </row>
    <row r="20" spans="1:7" ht="16.5" customHeight="1" thickBot="1" thickTop="1">
      <c r="A20" s="668"/>
      <c r="B20" s="669"/>
      <c r="C20" s="670"/>
      <c r="D20" s="671"/>
      <c r="E20" s="672">
        <f>SUM(E18:G19)</f>
        <v>0</v>
      </c>
      <c r="F20" s="673"/>
      <c r="G20" s="674"/>
    </row>
    <row r="21" ht="16.5" customHeight="1" thickTop="1">
      <c r="G21" s="641" t="s">
        <v>349</v>
      </c>
    </row>
    <row r="22" ht="16.5" customHeight="1">
      <c r="A22" s="633" t="s">
        <v>348</v>
      </c>
    </row>
    <row r="23" ht="16.5" customHeight="1">
      <c r="G23" s="641" t="s">
        <v>344</v>
      </c>
    </row>
    <row r="24" spans="1:7" ht="16.5" customHeight="1">
      <c r="A24" s="642" t="s">
        <v>343</v>
      </c>
      <c r="B24" s="642" t="s">
        <v>342</v>
      </c>
      <c r="C24" s="642" t="s">
        <v>347</v>
      </c>
      <c r="D24" s="675" t="s">
        <v>346</v>
      </c>
      <c r="E24" s="646" t="s">
        <v>339</v>
      </c>
      <c r="F24" s="647"/>
      <c r="G24" s="648"/>
    </row>
    <row r="25" spans="1:7" ht="16.5" customHeight="1">
      <c r="A25" s="649" t="s">
        <v>338</v>
      </c>
      <c r="B25" s="649" t="s">
        <v>337</v>
      </c>
      <c r="C25" s="649" t="s">
        <v>336</v>
      </c>
      <c r="D25" s="649" t="s">
        <v>914</v>
      </c>
      <c r="E25" s="676" t="s">
        <v>335</v>
      </c>
      <c r="F25" s="677" t="s">
        <v>915</v>
      </c>
      <c r="G25" s="678"/>
    </row>
    <row r="26" spans="1:7" ht="16.5" customHeight="1">
      <c r="A26" s="649" t="s">
        <v>334</v>
      </c>
      <c r="B26" s="649"/>
      <c r="C26" s="649"/>
      <c r="D26" s="649"/>
      <c r="E26" s="679"/>
      <c r="F26" s="680" t="s">
        <v>333</v>
      </c>
      <c r="G26" s="681" t="s">
        <v>916</v>
      </c>
    </row>
    <row r="27" spans="1:7" ht="16.5" customHeight="1">
      <c r="A27" s="653"/>
      <c r="B27" s="653" t="s">
        <v>917</v>
      </c>
      <c r="C27" s="653" t="s">
        <v>918</v>
      </c>
      <c r="D27" s="682" t="s">
        <v>919</v>
      </c>
      <c r="E27" s="683" t="s">
        <v>920</v>
      </c>
      <c r="F27" s="682" t="s">
        <v>921</v>
      </c>
      <c r="G27" s="684"/>
    </row>
    <row r="28" spans="1:7" ht="16.5" customHeight="1">
      <c r="A28" s="657"/>
      <c r="B28" s="657"/>
      <c r="C28" s="657"/>
      <c r="D28" s="685"/>
      <c r="E28" s="686"/>
      <c r="F28" s="657"/>
      <c r="G28" s="687">
        <f>E28-F28</f>
        <v>0</v>
      </c>
    </row>
    <row r="29" spans="1:7" ht="16.5" customHeight="1" thickBot="1">
      <c r="A29" s="661"/>
      <c r="B29" s="661"/>
      <c r="C29" s="661"/>
      <c r="D29" s="688"/>
      <c r="E29" s="689"/>
      <c r="F29" s="661"/>
      <c r="G29" s="690">
        <f>E29-F29</f>
        <v>0</v>
      </c>
    </row>
    <row r="30" spans="1:7" ht="16.5" customHeight="1" thickBot="1" thickTop="1">
      <c r="A30" s="668"/>
      <c r="B30" s="668"/>
      <c r="C30" s="668"/>
      <c r="D30" s="668"/>
      <c r="E30" s="691"/>
      <c r="F30" s="692"/>
      <c r="G30" s="693">
        <f>SUM(G28:G29)</f>
        <v>0</v>
      </c>
    </row>
    <row r="31" ht="16.5" customHeight="1" thickTop="1">
      <c r="G31" s="694" t="s">
        <v>922</v>
      </c>
    </row>
    <row r="32" ht="16.5" customHeight="1">
      <c r="A32" s="633" t="s">
        <v>345</v>
      </c>
    </row>
    <row r="33" ht="16.5" customHeight="1">
      <c r="G33" s="641" t="s">
        <v>344</v>
      </c>
    </row>
    <row r="34" spans="1:7" ht="16.5" customHeight="1">
      <c r="A34" s="642" t="s">
        <v>343</v>
      </c>
      <c r="B34" s="642" t="s">
        <v>342</v>
      </c>
      <c r="C34" s="642" t="s">
        <v>341</v>
      </c>
      <c r="D34" s="675" t="s">
        <v>340</v>
      </c>
      <c r="E34" s="646" t="s">
        <v>339</v>
      </c>
      <c r="F34" s="647"/>
      <c r="G34" s="648"/>
    </row>
    <row r="35" spans="1:7" ht="16.5" customHeight="1">
      <c r="A35" s="649" t="s">
        <v>338</v>
      </c>
      <c r="B35" s="649" t="s">
        <v>337</v>
      </c>
      <c r="C35" s="649" t="s">
        <v>336</v>
      </c>
      <c r="D35" s="649" t="s">
        <v>914</v>
      </c>
      <c r="E35" s="676" t="s">
        <v>335</v>
      </c>
      <c r="F35" s="677" t="s">
        <v>923</v>
      </c>
      <c r="G35" s="678"/>
    </row>
    <row r="36" spans="1:7" ht="16.5" customHeight="1">
      <c r="A36" s="649" t="s">
        <v>334</v>
      </c>
      <c r="B36" s="649"/>
      <c r="C36" s="649"/>
      <c r="D36" s="649"/>
      <c r="E36" s="679"/>
      <c r="F36" s="680" t="s">
        <v>333</v>
      </c>
      <c r="G36" s="681" t="s">
        <v>924</v>
      </c>
    </row>
    <row r="37" spans="1:7" ht="16.5" customHeight="1">
      <c r="A37" s="653"/>
      <c r="B37" s="653" t="s">
        <v>925</v>
      </c>
      <c r="C37" s="653" t="s">
        <v>926</v>
      </c>
      <c r="D37" s="682" t="s">
        <v>927</v>
      </c>
      <c r="E37" s="683" t="s">
        <v>928</v>
      </c>
      <c r="F37" s="683" t="s">
        <v>929</v>
      </c>
      <c r="G37" s="682"/>
    </row>
    <row r="38" spans="1:7" ht="16.5" customHeight="1">
      <c r="A38" s="657"/>
      <c r="B38" s="657"/>
      <c r="C38" s="657"/>
      <c r="D38" s="685"/>
      <c r="E38" s="686"/>
      <c r="F38" s="657"/>
      <c r="G38" s="687">
        <f>E38-F38</f>
        <v>0</v>
      </c>
    </row>
    <row r="39" spans="1:7" ht="16.5" customHeight="1" thickBot="1">
      <c r="A39" s="661"/>
      <c r="B39" s="661"/>
      <c r="C39" s="661"/>
      <c r="D39" s="688"/>
      <c r="E39" s="689"/>
      <c r="F39" s="661"/>
      <c r="G39" s="690">
        <f>E39-F39</f>
        <v>0</v>
      </c>
    </row>
    <row r="40" spans="1:7" ht="16.5" customHeight="1" thickBot="1" thickTop="1">
      <c r="A40" s="668"/>
      <c r="B40" s="668"/>
      <c r="C40" s="668"/>
      <c r="D40" s="668"/>
      <c r="E40" s="691"/>
      <c r="F40" s="692"/>
      <c r="G40" s="693">
        <f>SUM(G38:G39)</f>
        <v>0</v>
      </c>
    </row>
    <row r="41" ht="16.5" customHeight="1" thickTop="1">
      <c r="G41" s="641" t="s">
        <v>930</v>
      </c>
    </row>
    <row r="45" ht="16.5" customHeight="1"/>
    <row r="46" spans="1:7" ht="16.5" customHeight="1">
      <c r="A46" s="635"/>
      <c r="B46" s="635"/>
      <c r="C46" s="635"/>
      <c r="D46" s="635"/>
      <c r="E46" s="635"/>
      <c r="F46" s="635"/>
      <c r="G46" s="635"/>
    </row>
    <row r="47" spans="1:7" ht="16.5" customHeight="1">
      <c r="A47" s="635"/>
      <c r="B47" s="635"/>
      <c r="C47" s="635"/>
      <c r="D47" s="635"/>
      <c r="E47" s="635"/>
      <c r="F47" s="635"/>
      <c r="G47" s="635"/>
    </row>
    <row r="48" spans="1:7" ht="16.5" customHeight="1">
      <c r="A48" s="635"/>
      <c r="B48" s="635"/>
      <c r="C48" s="635"/>
      <c r="D48" s="635"/>
      <c r="E48" s="635"/>
      <c r="F48" s="635"/>
      <c r="G48" s="635"/>
    </row>
    <row r="49" spans="1:7" ht="16.5" customHeight="1">
      <c r="A49" s="635"/>
      <c r="B49" s="635"/>
      <c r="C49" s="635"/>
      <c r="D49" s="635"/>
      <c r="E49" s="635"/>
      <c r="F49" s="635"/>
      <c r="G49" s="635"/>
    </row>
    <row r="50" spans="1:7" ht="16.5" customHeight="1">
      <c r="A50" s="635"/>
      <c r="B50" s="635"/>
      <c r="C50" s="635"/>
      <c r="D50" s="635"/>
      <c r="E50" s="635"/>
      <c r="F50" s="635"/>
      <c r="G50" s="635"/>
    </row>
    <row r="51" spans="2:7" ht="16.5" customHeight="1">
      <c r="B51" s="635"/>
      <c r="C51" s="635"/>
      <c r="D51" s="635"/>
      <c r="E51" s="635"/>
      <c r="F51" s="635"/>
      <c r="G51" s="635"/>
    </row>
    <row r="52" spans="2:7" ht="16.5" customHeight="1">
      <c r="B52" s="635"/>
      <c r="C52" s="635"/>
      <c r="D52" s="635"/>
      <c r="E52" s="635"/>
      <c r="F52" s="635"/>
      <c r="G52" s="635"/>
    </row>
    <row r="53" spans="2:7" ht="16.5" customHeight="1">
      <c r="B53" s="635"/>
      <c r="C53" s="635"/>
      <c r="D53" s="635"/>
      <c r="E53" s="635"/>
      <c r="F53" s="635"/>
      <c r="G53" s="635"/>
    </row>
    <row r="54" spans="1:7" ht="16.5" customHeight="1">
      <c r="A54" s="635"/>
      <c r="B54" s="635"/>
      <c r="C54" s="635"/>
      <c r="D54" s="635"/>
      <c r="E54" s="635"/>
      <c r="F54" s="635"/>
      <c r="G54" s="635"/>
    </row>
    <row r="55" spans="1:7" ht="16.5" customHeight="1">
      <c r="A55" s="635"/>
      <c r="B55" s="635"/>
      <c r="C55" s="635"/>
      <c r="D55" s="635"/>
      <c r="E55" s="635"/>
      <c r="F55" s="635"/>
      <c r="G55" s="635"/>
    </row>
    <row r="56" spans="1:7" ht="16.5" customHeight="1">
      <c r="A56" s="635"/>
      <c r="B56" s="635"/>
      <c r="C56" s="635"/>
      <c r="D56" s="635"/>
      <c r="E56" s="635"/>
      <c r="F56" s="635"/>
      <c r="G56" s="635"/>
    </row>
    <row r="57" spans="1:7" ht="16.5" customHeight="1">
      <c r="A57" s="635"/>
      <c r="B57" s="635"/>
      <c r="C57" s="635"/>
      <c r="D57" s="635"/>
      <c r="E57" s="635"/>
      <c r="F57" s="635"/>
      <c r="G57" s="635"/>
    </row>
    <row r="58" spans="1:7" ht="16.5" customHeight="1">
      <c r="A58" s="635"/>
      <c r="B58" s="635"/>
      <c r="C58" s="635"/>
      <c r="D58" s="635"/>
      <c r="E58" s="635"/>
      <c r="F58" s="635"/>
      <c r="G58" s="635"/>
    </row>
    <row r="59" spans="1:7" ht="16.5" customHeight="1">
      <c r="A59" s="635"/>
      <c r="B59" s="635"/>
      <c r="C59" s="635"/>
      <c r="D59" s="635"/>
      <c r="E59" s="635"/>
      <c r="F59" s="635"/>
      <c r="G59" s="635"/>
    </row>
    <row r="60" spans="1:7" ht="16.5" customHeight="1">
      <c r="A60" s="636"/>
      <c r="B60" s="636"/>
      <c r="C60" s="636"/>
      <c r="D60" s="636"/>
      <c r="E60" s="636"/>
      <c r="F60" s="636"/>
      <c r="G60" s="636"/>
    </row>
    <row r="61" spans="1:7" ht="16.5" customHeight="1">
      <c r="A61" s="635"/>
      <c r="B61" s="635"/>
      <c r="C61" s="635"/>
      <c r="D61" s="635"/>
      <c r="E61" s="635"/>
      <c r="F61" s="635"/>
      <c r="G61" s="635"/>
    </row>
    <row r="62" spans="1:7" ht="16.5" customHeight="1">
      <c r="A62" s="635"/>
      <c r="B62" s="635"/>
      <c r="C62" s="635"/>
      <c r="D62" s="635"/>
      <c r="E62" s="635"/>
      <c r="F62" s="635"/>
      <c r="G62" s="635"/>
    </row>
    <row r="63" ht="16.5" customHeight="1"/>
    <row r="64" ht="16.5" customHeight="1"/>
    <row r="65" ht="16.5" customHeight="1"/>
    <row r="66" ht="16.5" customHeight="1"/>
    <row r="67" ht="16.5" customHeight="1"/>
    <row r="68" ht="16.5" customHeight="1"/>
    <row r="69" spans="1:7" ht="16.5" customHeight="1">
      <c r="A69" s="635"/>
      <c r="B69" s="635"/>
      <c r="C69" s="635"/>
      <c r="D69" s="635"/>
      <c r="E69" s="635"/>
      <c r="F69" s="635"/>
      <c r="G69" s="635"/>
    </row>
    <row r="70" ht="16.5" customHeight="1"/>
    <row r="71" ht="16.5" customHeight="1"/>
    <row r="72" ht="16.5" customHeight="1"/>
    <row r="73" spans="1:7" ht="16.5" customHeight="1">
      <c r="A73" s="635"/>
      <c r="B73" s="635"/>
      <c r="C73" s="635"/>
      <c r="D73" s="635"/>
      <c r="E73" s="635"/>
      <c r="F73" s="635"/>
      <c r="G73" s="635"/>
    </row>
    <row r="74" ht="16.5" customHeight="1"/>
  </sheetData>
  <sheetProtection/>
  <mergeCells count="26">
    <mergeCell ref="E9:G9"/>
    <mergeCell ref="E10:G10"/>
    <mergeCell ref="E11:G11"/>
    <mergeCell ref="B19:D19"/>
    <mergeCell ref="B20:D20"/>
    <mergeCell ref="B9:D9"/>
    <mergeCell ref="B10:D10"/>
    <mergeCell ref="B11:D11"/>
    <mergeCell ref="B15:D15"/>
    <mergeCell ref="B16:D16"/>
    <mergeCell ref="B17:D17"/>
    <mergeCell ref="B18:D18"/>
    <mergeCell ref="E34:G34"/>
    <mergeCell ref="E15:G15"/>
    <mergeCell ref="E16:G16"/>
    <mergeCell ref="E17:G17"/>
    <mergeCell ref="E24:G24"/>
    <mergeCell ref="E18:G18"/>
    <mergeCell ref="E19:G19"/>
    <mergeCell ref="E20:G20"/>
    <mergeCell ref="E6:G6"/>
    <mergeCell ref="E7:G7"/>
    <mergeCell ref="E8:G8"/>
    <mergeCell ref="B6:D6"/>
    <mergeCell ref="B7:D7"/>
    <mergeCell ref="B8:D8"/>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武井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武井　康典</dc:creator>
  <cp:keywords/>
  <dc:description/>
  <cp:lastModifiedBy>008296</cp:lastModifiedBy>
  <cp:lastPrinted>2009-04-06T09:35:14Z</cp:lastPrinted>
  <dcterms:created xsi:type="dcterms:W3CDTF">2006-04-22T12:59:30Z</dcterms:created>
  <dcterms:modified xsi:type="dcterms:W3CDTF">2009-04-28T05:46:09Z</dcterms:modified>
  <cp:category/>
  <cp:version/>
  <cp:contentType/>
  <cp:contentStatus/>
</cp:coreProperties>
</file>