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決算係\430 財政審省庁別財務書類\01-15　２７年度版\11_HP公表（特会含む）\03_公表用作業\3　一般会計省庁別財務書類\"/>
    </mc:Choice>
  </mc:AlternateContent>
  <bookViews>
    <workbookView xWindow="0" yWindow="0" windowWidth="23040" windowHeight="9408" tabRatio="874"/>
  </bookViews>
  <sheets>
    <sheet name="貸借対照表" sheetId="1" r:id="rId1"/>
    <sheet name="業務費用計算書" sheetId="2" r:id="rId2"/>
    <sheet name="資産・負債差額増減計算書" sheetId="3" r:id="rId3"/>
    <sheet name="区分別収支計算書" sheetId="4" r:id="rId4"/>
    <sheet name="24BS" sheetId="9" state="hidden" r:id="rId5"/>
    <sheet name="24ＰＬ、SS " sheetId="10" state="hidden" r:id="rId6"/>
    <sheet name="24ＣＦ " sheetId="11" state="hidden" r:id="rId7"/>
    <sheet name="24ＰＬ＋BS（精算表)" sheetId="12" state="hidden" r:id="rId8"/>
    <sheet name="23BS" sheetId="14" state="hidden" r:id="rId9"/>
    <sheet name="23ＰＬ、SS" sheetId="15" state="hidden" r:id="rId10"/>
    <sheet name="23ＣＦ" sheetId="16" state="hidden" r:id="rId11"/>
    <sheet name="23ＰＬ＋BS（精算表) " sheetId="17" state="hidden" r:id="rId12"/>
    <sheet name="23システム入力用シート" sheetId="18" state="hidden" r:id="rId13"/>
    <sheet name="22BS" sheetId="19" state="hidden" r:id="rId14"/>
    <sheet name="22ＰＬ、SS" sheetId="20" state="hidden" r:id="rId15"/>
    <sheet name="22ＣＦ" sheetId="21" state="hidden" r:id="rId16"/>
    <sheet name="22ＰＬ＋BS（精算表) " sheetId="22" state="hidden" r:id="rId17"/>
    <sheet name="22システム入力用シート" sheetId="23" state="hidden" r:id="rId18"/>
  </sheets>
  <definedNames>
    <definedName name="_xlnm._FilterDatabase" localSheetId="13" hidden="1">'22BS'!$A$4:$N$70</definedName>
    <definedName name="_xlnm._FilterDatabase" localSheetId="16" hidden="1">'22ＰＬ＋BS（精算表) '!$A$3:$W$136</definedName>
    <definedName name="_xlnm._FilterDatabase" localSheetId="17" hidden="1">'22システム入力用シート'!$A$3:$AE$136</definedName>
    <definedName name="_xlnm._FilterDatabase" localSheetId="8" hidden="1">'23BS'!$A$4:$N$70</definedName>
    <definedName name="_xlnm._FilterDatabase" localSheetId="11" hidden="1">'23ＰＬ＋BS（精算表) '!$A$3:$W$136</definedName>
    <definedName name="_xlnm._FilterDatabase" localSheetId="12" hidden="1">'23システム入力用シート'!$A$3:$AE$136</definedName>
    <definedName name="_xlnm._FilterDatabase" localSheetId="4" hidden="1">'24BS'!$A$4:$O$73</definedName>
    <definedName name="_xlnm._FilterDatabase" localSheetId="7" hidden="1">'24ＰＬ＋BS（精算表)'!$A$3:$W$141</definedName>
    <definedName name="ＢＢＢ" localSheetId="4">#REF!</definedName>
    <definedName name="ＢＢＢ" localSheetId="6">#REF!</definedName>
    <definedName name="ＢＢＢ" localSheetId="5">#REF!</definedName>
    <definedName name="ＢＢＢ" localSheetId="7">#REF!</definedName>
    <definedName name="ＢＢＢ">#REF!</definedName>
    <definedName name="ＢＢＢＢＢＢ" localSheetId="4">#REF!</definedName>
    <definedName name="ＢＢＢＢＢＢ" localSheetId="6">#REF!</definedName>
    <definedName name="ＢＢＢＢＢＢ" localSheetId="5">#REF!</definedName>
    <definedName name="ＢＢＢＢＢＢ" localSheetId="7">#REF!</definedName>
    <definedName name="ＢＢＢＢＢＢ">#REF!</definedName>
    <definedName name="ochiai" localSheetId="4">#REF!</definedName>
    <definedName name="ochiai" localSheetId="6">#REF!</definedName>
    <definedName name="ochiai" localSheetId="5">#REF!</definedName>
    <definedName name="ochiai" localSheetId="7">#REF!</definedName>
    <definedName name="ochiai">#REF!</definedName>
    <definedName name="_xlnm.Print_Area" localSheetId="13">'22BS'!$A$1:$K$70</definedName>
    <definedName name="_xlnm.Print_Area" localSheetId="14">'22ＰＬ、SS'!$C$1:$K$53</definedName>
    <definedName name="_xlnm.Print_Area" localSheetId="16">'22ＰＬ＋BS（精算表) '!$A$1:$W$139</definedName>
    <definedName name="_xlnm.Print_Area" localSheetId="17">'22システム入力用シート'!$A$1:$AE$216</definedName>
    <definedName name="_xlnm.Print_Area" localSheetId="8">'23BS'!$A$1:$M$70</definedName>
    <definedName name="_xlnm.Print_Area" localSheetId="9">'23ＰＬ、SS'!$C$1:$M$53</definedName>
    <definedName name="_xlnm.Print_Area" localSheetId="11">'23ＰＬ＋BS（精算表) '!$A$1:$W$139</definedName>
    <definedName name="_xlnm.Print_Area" localSheetId="12">'23システム入力用シート'!$A$1:$AE$216</definedName>
    <definedName name="_xlnm.Print_Area" localSheetId="4">'24BS'!$A$1:$N$73</definedName>
    <definedName name="_xlnm.Print_Area" localSheetId="5">'24ＰＬ、SS '!$C$1:$N$53</definedName>
    <definedName name="_xlnm.Print_Area" localSheetId="7">'24ＰＬ＋BS（精算表)'!$A$1:$W$221</definedName>
    <definedName name="_xlnm.Print_Area" localSheetId="1">業務費用計算書!$B$1:$E$23</definedName>
    <definedName name="_xlnm.Print_Area" localSheetId="3">区分別収支計算書!$B$1:$E$40</definedName>
    <definedName name="_xlnm.Print_Area" localSheetId="2">資産・負債差額増減計算書!$B$1:$E$17</definedName>
    <definedName name="_xlnm.Print_Area" localSheetId="0">貸借対照表!$B$1:$H$25</definedName>
    <definedName name="_xlnm.Print_Titles" localSheetId="16">'22ＰＬ＋BS（精算表) '!$1:$3</definedName>
    <definedName name="_xlnm.Print_Titles" localSheetId="17">'22システム入力用シート'!$1:$3</definedName>
    <definedName name="_xlnm.Print_Titles" localSheetId="11">'23ＰＬ＋BS（精算表) '!$1:$3</definedName>
    <definedName name="_xlnm.Print_Titles" localSheetId="12">'23システム入力用シート'!$1:$3</definedName>
    <definedName name="_xlnm.Print_Titles" localSheetId="7">'24ＰＬ＋BS（精算表)'!$1:$3</definedName>
    <definedName name="Z_345E6AB3_76D0_436A_B51D_132C5D34B360_.wvu.Cols" localSheetId="13" hidden="1">'22BS'!$A:$A,'22BS'!$D:$H,'22BS'!$L:$L</definedName>
    <definedName name="Z_345E6AB3_76D0_436A_B51D_132C5D34B360_.wvu.Cols" localSheetId="15" hidden="1">'22ＣＦ'!$G:$I</definedName>
    <definedName name="Z_345E6AB3_76D0_436A_B51D_132C5D34B360_.wvu.Cols" localSheetId="14" hidden="1">'22ＰＬ、SS'!$B:$B,'22ＰＬ、SS'!$G:$I</definedName>
    <definedName name="Z_345E6AB3_76D0_436A_B51D_132C5D34B360_.wvu.Cols" localSheetId="17" hidden="1">'22システム入力用シート'!$A:$S</definedName>
    <definedName name="Z_345E6AB3_76D0_436A_B51D_132C5D34B360_.wvu.Cols" localSheetId="8" hidden="1">'23BS'!$A:$A,'23BS'!$D:$I,'23BS'!$N:$N</definedName>
    <definedName name="Z_345E6AB3_76D0_436A_B51D_132C5D34B360_.wvu.Cols" localSheetId="10" hidden="1">'23ＣＦ'!$G:$I</definedName>
    <definedName name="Z_345E6AB3_76D0_436A_B51D_132C5D34B360_.wvu.Cols" localSheetId="9" hidden="1">'23ＰＬ、SS'!$B:$B,'23ＰＬ、SS'!$G:$I,'23ＰＬ、SS'!$N:$N</definedName>
    <definedName name="Z_345E6AB3_76D0_436A_B51D_132C5D34B360_.wvu.Cols" localSheetId="12" hidden="1">'23システム入力用シート'!$A:$S</definedName>
    <definedName name="Z_345E6AB3_76D0_436A_B51D_132C5D34B360_.wvu.Cols" localSheetId="4" hidden="1">'24BS'!$A:$A,'24BS'!$D:$K,'24BS'!$O:$O</definedName>
    <definedName name="Z_345E6AB3_76D0_436A_B51D_132C5D34B360_.wvu.Cols" localSheetId="6" hidden="1">'24ＣＦ '!$G:$K</definedName>
    <definedName name="Z_345E6AB3_76D0_436A_B51D_132C5D34B360_.wvu.Cols" localSheetId="5" hidden="1">'24ＰＬ、SS '!$B:$B,'24ＰＬ、SS '!$G:$K,'24ＰＬ、SS '!$O:$O</definedName>
    <definedName name="Z_345E6AB3_76D0_436A_B51D_132C5D34B360_.wvu.FilterData" localSheetId="13" hidden="1">'22BS'!$A$4:$N$70</definedName>
    <definedName name="Z_345E6AB3_76D0_436A_B51D_132C5D34B360_.wvu.FilterData" localSheetId="16" hidden="1">'22ＰＬ＋BS（精算表) '!$A$3:$W$136</definedName>
    <definedName name="Z_345E6AB3_76D0_436A_B51D_132C5D34B360_.wvu.FilterData" localSheetId="17" hidden="1">'22システム入力用シート'!$A$3:$AE$136</definedName>
    <definedName name="Z_345E6AB3_76D0_436A_B51D_132C5D34B360_.wvu.FilterData" localSheetId="8" hidden="1">'23BS'!$A$4:$N$70</definedName>
    <definedName name="Z_345E6AB3_76D0_436A_B51D_132C5D34B360_.wvu.FilterData" localSheetId="11" hidden="1">'23ＰＬ＋BS（精算表) '!$A$3:$W$136</definedName>
    <definedName name="Z_345E6AB3_76D0_436A_B51D_132C5D34B360_.wvu.FilterData" localSheetId="12" hidden="1">'23システム入力用シート'!$A$3:$AE$136</definedName>
    <definedName name="Z_345E6AB3_76D0_436A_B51D_132C5D34B360_.wvu.FilterData" localSheetId="4" hidden="1">'24BS'!$A$4:$O$73</definedName>
    <definedName name="Z_345E6AB3_76D0_436A_B51D_132C5D34B360_.wvu.FilterData" localSheetId="7" hidden="1">'24ＰＬ＋BS（精算表)'!$A$3:$W$141</definedName>
    <definedName name="Z_345E6AB3_76D0_436A_B51D_132C5D34B360_.wvu.PrintArea" localSheetId="13" hidden="1">'22BS'!$A$1:$K$70</definedName>
    <definedName name="Z_345E6AB3_76D0_436A_B51D_132C5D34B360_.wvu.PrintArea" localSheetId="14" hidden="1">'22ＰＬ、SS'!$C$1:$K$53</definedName>
    <definedName name="Z_345E6AB3_76D0_436A_B51D_132C5D34B360_.wvu.PrintArea" localSheetId="16" hidden="1">'22ＰＬ＋BS（精算表) '!$A$1:$W$139</definedName>
    <definedName name="Z_345E6AB3_76D0_436A_B51D_132C5D34B360_.wvu.PrintArea" localSheetId="17" hidden="1">'22システム入力用シート'!$A$1:$AE$216</definedName>
    <definedName name="Z_345E6AB3_76D0_436A_B51D_132C5D34B360_.wvu.PrintArea" localSheetId="8" hidden="1">'23BS'!$A$1:$M$70</definedName>
    <definedName name="Z_345E6AB3_76D0_436A_B51D_132C5D34B360_.wvu.PrintArea" localSheetId="9" hidden="1">'23ＰＬ、SS'!$C$1:$M$53</definedName>
    <definedName name="Z_345E6AB3_76D0_436A_B51D_132C5D34B360_.wvu.PrintArea" localSheetId="11" hidden="1">'23ＰＬ＋BS（精算表) '!$A$1:$W$139</definedName>
    <definedName name="Z_345E6AB3_76D0_436A_B51D_132C5D34B360_.wvu.PrintArea" localSheetId="12" hidden="1">'23システム入力用シート'!$A$1:$AE$216</definedName>
    <definedName name="Z_345E6AB3_76D0_436A_B51D_132C5D34B360_.wvu.PrintArea" localSheetId="4" hidden="1">'24BS'!$A$1:$N$73</definedName>
    <definedName name="Z_345E6AB3_76D0_436A_B51D_132C5D34B360_.wvu.PrintArea" localSheetId="5" hidden="1">'24ＰＬ、SS '!$C$1:$N$53</definedName>
    <definedName name="Z_345E6AB3_76D0_436A_B51D_132C5D34B360_.wvu.PrintArea" localSheetId="7" hidden="1">'24ＰＬ＋BS（精算表)'!$A$1:$W$221</definedName>
    <definedName name="Z_345E6AB3_76D0_436A_B51D_132C5D34B360_.wvu.PrintArea" localSheetId="1" hidden="1">業務費用計算書!$B$1:$E$24</definedName>
    <definedName name="Z_345E6AB3_76D0_436A_B51D_132C5D34B360_.wvu.PrintArea" localSheetId="3" hidden="1">区分別収支計算書!$B$1:$E$45</definedName>
    <definedName name="Z_345E6AB3_76D0_436A_B51D_132C5D34B360_.wvu.PrintArea" localSheetId="2" hidden="1">資産・負債差額増減計算書!$B$1:$E$22</definedName>
    <definedName name="Z_345E6AB3_76D0_436A_B51D_132C5D34B360_.wvu.PrintArea" localSheetId="0" hidden="1">貸借対照表!$B$1:$H$29</definedName>
    <definedName name="Z_345E6AB3_76D0_436A_B51D_132C5D34B360_.wvu.PrintTitles" localSheetId="16" hidden="1">'22ＰＬ＋BS（精算表) '!$1:$3</definedName>
    <definedName name="Z_345E6AB3_76D0_436A_B51D_132C5D34B360_.wvu.PrintTitles" localSheetId="17" hidden="1">'22システム入力用シート'!$1:$3</definedName>
    <definedName name="Z_345E6AB3_76D0_436A_B51D_132C5D34B360_.wvu.PrintTitles" localSheetId="11" hidden="1">'23ＰＬ＋BS（精算表) '!$1:$3</definedName>
    <definedName name="Z_345E6AB3_76D0_436A_B51D_132C5D34B360_.wvu.PrintTitles" localSheetId="12" hidden="1">'23システム入力用シート'!$1:$3</definedName>
    <definedName name="Z_345E6AB3_76D0_436A_B51D_132C5D34B360_.wvu.PrintTitles" localSheetId="7" hidden="1">'24ＰＬ＋BS（精算表)'!$1:$3</definedName>
    <definedName name="Z_345E6AB3_76D0_436A_B51D_132C5D34B360_.wvu.Rows" localSheetId="13" hidden="1">'22BS'!$34:$35,'22BS'!$41:$41</definedName>
    <definedName name="Z_345E6AB3_76D0_436A_B51D_132C5D34B360_.wvu.Rows" localSheetId="15" hidden="1">'22ＣＦ'!$34:$34</definedName>
    <definedName name="Z_345E6AB3_76D0_436A_B51D_132C5D34B360_.wvu.Rows" localSheetId="14" hidden="1">'22ＰＬ、SS'!$24:$24</definedName>
    <definedName name="Z_345E6AB3_76D0_436A_B51D_132C5D34B360_.wvu.Rows" localSheetId="16" hidden="1">'22ＰＬ＋BS（精算表) '!$141:$213</definedName>
    <definedName name="Z_345E6AB3_76D0_436A_B51D_132C5D34B360_.wvu.Rows" localSheetId="17" hidden="1">'22システム入力用シート'!$144:$216</definedName>
    <definedName name="Z_345E6AB3_76D0_436A_B51D_132C5D34B360_.wvu.Rows" localSheetId="8" hidden="1">'23BS'!$34:$35,'23BS'!$41:$41</definedName>
    <definedName name="Z_345E6AB3_76D0_436A_B51D_132C5D34B360_.wvu.Rows" localSheetId="10" hidden="1">'23ＣＦ'!$22:$26,'23ＣＦ'!$34:$34</definedName>
    <definedName name="Z_345E6AB3_76D0_436A_B51D_132C5D34B360_.wvu.Rows" localSheetId="9" hidden="1">'23ＰＬ、SS'!$24:$24</definedName>
    <definedName name="Z_345E6AB3_76D0_436A_B51D_132C5D34B360_.wvu.Rows" localSheetId="12" hidden="1">'23システム入力用シート'!$144:$216</definedName>
    <definedName name="Z_345E6AB3_76D0_436A_B51D_132C5D34B360_.wvu.Rows" localSheetId="4" hidden="1">'24BS'!$34:$35,'24BS'!$42:$42</definedName>
    <definedName name="Z_345E6AB3_76D0_436A_B51D_132C5D34B360_.wvu.Rows" localSheetId="6" hidden="1">'24ＣＦ '!$22:$26,'24ＣＦ '!$34:$34</definedName>
    <definedName name="Z_345E6AB3_76D0_436A_B51D_132C5D34B360_.wvu.Rows" localSheetId="5" hidden="1">'24ＰＬ、SS '!$24:$24</definedName>
    <definedName name="Z_C0EB92A2_550F_4994_BABC_FD160CA8AEF3_.wvu.Cols" localSheetId="13" hidden="1">'22BS'!$A:$A,'22BS'!$D:$H,'22BS'!$L:$L</definedName>
    <definedName name="Z_C0EB92A2_550F_4994_BABC_FD160CA8AEF3_.wvu.Cols" localSheetId="15" hidden="1">'22ＣＦ'!$G:$I</definedName>
    <definedName name="Z_C0EB92A2_550F_4994_BABC_FD160CA8AEF3_.wvu.Cols" localSheetId="14" hidden="1">'22ＰＬ、SS'!$B:$B,'22ＰＬ、SS'!$G:$I</definedName>
    <definedName name="Z_C0EB92A2_550F_4994_BABC_FD160CA8AEF3_.wvu.Cols" localSheetId="17" hidden="1">'22システム入力用シート'!$A:$S</definedName>
    <definedName name="Z_C0EB92A2_550F_4994_BABC_FD160CA8AEF3_.wvu.Cols" localSheetId="8" hidden="1">'23BS'!$A:$A,'23BS'!$D:$I,'23BS'!$N:$N</definedName>
    <definedName name="Z_C0EB92A2_550F_4994_BABC_FD160CA8AEF3_.wvu.Cols" localSheetId="10" hidden="1">'23ＣＦ'!$G:$I</definedName>
    <definedName name="Z_C0EB92A2_550F_4994_BABC_FD160CA8AEF3_.wvu.Cols" localSheetId="9" hidden="1">'23ＰＬ、SS'!$B:$B,'23ＰＬ、SS'!$G:$I,'23ＰＬ、SS'!$N:$N</definedName>
    <definedName name="Z_C0EB92A2_550F_4994_BABC_FD160CA8AEF3_.wvu.Cols" localSheetId="12" hidden="1">'23システム入力用シート'!$A:$S</definedName>
    <definedName name="Z_C0EB92A2_550F_4994_BABC_FD160CA8AEF3_.wvu.FilterData" localSheetId="13" hidden="1">'22BS'!$A$4:$N$70</definedName>
    <definedName name="Z_C0EB92A2_550F_4994_BABC_FD160CA8AEF3_.wvu.FilterData" localSheetId="16" hidden="1">'22ＰＬ＋BS（精算表) '!$A$3:$W$136</definedName>
    <definedName name="Z_C0EB92A2_550F_4994_BABC_FD160CA8AEF3_.wvu.FilterData" localSheetId="17" hidden="1">'22システム入力用シート'!$A$3:$AE$136</definedName>
    <definedName name="Z_C0EB92A2_550F_4994_BABC_FD160CA8AEF3_.wvu.FilterData" localSheetId="8" hidden="1">'23BS'!$A$4:$N$70</definedName>
    <definedName name="Z_C0EB92A2_550F_4994_BABC_FD160CA8AEF3_.wvu.FilterData" localSheetId="11" hidden="1">'23ＰＬ＋BS（精算表) '!$A$3:$W$136</definedName>
    <definedName name="Z_C0EB92A2_550F_4994_BABC_FD160CA8AEF3_.wvu.FilterData" localSheetId="12" hidden="1">'23システム入力用シート'!$A$3:$AE$136</definedName>
    <definedName name="Z_C0EB92A2_550F_4994_BABC_FD160CA8AEF3_.wvu.PrintArea" localSheetId="13" hidden="1">'22BS'!$A$1:$K$70</definedName>
    <definedName name="Z_C0EB92A2_550F_4994_BABC_FD160CA8AEF3_.wvu.PrintArea" localSheetId="14" hidden="1">'22ＰＬ、SS'!$C$1:$K$53</definedName>
    <definedName name="Z_C0EB92A2_550F_4994_BABC_FD160CA8AEF3_.wvu.PrintArea" localSheetId="16" hidden="1">'22ＰＬ＋BS（精算表) '!$A$1:$W$139</definedName>
    <definedName name="Z_C0EB92A2_550F_4994_BABC_FD160CA8AEF3_.wvu.PrintArea" localSheetId="17" hidden="1">'22システム入力用シート'!$A$1:$AE$216</definedName>
    <definedName name="Z_C0EB92A2_550F_4994_BABC_FD160CA8AEF3_.wvu.PrintArea" localSheetId="8" hidden="1">'23BS'!$A$1:$M$70</definedName>
    <definedName name="Z_C0EB92A2_550F_4994_BABC_FD160CA8AEF3_.wvu.PrintArea" localSheetId="9" hidden="1">'23ＰＬ、SS'!$C$1:$M$53</definedName>
    <definedName name="Z_C0EB92A2_550F_4994_BABC_FD160CA8AEF3_.wvu.PrintArea" localSheetId="11" hidden="1">'23ＰＬ＋BS（精算表) '!$A$1:$W$139</definedName>
    <definedName name="Z_C0EB92A2_550F_4994_BABC_FD160CA8AEF3_.wvu.PrintArea" localSheetId="12" hidden="1">'23システム入力用シート'!$A$1:$AE$216</definedName>
    <definedName name="Z_C0EB92A2_550F_4994_BABC_FD160CA8AEF3_.wvu.PrintArea" localSheetId="1" hidden="1">業務費用計算書!$B$1:$E$24</definedName>
    <definedName name="Z_C0EB92A2_550F_4994_BABC_FD160CA8AEF3_.wvu.PrintArea" localSheetId="3" hidden="1">区分別収支計算書!$B$1:$E$45</definedName>
    <definedName name="Z_C0EB92A2_550F_4994_BABC_FD160CA8AEF3_.wvu.PrintArea" localSheetId="2" hidden="1">資産・負債差額増減計算書!$B$1:$E$22</definedName>
    <definedName name="Z_C0EB92A2_550F_4994_BABC_FD160CA8AEF3_.wvu.PrintArea" localSheetId="0" hidden="1">貸借対照表!$B$1:$H$29</definedName>
    <definedName name="Z_C0EB92A2_550F_4994_BABC_FD160CA8AEF3_.wvu.PrintTitles" localSheetId="16" hidden="1">'22ＰＬ＋BS（精算表) '!$1:$3</definedName>
    <definedName name="Z_C0EB92A2_550F_4994_BABC_FD160CA8AEF3_.wvu.PrintTitles" localSheetId="17" hidden="1">'22システム入力用シート'!$1:$3</definedName>
    <definedName name="Z_C0EB92A2_550F_4994_BABC_FD160CA8AEF3_.wvu.PrintTitles" localSheetId="11" hidden="1">'23ＰＬ＋BS（精算表) '!$1:$3</definedName>
    <definedName name="Z_C0EB92A2_550F_4994_BABC_FD160CA8AEF3_.wvu.PrintTitles" localSheetId="12" hidden="1">'23システム入力用シート'!$1:$3</definedName>
    <definedName name="Z_C0EB92A2_550F_4994_BABC_FD160CA8AEF3_.wvu.Rows" localSheetId="13" hidden="1">'22BS'!$34:$35,'22BS'!$41:$41</definedName>
    <definedName name="Z_C0EB92A2_550F_4994_BABC_FD160CA8AEF3_.wvu.Rows" localSheetId="15" hidden="1">'22ＣＦ'!$34:$34</definedName>
    <definedName name="Z_C0EB92A2_550F_4994_BABC_FD160CA8AEF3_.wvu.Rows" localSheetId="14" hidden="1">'22ＰＬ、SS'!$24:$24</definedName>
    <definedName name="Z_C0EB92A2_550F_4994_BABC_FD160CA8AEF3_.wvu.Rows" localSheetId="16" hidden="1">'22ＰＬ＋BS（精算表) '!$141:$213</definedName>
    <definedName name="Z_C0EB92A2_550F_4994_BABC_FD160CA8AEF3_.wvu.Rows" localSheetId="17" hidden="1">'22システム入力用シート'!$144:$216</definedName>
    <definedName name="Z_C0EB92A2_550F_4994_BABC_FD160CA8AEF3_.wvu.Rows" localSheetId="8" hidden="1">'23BS'!$34:$35,'23BS'!$41:$41</definedName>
    <definedName name="Z_C0EB92A2_550F_4994_BABC_FD160CA8AEF3_.wvu.Rows" localSheetId="10" hidden="1">'23ＣＦ'!$22:$26,'23ＣＦ'!$34:$34</definedName>
    <definedName name="Z_C0EB92A2_550F_4994_BABC_FD160CA8AEF3_.wvu.Rows" localSheetId="9" hidden="1">'23ＰＬ、SS'!$24:$24</definedName>
    <definedName name="Z_C0EB92A2_550F_4994_BABC_FD160CA8AEF3_.wvu.Rows" localSheetId="12" hidden="1">'23システム入力用シート'!$144:$216</definedName>
    <definedName name="Z_FCEC90E1_064A_47C2_BBCA_B539C4D7DA04_.wvu.Cols" localSheetId="13" hidden="1">'22BS'!$A:$A,'22BS'!$D:$H,'22BS'!$L:$L</definedName>
    <definedName name="Z_FCEC90E1_064A_47C2_BBCA_B539C4D7DA04_.wvu.Cols" localSheetId="15" hidden="1">'22ＣＦ'!$G:$I</definedName>
    <definedName name="Z_FCEC90E1_064A_47C2_BBCA_B539C4D7DA04_.wvu.Cols" localSheetId="14" hidden="1">'22ＰＬ、SS'!$B:$B,'22ＰＬ、SS'!$G:$I</definedName>
    <definedName name="Z_FCEC90E1_064A_47C2_BBCA_B539C4D7DA04_.wvu.Cols" localSheetId="17" hidden="1">'22システム入力用シート'!$A:$S</definedName>
    <definedName name="Z_FCEC90E1_064A_47C2_BBCA_B539C4D7DA04_.wvu.Cols" localSheetId="8" hidden="1">'23BS'!$A:$A,'23BS'!$D:$I,'23BS'!$N:$N</definedName>
    <definedName name="Z_FCEC90E1_064A_47C2_BBCA_B539C4D7DA04_.wvu.Cols" localSheetId="10" hidden="1">'23ＣＦ'!$G:$I</definedName>
    <definedName name="Z_FCEC90E1_064A_47C2_BBCA_B539C4D7DA04_.wvu.Cols" localSheetId="9" hidden="1">'23ＰＬ、SS'!$B:$B,'23ＰＬ、SS'!$G:$I,'23ＰＬ、SS'!$N:$N</definedName>
    <definedName name="Z_FCEC90E1_064A_47C2_BBCA_B539C4D7DA04_.wvu.Cols" localSheetId="12" hidden="1">'23システム入力用シート'!$A:$S</definedName>
    <definedName name="Z_FCEC90E1_064A_47C2_BBCA_B539C4D7DA04_.wvu.Cols" localSheetId="4" hidden="1">'24BS'!$A:$A,'24BS'!$D:$K,'24BS'!$O:$O</definedName>
    <definedName name="Z_FCEC90E1_064A_47C2_BBCA_B539C4D7DA04_.wvu.Cols" localSheetId="6" hidden="1">'24ＣＦ '!$G:$K</definedName>
    <definedName name="Z_FCEC90E1_064A_47C2_BBCA_B539C4D7DA04_.wvu.Cols" localSheetId="5" hidden="1">'24ＰＬ、SS '!$B:$B,'24ＰＬ、SS '!$G:$K,'24ＰＬ、SS '!$O:$O</definedName>
    <definedName name="Z_FCEC90E1_064A_47C2_BBCA_B539C4D7DA04_.wvu.FilterData" localSheetId="13" hidden="1">'22BS'!$A$4:$N$70</definedName>
    <definedName name="Z_FCEC90E1_064A_47C2_BBCA_B539C4D7DA04_.wvu.FilterData" localSheetId="16" hidden="1">'22ＰＬ＋BS（精算表) '!$A$3:$W$136</definedName>
    <definedName name="Z_FCEC90E1_064A_47C2_BBCA_B539C4D7DA04_.wvu.FilterData" localSheetId="17" hidden="1">'22システム入力用シート'!$A$3:$AE$136</definedName>
    <definedName name="Z_FCEC90E1_064A_47C2_BBCA_B539C4D7DA04_.wvu.FilterData" localSheetId="8" hidden="1">'23BS'!$A$4:$N$70</definedName>
    <definedName name="Z_FCEC90E1_064A_47C2_BBCA_B539C4D7DA04_.wvu.FilterData" localSheetId="11" hidden="1">'23ＰＬ＋BS（精算表) '!$A$3:$W$136</definedName>
    <definedName name="Z_FCEC90E1_064A_47C2_BBCA_B539C4D7DA04_.wvu.FilterData" localSheetId="12" hidden="1">'23システム入力用シート'!$A$3:$AE$136</definedName>
    <definedName name="Z_FCEC90E1_064A_47C2_BBCA_B539C4D7DA04_.wvu.FilterData" localSheetId="4" hidden="1">'24BS'!$A$4:$O$73</definedName>
    <definedName name="Z_FCEC90E1_064A_47C2_BBCA_B539C4D7DA04_.wvu.FilterData" localSheetId="7" hidden="1">'24ＰＬ＋BS（精算表)'!$A$3:$W$141</definedName>
    <definedName name="Z_FCEC90E1_064A_47C2_BBCA_B539C4D7DA04_.wvu.PrintArea" localSheetId="13" hidden="1">'22BS'!$A$1:$K$70</definedName>
    <definedName name="Z_FCEC90E1_064A_47C2_BBCA_B539C4D7DA04_.wvu.PrintArea" localSheetId="14" hidden="1">'22ＰＬ、SS'!$C$1:$K$53</definedName>
    <definedName name="Z_FCEC90E1_064A_47C2_BBCA_B539C4D7DA04_.wvu.PrintArea" localSheetId="16" hidden="1">'22ＰＬ＋BS（精算表) '!$A$1:$W$139</definedName>
    <definedName name="Z_FCEC90E1_064A_47C2_BBCA_B539C4D7DA04_.wvu.PrintArea" localSheetId="17" hidden="1">'22システム入力用シート'!$A$1:$AE$216</definedName>
    <definedName name="Z_FCEC90E1_064A_47C2_BBCA_B539C4D7DA04_.wvu.PrintArea" localSheetId="8" hidden="1">'23BS'!$A$1:$M$70</definedName>
    <definedName name="Z_FCEC90E1_064A_47C2_BBCA_B539C4D7DA04_.wvu.PrintArea" localSheetId="9" hidden="1">'23ＰＬ、SS'!$C$1:$M$53</definedName>
    <definedName name="Z_FCEC90E1_064A_47C2_BBCA_B539C4D7DA04_.wvu.PrintArea" localSheetId="11" hidden="1">'23ＰＬ＋BS（精算表) '!$A$1:$W$139</definedName>
    <definedName name="Z_FCEC90E1_064A_47C2_BBCA_B539C4D7DA04_.wvu.PrintArea" localSheetId="12" hidden="1">'23システム入力用シート'!$A$1:$AE$216</definedName>
    <definedName name="Z_FCEC90E1_064A_47C2_BBCA_B539C4D7DA04_.wvu.PrintArea" localSheetId="4" hidden="1">'24BS'!$A$1:$N$73</definedName>
    <definedName name="Z_FCEC90E1_064A_47C2_BBCA_B539C4D7DA04_.wvu.PrintArea" localSheetId="5" hidden="1">'24ＰＬ、SS '!$C$1:$N$53</definedName>
    <definedName name="Z_FCEC90E1_064A_47C2_BBCA_B539C4D7DA04_.wvu.PrintArea" localSheetId="7" hidden="1">'24ＰＬ＋BS（精算表)'!$A$1:$W$221</definedName>
    <definedName name="Z_FCEC90E1_064A_47C2_BBCA_B539C4D7DA04_.wvu.PrintArea" localSheetId="1" hidden="1">業務費用計算書!$B$1:$E$24</definedName>
    <definedName name="Z_FCEC90E1_064A_47C2_BBCA_B539C4D7DA04_.wvu.PrintArea" localSheetId="3" hidden="1">区分別収支計算書!$B$1:$E$45</definedName>
    <definedName name="Z_FCEC90E1_064A_47C2_BBCA_B539C4D7DA04_.wvu.PrintArea" localSheetId="2" hidden="1">資産・負債差額増減計算書!$B$1:$E$22</definedName>
    <definedName name="Z_FCEC90E1_064A_47C2_BBCA_B539C4D7DA04_.wvu.PrintArea" localSheetId="0" hidden="1">貸借対照表!$B$1:$H$29</definedName>
    <definedName name="Z_FCEC90E1_064A_47C2_BBCA_B539C4D7DA04_.wvu.PrintTitles" localSheetId="16" hidden="1">'22ＰＬ＋BS（精算表) '!$1:$3</definedName>
    <definedName name="Z_FCEC90E1_064A_47C2_BBCA_B539C4D7DA04_.wvu.PrintTitles" localSheetId="17" hidden="1">'22システム入力用シート'!$1:$3</definedName>
    <definedName name="Z_FCEC90E1_064A_47C2_BBCA_B539C4D7DA04_.wvu.PrintTitles" localSheetId="11" hidden="1">'23ＰＬ＋BS（精算表) '!$1:$3</definedName>
    <definedName name="Z_FCEC90E1_064A_47C2_BBCA_B539C4D7DA04_.wvu.PrintTitles" localSheetId="12" hidden="1">'23システム入力用シート'!$1:$3</definedName>
    <definedName name="Z_FCEC90E1_064A_47C2_BBCA_B539C4D7DA04_.wvu.PrintTitles" localSheetId="7" hidden="1">'24ＰＬ＋BS（精算表)'!$1:$3</definedName>
    <definedName name="Z_FCEC90E1_064A_47C2_BBCA_B539C4D7DA04_.wvu.Rows" localSheetId="13" hidden="1">'22BS'!$34:$35,'22BS'!$41:$41</definedName>
    <definedName name="Z_FCEC90E1_064A_47C2_BBCA_B539C4D7DA04_.wvu.Rows" localSheetId="15" hidden="1">'22ＣＦ'!$34:$34</definedName>
    <definedName name="Z_FCEC90E1_064A_47C2_BBCA_B539C4D7DA04_.wvu.Rows" localSheetId="14" hidden="1">'22ＰＬ、SS'!$24:$24</definedName>
    <definedName name="Z_FCEC90E1_064A_47C2_BBCA_B539C4D7DA04_.wvu.Rows" localSheetId="16" hidden="1">'22ＰＬ＋BS（精算表) '!$141:$213</definedName>
    <definedName name="Z_FCEC90E1_064A_47C2_BBCA_B539C4D7DA04_.wvu.Rows" localSheetId="17" hidden="1">'22システム入力用シート'!$144:$216</definedName>
    <definedName name="Z_FCEC90E1_064A_47C2_BBCA_B539C4D7DA04_.wvu.Rows" localSheetId="8" hidden="1">'23BS'!$34:$35,'23BS'!$41:$41</definedName>
    <definedName name="Z_FCEC90E1_064A_47C2_BBCA_B539C4D7DA04_.wvu.Rows" localSheetId="10" hidden="1">'23ＣＦ'!$22:$26,'23ＣＦ'!$34:$34</definedName>
    <definedName name="Z_FCEC90E1_064A_47C2_BBCA_B539C4D7DA04_.wvu.Rows" localSheetId="9" hidden="1">'23ＰＬ、SS'!$24:$24</definedName>
    <definedName name="Z_FCEC90E1_064A_47C2_BBCA_B539C4D7DA04_.wvu.Rows" localSheetId="12" hidden="1">'23システム入力用シート'!$144:$216</definedName>
    <definedName name="Z_FCEC90E1_064A_47C2_BBCA_B539C4D7DA04_.wvu.Rows" localSheetId="4" hidden="1">'24BS'!$34:$35,'24BS'!$42:$42</definedName>
    <definedName name="Z_FCEC90E1_064A_47C2_BBCA_B539C4D7DA04_.wvu.Rows" localSheetId="6" hidden="1">'24ＣＦ '!$22:$26,'24ＣＦ '!$34:$34</definedName>
    <definedName name="Z_FCEC90E1_064A_47C2_BBCA_B539C4D7DA04_.wvu.Rows" localSheetId="5" hidden="1">'24ＰＬ、SS '!$24:$24</definedName>
    <definedName name="んＮ" localSheetId="4">#REF!</definedName>
    <definedName name="んＮ" localSheetId="6">#REF!</definedName>
    <definedName name="んＮ" localSheetId="5">#REF!</definedName>
    <definedName name="んＮ" localSheetId="7">#REF!</definedName>
    <definedName name="んＮ">#REF!</definedName>
    <definedName name="課名" localSheetId="17">#REF!</definedName>
    <definedName name="課名" localSheetId="12">#REF!</definedName>
    <definedName name="課名" localSheetId="4">#REF!</definedName>
    <definedName name="課名" localSheetId="6">#REF!</definedName>
    <definedName name="課名" localSheetId="5">#REF!</definedName>
    <definedName name="課名" localSheetId="7">#REF!</definedName>
    <definedName name="課名">#REF!</definedName>
    <definedName name="課名研" localSheetId="17">#REF!</definedName>
    <definedName name="課名研" localSheetId="12">#REF!</definedName>
    <definedName name="課名研" localSheetId="4">#REF!</definedName>
    <definedName name="課名研" localSheetId="6">#REF!</definedName>
    <definedName name="課名研" localSheetId="5">#REF!</definedName>
    <definedName name="課名研" localSheetId="7">#REF!</definedName>
    <definedName name="課名研">#REF!</definedName>
    <definedName name="局所名" localSheetId="17">#REF!</definedName>
    <definedName name="局所名" localSheetId="12">#REF!</definedName>
    <definedName name="局所名" localSheetId="4">#REF!</definedName>
    <definedName name="局所名" localSheetId="6">#REF!</definedName>
    <definedName name="局所名" localSheetId="5">#REF!</definedName>
    <definedName name="局所名" localSheetId="7">#REF!</definedName>
    <definedName name="局所名">#REF!</definedName>
    <definedName name="局所名研" localSheetId="17">#REF!</definedName>
    <definedName name="局所名研" localSheetId="12">#REF!</definedName>
    <definedName name="局所名研" localSheetId="4">#REF!</definedName>
    <definedName name="局所名研" localSheetId="6">#REF!</definedName>
    <definedName name="局所名研" localSheetId="5">#REF!</definedName>
    <definedName name="局所名研" localSheetId="7">#REF!</definedName>
    <definedName name="局所名研">#REF!</definedName>
    <definedName name="公務員試験" localSheetId="17">#REF!</definedName>
    <definedName name="公務員試験" localSheetId="12">#REF!</definedName>
    <definedName name="公務員試験" localSheetId="4">#REF!</definedName>
    <definedName name="公務員試験" localSheetId="6">#REF!</definedName>
    <definedName name="公務員試験" localSheetId="5">#REF!</definedName>
    <definedName name="公務員試験" localSheetId="7">#REF!</definedName>
    <definedName name="公務員試験">#REF!</definedName>
    <definedName name="職名" localSheetId="17">#REF!</definedName>
    <definedName name="職名" localSheetId="12">#REF!</definedName>
    <definedName name="職名" localSheetId="4">#REF!</definedName>
    <definedName name="職名" localSheetId="6">#REF!</definedName>
    <definedName name="職名" localSheetId="5">#REF!</definedName>
    <definedName name="職名" localSheetId="7">#REF!</definedName>
    <definedName name="職名">#REF!</definedName>
    <definedName name="職名研" localSheetId="17">#REF!</definedName>
    <definedName name="職名研" localSheetId="12">#REF!</definedName>
    <definedName name="職名研" localSheetId="4">#REF!</definedName>
    <definedName name="職名研" localSheetId="6">#REF!</definedName>
    <definedName name="職名研" localSheetId="5">#REF!</definedName>
    <definedName name="職名研" localSheetId="7">#REF!</definedName>
    <definedName name="職名研">#REF!</definedName>
    <definedName name="総務" localSheetId="17">#REF!</definedName>
    <definedName name="総務" localSheetId="12">#REF!</definedName>
    <definedName name="総務" localSheetId="4">#REF!</definedName>
    <definedName name="総務" localSheetId="6">#REF!</definedName>
    <definedName name="総務" localSheetId="5">#REF!</definedName>
    <definedName name="総務" localSheetId="7">#REF!</definedName>
    <definedName name="総務">#REF!</definedName>
    <definedName name="俸給表H10.4.1" localSheetId="17">#REF!</definedName>
    <definedName name="俸給表H10.4.1" localSheetId="12">#REF!</definedName>
    <definedName name="俸給表H10.4.1" localSheetId="4">#REF!</definedName>
    <definedName name="俸給表H10.4.1" localSheetId="6">#REF!</definedName>
    <definedName name="俸給表H10.4.1" localSheetId="5">#REF!</definedName>
    <definedName name="俸給表H10.4.1" localSheetId="7">#REF!</definedName>
    <definedName name="俸給表H10.4.1">#REF!</definedName>
    <definedName name="俸給表H11.4.1" localSheetId="17">#REF!</definedName>
    <definedName name="俸給表H11.4.1" localSheetId="12">#REF!</definedName>
    <definedName name="俸給表H11.4.1" localSheetId="4">#REF!</definedName>
    <definedName name="俸給表H11.4.1" localSheetId="6">#REF!</definedName>
    <definedName name="俸給表H11.4.1" localSheetId="5">#REF!</definedName>
    <definedName name="俸給表H11.4.1" localSheetId="7">#REF!</definedName>
    <definedName name="俸給表H11.4.1">#REF!</definedName>
    <definedName name="俸給表H7.4.1" localSheetId="17">#REF!</definedName>
    <definedName name="俸給表H7.4.1" localSheetId="12">#REF!</definedName>
    <definedName name="俸給表H7.4.1" localSheetId="4">#REF!</definedName>
    <definedName name="俸給表H7.4.1" localSheetId="6">#REF!</definedName>
    <definedName name="俸給表H7.4.1" localSheetId="5">#REF!</definedName>
    <definedName name="俸給表H7.4.1" localSheetId="7">#REF!</definedName>
    <definedName name="俸給表H7.4.1">#REF!</definedName>
    <definedName name="俸給表H8.4.1" localSheetId="17">#REF!</definedName>
    <definedName name="俸給表H8.4.1" localSheetId="12">#REF!</definedName>
    <definedName name="俸給表H8.4.1" localSheetId="4">#REF!</definedName>
    <definedName name="俸給表H8.4.1" localSheetId="6">#REF!</definedName>
    <definedName name="俸給表H8.4.1" localSheetId="5">#REF!</definedName>
    <definedName name="俸給表H8.4.1" localSheetId="7">#REF!</definedName>
    <definedName name="俸給表H8.4.1">#REF!</definedName>
    <definedName name="俸給表H9.4.1" localSheetId="17">#REF!</definedName>
    <definedName name="俸給表H9.4.1" localSheetId="12">#REF!</definedName>
    <definedName name="俸給表H9.4.1" localSheetId="4">#REF!</definedName>
    <definedName name="俸給表H9.4.1" localSheetId="6">#REF!</definedName>
    <definedName name="俸給表H9.4.1" localSheetId="5">#REF!</definedName>
    <definedName name="俸給表H9.4.1" localSheetId="7">#REF!</definedName>
    <definedName name="俸給表H9.4.1">#REF!</definedName>
    <definedName name="俸給表研H10.4.1" localSheetId="17">#REF!</definedName>
    <definedName name="俸給表研H10.4.1" localSheetId="12">#REF!</definedName>
    <definedName name="俸給表研H10.4.1" localSheetId="4">#REF!</definedName>
    <definedName name="俸給表研H10.4.1" localSheetId="6">#REF!</definedName>
    <definedName name="俸給表研H10.4.1" localSheetId="5">#REF!</definedName>
    <definedName name="俸給表研H10.4.1" localSheetId="7">#REF!</definedName>
    <definedName name="俸給表研H10.4.1">#REF!</definedName>
    <definedName name="郵政" localSheetId="17">#REF!</definedName>
    <definedName name="郵政" localSheetId="12">#REF!</definedName>
    <definedName name="郵政" localSheetId="4">#REF!</definedName>
    <definedName name="郵政" localSheetId="6">#REF!</definedName>
    <definedName name="郵政" localSheetId="5">#REF!</definedName>
    <definedName name="郵政" localSheetId="7">#REF!</definedName>
    <definedName name="郵政">#REF!</definedName>
  </definedNames>
  <calcPr calcId="152511"/>
  <customWorkbookViews>
    <customWorkbookView name="大木 彩乃 - 個人用ビュー" guid="{FCEC90E1-064A-47C2-BBCA-B539C4D7DA04}" autoUpdate="1" mergeInterval="10" personalView="1" maximized="1" windowWidth="1596" windowHeight="616" tabRatio="874" activeSheetId="8"/>
    <customWorkbookView name="ats.orimoto - 個人用ビュー" guid="{C0EB92A2-550F-4994-BABC-FD160CA8AEF3}" mergeInterval="0" personalView="1" maximized="1" xWindow="1" yWindow="1" windowWidth="1362" windowHeight="495" tabRatio="874" activeSheetId="8" showComments="commIndAndComment"/>
    <customWorkbookView name="mas.kobayashi - 個人用ビュー" guid="{345E6AB3-76D0-436A-B51D-132C5D34B360}" mergeInterval="0" personalView="1" maximized="1" xWindow="1" yWindow="1" windowWidth="1362" windowHeight="495" tabRatio="874" activeSheetId="8" showComments="commIndAndComment"/>
  </customWorkbookViews>
</workbook>
</file>

<file path=xl/calcChain.xml><?xml version="1.0" encoding="utf-8"?>
<calcChain xmlns="http://schemas.openxmlformats.org/spreadsheetml/2006/main">
  <c r="R216" i="23" l="1"/>
  <c r="O214" i="23"/>
  <c r="G214" i="23"/>
  <c r="W211" i="23"/>
  <c r="W208" i="23"/>
  <c r="W207" i="23"/>
  <c r="W206" i="23"/>
  <c r="J205" i="23"/>
  <c r="W204" i="23"/>
  <c r="S204" i="23"/>
  <c r="W203" i="23"/>
  <c r="S203" i="23"/>
  <c r="W202" i="23"/>
  <c r="T202" i="23"/>
  <c r="Q202" i="23"/>
  <c r="P202" i="23"/>
  <c r="P205" i="23" s="1"/>
  <c r="O202" i="23"/>
  <c r="N202" i="23"/>
  <c r="M202" i="23"/>
  <c r="L202" i="23"/>
  <c r="L205" i="23" s="1"/>
  <c r="K202" i="23"/>
  <c r="J202" i="23"/>
  <c r="I202" i="23"/>
  <c r="H202" i="23"/>
  <c r="G202" i="23"/>
  <c r="F202" i="23"/>
  <c r="E202" i="23"/>
  <c r="D202" i="23"/>
  <c r="S202" i="23" s="1"/>
  <c r="C202" i="23"/>
  <c r="W201" i="23"/>
  <c r="S201" i="23"/>
  <c r="W200" i="23"/>
  <c r="S200" i="23"/>
  <c r="W199" i="23"/>
  <c r="S199" i="23"/>
  <c r="W198" i="23"/>
  <c r="S198" i="23"/>
  <c r="T197" i="23"/>
  <c r="Q197" i="23"/>
  <c r="P197" i="23"/>
  <c r="O197" i="23"/>
  <c r="N197" i="23"/>
  <c r="N205" i="23" s="1"/>
  <c r="M197" i="23"/>
  <c r="L197" i="23"/>
  <c r="K197" i="23"/>
  <c r="J197" i="23"/>
  <c r="I197" i="23"/>
  <c r="H197" i="23"/>
  <c r="G197" i="23"/>
  <c r="F197" i="23"/>
  <c r="F205" i="23" s="1"/>
  <c r="E197" i="23"/>
  <c r="D197" i="23"/>
  <c r="C197" i="23"/>
  <c r="W196" i="23"/>
  <c r="S196" i="23"/>
  <c r="H195" i="23"/>
  <c r="S194" i="23"/>
  <c r="W194" i="23" s="1"/>
  <c r="S193" i="23"/>
  <c r="W193" i="23" s="1"/>
  <c r="T192" i="23"/>
  <c r="T205" i="23" s="1"/>
  <c r="Q192" i="23"/>
  <c r="Q205" i="23" s="1"/>
  <c r="P192" i="23"/>
  <c r="O192" i="23"/>
  <c r="O205" i="23" s="1"/>
  <c r="N192" i="23"/>
  <c r="M192" i="23"/>
  <c r="M205" i="23" s="1"/>
  <c r="L192" i="23"/>
  <c r="K192" i="23"/>
  <c r="K205" i="23" s="1"/>
  <c r="J192" i="23"/>
  <c r="I192" i="23"/>
  <c r="I205" i="23" s="1"/>
  <c r="G192" i="23"/>
  <c r="G205" i="23" s="1"/>
  <c r="F192" i="23"/>
  <c r="E192" i="23"/>
  <c r="E205" i="23" s="1"/>
  <c r="D192" i="23"/>
  <c r="C192" i="23"/>
  <c r="N189" i="23"/>
  <c r="F189" i="23"/>
  <c r="W188" i="23"/>
  <c r="S188" i="23"/>
  <c r="W187" i="23"/>
  <c r="S187" i="23"/>
  <c r="W186" i="23"/>
  <c r="S186" i="23"/>
  <c r="W185" i="23"/>
  <c r="S185" i="23"/>
  <c r="W184" i="23"/>
  <c r="S184" i="23"/>
  <c r="W183" i="23"/>
  <c r="S183" i="23"/>
  <c r="T182" i="23"/>
  <c r="R182" i="23"/>
  <c r="Q182" i="23"/>
  <c r="P182" i="23"/>
  <c r="O182" i="23"/>
  <c r="N182" i="23"/>
  <c r="M182" i="23"/>
  <c r="L182" i="23"/>
  <c r="K182" i="23"/>
  <c r="J182" i="23"/>
  <c r="I182" i="23"/>
  <c r="H182" i="23"/>
  <c r="G182" i="23"/>
  <c r="F182" i="23"/>
  <c r="E182" i="23"/>
  <c r="D182" i="23"/>
  <c r="C182" i="23"/>
  <c r="S182" i="23" s="1"/>
  <c r="W182" i="23" s="1"/>
  <c r="S181" i="23"/>
  <c r="W181" i="23" s="1"/>
  <c r="S180" i="23"/>
  <c r="W180" i="23" s="1"/>
  <c r="T179" i="23"/>
  <c r="Q179" i="23"/>
  <c r="P179" i="23"/>
  <c r="O179" i="23"/>
  <c r="N179" i="23"/>
  <c r="M179" i="23"/>
  <c r="L179" i="23"/>
  <c r="K179" i="23"/>
  <c r="J179" i="23"/>
  <c r="I179" i="23"/>
  <c r="H179" i="23"/>
  <c r="G179" i="23"/>
  <c r="F179" i="23"/>
  <c r="E179" i="23"/>
  <c r="D179" i="23"/>
  <c r="C179" i="23"/>
  <c r="S178" i="23"/>
  <c r="W178" i="23" s="1"/>
  <c r="S177" i="23"/>
  <c r="W176" i="23"/>
  <c r="S176" i="23"/>
  <c r="W175" i="23"/>
  <c r="S175" i="23"/>
  <c r="W174" i="23"/>
  <c r="S174" i="23"/>
  <c r="W173" i="23"/>
  <c r="S173" i="23"/>
  <c r="W172" i="23"/>
  <c r="S172" i="23"/>
  <c r="T171" i="23"/>
  <c r="R171" i="23"/>
  <c r="Q171" i="23"/>
  <c r="Q170" i="23" s="1"/>
  <c r="Q214" i="23" s="1"/>
  <c r="P171" i="23"/>
  <c r="O171" i="23"/>
  <c r="O170" i="23" s="1"/>
  <c r="N171" i="23"/>
  <c r="M171" i="23"/>
  <c r="M170" i="23" s="1"/>
  <c r="L171" i="23"/>
  <c r="K171" i="23"/>
  <c r="K170" i="23" s="1"/>
  <c r="J171" i="23"/>
  <c r="I171" i="23"/>
  <c r="I170" i="23" s="1"/>
  <c r="I214" i="23" s="1"/>
  <c r="H171" i="23"/>
  <c r="G171" i="23"/>
  <c r="G170" i="23" s="1"/>
  <c r="F171" i="23"/>
  <c r="E171" i="23"/>
  <c r="E170" i="23" s="1"/>
  <c r="D171" i="23"/>
  <c r="C171" i="23"/>
  <c r="C170" i="23" s="1"/>
  <c r="T170" i="23"/>
  <c r="R170" i="23"/>
  <c r="R189" i="23" s="1"/>
  <c r="P170" i="23"/>
  <c r="N170" i="23"/>
  <c r="L170" i="23"/>
  <c r="J170" i="23"/>
  <c r="H170" i="23"/>
  <c r="F170" i="23"/>
  <c r="D170" i="23"/>
  <c r="W168" i="23"/>
  <c r="S168" i="23"/>
  <c r="W167" i="23"/>
  <c r="S167" i="23"/>
  <c r="W166" i="23"/>
  <c r="S166" i="23"/>
  <c r="W165" i="23"/>
  <c r="S165" i="23"/>
  <c r="T164" i="23"/>
  <c r="Q164" i="23"/>
  <c r="P164" i="23"/>
  <c r="O164" i="23"/>
  <c r="N164" i="23"/>
  <c r="M164" i="23"/>
  <c r="L164" i="23"/>
  <c r="L189" i="23" s="1"/>
  <c r="K164" i="23"/>
  <c r="J164" i="23"/>
  <c r="J189" i="23" s="1"/>
  <c r="I164" i="23"/>
  <c r="H164" i="23"/>
  <c r="G164" i="23"/>
  <c r="F164" i="23"/>
  <c r="E164" i="23"/>
  <c r="D164" i="23"/>
  <c r="C164" i="23"/>
  <c r="W163" i="23"/>
  <c r="S163" i="23"/>
  <c r="W162" i="23"/>
  <c r="S162" i="23"/>
  <c r="T161" i="23"/>
  <c r="R161" i="23"/>
  <c r="Q161" i="23"/>
  <c r="P161" i="23"/>
  <c r="O161" i="23"/>
  <c r="O189" i="23" s="1"/>
  <c r="N161" i="23"/>
  <c r="M161" i="23"/>
  <c r="L161" i="23"/>
  <c r="K161" i="23"/>
  <c r="J161" i="23"/>
  <c r="I161" i="23"/>
  <c r="H161" i="23"/>
  <c r="G161" i="23"/>
  <c r="G189" i="23" s="1"/>
  <c r="F161" i="23"/>
  <c r="E161" i="23"/>
  <c r="E214" i="23" s="1"/>
  <c r="D161" i="23"/>
  <c r="C161" i="23"/>
  <c r="S161" i="23" s="1"/>
  <c r="W161" i="23" s="1"/>
  <c r="S160" i="23"/>
  <c r="W160" i="23" s="1"/>
  <c r="S159" i="23"/>
  <c r="W159" i="23" s="1"/>
  <c r="S158" i="23"/>
  <c r="W158" i="23" s="1"/>
  <c r="S157" i="23"/>
  <c r="W157" i="23" s="1"/>
  <c r="S156" i="23"/>
  <c r="W156" i="23" s="1"/>
  <c r="S155" i="23"/>
  <c r="W155" i="23" s="1"/>
  <c r="S154" i="23"/>
  <c r="W154" i="23" s="1"/>
  <c r="S153" i="23"/>
  <c r="W153" i="23" s="1"/>
  <c r="S152" i="23"/>
  <c r="W152" i="23" s="1"/>
  <c r="S151" i="23"/>
  <c r="W151" i="23" s="1"/>
  <c r="S150" i="23"/>
  <c r="W150" i="23" s="1"/>
  <c r="S149" i="23"/>
  <c r="W149" i="23" s="1"/>
  <c r="S148" i="23"/>
  <c r="W148" i="23" s="1"/>
  <c r="T147" i="23"/>
  <c r="E147" i="23"/>
  <c r="D147" i="23"/>
  <c r="C147" i="23"/>
  <c r="AA143" i="23"/>
  <c r="Y143" i="23"/>
  <c r="R142" i="23"/>
  <c r="Q142" i="23"/>
  <c r="P142" i="23"/>
  <c r="O142" i="23"/>
  <c r="N142" i="23"/>
  <c r="M142" i="23"/>
  <c r="L142" i="23"/>
  <c r="K142" i="23"/>
  <c r="J142" i="23"/>
  <c r="I142" i="23"/>
  <c r="H142" i="23"/>
  <c r="G142" i="23"/>
  <c r="F142" i="23"/>
  <c r="E142" i="23"/>
  <c r="D142" i="23"/>
  <c r="AA137" i="23"/>
  <c r="AA217" i="23" s="1"/>
  <c r="Y137" i="23"/>
  <c r="AA138" i="23" s="1"/>
  <c r="AE136" i="23"/>
  <c r="AC136" i="23"/>
  <c r="W134" i="23"/>
  <c r="V134" i="23"/>
  <c r="U134" i="23"/>
  <c r="T134" i="23"/>
  <c r="AE133" i="23"/>
  <c r="AC133" i="23"/>
  <c r="W133" i="23"/>
  <c r="V133" i="23"/>
  <c r="U133" i="23"/>
  <c r="T133" i="23"/>
  <c r="AE132" i="23"/>
  <c r="AC132" i="23"/>
  <c r="W132" i="23"/>
  <c r="V132" i="23"/>
  <c r="U132" i="23"/>
  <c r="T132" i="23"/>
  <c r="W131" i="23"/>
  <c r="V131" i="23"/>
  <c r="U131" i="23"/>
  <c r="T131" i="23"/>
  <c r="W130" i="23"/>
  <c r="V130" i="23"/>
  <c r="U130" i="23"/>
  <c r="T130" i="23"/>
  <c r="S130" i="23"/>
  <c r="W129" i="23"/>
  <c r="V129" i="23"/>
  <c r="U129" i="23"/>
  <c r="T129" i="23"/>
  <c r="S129" i="23"/>
  <c r="W128" i="23"/>
  <c r="V128" i="23"/>
  <c r="U128" i="23"/>
  <c r="T128" i="23"/>
  <c r="S128" i="23"/>
  <c r="W127" i="23"/>
  <c r="V127" i="23"/>
  <c r="U127" i="23"/>
  <c r="T127" i="23"/>
  <c r="S127" i="23"/>
  <c r="W126" i="23"/>
  <c r="V126" i="23"/>
  <c r="U126" i="23"/>
  <c r="T126" i="23"/>
  <c r="S126" i="23"/>
  <c r="AE125" i="23"/>
  <c r="W125" i="23"/>
  <c r="V125" i="23"/>
  <c r="U125" i="23"/>
  <c r="T125" i="23"/>
  <c r="S125" i="23"/>
  <c r="AC124" i="23"/>
  <c r="W124" i="23"/>
  <c r="V124" i="23"/>
  <c r="U124" i="23"/>
  <c r="T124" i="23"/>
  <c r="S124" i="23"/>
  <c r="W123" i="23"/>
  <c r="V123" i="23"/>
  <c r="U123" i="23"/>
  <c r="T123" i="23"/>
  <c r="S123" i="23"/>
  <c r="W122" i="23"/>
  <c r="V122" i="23"/>
  <c r="U122" i="23"/>
  <c r="T122" i="23"/>
  <c r="W121" i="23"/>
  <c r="V121" i="23"/>
  <c r="U121" i="23"/>
  <c r="T121" i="23"/>
  <c r="S121" i="23"/>
  <c r="W120" i="23"/>
  <c r="V120" i="23"/>
  <c r="U120" i="23"/>
  <c r="T120" i="23"/>
  <c r="S120" i="23"/>
  <c r="W119" i="23"/>
  <c r="V119" i="23"/>
  <c r="U119" i="23"/>
  <c r="T119" i="23"/>
  <c r="S119" i="23"/>
  <c r="AE118" i="23"/>
  <c r="AC118" i="23"/>
  <c r="W118" i="23"/>
  <c r="V118" i="23"/>
  <c r="U118" i="23"/>
  <c r="T118" i="23"/>
  <c r="S118" i="23"/>
  <c r="W117" i="23"/>
  <c r="V117" i="23"/>
  <c r="U117" i="23"/>
  <c r="T117" i="23"/>
  <c r="S117" i="23"/>
  <c r="W116" i="23"/>
  <c r="AE108" i="23" s="1"/>
  <c r="V116" i="23"/>
  <c r="U116" i="23"/>
  <c r="T116" i="23"/>
  <c r="S116" i="23"/>
  <c r="W115" i="23"/>
  <c r="V115" i="23"/>
  <c r="U115" i="23"/>
  <c r="T115" i="23"/>
  <c r="S115" i="23"/>
  <c r="W114" i="23"/>
  <c r="V114" i="23"/>
  <c r="U114" i="23"/>
  <c r="T114" i="23"/>
  <c r="S114" i="23"/>
  <c r="W113" i="23"/>
  <c r="V113" i="23"/>
  <c r="U113" i="23"/>
  <c r="T113" i="23"/>
  <c r="S113" i="23"/>
  <c r="AE112" i="23"/>
  <c r="W112" i="23"/>
  <c r="V112" i="23"/>
  <c r="U112" i="23"/>
  <c r="AC112" i="23" s="1"/>
  <c r="T112" i="23"/>
  <c r="S112" i="23"/>
  <c r="W111" i="23"/>
  <c r="V111" i="23"/>
  <c r="U111" i="23"/>
  <c r="T111" i="23"/>
  <c r="S111" i="23"/>
  <c r="W110" i="23"/>
  <c r="V110" i="23"/>
  <c r="U110" i="23"/>
  <c r="T110" i="23"/>
  <c r="S110" i="23"/>
  <c r="W109" i="23"/>
  <c r="V109" i="23"/>
  <c r="U109" i="23"/>
  <c r="T109" i="23"/>
  <c r="S109" i="23"/>
  <c r="W108" i="23"/>
  <c r="AE124" i="23" s="1"/>
  <c r="V108" i="23"/>
  <c r="U108" i="23"/>
  <c r="T108" i="23"/>
  <c r="S108" i="23"/>
  <c r="W107" i="23"/>
  <c r="V107" i="23"/>
  <c r="U107" i="23"/>
  <c r="T107" i="23"/>
  <c r="W106" i="23"/>
  <c r="V106" i="23"/>
  <c r="U106" i="23"/>
  <c r="T106" i="23"/>
  <c r="W105" i="23"/>
  <c r="V105" i="23"/>
  <c r="U105" i="23"/>
  <c r="T105" i="23"/>
  <c r="W104" i="23"/>
  <c r="V104" i="23"/>
  <c r="U104" i="23"/>
  <c r="T104" i="23"/>
  <c r="W103" i="23"/>
  <c r="V103" i="23"/>
  <c r="U103" i="23"/>
  <c r="T103" i="23"/>
  <c r="C103" i="23"/>
  <c r="AE102" i="23"/>
  <c r="AC102" i="23"/>
  <c r="W102" i="23"/>
  <c r="V102" i="23"/>
  <c r="U102" i="23"/>
  <c r="T102" i="23"/>
  <c r="S102" i="23"/>
  <c r="W101" i="23"/>
  <c r="V101" i="23"/>
  <c r="U101" i="23"/>
  <c r="T101" i="23"/>
  <c r="W100" i="23"/>
  <c r="V100" i="23"/>
  <c r="U100" i="23"/>
  <c r="T100" i="23"/>
  <c r="W99" i="23"/>
  <c r="V99" i="23"/>
  <c r="U99" i="23"/>
  <c r="AC95" i="23" s="1"/>
  <c r="T99" i="23"/>
  <c r="S99" i="23"/>
  <c r="AC98" i="23"/>
  <c r="W98" i="23"/>
  <c r="V98" i="23"/>
  <c r="U98" i="23"/>
  <c r="T98" i="23"/>
  <c r="S98" i="23"/>
  <c r="W97" i="23"/>
  <c r="V97" i="23"/>
  <c r="U97" i="23"/>
  <c r="T97" i="23"/>
  <c r="S97" i="23"/>
  <c r="W96" i="23"/>
  <c r="V96" i="23"/>
  <c r="U96" i="23"/>
  <c r="T96" i="23"/>
  <c r="S96" i="23"/>
  <c r="W95" i="23"/>
  <c r="AE95" i="23" s="1"/>
  <c r="V95" i="23"/>
  <c r="U95" i="23"/>
  <c r="AC6" i="23" s="1"/>
  <c r="T95" i="23"/>
  <c r="S95" i="23"/>
  <c r="W94" i="23"/>
  <c r="V94" i="23"/>
  <c r="U94" i="23"/>
  <c r="T94" i="23"/>
  <c r="W93" i="23"/>
  <c r="V93" i="23"/>
  <c r="U93" i="23"/>
  <c r="T93" i="23"/>
  <c r="W92" i="23"/>
  <c r="V92" i="23"/>
  <c r="U92" i="23"/>
  <c r="T92" i="23"/>
  <c r="W91" i="23"/>
  <c r="V91" i="23"/>
  <c r="U91" i="23"/>
  <c r="T91" i="23"/>
  <c r="W90" i="23"/>
  <c r="V90" i="23"/>
  <c r="U90" i="23"/>
  <c r="T90" i="23"/>
  <c r="W89" i="23"/>
  <c r="V89" i="23"/>
  <c r="U89" i="23"/>
  <c r="T89" i="23"/>
  <c r="W88" i="23"/>
  <c r="V88" i="23"/>
  <c r="U88" i="23"/>
  <c r="T88" i="23"/>
  <c r="AE87" i="23"/>
  <c r="W87" i="23"/>
  <c r="AE6" i="23" s="1"/>
  <c r="V87" i="23"/>
  <c r="U87" i="23"/>
  <c r="AC87" i="23" s="1"/>
  <c r="T87" i="23"/>
  <c r="S87" i="23"/>
  <c r="S86" i="23" s="1"/>
  <c r="W86" i="23"/>
  <c r="V86" i="23"/>
  <c r="U86" i="23"/>
  <c r="T86" i="23"/>
  <c r="W85" i="23"/>
  <c r="V85" i="23"/>
  <c r="U85" i="23"/>
  <c r="T85" i="23"/>
  <c r="AE84" i="23"/>
  <c r="W84" i="23"/>
  <c r="V84" i="23"/>
  <c r="U84" i="23"/>
  <c r="AC84" i="23" s="1"/>
  <c r="T84" i="23"/>
  <c r="S84" i="23"/>
  <c r="W83" i="23"/>
  <c r="V83" i="23"/>
  <c r="U83" i="23"/>
  <c r="T83" i="23"/>
  <c r="W82" i="23"/>
  <c r="AE82" i="23" s="1"/>
  <c r="V82" i="23"/>
  <c r="U82" i="23"/>
  <c r="T82" i="23"/>
  <c r="S82" i="23"/>
  <c r="W81" i="23"/>
  <c r="V81" i="23"/>
  <c r="U81" i="23"/>
  <c r="T81" i="23"/>
  <c r="S81" i="23"/>
  <c r="W80" i="23"/>
  <c r="AE77" i="23" s="1"/>
  <c r="V80" i="23"/>
  <c r="U80" i="23"/>
  <c r="T80" i="23"/>
  <c r="S80" i="23"/>
  <c r="W79" i="23"/>
  <c r="V79" i="23"/>
  <c r="U79" i="23"/>
  <c r="T79" i="23"/>
  <c r="S79" i="23"/>
  <c r="W78" i="23"/>
  <c r="V78" i="23"/>
  <c r="U78" i="23"/>
  <c r="T78" i="23"/>
  <c r="W77" i="23"/>
  <c r="V77" i="23"/>
  <c r="U77" i="23"/>
  <c r="T77" i="23"/>
  <c r="S77" i="23"/>
  <c r="S76" i="23" s="1"/>
  <c r="C77" i="23"/>
  <c r="W76" i="23"/>
  <c r="V76" i="23"/>
  <c r="U76" i="23"/>
  <c r="T76" i="23"/>
  <c r="W75" i="23"/>
  <c r="V75" i="23"/>
  <c r="U75" i="23"/>
  <c r="T75" i="23"/>
  <c r="W74" i="23"/>
  <c r="V74" i="23"/>
  <c r="U74" i="23"/>
  <c r="T74" i="23"/>
  <c r="S74" i="23"/>
  <c r="W73" i="23"/>
  <c r="V73" i="23"/>
  <c r="U73" i="23"/>
  <c r="T73" i="23"/>
  <c r="S73" i="23"/>
  <c r="S72" i="23" s="1"/>
  <c r="W72" i="23"/>
  <c r="V72" i="23"/>
  <c r="U72" i="23"/>
  <c r="T72" i="23"/>
  <c r="W71" i="23"/>
  <c r="V71" i="23"/>
  <c r="U71" i="23"/>
  <c r="T71" i="23"/>
  <c r="S71" i="23"/>
  <c r="W70" i="23"/>
  <c r="V70" i="23"/>
  <c r="U70" i="23"/>
  <c r="T70" i="23"/>
  <c r="S70" i="23"/>
  <c r="W69" i="23"/>
  <c r="AE55" i="23" s="1"/>
  <c r="V69" i="23"/>
  <c r="U69" i="23"/>
  <c r="T69" i="23"/>
  <c r="S69" i="23"/>
  <c r="W68" i="23"/>
  <c r="V68" i="23"/>
  <c r="U68" i="23"/>
  <c r="T68" i="23"/>
  <c r="S68" i="23"/>
  <c r="W67" i="23"/>
  <c r="V67" i="23"/>
  <c r="U67" i="23"/>
  <c r="T67" i="23"/>
  <c r="S67" i="23"/>
  <c r="W66" i="23"/>
  <c r="V66" i="23"/>
  <c r="U66" i="23"/>
  <c r="T66" i="23"/>
  <c r="S66" i="23"/>
  <c r="W65" i="23"/>
  <c r="V65" i="23"/>
  <c r="U65" i="23"/>
  <c r="T65" i="23"/>
  <c r="S65" i="23"/>
  <c r="AE64" i="23"/>
  <c r="W64" i="23"/>
  <c r="AE65" i="23" s="1"/>
  <c r="V64" i="23"/>
  <c r="U64" i="23"/>
  <c r="T64" i="23"/>
  <c r="S64" i="23"/>
  <c r="W63" i="23"/>
  <c r="V63" i="23"/>
  <c r="U63" i="23"/>
  <c r="T63" i="23"/>
  <c r="W62" i="23"/>
  <c r="V62" i="23"/>
  <c r="U62" i="23"/>
  <c r="T62" i="23"/>
  <c r="AE61" i="23"/>
  <c r="AC61" i="23"/>
  <c r="W61" i="23"/>
  <c r="V61" i="23"/>
  <c r="U61" i="23"/>
  <c r="T61" i="23"/>
  <c r="S61" i="23"/>
  <c r="W60" i="23"/>
  <c r="V60" i="23"/>
  <c r="U60" i="23"/>
  <c r="T60" i="23"/>
  <c r="AC59" i="23"/>
  <c r="W59" i="23"/>
  <c r="AE98" i="23" s="1"/>
  <c r="V59" i="23"/>
  <c r="U59" i="23"/>
  <c r="T59" i="23"/>
  <c r="S59" i="23"/>
  <c r="AC58" i="23"/>
  <c r="W58" i="23"/>
  <c r="AE59" i="23" s="1"/>
  <c r="V58" i="23"/>
  <c r="U58" i="23"/>
  <c r="T58" i="23"/>
  <c r="S58" i="23"/>
  <c r="W57" i="23"/>
  <c r="V57" i="23"/>
  <c r="U57" i="23"/>
  <c r="T57" i="23"/>
  <c r="S57" i="23"/>
  <c r="W56" i="23"/>
  <c r="V56" i="23"/>
  <c r="U56" i="23"/>
  <c r="T56" i="23"/>
  <c r="AC55" i="23"/>
  <c r="W55" i="23"/>
  <c r="V55" i="23"/>
  <c r="U55" i="23"/>
  <c r="T55" i="23"/>
  <c r="S55" i="23"/>
  <c r="AE54" i="23"/>
  <c r="AC54" i="23"/>
  <c r="W54" i="23"/>
  <c r="V54" i="23"/>
  <c r="U54" i="23"/>
  <c r="AC51" i="23" s="1"/>
  <c r="T54" i="23"/>
  <c r="S54" i="23"/>
  <c r="W53" i="23"/>
  <c r="V53" i="23"/>
  <c r="U53" i="23"/>
  <c r="T53" i="23"/>
  <c r="S53" i="23"/>
  <c r="W52" i="23"/>
  <c r="AE47" i="23" s="1"/>
  <c r="V52" i="23"/>
  <c r="U52" i="23"/>
  <c r="T52" i="23"/>
  <c r="S52" i="23"/>
  <c r="S50" i="23" s="1"/>
  <c r="AE51" i="23"/>
  <c r="W51" i="23"/>
  <c r="V51" i="23"/>
  <c r="U51" i="23"/>
  <c r="T51" i="23"/>
  <c r="S51" i="23"/>
  <c r="W50" i="23"/>
  <c r="V50" i="23"/>
  <c r="U50" i="23"/>
  <c r="T50" i="23"/>
  <c r="AE49" i="23"/>
  <c r="AC49" i="23"/>
  <c r="W49" i="23"/>
  <c r="V49" i="23"/>
  <c r="U49" i="23"/>
  <c r="T49" i="23"/>
  <c r="S49" i="23"/>
  <c r="AE48" i="23"/>
  <c r="W48" i="23"/>
  <c r="V48" i="23"/>
  <c r="U48" i="23"/>
  <c r="AC48" i="23" s="1"/>
  <c r="T48" i="23"/>
  <c r="S48" i="23"/>
  <c r="AC47" i="23"/>
  <c r="W47" i="23"/>
  <c r="V47" i="23"/>
  <c r="U47" i="23"/>
  <c r="T47" i="23"/>
  <c r="S47" i="23"/>
  <c r="AE46" i="23"/>
  <c r="W46" i="23"/>
  <c r="V46" i="23"/>
  <c r="U46" i="23"/>
  <c r="AC46" i="23" s="1"/>
  <c r="T46" i="23"/>
  <c r="S46" i="23"/>
  <c r="S45" i="23" s="1"/>
  <c r="S44" i="23" s="1"/>
  <c r="W45" i="23"/>
  <c r="V45" i="23"/>
  <c r="U45" i="23"/>
  <c r="T45" i="23"/>
  <c r="C45" i="23"/>
  <c r="W44" i="23"/>
  <c r="V44" i="23"/>
  <c r="U44" i="23"/>
  <c r="T44" i="23"/>
  <c r="W43" i="23"/>
  <c r="V43" i="23"/>
  <c r="U43" i="23"/>
  <c r="T43" i="23"/>
  <c r="AE42" i="23"/>
  <c r="W42" i="23"/>
  <c r="V42" i="23"/>
  <c r="U42" i="23"/>
  <c r="AC42" i="23" s="1"/>
  <c r="T42" i="23"/>
  <c r="S42" i="23"/>
  <c r="AE41" i="23"/>
  <c r="AC41" i="23"/>
  <c r="W41" i="23"/>
  <c r="AE39" i="23" s="1"/>
  <c r="V41" i="23"/>
  <c r="U41" i="23"/>
  <c r="T41" i="23"/>
  <c r="S41" i="23"/>
  <c r="W40" i="23"/>
  <c r="V40" i="23"/>
  <c r="U40" i="23"/>
  <c r="T40" i="23"/>
  <c r="S40" i="23"/>
  <c r="AC39" i="23"/>
  <c r="W39" i="23"/>
  <c r="V39" i="23"/>
  <c r="U39" i="23"/>
  <c r="T39" i="23"/>
  <c r="S39" i="23"/>
  <c r="W38" i="23"/>
  <c r="V38" i="23"/>
  <c r="U38" i="23"/>
  <c r="T38" i="23"/>
  <c r="S38" i="23"/>
  <c r="W37" i="23"/>
  <c r="V37" i="23"/>
  <c r="U37" i="23"/>
  <c r="T37" i="23"/>
  <c r="AE36" i="23"/>
  <c r="AC36" i="23"/>
  <c r="W36" i="23"/>
  <c r="V36" i="23"/>
  <c r="U36" i="23"/>
  <c r="T36" i="23"/>
  <c r="S36" i="23"/>
  <c r="W35" i="23"/>
  <c r="V35" i="23"/>
  <c r="U35" i="23"/>
  <c r="T35" i="23"/>
  <c r="W34" i="23"/>
  <c r="V34" i="23"/>
  <c r="U34" i="23"/>
  <c r="T34" i="23"/>
  <c r="S34" i="23"/>
  <c r="W33" i="23"/>
  <c r="V33" i="23"/>
  <c r="U33" i="23"/>
  <c r="T33" i="23"/>
  <c r="S33" i="23"/>
  <c r="W32" i="23"/>
  <c r="V32" i="23"/>
  <c r="U32" i="23"/>
  <c r="T32" i="23"/>
  <c r="S32" i="23"/>
  <c r="S29" i="23" s="1"/>
  <c r="W31" i="23"/>
  <c r="V31" i="23"/>
  <c r="U31" i="23"/>
  <c r="T31" i="23"/>
  <c r="S31" i="23"/>
  <c r="AC30" i="23"/>
  <c r="W30" i="23"/>
  <c r="V30" i="23"/>
  <c r="U30" i="23"/>
  <c r="T30" i="23"/>
  <c r="S30" i="23"/>
  <c r="AE29" i="23"/>
  <c r="W29" i="23"/>
  <c r="V29" i="23"/>
  <c r="U29" i="23"/>
  <c r="AC29" i="23" s="1"/>
  <c r="T29" i="23"/>
  <c r="C29" i="23"/>
  <c r="C90" i="23" s="1"/>
  <c r="W28" i="23"/>
  <c r="V28" i="23"/>
  <c r="U28" i="23"/>
  <c r="T28" i="23"/>
  <c r="S28" i="23"/>
  <c r="AE27" i="23"/>
  <c r="AC27" i="23"/>
  <c r="W27" i="23"/>
  <c r="V27" i="23"/>
  <c r="U27" i="23"/>
  <c r="T27" i="23"/>
  <c r="S27" i="23"/>
  <c r="W26" i="23"/>
  <c r="V26" i="23"/>
  <c r="U26" i="23"/>
  <c r="T26" i="23"/>
  <c r="AE25" i="23"/>
  <c r="W25" i="23"/>
  <c r="AE23" i="23" s="1"/>
  <c r="V25" i="23"/>
  <c r="U25" i="23"/>
  <c r="AC25" i="23" s="1"/>
  <c r="T25" i="23"/>
  <c r="S25" i="23"/>
  <c r="W24" i="23"/>
  <c r="V24" i="23"/>
  <c r="U24" i="23"/>
  <c r="T24" i="23"/>
  <c r="AC23" i="23"/>
  <c r="W23" i="23"/>
  <c r="V23" i="23"/>
  <c r="U23" i="23"/>
  <c r="T23" i="23"/>
  <c r="S23" i="23"/>
  <c r="W22" i="23"/>
  <c r="AE21" i="23" s="1"/>
  <c r="V22" i="23"/>
  <c r="U22" i="23"/>
  <c r="T22" i="23"/>
  <c r="S22" i="23"/>
  <c r="S20" i="23" s="1"/>
  <c r="AC21" i="23"/>
  <c r="W21" i="23"/>
  <c r="V21" i="23"/>
  <c r="U21" i="23"/>
  <c r="T21" i="23"/>
  <c r="S21" i="23"/>
  <c r="W20" i="23"/>
  <c r="V20" i="23"/>
  <c r="U20" i="23"/>
  <c r="T20" i="23"/>
  <c r="W19" i="23"/>
  <c r="V19" i="23"/>
  <c r="U19" i="23"/>
  <c r="T19" i="23"/>
  <c r="W18" i="23"/>
  <c r="V18" i="23"/>
  <c r="U18" i="23"/>
  <c r="T18" i="23"/>
  <c r="S18" i="23"/>
  <c r="W17" i="23"/>
  <c r="AE9" i="23" s="1"/>
  <c r="V17" i="23"/>
  <c r="U17" i="23"/>
  <c r="T17" i="23"/>
  <c r="S17" i="23"/>
  <c r="AE16" i="23"/>
  <c r="AC16" i="23"/>
  <c r="W16" i="23"/>
  <c r="V16" i="23"/>
  <c r="U16" i="23"/>
  <c r="T16" i="23"/>
  <c r="S16" i="23"/>
  <c r="W15" i="23"/>
  <c r="V15" i="23"/>
  <c r="U15" i="23"/>
  <c r="T15" i="23"/>
  <c r="S15" i="23"/>
  <c r="W14" i="23"/>
  <c r="V14" i="23"/>
  <c r="U14" i="23"/>
  <c r="T14" i="23"/>
  <c r="W13" i="23"/>
  <c r="V13" i="23"/>
  <c r="U13" i="23"/>
  <c r="AC13" i="23" s="1"/>
  <c r="T13" i="23"/>
  <c r="S13" i="23"/>
  <c r="W12" i="23"/>
  <c r="V12" i="23"/>
  <c r="U12" i="23"/>
  <c r="T12" i="23"/>
  <c r="W11" i="23"/>
  <c r="V11" i="23"/>
  <c r="U11" i="23"/>
  <c r="T11" i="23"/>
  <c r="S11" i="23"/>
  <c r="W10" i="23"/>
  <c r="V10" i="23"/>
  <c r="U10" i="23"/>
  <c r="T10" i="23"/>
  <c r="S10" i="23"/>
  <c r="AC9" i="23"/>
  <c r="W9" i="23"/>
  <c r="V9" i="23"/>
  <c r="U9" i="23"/>
  <c r="T9" i="23"/>
  <c r="S9" i="23"/>
  <c r="AE8" i="23"/>
  <c r="W8" i="23"/>
  <c r="AE5" i="23" s="1"/>
  <c r="AE137" i="23" s="1"/>
  <c r="V8" i="23"/>
  <c r="U8" i="23"/>
  <c r="AC8" i="23" s="1"/>
  <c r="T8" i="23"/>
  <c r="S8" i="23"/>
  <c r="AC7" i="23"/>
  <c r="W7" i="23"/>
  <c r="V7" i="23"/>
  <c r="U7" i="23"/>
  <c r="T7" i="23"/>
  <c r="S7" i="23"/>
  <c r="W6" i="23"/>
  <c r="AE7" i="23" s="1"/>
  <c r="V6" i="23"/>
  <c r="U6" i="23"/>
  <c r="T6" i="23"/>
  <c r="S6" i="23"/>
  <c r="AC5" i="23"/>
  <c r="W5" i="23"/>
  <c r="V5" i="23"/>
  <c r="U5" i="23"/>
  <c r="T5" i="23"/>
  <c r="S5" i="23"/>
  <c r="R213" i="22"/>
  <c r="Q211" i="22"/>
  <c r="T209" i="22"/>
  <c r="T207" i="22" s="1"/>
  <c r="W208" i="22"/>
  <c r="W205" i="22"/>
  <c r="W204" i="22"/>
  <c r="W203" i="22"/>
  <c r="M202" i="22"/>
  <c r="I202" i="22"/>
  <c r="E202" i="22"/>
  <c r="S201" i="22"/>
  <c r="W201" i="22" s="1"/>
  <c r="W200" i="22"/>
  <c r="S200" i="22"/>
  <c r="T199" i="22"/>
  <c r="Q199" i="22"/>
  <c r="P199" i="22"/>
  <c r="O199" i="22"/>
  <c r="N199" i="22"/>
  <c r="M199" i="22"/>
  <c r="L199" i="22"/>
  <c r="K199" i="22"/>
  <c r="J199" i="22"/>
  <c r="I199" i="22"/>
  <c r="H199" i="22"/>
  <c r="G199" i="22"/>
  <c r="F199" i="22"/>
  <c r="S199" i="22" s="1"/>
  <c r="W199" i="22" s="1"/>
  <c r="E199" i="22"/>
  <c r="D199" i="22"/>
  <c r="C199" i="22"/>
  <c r="W198" i="22"/>
  <c r="S198" i="22"/>
  <c r="S197" i="22"/>
  <c r="W197" i="22" s="1"/>
  <c r="W196" i="22"/>
  <c r="S196" i="22"/>
  <c r="S195" i="22"/>
  <c r="W195" i="22" s="1"/>
  <c r="T194" i="22"/>
  <c r="Q194" i="22"/>
  <c r="Q202" i="22" s="1"/>
  <c r="P194" i="22"/>
  <c r="O194" i="22"/>
  <c r="N194" i="22"/>
  <c r="M194" i="22"/>
  <c r="L194" i="22"/>
  <c r="K194" i="22"/>
  <c r="J194" i="22"/>
  <c r="I194" i="22"/>
  <c r="I211" i="22" s="1"/>
  <c r="H194" i="22"/>
  <c r="G194" i="22"/>
  <c r="F194" i="22"/>
  <c r="E194" i="22"/>
  <c r="D194" i="22"/>
  <c r="C194" i="22"/>
  <c r="S194" i="22" s="1"/>
  <c r="W194" i="22" s="1"/>
  <c r="S193" i="22"/>
  <c r="W193" i="22" s="1"/>
  <c r="W192" i="22"/>
  <c r="S192" i="22"/>
  <c r="H192" i="22"/>
  <c r="S191" i="22"/>
  <c r="W191" i="22" s="1"/>
  <c r="W190" i="22"/>
  <c r="S190" i="22"/>
  <c r="T189" i="22"/>
  <c r="T202" i="22" s="1"/>
  <c r="Q189" i="22"/>
  <c r="P189" i="22"/>
  <c r="P202" i="22" s="1"/>
  <c r="O189" i="22"/>
  <c r="O202" i="22" s="1"/>
  <c r="N189" i="22"/>
  <c r="N202" i="22" s="1"/>
  <c r="M189" i="22"/>
  <c r="L189" i="22"/>
  <c r="L202" i="22" s="1"/>
  <c r="K189" i="22"/>
  <c r="K202" i="22" s="1"/>
  <c r="J189" i="22"/>
  <c r="J202" i="22" s="1"/>
  <c r="I189" i="22"/>
  <c r="H189" i="22"/>
  <c r="H202" i="22" s="1"/>
  <c r="G189" i="22"/>
  <c r="G202" i="22" s="1"/>
  <c r="F189" i="22"/>
  <c r="F202" i="22" s="1"/>
  <c r="E189" i="22"/>
  <c r="D189" i="22"/>
  <c r="D202" i="22" s="1"/>
  <c r="C189" i="22"/>
  <c r="G186" i="22"/>
  <c r="W185" i="22"/>
  <c r="S185" i="22"/>
  <c r="S184" i="22"/>
  <c r="W184" i="22" s="1"/>
  <c r="W183" i="22"/>
  <c r="S183" i="22"/>
  <c r="S182" i="22"/>
  <c r="W182" i="22" s="1"/>
  <c r="W181" i="22"/>
  <c r="S181" i="22"/>
  <c r="S180" i="22"/>
  <c r="W180" i="22" s="1"/>
  <c r="T179" i="22"/>
  <c r="R179" i="22"/>
  <c r="R186" i="22" s="1"/>
  <c r="Q179" i="22"/>
  <c r="P179" i="22"/>
  <c r="O179" i="22"/>
  <c r="N179" i="22"/>
  <c r="M179" i="22"/>
  <c r="L179" i="22"/>
  <c r="K179" i="22"/>
  <c r="J179" i="22"/>
  <c r="I179" i="22"/>
  <c r="H179" i="22"/>
  <c r="G179" i="22"/>
  <c r="F179" i="22"/>
  <c r="E179" i="22"/>
  <c r="D179" i="22"/>
  <c r="C179" i="22"/>
  <c r="W178" i="22"/>
  <c r="S178" i="22"/>
  <c r="W177" i="22"/>
  <c r="S177" i="22"/>
  <c r="T176" i="22"/>
  <c r="Q176" i="22"/>
  <c r="P176" i="22"/>
  <c r="O176" i="22"/>
  <c r="N176" i="22"/>
  <c r="M176" i="22"/>
  <c r="L176" i="22"/>
  <c r="K176" i="22"/>
  <c r="J176" i="22"/>
  <c r="I176" i="22"/>
  <c r="H176" i="22"/>
  <c r="G176" i="22"/>
  <c r="F176" i="22"/>
  <c r="E176" i="22"/>
  <c r="D176" i="22"/>
  <c r="C176" i="22"/>
  <c r="S176" i="22" s="1"/>
  <c r="W176" i="22" s="1"/>
  <c r="W175" i="22"/>
  <c r="S175" i="22"/>
  <c r="S174" i="22"/>
  <c r="W173" i="22"/>
  <c r="S173" i="22"/>
  <c r="S172" i="22"/>
  <c r="W172" i="22" s="1"/>
  <c r="W171" i="22"/>
  <c r="S171" i="22"/>
  <c r="S170" i="22"/>
  <c r="W170" i="22" s="1"/>
  <c r="W169" i="22"/>
  <c r="S169" i="22"/>
  <c r="T168" i="22"/>
  <c r="T167" i="22" s="1"/>
  <c r="R168" i="22"/>
  <c r="Q168" i="22"/>
  <c r="P168" i="22"/>
  <c r="P167" i="22" s="1"/>
  <c r="O168" i="22"/>
  <c r="N168" i="22"/>
  <c r="M168" i="22"/>
  <c r="L168" i="22"/>
  <c r="L167" i="22" s="1"/>
  <c r="K168" i="22"/>
  <c r="J168" i="22"/>
  <c r="I168" i="22"/>
  <c r="H168" i="22"/>
  <c r="H167" i="22" s="1"/>
  <c r="G168" i="22"/>
  <c r="G167" i="22" s="1"/>
  <c r="F168" i="22"/>
  <c r="E168" i="22"/>
  <c r="D168" i="22"/>
  <c r="D167" i="22" s="1"/>
  <c r="S167" i="22" s="1"/>
  <c r="W167" i="22" s="1"/>
  <c r="C168" i="22"/>
  <c r="R167" i="22"/>
  <c r="Q167" i="22"/>
  <c r="O167" i="22"/>
  <c r="N167" i="22"/>
  <c r="N186" i="22" s="1"/>
  <c r="M167" i="22"/>
  <c r="K167" i="22"/>
  <c r="J167" i="22"/>
  <c r="J186" i="22" s="1"/>
  <c r="I167" i="22"/>
  <c r="F167" i="22"/>
  <c r="E167" i="22"/>
  <c r="C167" i="22"/>
  <c r="W165" i="22"/>
  <c r="S165" i="22"/>
  <c r="S164" i="22"/>
  <c r="W164" i="22" s="1"/>
  <c r="W163" i="22"/>
  <c r="S163" i="22"/>
  <c r="S162" i="22"/>
  <c r="W162" i="22" s="1"/>
  <c r="T161" i="22"/>
  <c r="Q161" i="22"/>
  <c r="P161" i="22"/>
  <c r="O161" i="22"/>
  <c r="N161" i="22"/>
  <c r="M161" i="22"/>
  <c r="L161" i="22"/>
  <c r="K161" i="22"/>
  <c r="J161" i="22"/>
  <c r="I161" i="22"/>
  <c r="H161" i="22"/>
  <c r="G161" i="22"/>
  <c r="F161" i="22"/>
  <c r="E161" i="22"/>
  <c r="D161" i="22"/>
  <c r="C161" i="22"/>
  <c r="S160" i="22"/>
  <c r="W160" i="22" s="1"/>
  <c r="W159" i="22"/>
  <c r="S159" i="22"/>
  <c r="T158" i="22"/>
  <c r="R158" i="22"/>
  <c r="Q158" i="22"/>
  <c r="P158" i="22"/>
  <c r="O158" i="22"/>
  <c r="O211" i="22" s="1"/>
  <c r="N158" i="22"/>
  <c r="M158" i="22"/>
  <c r="M211" i="22" s="1"/>
  <c r="L158" i="22"/>
  <c r="K158" i="22"/>
  <c r="J158" i="22"/>
  <c r="I158" i="22"/>
  <c r="H158" i="22"/>
  <c r="G158" i="22"/>
  <c r="G211" i="22" s="1"/>
  <c r="F158" i="22"/>
  <c r="E158" i="22"/>
  <c r="D158" i="22"/>
  <c r="C158" i="22"/>
  <c r="C186" i="22" s="1"/>
  <c r="C209" i="22" s="1"/>
  <c r="W157" i="22"/>
  <c r="S157" i="22"/>
  <c r="S156" i="22"/>
  <c r="W156" i="22" s="1"/>
  <c r="W155" i="22"/>
  <c r="S155" i="22"/>
  <c r="S154" i="22"/>
  <c r="W154" i="22" s="1"/>
  <c r="W153" i="22"/>
  <c r="S153" i="22"/>
  <c r="S152" i="22"/>
  <c r="W152" i="22" s="1"/>
  <c r="W151" i="22"/>
  <c r="S151" i="22"/>
  <c r="S150" i="22"/>
  <c r="W150" i="22" s="1"/>
  <c r="W149" i="22"/>
  <c r="S149" i="22"/>
  <c r="S148" i="22"/>
  <c r="W148" i="22" s="1"/>
  <c r="W147" i="22"/>
  <c r="S147" i="22"/>
  <c r="S146" i="22"/>
  <c r="W146" i="22" s="1"/>
  <c r="W145" i="22"/>
  <c r="S145" i="22"/>
  <c r="T144" i="22"/>
  <c r="T186" i="22" s="1"/>
  <c r="E144" i="22"/>
  <c r="D144" i="22"/>
  <c r="C144" i="22"/>
  <c r="R139" i="22"/>
  <c r="Q139" i="22"/>
  <c r="P139" i="22"/>
  <c r="O139" i="22"/>
  <c r="N139" i="22"/>
  <c r="M139" i="22"/>
  <c r="L139" i="22"/>
  <c r="K139" i="22"/>
  <c r="J139" i="22"/>
  <c r="I139" i="22"/>
  <c r="H139" i="22"/>
  <c r="G139" i="22"/>
  <c r="F139" i="22"/>
  <c r="E139" i="22"/>
  <c r="D139" i="22"/>
  <c r="W135" i="22"/>
  <c r="U135" i="22"/>
  <c r="S130" i="22"/>
  <c r="S129" i="22"/>
  <c r="S128" i="22"/>
  <c r="S127" i="22"/>
  <c r="S126" i="22"/>
  <c r="S125" i="22"/>
  <c r="S124" i="22"/>
  <c r="S123" i="22"/>
  <c r="K45" i="20" s="1"/>
  <c r="S121" i="22"/>
  <c r="S120" i="22"/>
  <c r="S119" i="22"/>
  <c r="S118" i="22"/>
  <c r="S117" i="22"/>
  <c r="S116" i="22"/>
  <c r="S115" i="22"/>
  <c r="S114" i="22"/>
  <c r="S113" i="22"/>
  <c r="S112" i="22"/>
  <c r="S111" i="22"/>
  <c r="S110" i="22"/>
  <c r="S109" i="22"/>
  <c r="S108" i="22"/>
  <c r="S107" i="22" s="1"/>
  <c r="K43" i="20" s="1"/>
  <c r="L43" i="20" s="1"/>
  <c r="S103" i="22"/>
  <c r="C103" i="22"/>
  <c r="S102" i="22"/>
  <c r="C101" i="22"/>
  <c r="S99" i="22"/>
  <c r="S98" i="22"/>
  <c r="S97" i="22"/>
  <c r="S96" i="22"/>
  <c r="S95" i="22"/>
  <c r="S87" i="22"/>
  <c r="S86" i="22" s="1"/>
  <c r="S84" i="22"/>
  <c r="S82" i="22"/>
  <c r="S81" i="22"/>
  <c r="S80" i="22"/>
  <c r="S79" i="22"/>
  <c r="C77" i="22"/>
  <c r="S77" i="22" s="1"/>
  <c r="S76" i="22"/>
  <c r="K17" i="20" s="1"/>
  <c r="S74" i="22"/>
  <c r="S73" i="22"/>
  <c r="S72" i="22"/>
  <c r="S71" i="22"/>
  <c r="S70" i="22"/>
  <c r="S69" i="22"/>
  <c r="S68" i="22"/>
  <c r="S67" i="22"/>
  <c r="S66" i="22"/>
  <c r="S65" i="22"/>
  <c r="S64" i="22"/>
  <c r="S63" i="22"/>
  <c r="S61" i="22"/>
  <c r="S59" i="22"/>
  <c r="S58" i="22"/>
  <c r="S57" i="22"/>
  <c r="K20" i="20" s="1"/>
  <c r="L20" i="20" s="1"/>
  <c r="S55" i="22"/>
  <c r="S54" i="22"/>
  <c r="S53" i="22"/>
  <c r="S52" i="22"/>
  <c r="S51" i="22"/>
  <c r="S49" i="22"/>
  <c r="S48" i="22"/>
  <c r="S47" i="22"/>
  <c r="S46" i="22"/>
  <c r="S45" i="22"/>
  <c r="S44" i="22" s="1"/>
  <c r="C45" i="22"/>
  <c r="S42" i="22"/>
  <c r="S41" i="22"/>
  <c r="S40" i="22"/>
  <c r="S39" i="22"/>
  <c r="S36" i="22"/>
  <c r="K14" i="20" s="1"/>
  <c r="L14" i="20" s="1"/>
  <c r="S34" i="22"/>
  <c r="S33" i="22"/>
  <c r="S32" i="22"/>
  <c r="S31" i="22"/>
  <c r="S29" i="22" s="1"/>
  <c r="K13" i="20" s="1"/>
  <c r="S30" i="22"/>
  <c r="C29" i="22"/>
  <c r="C90" i="22" s="1"/>
  <c r="S28" i="22"/>
  <c r="S27" i="22"/>
  <c r="S25" i="22"/>
  <c r="K11" i="20" s="1"/>
  <c r="S23" i="22"/>
  <c r="S22" i="22"/>
  <c r="S20" i="22" s="1"/>
  <c r="K10" i="20" s="1"/>
  <c r="S21" i="22"/>
  <c r="S18" i="22"/>
  <c r="S17" i="22"/>
  <c r="S15" i="22" s="1"/>
  <c r="K9" i="20" s="1"/>
  <c r="M9" i="20" s="1"/>
  <c r="S16" i="22"/>
  <c r="S13" i="22"/>
  <c r="S11" i="22"/>
  <c r="S10" i="22"/>
  <c r="S9" i="22"/>
  <c r="S8" i="22"/>
  <c r="S7" i="22"/>
  <c r="S6" i="22"/>
  <c r="S5" i="22"/>
  <c r="M42" i="21"/>
  <c r="K40" i="21"/>
  <c r="J40" i="21"/>
  <c r="I40" i="21"/>
  <c r="H40" i="21"/>
  <c r="G40" i="21"/>
  <c r="K39" i="21"/>
  <c r="K38" i="21"/>
  <c r="K37" i="21"/>
  <c r="I32" i="21"/>
  <c r="G32" i="21"/>
  <c r="K31" i="21"/>
  <c r="K30" i="21"/>
  <c r="K29" i="21"/>
  <c r="K28" i="21"/>
  <c r="K27" i="21"/>
  <c r="K26" i="21"/>
  <c r="K25" i="21"/>
  <c r="K24" i="21"/>
  <c r="K23" i="21"/>
  <c r="K22" i="21"/>
  <c r="K32" i="21" s="1"/>
  <c r="K20" i="21"/>
  <c r="J20" i="21"/>
  <c r="J32" i="21" s="1"/>
  <c r="I20" i="21"/>
  <c r="H20" i="21"/>
  <c r="G20" i="21"/>
  <c r="K19" i="21"/>
  <c r="K18" i="21"/>
  <c r="K17" i="21"/>
  <c r="K42" i="21" s="1"/>
  <c r="J13" i="21"/>
  <c r="H13" i="21"/>
  <c r="J12" i="21"/>
  <c r="I12" i="21"/>
  <c r="I13" i="21" s="1"/>
  <c r="K11" i="21"/>
  <c r="J57" i="20"/>
  <c r="G49" i="20"/>
  <c r="L47" i="20"/>
  <c r="L45" i="20"/>
  <c r="G39" i="20"/>
  <c r="G28" i="20"/>
  <c r="G37" i="20" s="1"/>
  <c r="G52" i="20" s="1"/>
  <c r="K25" i="20"/>
  <c r="M24" i="20"/>
  <c r="L24" i="20"/>
  <c r="L23" i="20"/>
  <c r="K23" i="20"/>
  <c r="M23" i="20" s="1"/>
  <c r="K22" i="20"/>
  <c r="M21" i="20"/>
  <c r="L21" i="20"/>
  <c r="K21" i="20"/>
  <c r="M20" i="20"/>
  <c r="K18" i="20"/>
  <c r="L15" i="20"/>
  <c r="K15" i="20"/>
  <c r="M15" i="20" s="1"/>
  <c r="M14" i="20"/>
  <c r="K12" i="20"/>
  <c r="L9" i="20"/>
  <c r="K8" i="20"/>
  <c r="N67" i="19"/>
  <c r="J63" i="19"/>
  <c r="E63" i="19"/>
  <c r="N62" i="19"/>
  <c r="M62" i="19"/>
  <c r="N61" i="19"/>
  <c r="M61" i="19"/>
  <c r="K60" i="19"/>
  <c r="M60" i="19" s="1"/>
  <c r="J60" i="19"/>
  <c r="I60" i="19"/>
  <c r="N60" i="19" s="1"/>
  <c r="H60" i="19"/>
  <c r="G60" i="19"/>
  <c r="E60" i="19"/>
  <c r="D60" i="19"/>
  <c r="N59" i="19"/>
  <c r="M59" i="19"/>
  <c r="N58" i="19"/>
  <c r="M58" i="19"/>
  <c r="N57" i="19"/>
  <c r="M57" i="19"/>
  <c r="N56" i="19"/>
  <c r="M56" i="19"/>
  <c r="M55" i="19"/>
  <c r="K55" i="19"/>
  <c r="J55" i="19"/>
  <c r="N55" i="19" s="1"/>
  <c r="I55" i="19"/>
  <c r="H55" i="19"/>
  <c r="H63" i="19" s="1"/>
  <c r="G55" i="19"/>
  <c r="E55" i="19"/>
  <c r="D55" i="19"/>
  <c r="N54" i="19"/>
  <c r="M54" i="19"/>
  <c r="N53" i="19"/>
  <c r="M53" i="19"/>
  <c r="N52" i="19"/>
  <c r="M52" i="19"/>
  <c r="N51" i="19"/>
  <c r="M51" i="19"/>
  <c r="K50" i="19"/>
  <c r="J50" i="19"/>
  <c r="I50" i="19"/>
  <c r="H50" i="19"/>
  <c r="G50" i="19"/>
  <c r="G63" i="19" s="1"/>
  <c r="E50" i="19"/>
  <c r="D50" i="19"/>
  <c r="D63" i="19" s="1"/>
  <c r="E47" i="19"/>
  <c r="E70" i="19" s="1"/>
  <c r="E68" i="19" s="1"/>
  <c r="N45" i="19"/>
  <c r="M45" i="19"/>
  <c r="N44" i="19"/>
  <c r="M44" i="19"/>
  <c r="N43" i="19"/>
  <c r="M43" i="19"/>
  <c r="N42" i="19"/>
  <c r="M42" i="19"/>
  <c r="N41" i="19"/>
  <c r="M41" i="19"/>
  <c r="K40" i="19"/>
  <c r="M40" i="19" s="1"/>
  <c r="J40" i="19"/>
  <c r="I40" i="19"/>
  <c r="N40" i="19" s="1"/>
  <c r="H40" i="19"/>
  <c r="G40" i="19"/>
  <c r="E40" i="19"/>
  <c r="D40" i="19"/>
  <c r="N39" i="19"/>
  <c r="M39" i="19"/>
  <c r="N38" i="19"/>
  <c r="M38" i="19"/>
  <c r="K37" i="19"/>
  <c r="J37" i="19"/>
  <c r="N37" i="19" s="1"/>
  <c r="I37" i="19"/>
  <c r="H37" i="19"/>
  <c r="G37" i="19"/>
  <c r="E37" i="19"/>
  <c r="D37" i="19"/>
  <c r="N36" i="19"/>
  <c r="M36" i="19"/>
  <c r="N35" i="19"/>
  <c r="M35" i="19"/>
  <c r="K34" i="19"/>
  <c r="M34" i="19" s="1"/>
  <c r="J34" i="19"/>
  <c r="I34" i="19"/>
  <c r="N33" i="19"/>
  <c r="M33" i="19"/>
  <c r="N32" i="19"/>
  <c r="M32" i="19"/>
  <c r="N31" i="19"/>
  <c r="M31" i="19"/>
  <c r="N30" i="19"/>
  <c r="M30" i="19"/>
  <c r="N29" i="19"/>
  <c r="M29" i="19"/>
  <c r="M28" i="19"/>
  <c r="K28" i="19"/>
  <c r="J28" i="19"/>
  <c r="I28" i="19"/>
  <c r="H28" i="19"/>
  <c r="H27" i="19" s="1"/>
  <c r="G28" i="19"/>
  <c r="E28" i="19"/>
  <c r="E27" i="19" s="1"/>
  <c r="D28" i="19"/>
  <c r="K27" i="19"/>
  <c r="G27" i="19"/>
  <c r="D27" i="19"/>
  <c r="N26" i="19"/>
  <c r="M26" i="19"/>
  <c r="M25" i="19"/>
  <c r="J25" i="19"/>
  <c r="I25" i="19"/>
  <c r="I23" i="19" s="1"/>
  <c r="N24" i="19"/>
  <c r="M24" i="19"/>
  <c r="M23" i="19"/>
  <c r="K23" i="19"/>
  <c r="J23" i="19"/>
  <c r="H23" i="19"/>
  <c r="G23" i="19"/>
  <c r="E23" i="19"/>
  <c r="D23" i="19"/>
  <c r="N22" i="19"/>
  <c r="M22" i="19"/>
  <c r="N21" i="19"/>
  <c r="M21" i="19"/>
  <c r="N20" i="19"/>
  <c r="K20" i="19"/>
  <c r="J20" i="19"/>
  <c r="I20" i="19"/>
  <c r="H20" i="19"/>
  <c r="G20" i="19"/>
  <c r="E20" i="19"/>
  <c r="D20" i="19"/>
  <c r="N19" i="19"/>
  <c r="M19" i="19"/>
  <c r="N18" i="19"/>
  <c r="M18" i="19"/>
  <c r="N17" i="19"/>
  <c r="M17" i="19"/>
  <c r="N16" i="19"/>
  <c r="M16" i="19"/>
  <c r="N15" i="19"/>
  <c r="M15" i="19"/>
  <c r="N14" i="19"/>
  <c r="M14" i="19"/>
  <c r="N13" i="19"/>
  <c r="M13" i="19"/>
  <c r="N12" i="19"/>
  <c r="M12" i="19"/>
  <c r="N11" i="19"/>
  <c r="M11" i="19"/>
  <c r="N10" i="19"/>
  <c r="M10" i="19"/>
  <c r="N9" i="19"/>
  <c r="M9" i="19"/>
  <c r="N8" i="19"/>
  <c r="M8" i="19"/>
  <c r="N7" i="19"/>
  <c r="M7" i="19"/>
  <c r="M6" i="19"/>
  <c r="K6" i="19"/>
  <c r="J6" i="19"/>
  <c r="N6" i="19" s="1"/>
  <c r="I6" i="19"/>
  <c r="H6" i="19"/>
  <c r="H47" i="19" s="1"/>
  <c r="H70" i="19" s="1"/>
  <c r="G6" i="19"/>
  <c r="E6" i="19"/>
  <c r="D6" i="19"/>
  <c r="R216" i="18"/>
  <c r="F214" i="18"/>
  <c r="W211" i="18"/>
  <c r="W208" i="18"/>
  <c r="W207" i="18"/>
  <c r="W206" i="18"/>
  <c r="E205" i="18"/>
  <c r="S204" i="18"/>
  <c r="W204" i="18" s="1"/>
  <c r="W203" i="18"/>
  <c r="S203" i="18"/>
  <c r="T202" i="18"/>
  <c r="Q202" i="18"/>
  <c r="P202" i="18"/>
  <c r="O202" i="18"/>
  <c r="N202" i="18"/>
  <c r="M202" i="18"/>
  <c r="M205" i="18" s="1"/>
  <c r="L202" i="18"/>
  <c r="K202" i="18"/>
  <c r="K205" i="18" s="1"/>
  <c r="J202" i="18"/>
  <c r="I202" i="18"/>
  <c r="H202" i="18"/>
  <c r="G202" i="18"/>
  <c r="F202" i="18"/>
  <c r="E202" i="18"/>
  <c r="D202" i="18"/>
  <c r="C202" i="18"/>
  <c r="S201" i="18"/>
  <c r="W201" i="18" s="1"/>
  <c r="S200" i="18"/>
  <c r="W200" i="18" s="1"/>
  <c r="W199" i="18"/>
  <c r="S199" i="18"/>
  <c r="S198" i="18"/>
  <c r="W198" i="18" s="1"/>
  <c r="T197" i="18"/>
  <c r="T205" i="18" s="1"/>
  <c r="Q197" i="18"/>
  <c r="P197" i="18"/>
  <c r="P205" i="18" s="1"/>
  <c r="O197" i="18"/>
  <c r="N197" i="18"/>
  <c r="M197" i="18"/>
  <c r="L197" i="18"/>
  <c r="K197" i="18"/>
  <c r="J197" i="18"/>
  <c r="I197" i="18"/>
  <c r="H197" i="18"/>
  <c r="H205" i="18" s="1"/>
  <c r="G197" i="18"/>
  <c r="F197" i="18"/>
  <c r="E197" i="18"/>
  <c r="D197" i="18"/>
  <c r="C197" i="18"/>
  <c r="S196" i="18"/>
  <c r="W196" i="18" s="1"/>
  <c r="S195" i="18"/>
  <c r="W195" i="18" s="1"/>
  <c r="H195" i="18"/>
  <c r="W194" i="18"/>
  <c r="S194" i="18"/>
  <c r="W193" i="18"/>
  <c r="S193" i="18"/>
  <c r="T192" i="18"/>
  <c r="Q192" i="18"/>
  <c r="P192" i="18"/>
  <c r="O192" i="18"/>
  <c r="O205" i="18" s="1"/>
  <c r="N192" i="18"/>
  <c r="N205" i="18" s="1"/>
  <c r="M192" i="18"/>
  <c r="L192" i="18"/>
  <c r="K192" i="18"/>
  <c r="J192" i="18"/>
  <c r="J205" i="18" s="1"/>
  <c r="I192" i="18"/>
  <c r="H192" i="18"/>
  <c r="G192" i="18"/>
  <c r="G205" i="18" s="1"/>
  <c r="F192" i="18"/>
  <c r="F205" i="18" s="1"/>
  <c r="E192" i="18"/>
  <c r="D192" i="18"/>
  <c r="C192" i="18"/>
  <c r="W188" i="18"/>
  <c r="S188" i="18"/>
  <c r="S187" i="18"/>
  <c r="W187" i="18" s="1"/>
  <c r="S186" i="18"/>
  <c r="W186" i="18" s="1"/>
  <c r="S185" i="18"/>
  <c r="W185" i="18" s="1"/>
  <c r="W184" i="18"/>
  <c r="S184" i="18"/>
  <c r="S183" i="18"/>
  <c r="W183" i="18" s="1"/>
  <c r="T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C182" i="18"/>
  <c r="S182" i="18" s="1"/>
  <c r="W182" i="18" s="1"/>
  <c r="S181" i="18"/>
  <c r="W181" i="18" s="1"/>
  <c r="W180" i="18"/>
  <c r="S180" i="18"/>
  <c r="T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C179" i="18"/>
  <c r="S178" i="18"/>
  <c r="W178" i="18" s="1"/>
  <c r="S177" i="18"/>
  <c r="W176" i="18"/>
  <c r="S176" i="18"/>
  <c r="W175" i="18"/>
  <c r="S175" i="18"/>
  <c r="W174" i="18"/>
  <c r="S174" i="18"/>
  <c r="W173" i="18"/>
  <c r="S173" i="18"/>
  <c r="W172" i="18"/>
  <c r="S172" i="18"/>
  <c r="T171" i="18"/>
  <c r="R171" i="18"/>
  <c r="Q171" i="18"/>
  <c r="Q170" i="18" s="1"/>
  <c r="P171" i="18"/>
  <c r="O171" i="18"/>
  <c r="O170" i="18" s="1"/>
  <c r="N171" i="18"/>
  <c r="M171" i="18"/>
  <c r="M170" i="18" s="1"/>
  <c r="L171" i="18"/>
  <c r="K171" i="18"/>
  <c r="K170" i="18" s="1"/>
  <c r="J171" i="18"/>
  <c r="I171" i="18"/>
  <c r="I170" i="18" s="1"/>
  <c r="H171" i="18"/>
  <c r="G171" i="18"/>
  <c r="G170" i="18" s="1"/>
  <c r="F171" i="18"/>
  <c r="E171" i="18"/>
  <c r="E170" i="18" s="1"/>
  <c r="D171" i="18"/>
  <c r="C171" i="18"/>
  <c r="C170" i="18" s="1"/>
  <c r="T170" i="18"/>
  <c r="R170" i="18"/>
  <c r="R189" i="18" s="1"/>
  <c r="P170" i="18"/>
  <c r="N170" i="18"/>
  <c r="L170" i="18"/>
  <c r="J170" i="18"/>
  <c r="H170" i="18"/>
  <c r="F170" i="18"/>
  <c r="D170" i="18"/>
  <c r="W168" i="18"/>
  <c r="S168" i="18"/>
  <c r="W167" i="18"/>
  <c r="S167" i="18"/>
  <c r="W166" i="18"/>
  <c r="S166" i="18"/>
  <c r="W165" i="18"/>
  <c r="S165" i="18"/>
  <c r="T164" i="18"/>
  <c r="Q164" i="18"/>
  <c r="P164" i="18"/>
  <c r="O164" i="18"/>
  <c r="N164" i="18"/>
  <c r="N214" i="18" s="1"/>
  <c r="M164" i="18"/>
  <c r="L164" i="18"/>
  <c r="K164" i="18"/>
  <c r="J164" i="18"/>
  <c r="I164" i="18"/>
  <c r="H164" i="18"/>
  <c r="G164" i="18"/>
  <c r="F164" i="18"/>
  <c r="E164" i="18"/>
  <c r="D164" i="18"/>
  <c r="C164" i="18"/>
  <c r="W163" i="18"/>
  <c r="S163" i="18"/>
  <c r="W162" i="18"/>
  <c r="S162" i="18"/>
  <c r="T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C161" i="18"/>
  <c r="S161" i="18" s="1"/>
  <c r="W161" i="18" s="1"/>
  <c r="S160" i="18"/>
  <c r="W160" i="18" s="1"/>
  <c r="S159" i="18"/>
  <c r="W159" i="18" s="1"/>
  <c r="S158" i="18"/>
  <c r="W158" i="18" s="1"/>
  <c r="S157" i="18"/>
  <c r="W157" i="18" s="1"/>
  <c r="S156" i="18"/>
  <c r="W156" i="18" s="1"/>
  <c r="S155" i="18"/>
  <c r="W155" i="18" s="1"/>
  <c r="S154" i="18"/>
  <c r="W154" i="18" s="1"/>
  <c r="S153" i="18"/>
  <c r="W153" i="18" s="1"/>
  <c r="S152" i="18"/>
  <c r="W152" i="18" s="1"/>
  <c r="S151" i="18"/>
  <c r="W151" i="18" s="1"/>
  <c r="S150" i="18"/>
  <c r="W150" i="18" s="1"/>
  <c r="S149" i="18"/>
  <c r="W149" i="18" s="1"/>
  <c r="S148" i="18"/>
  <c r="W148" i="18" s="1"/>
  <c r="T147" i="18"/>
  <c r="E147" i="18"/>
  <c r="D147" i="18"/>
  <c r="C147" i="18"/>
  <c r="AA143" i="18"/>
  <c r="Y143" i="18"/>
  <c r="R142" i="18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AA137" i="18"/>
  <c r="Y137" i="18"/>
  <c r="AE136" i="18"/>
  <c r="AC136" i="18"/>
  <c r="W134" i="18"/>
  <c r="V134" i="18"/>
  <c r="U134" i="18"/>
  <c r="T134" i="18"/>
  <c r="AE133" i="18"/>
  <c r="AC133" i="18"/>
  <c r="W133" i="18"/>
  <c r="V133" i="18"/>
  <c r="U133" i="18"/>
  <c r="T133" i="18"/>
  <c r="AE132" i="18"/>
  <c r="AC132" i="18"/>
  <c r="W132" i="18"/>
  <c r="V132" i="18"/>
  <c r="U132" i="18"/>
  <c r="T132" i="18"/>
  <c r="W131" i="18"/>
  <c r="V131" i="18"/>
  <c r="U131" i="18"/>
  <c r="T131" i="18"/>
  <c r="V130" i="18"/>
  <c r="T130" i="18"/>
  <c r="S130" i="18"/>
  <c r="V129" i="18"/>
  <c r="T129" i="18"/>
  <c r="S129" i="18"/>
  <c r="V128" i="18"/>
  <c r="T128" i="18"/>
  <c r="S128" i="18"/>
  <c r="V127" i="18"/>
  <c r="T127" i="18"/>
  <c r="S127" i="18"/>
  <c r="V126" i="18"/>
  <c r="T126" i="18"/>
  <c r="S126" i="18"/>
  <c r="V125" i="18"/>
  <c r="T125" i="18"/>
  <c r="S125" i="18"/>
  <c r="S123" i="18" s="1"/>
  <c r="V124" i="18"/>
  <c r="T124" i="18"/>
  <c r="S124" i="18"/>
  <c r="W123" i="18"/>
  <c r="V123" i="18"/>
  <c r="U123" i="18"/>
  <c r="T123" i="18"/>
  <c r="V122" i="18"/>
  <c r="T122" i="18"/>
  <c r="W121" i="18"/>
  <c r="V121" i="18"/>
  <c r="U121" i="18"/>
  <c r="T121" i="18"/>
  <c r="S121" i="18"/>
  <c r="W120" i="18"/>
  <c r="V120" i="18"/>
  <c r="U120" i="18"/>
  <c r="T120" i="18"/>
  <c r="S120" i="18"/>
  <c r="V119" i="18"/>
  <c r="T119" i="18"/>
  <c r="S119" i="18"/>
  <c r="V118" i="18"/>
  <c r="T118" i="18"/>
  <c r="S118" i="18"/>
  <c r="V117" i="18"/>
  <c r="T117" i="18"/>
  <c r="S117" i="18"/>
  <c r="V116" i="18"/>
  <c r="T116" i="18"/>
  <c r="S116" i="18"/>
  <c r="W115" i="18"/>
  <c r="V115" i="18"/>
  <c r="U115" i="18"/>
  <c r="T115" i="18"/>
  <c r="S115" i="18"/>
  <c r="W114" i="18"/>
  <c r="V114" i="18"/>
  <c r="U114" i="18"/>
  <c r="T114" i="18"/>
  <c r="S114" i="18"/>
  <c r="V113" i="18"/>
  <c r="T113" i="18"/>
  <c r="S113" i="18"/>
  <c r="V112" i="18"/>
  <c r="T112" i="18"/>
  <c r="S112" i="18"/>
  <c r="V111" i="18"/>
  <c r="T111" i="18"/>
  <c r="S111" i="18"/>
  <c r="V110" i="18"/>
  <c r="T110" i="18"/>
  <c r="S110" i="18"/>
  <c r="V109" i="18"/>
  <c r="T109" i="18"/>
  <c r="S109" i="18"/>
  <c r="V108" i="18"/>
  <c r="T108" i="18"/>
  <c r="S108" i="18"/>
  <c r="W107" i="18"/>
  <c r="V107" i="18"/>
  <c r="U107" i="18"/>
  <c r="T107" i="18"/>
  <c r="W106" i="18"/>
  <c r="V106" i="18"/>
  <c r="U106" i="18"/>
  <c r="T106" i="18"/>
  <c r="W105" i="18"/>
  <c r="V105" i="18"/>
  <c r="U105" i="18"/>
  <c r="T105" i="18"/>
  <c r="W104" i="18"/>
  <c r="V104" i="18"/>
  <c r="U104" i="18"/>
  <c r="T104" i="18"/>
  <c r="V103" i="18"/>
  <c r="T103" i="18"/>
  <c r="C103" i="18"/>
  <c r="V102" i="18"/>
  <c r="T102" i="18"/>
  <c r="S102" i="18"/>
  <c r="W101" i="18"/>
  <c r="V101" i="18"/>
  <c r="U101" i="18"/>
  <c r="T101" i="18"/>
  <c r="W100" i="18"/>
  <c r="V100" i="18"/>
  <c r="U100" i="18"/>
  <c r="T100" i="18"/>
  <c r="W99" i="18"/>
  <c r="V99" i="18"/>
  <c r="U99" i="18"/>
  <c r="T99" i="18"/>
  <c r="S99" i="18"/>
  <c r="V98" i="18"/>
  <c r="T98" i="18"/>
  <c r="S98" i="18"/>
  <c r="W97" i="18"/>
  <c r="V97" i="18"/>
  <c r="T97" i="18"/>
  <c r="S97" i="18"/>
  <c r="V96" i="18"/>
  <c r="T96" i="18"/>
  <c r="S96" i="18"/>
  <c r="V95" i="18"/>
  <c r="T95" i="18"/>
  <c r="S95" i="18"/>
  <c r="W94" i="18"/>
  <c r="V94" i="18"/>
  <c r="U94" i="18"/>
  <c r="T94" i="18"/>
  <c r="W93" i="18"/>
  <c r="V93" i="18"/>
  <c r="U93" i="18"/>
  <c r="T93" i="18"/>
  <c r="W92" i="18"/>
  <c r="V92" i="18"/>
  <c r="U92" i="18"/>
  <c r="T92" i="18"/>
  <c r="W91" i="18"/>
  <c r="V91" i="18"/>
  <c r="U91" i="18"/>
  <c r="T91" i="18"/>
  <c r="W90" i="18"/>
  <c r="V90" i="18"/>
  <c r="U90" i="18"/>
  <c r="T90" i="18"/>
  <c r="W89" i="18"/>
  <c r="V89" i="18"/>
  <c r="U89" i="18"/>
  <c r="T89" i="18"/>
  <c r="W88" i="18"/>
  <c r="V88" i="18"/>
  <c r="U88" i="18"/>
  <c r="T88" i="18"/>
  <c r="AE87" i="18"/>
  <c r="V87" i="18"/>
  <c r="U87" i="18"/>
  <c r="AC87" i="18" s="1"/>
  <c r="T87" i="18"/>
  <c r="S87" i="18"/>
  <c r="S86" i="18" s="1"/>
  <c r="W86" i="18"/>
  <c r="V86" i="18"/>
  <c r="U86" i="18"/>
  <c r="T86" i="18"/>
  <c r="W85" i="18"/>
  <c r="V85" i="18"/>
  <c r="U85" i="18"/>
  <c r="T85" i="18"/>
  <c r="AE84" i="18"/>
  <c r="W84" i="18"/>
  <c r="V84" i="18"/>
  <c r="T84" i="18"/>
  <c r="S84" i="18"/>
  <c r="W83" i="18"/>
  <c r="V83" i="18"/>
  <c r="U83" i="18"/>
  <c r="T83" i="18"/>
  <c r="V82" i="18"/>
  <c r="T82" i="18"/>
  <c r="S82" i="18"/>
  <c r="V81" i="18"/>
  <c r="T81" i="18"/>
  <c r="S81" i="18"/>
  <c r="V80" i="18"/>
  <c r="T80" i="18"/>
  <c r="S80" i="18"/>
  <c r="V79" i="18"/>
  <c r="T79" i="18"/>
  <c r="S79" i="18"/>
  <c r="W78" i="18"/>
  <c r="V78" i="18"/>
  <c r="U78" i="18"/>
  <c r="T78" i="18"/>
  <c r="V77" i="18"/>
  <c r="T77" i="18"/>
  <c r="S77" i="18"/>
  <c r="S76" i="18" s="1"/>
  <c r="C77" i="18"/>
  <c r="W76" i="18"/>
  <c r="V76" i="18"/>
  <c r="U76" i="18"/>
  <c r="T76" i="18"/>
  <c r="W75" i="18"/>
  <c r="V75" i="18"/>
  <c r="U75" i="18"/>
  <c r="T75" i="18"/>
  <c r="W74" i="18"/>
  <c r="V74" i="18"/>
  <c r="U74" i="18"/>
  <c r="T74" i="18"/>
  <c r="S74" i="18"/>
  <c r="W73" i="18"/>
  <c r="V73" i="18"/>
  <c r="U73" i="18"/>
  <c r="T73" i="18"/>
  <c r="S73" i="18"/>
  <c r="S72" i="18" s="1"/>
  <c r="W72" i="18"/>
  <c r="V72" i="18"/>
  <c r="U72" i="18"/>
  <c r="T72" i="18"/>
  <c r="V71" i="18"/>
  <c r="T71" i="18"/>
  <c r="S71" i="18"/>
  <c r="W70" i="18"/>
  <c r="V70" i="18"/>
  <c r="U70" i="18"/>
  <c r="T70" i="18"/>
  <c r="S70" i="18"/>
  <c r="V69" i="18"/>
  <c r="T69" i="18"/>
  <c r="S69" i="18"/>
  <c r="W68" i="18"/>
  <c r="V68" i="18"/>
  <c r="U68" i="18"/>
  <c r="T68" i="18"/>
  <c r="S68" i="18"/>
  <c r="W67" i="18"/>
  <c r="V67" i="18"/>
  <c r="U67" i="18"/>
  <c r="T67" i="18"/>
  <c r="S67" i="18"/>
  <c r="V66" i="18"/>
  <c r="T66" i="18"/>
  <c r="S66" i="18"/>
  <c r="V65" i="18"/>
  <c r="U65" i="18"/>
  <c r="T65" i="18"/>
  <c r="S65" i="18"/>
  <c r="V64" i="18"/>
  <c r="T64" i="18"/>
  <c r="S64" i="18"/>
  <c r="S63" i="18" s="1"/>
  <c r="W63" i="18"/>
  <c r="V63" i="18"/>
  <c r="U63" i="18"/>
  <c r="T63" i="18"/>
  <c r="W62" i="18"/>
  <c r="V62" i="18"/>
  <c r="U62" i="18"/>
  <c r="T62" i="18"/>
  <c r="AE61" i="18"/>
  <c r="AC61" i="18"/>
  <c r="W61" i="18"/>
  <c r="V61" i="18"/>
  <c r="U61" i="18"/>
  <c r="T61" i="18"/>
  <c r="S61" i="18"/>
  <c r="W60" i="18"/>
  <c r="V60" i="18"/>
  <c r="U60" i="18"/>
  <c r="T60" i="18"/>
  <c r="V59" i="18"/>
  <c r="T59" i="18"/>
  <c r="S59" i="18"/>
  <c r="V58" i="18"/>
  <c r="T58" i="18"/>
  <c r="S58" i="18"/>
  <c r="W57" i="18"/>
  <c r="V57" i="18"/>
  <c r="T57" i="18"/>
  <c r="S57" i="18"/>
  <c r="W56" i="18"/>
  <c r="V56" i="18"/>
  <c r="U56" i="18"/>
  <c r="T56" i="18"/>
  <c r="V55" i="18"/>
  <c r="T55" i="18"/>
  <c r="S55" i="18"/>
  <c r="V54" i="18"/>
  <c r="T54" i="18"/>
  <c r="S54" i="18"/>
  <c r="V53" i="18"/>
  <c r="T53" i="18"/>
  <c r="S53" i="18"/>
  <c r="V52" i="18"/>
  <c r="T52" i="18"/>
  <c r="S52" i="18"/>
  <c r="AE51" i="18"/>
  <c r="V51" i="18"/>
  <c r="T51" i="18"/>
  <c r="S51" i="18"/>
  <c r="W50" i="18"/>
  <c r="V50" i="18"/>
  <c r="U50" i="18"/>
  <c r="T50" i="18"/>
  <c r="S50" i="18"/>
  <c r="AE49" i="18"/>
  <c r="AC49" i="18"/>
  <c r="W49" i="18"/>
  <c r="V49" i="18"/>
  <c r="U49" i="18"/>
  <c r="T49" i="18"/>
  <c r="S49" i="18"/>
  <c r="V48" i="18"/>
  <c r="T48" i="18"/>
  <c r="S48" i="18"/>
  <c r="V47" i="18"/>
  <c r="T47" i="18"/>
  <c r="S47" i="18"/>
  <c r="V46" i="18"/>
  <c r="T46" i="18"/>
  <c r="S46" i="18"/>
  <c r="S45" i="18" s="1"/>
  <c r="S44" i="18" s="1"/>
  <c r="W45" i="18"/>
  <c r="V45" i="18"/>
  <c r="U45" i="18"/>
  <c r="T45" i="18"/>
  <c r="C45" i="18"/>
  <c r="W44" i="18"/>
  <c r="V44" i="18"/>
  <c r="U44" i="18"/>
  <c r="T44" i="18"/>
  <c r="W43" i="18"/>
  <c r="V43" i="18"/>
  <c r="U43" i="18"/>
  <c r="T43" i="18"/>
  <c r="AE42" i="18"/>
  <c r="V42" i="18"/>
  <c r="T42" i="18"/>
  <c r="S42" i="18"/>
  <c r="V41" i="18"/>
  <c r="T41" i="18"/>
  <c r="S41" i="18"/>
  <c r="W40" i="18"/>
  <c r="V40" i="18"/>
  <c r="U40" i="18"/>
  <c r="T40" i="18"/>
  <c r="S40" i="18"/>
  <c r="S38" i="18" s="1"/>
  <c r="V39" i="18"/>
  <c r="T39" i="18"/>
  <c r="S39" i="18"/>
  <c r="W38" i="18"/>
  <c r="V38" i="18"/>
  <c r="U38" i="18"/>
  <c r="T38" i="18"/>
  <c r="W37" i="18"/>
  <c r="V37" i="18"/>
  <c r="U37" i="18"/>
  <c r="T37" i="18"/>
  <c r="AE36" i="18"/>
  <c r="V36" i="18"/>
  <c r="T36" i="18"/>
  <c r="S36" i="18"/>
  <c r="W35" i="18"/>
  <c r="V35" i="18"/>
  <c r="U35" i="18"/>
  <c r="T35" i="18"/>
  <c r="W34" i="18"/>
  <c r="V34" i="18"/>
  <c r="U34" i="18"/>
  <c r="T34" i="18"/>
  <c r="S34" i="18"/>
  <c r="W33" i="18"/>
  <c r="V33" i="18"/>
  <c r="U33" i="18"/>
  <c r="T33" i="18"/>
  <c r="S33" i="18"/>
  <c r="W32" i="18"/>
  <c r="V32" i="18"/>
  <c r="U32" i="18"/>
  <c r="T32" i="18"/>
  <c r="S32" i="18"/>
  <c r="W31" i="18"/>
  <c r="V31" i="18"/>
  <c r="U31" i="18"/>
  <c r="T31" i="18"/>
  <c r="S31" i="18"/>
  <c r="AC30" i="18"/>
  <c r="W30" i="18"/>
  <c r="V30" i="18"/>
  <c r="U30" i="18"/>
  <c r="T30" i="18"/>
  <c r="S30" i="18"/>
  <c r="AE29" i="18"/>
  <c r="V29" i="18"/>
  <c r="U29" i="18"/>
  <c r="AC29" i="18" s="1"/>
  <c r="T29" i="18"/>
  <c r="S29" i="18"/>
  <c r="C29" i="18"/>
  <c r="W28" i="18"/>
  <c r="V28" i="18"/>
  <c r="U28" i="18"/>
  <c r="T28" i="18"/>
  <c r="S28" i="18"/>
  <c r="AE27" i="18"/>
  <c r="V27" i="18"/>
  <c r="T27" i="18"/>
  <c r="S27" i="18"/>
  <c r="W26" i="18"/>
  <c r="V26" i="18"/>
  <c r="U26" i="18"/>
  <c r="T26" i="18"/>
  <c r="AE25" i="18"/>
  <c r="V25" i="18"/>
  <c r="T25" i="18"/>
  <c r="S25" i="18"/>
  <c r="W24" i="18"/>
  <c r="V24" i="18"/>
  <c r="U24" i="18"/>
  <c r="T24" i="18"/>
  <c r="V23" i="18"/>
  <c r="T23" i="18"/>
  <c r="S23" i="18"/>
  <c r="V22" i="18"/>
  <c r="U22" i="18"/>
  <c r="T22" i="18"/>
  <c r="S22" i="18"/>
  <c r="S20" i="18" s="1"/>
  <c r="V21" i="18"/>
  <c r="T21" i="18"/>
  <c r="S21" i="18"/>
  <c r="W20" i="18"/>
  <c r="V20" i="18"/>
  <c r="U20" i="18"/>
  <c r="T20" i="18"/>
  <c r="W19" i="18"/>
  <c r="V19" i="18"/>
  <c r="U19" i="18"/>
  <c r="T19" i="18"/>
  <c r="V18" i="18"/>
  <c r="T18" i="18"/>
  <c r="S18" i="18"/>
  <c r="V17" i="18"/>
  <c r="T17" i="18"/>
  <c r="S17" i="18"/>
  <c r="V16" i="18"/>
  <c r="T16" i="18"/>
  <c r="S16" i="18"/>
  <c r="W15" i="18"/>
  <c r="V15" i="18"/>
  <c r="U15" i="18"/>
  <c r="T15" i="18"/>
  <c r="S15" i="18"/>
  <c r="S90" i="18" s="1"/>
  <c r="W14" i="18"/>
  <c r="V14" i="18"/>
  <c r="U14" i="18"/>
  <c r="T14" i="18"/>
  <c r="V13" i="18"/>
  <c r="T13" i="18"/>
  <c r="S13" i="18"/>
  <c r="W12" i="18"/>
  <c r="V12" i="18"/>
  <c r="U12" i="18"/>
  <c r="T12" i="18"/>
  <c r="V11" i="18"/>
  <c r="T11" i="18"/>
  <c r="S11" i="18"/>
  <c r="V10" i="18"/>
  <c r="T10" i="18"/>
  <c r="S10" i="18"/>
  <c r="V9" i="18"/>
  <c r="T9" i="18"/>
  <c r="S9" i="18"/>
  <c r="V8" i="18"/>
  <c r="T8" i="18"/>
  <c r="S8" i="18"/>
  <c r="V7" i="18"/>
  <c r="T7" i="18"/>
  <c r="S7" i="18"/>
  <c r="V6" i="18"/>
  <c r="T6" i="18"/>
  <c r="S6" i="18"/>
  <c r="V5" i="18"/>
  <c r="T5" i="18"/>
  <c r="S5" i="18"/>
  <c r="S4" i="18"/>
  <c r="W208" i="17"/>
  <c r="W205" i="17"/>
  <c r="W204" i="17"/>
  <c r="W203" i="17"/>
  <c r="O202" i="17"/>
  <c r="J202" i="17"/>
  <c r="G202" i="17"/>
  <c r="D202" i="17"/>
  <c r="W201" i="17"/>
  <c r="S201" i="17"/>
  <c r="W200" i="17"/>
  <c r="S200" i="17"/>
  <c r="T199" i="17"/>
  <c r="Q199" i="17"/>
  <c r="P199" i="17"/>
  <c r="O199" i="17"/>
  <c r="N199" i="17"/>
  <c r="M199" i="17"/>
  <c r="L199" i="17"/>
  <c r="L202" i="17" s="1"/>
  <c r="K199" i="17"/>
  <c r="J199" i="17"/>
  <c r="I199" i="17"/>
  <c r="H199" i="17"/>
  <c r="G199" i="17"/>
  <c r="F199" i="17"/>
  <c r="E199" i="17"/>
  <c r="D199" i="17"/>
  <c r="S199" i="17" s="1"/>
  <c r="W199" i="17" s="1"/>
  <c r="C199" i="17"/>
  <c r="W198" i="17"/>
  <c r="S198" i="17"/>
  <c r="W197" i="17"/>
  <c r="S197" i="17"/>
  <c r="W196" i="17"/>
  <c r="S196" i="17"/>
  <c r="W195" i="17"/>
  <c r="S195" i="17"/>
  <c r="T194" i="17"/>
  <c r="Q194" i="17"/>
  <c r="P194" i="17"/>
  <c r="O194" i="17"/>
  <c r="N194" i="17"/>
  <c r="N202" i="17" s="1"/>
  <c r="M194" i="17"/>
  <c r="L194" i="17"/>
  <c r="K194" i="17"/>
  <c r="J194" i="17"/>
  <c r="I194" i="17"/>
  <c r="H194" i="17"/>
  <c r="G194" i="17"/>
  <c r="F194" i="17"/>
  <c r="S194" i="17" s="1"/>
  <c r="W194" i="17" s="1"/>
  <c r="E194" i="17"/>
  <c r="D194" i="17"/>
  <c r="C194" i="17"/>
  <c r="W193" i="17"/>
  <c r="S193" i="17"/>
  <c r="H192" i="17"/>
  <c r="S191" i="17"/>
  <c r="W191" i="17" s="1"/>
  <c r="W190" i="17"/>
  <c r="S190" i="17"/>
  <c r="T189" i="17"/>
  <c r="T202" i="17" s="1"/>
  <c r="Q189" i="17"/>
  <c r="Q202" i="17" s="1"/>
  <c r="P189" i="17"/>
  <c r="O189" i="17"/>
  <c r="N189" i="17"/>
  <c r="M189" i="17"/>
  <c r="M202" i="17" s="1"/>
  <c r="L189" i="17"/>
  <c r="K189" i="17"/>
  <c r="K202" i="17" s="1"/>
  <c r="J189" i="17"/>
  <c r="I189" i="17"/>
  <c r="I202" i="17" s="1"/>
  <c r="G189" i="17"/>
  <c r="F189" i="17"/>
  <c r="E189" i="17"/>
  <c r="D189" i="17"/>
  <c r="C189" i="17"/>
  <c r="C202" i="17" s="1"/>
  <c r="W185" i="17"/>
  <c r="S185" i="17"/>
  <c r="W184" i="17"/>
  <c r="S184" i="17"/>
  <c r="W183" i="17"/>
  <c r="S183" i="17"/>
  <c r="W182" i="17"/>
  <c r="S182" i="17"/>
  <c r="W181" i="17"/>
  <c r="S181" i="17"/>
  <c r="W180" i="17"/>
  <c r="S180" i="17"/>
  <c r="T179" i="17"/>
  <c r="R179" i="17"/>
  <c r="Q179" i="17"/>
  <c r="P179" i="17"/>
  <c r="O179" i="17"/>
  <c r="N179" i="17"/>
  <c r="M179" i="17"/>
  <c r="L179" i="17"/>
  <c r="K179" i="17"/>
  <c r="J179" i="17"/>
  <c r="I179" i="17"/>
  <c r="H179" i="17"/>
  <c r="G179" i="17"/>
  <c r="F179" i="17"/>
  <c r="E179" i="17"/>
  <c r="D179" i="17"/>
  <c r="C179" i="17"/>
  <c r="S179" i="17" s="1"/>
  <c r="W179" i="17" s="1"/>
  <c r="S178" i="17"/>
  <c r="W178" i="17" s="1"/>
  <c r="W177" i="17"/>
  <c r="S177" i="17"/>
  <c r="T176" i="17"/>
  <c r="Q176" i="17"/>
  <c r="P176" i="17"/>
  <c r="O176" i="17"/>
  <c r="N176" i="17"/>
  <c r="M176" i="17"/>
  <c r="L176" i="17"/>
  <c r="K176" i="17"/>
  <c r="J176" i="17"/>
  <c r="I176" i="17"/>
  <c r="H176" i="17"/>
  <c r="G176" i="17"/>
  <c r="F176" i="17"/>
  <c r="E176" i="17"/>
  <c r="D176" i="17"/>
  <c r="C176" i="17"/>
  <c r="S175" i="17"/>
  <c r="W175" i="17" s="1"/>
  <c r="S174" i="17"/>
  <c r="W173" i="17"/>
  <c r="S173" i="17"/>
  <c r="W172" i="17"/>
  <c r="S172" i="17"/>
  <c r="W171" i="17"/>
  <c r="S171" i="17"/>
  <c r="W170" i="17"/>
  <c r="S170" i="17"/>
  <c r="W169" i="17"/>
  <c r="S169" i="17"/>
  <c r="T168" i="17"/>
  <c r="R168" i="17"/>
  <c r="Q168" i="17"/>
  <c r="Q167" i="17" s="1"/>
  <c r="P168" i="17"/>
  <c r="O168" i="17"/>
  <c r="O167" i="17" s="1"/>
  <c r="N168" i="17"/>
  <c r="M168" i="17"/>
  <c r="M167" i="17" s="1"/>
  <c r="L168" i="17"/>
  <c r="K168" i="17"/>
  <c r="K167" i="17" s="1"/>
  <c r="J168" i="17"/>
  <c r="I168" i="17"/>
  <c r="I167" i="17" s="1"/>
  <c r="H168" i="17"/>
  <c r="G168" i="17"/>
  <c r="G167" i="17" s="1"/>
  <c r="F168" i="17"/>
  <c r="E168" i="17"/>
  <c r="E167" i="17" s="1"/>
  <c r="D168" i="17"/>
  <c r="C168" i="17"/>
  <c r="C167" i="17" s="1"/>
  <c r="T167" i="17"/>
  <c r="R167" i="17"/>
  <c r="R186" i="17" s="1"/>
  <c r="P167" i="17"/>
  <c r="N167" i="17"/>
  <c r="L167" i="17"/>
  <c r="J167" i="17"/>
  <c r="H167" i="17"/>
  <c r="F167" i="17"/>
  <c r="D167" i="17"/>
  <c r="W165" i="17"/>
  <c r="S165" i="17"/>
  <c r="W164" i="17"/>
  <c r="S164" i="17"/>
  <c r="W163" i="17"/>
  <c r="S163" i="17"/>
  <c r="W162" i="17"/>
  <c r="S162" i="17"/>
  <c r="T161" i="17"/>
  <c r="Q161" i="17"/>
  <c r="P161" i="17"/>
  <c r="P186" i="17" s="1"/>
  <c r="O161" i="17"/>
  <c r="N161" i="17"/>
  <c r="M161" i="17"/>
  <c r="L161" i="17"/>
  <c r="K161" i="17"/>
  <c r="J161" i="17"/>
  <c r="J186" i="17" s="1"/>
  <c r="I161" i="17"/>
  <c r="H161" i="17"/>
  <c r="H186" i="17" s="1"/>
  <c r="G161" i="17"/>
  <c r="F161" i="17"/>
  <c r="E161" i="17"/>
  <c r="D161" i="17"/>
  <c r="C161" i="17"/>
  <c r="W160" i="17"/>
  <c r="S160" i="17"/>
  <c r="W159" i="17"/>
  <c r="S159" i="17"/>
  <c r="T158" i="17"/>
  <c r="R158" i="17"/>
  <c r="Q158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E186" i="17" s="1"/>
  <c r="D158" i="17"/>
  <c r="C158" i="17"/>
  <c r="S158" i="17" s="1"/>
  <c r="W158" i="17" s="1"/>
  <c r="S157" i="17"/>
  <c r="W157" i="17" s="1"/>
  <c r="S156" i="17"/>
  <c r="W156" i="17" s="1"/>
  <c r="S155" i="17"/>
  <c r="W155" i="17" s="1"/>
  <c r="S154" i="17"/>
  <c r="W154" i="17" s="1"/>
  <c r="S153" i="17"/>
  <c r="W153" i="17" s="1"/>
  <c r="S152" i="17"/>
  <c r="W152" i="17" s="1"/>
  <c r="S151" i="17"/>
  <c r="W151" i="17" s="1"/>
  <c r="S150" i="17"/>
  <c r="W150" i="17" s="1"/>
  <c r="S149" i="17"/>
  <c r="W149" i="17" s="1"/>
  <c r="S148" i="17"/>
  <c r="W148" i="17" s="1"/>
  <c r="S147" i="17"/>
  <c r="W147" i="17" s="1"/>
  <c r="S146" i="17"/>
  <c r="W146" i="17" s="1"/>
  <c r="S145" i="17"/>
  <c r="W145" i="17" s="1"/>
  <c r="T144" i="17"/>
  <c r="E144" i="17"/>
  <c r="D144" i="17"/>
  <c r="C144" i="17"/>
  <c r="R139" i="17"/>
  <c r="R213" i="17" s="1"/>
  <c r="Q139" i="17"/>
  <c r="P139" i="17"/>
  <c r="O139" i="17"/>
  <c r="M139" i="17"/>
  <c r="L139" i="17"/>
  <c r="K139" i="17"/>
  <c r="J139" i="17"/>
  <c r="I139" i="17"/>
  <c r="H139" i="17"/>
  <c r="G139" i="17"/>
  <c r="F139" i="17"/>
  <c r="E139" i="17"/>
  <c r="D139" i="17"/>
  <c r="U130" i="17"/>
  <c r="S130" i="17"/>
  <c r="S129" i="17"/>
  <c r="U129" i="17" s="1"/>
  <c r="U129" i="18" s="1"/>
  <c r="U128" i="17"/>
  <c r="S128" i="17"/>
  <c r="S127" i="17"/>
  <c r="U127" i="17" s="1"/>
  <c r="U127" i="18" s="1"/>
  <c r="U126" i="17"/>
  <c r="S126" i="17"/>
  <c r="S125" i="17"/>
  <c r="U125" i="17" s="1"/>
  <c r="U125" i="18" s="1"/>
  <c r="AC125" i="18" s="1"/>
  <c r="U124" i="17"/>
  <c r="S124" i="17"/>
  <c r="U122" i="17"/>
  <c r="S122" i="17"/>
  <c r="S121" i="17"/>
  <c r="S120" i="17"/>
  <c r="W119" i="17"/>
  <c r="W119" i="18" s="1"/>
  <c r="S119" i="17"/>
  <c r="U119" i="17" s="1"/>
  <c r="U119" i="18" s="1"/>
  <c r="U118" i="17"/>
  <c r="W118" i="17" s="1"/>
  <c r="W118" i="18" s="1"/>
  <c r="AE118" i="18" s="1"/>
  <c r="S118" i="17"/>
  <c r="W117" i="17"/>
  <c r="W117" i="18" s="1"/>
  <c r="AE41" i="18" s="1"/>
  <c r="S117" i="17"/>
  <c r="U117" i="17" s="1"/>
  <c r="U117" i="18" s="1"/>
  <c r="U116" i="17"/>
  <c r="W116" i="17" s="1"/>
  <c r="W116" i="18" s="1"/>
  <c r="S116" i="17"/>
  <c r="S115" i="17"/>
  <c r="S114" i="17"/>
  <c r="W113" i="17"/>
  <c r="W113" i="18" s="1"/>
  <c r="S113" i="17"/>
  <c r="U113" i="17" s="1"/>
  <c r="U113" i="18" s="1"/>
  <c r="U112" i="17"/>
  <c r="S112" i="17"/>
  <c r="W111" i="17"/>
  <c r="W111" i="18" s="1"/>
  <c r="S111" i="17"/>
  <c r="U111" i="17" s="1"/>
  <c r="U111" i="18" s="1"/>
  <c r="U110" i="17"/>
  <c r="S110" i="17"/>
  <c r="W109" i="17"/>
  <c r="W109" i="18" s="1"/>
  <c r="S109" i="17"/>
  <c r="U109" i="17" s="1"/>
  <c r="U109" i="18" s="1"/>
  <c r="U108" i="17"/>
  <c r="W108" i="17" s="1"/>
  <c r="W108" i="18" s="1"/>
  <c r="AE124" i="18" s="1"/>
  <c r="S108" i="17"/>
  <c r="S107" i="17"/>
  <c r="L43" i="15" s="1"/>
  <c r="M43" i="15" s="1"/>
  <c r="S103" i="17"/>
  <c r="U103" i="17" s="1"/>
  <c r="U103" i="18" s="1"/>
  <c r="AC102" i="18" s="1"/>
  <c r="C103" i="17"/>
  <c r="W102" i="17"/>
  <c r="W102" i="18" s="1"/>
  <c r="AE102" i="18" s="1"/>
  <c r="S102" i="17"/>
  <c r="U102" i="17" s="1"/>
  <c r="U102" i="18" s="1"/>
  <c r="C101" i="17"/>
  <c r="S101" i="17" s="1"/>
  <c r="L41" i="15" s="1"/>
  <c r="M41" i="15" s="1"/>
  <c r="U99" i="17"/>
  <c r="W99" i="17" s="1"/>
  <c r="S99" i="17"/>
  <c r="S98" i="17"/>
  <c r="U98" i="17" s="1"/>
  <c r="U98" i="18" s="1"/>
  <c r="AC98" i="18" s="1"/>
  <c r="S97" i="17"/>
  <c r="U97" i="17" s="1"/>
  <c r="U97" i="18" s="1"/>
  <c r="U96" i="17"/>
  <c r="S96" i="17"/>
  <c r="S95" i="17"/>
  <c r="S92" i="17"/>
  <c r="U87" i="17"/>
  <c r="W87" i="17" s="1"/>
  <c r="W87" i="18" s="1"/>
  <c r="S87" i="17"/>
  <c r="S86" i="17"/>
  <c r="L18" i="15" s="1"/>
  <c r="N18" i="15" s="1"/>
  <c r="U84" i="17"/>
  <c r="W84" i="17" s="1"/>
  <c r="S84" i="17"/>
  <c r="S82" i="17"/>
  <c r="U82" i="17" s="1"/>
  <c r="U81" i="17"/>
  <c r="S81" i="17"/>
  <c r="S80" i="17"/>
  <c r="U80" i="17" s="1"/>
  <c r="U79" i="17"/>
  <c r="S79" i="17"/>
  <c r="S77" i="17"/>
  <c r="S74" i="17"/>
  <c r="S72" i="17" s="1"/>
  <c r="L23" i="15" s="1"/>
  <c r="M23" i="15" s="1"/>
  <c r="S73" i="17"/>
  <c r="U71" i="17"/>
  <c r="S71" i="17"/>
  <c r="S70" i="17"/>
  <c r="U69" i="17"/>
  <c r="S69" i="17"/>
  <c r="S68" i="17"/>
  <c r="S67" i="17"/>
  <c r="S66" i="17"/>
  <c r="U66" i="17" s="1"/>
  <c r="W65" i="17"/>
  <c r="W65" i="18" s="1"/>
  <c r="S65" i="17"/>
  <c r="U64" i="17"/>
  <c r="S64" i="17"/>
  <c r="S61" i="17"/>
  <c r="S59" i="17"/>
  <c r="U59" i="17" s="1"/>
  <c r="U58" i="17"/>
  <c r="S58" i="17"/>
  <c r="W55" i="17"/>
  <c r="W55" i="18" s="1"/>
  <c r="S55" i="17"/>
  <c r="U55" i="17" s="1"/>
  <c r="U55" i="18" s="1"/>
  <c r="U54" i="17"/>
  <c r="S54" i="17"/>
  <c r="W53" i="17"/>
  <c r="W53" i="18" s="1"/>
  <c r="AE48" i="18" s="1"/>
  <c r="S53" i="17"/>
  <c r="U53" i="17" s="1"/>
  <c r="U53" i="18" s="1"/>
  <c r="U52" i="17"/>
  <c r="S52" i="17"/>
  <c r="S51" i="17"/>
  <c r="S49" i="17"/>
  <c r="N48" i="17"/>
  <c r="S48" i="17" s="1"/>
  <c r="U48" i="17" s="1"/>
  <c r="N47" i="17"/>
  <c r="S47" i="17" s="1"/>
  <c r="U47" i="17" s="1"/>
  <c r="N46" i="17"/>
  <c r="C45" i="17"/>
  <c r="C90" i="17" s="1"/>
  <c r="W42" i="17"/>
  <c r="W42" i="18" s="1"/>
  <c r="S42" i="17"/>
  <c r="U42" i="17" s="1"/>
  <c r="U42" i="18" s="1"/>
  <c r="U41" i="17"/>
  <c r="S41" i="17"/>
  <c r="S40" i="17"/>
  <c r="S38" i="17" s="1"/>
  <c r="L16" i="15" s="1"/>
  <c r="N16" i="15" s="1"/>
  <c r="U39" i="17"/>
  <c r="S39" i="17"/>
  <c r="U36" i="17"/>
  <c r="S36" i="17"/>
  <c r="S34" i="17"/>
  <c r="S33" i="17"/>
  <c r="S32" i="17"/>
  <c r="S31" i="17"/>
  <c r="S30" i="17"/>
  <c r="U29" i="17"/>
  <c r="W29" i="17" s="1"/>
  <c r="W29" i="18" s="1"/>
  <c r="S29" i="17"/>
  <c r="S28" i="17"/>
  <c r="U27" i="17"/>
  <c r="S27" i="17"/>
  <c r="W25" i="17"/>
  <c r="W25" i="18" s="1"/>
  <c r="AE23" i="18" s="1"/>
  <c r="S25" i="17"/>
  <c r="U25" i="17" s="1"/>
  <c r="U25" i="18" s="1"/>
  <c r="AC25" i="18" s="1"/>
  <c r="U23" i="17"/>
  <c r="S23" i="17"/>
  <c r="W22" i="17"/>
  <c r="W22" i="18" s="1"/>
  <c r="S22" i="17"/>
  <c r="U22" i="17" s="1"/>
  <c r="U21" i="17"/>
  <c r="S21" i="17"/>
  <c r="S20" i="17"/>
  <c r="L10" i="15" s="1"/>
  <c r="M10" i="15" s="1"/>
  <c r="U18" i="17"/>
  <c r="S18" i="17"/>
  <c r="S17" i="17"/>
  <c r="U17" i="17" s="1"/>
  <c r="U17" i="18" s="1"/>
  <c r="U16" i="17"/>
  <c r="S16" i="17"/>
  <c r="U13" i="17"/>
  <c r="S13" i="17"/>
  <c r="W11" i="17"/>
  <c r="W11" i="18" s="1"/>
  <c r="S11" i="17"/>
  <c r="U11" i="17" s="1"/>
  <c r="U11" i="18" s="1"/>
  <c r="U10" i="17"/>
  <c r="S10" i="17"/>
  <c r="W9" i="17"/>
  <c r="W9" i="18" s="1"/>
  <c r="S9" i="17"/>
  <c r="U9" i="17" s="1"/>
  <c r="U9" i="18" s="1"/>
  <c r="U8" i="17"/>
  <c r="S8" i="17"/>
  <c r="W7" i="17"/>
  <c r="W7" i="18" s="1"/>
  <c r="S7" i="17"/>
  <c r="U7" i="17" s="1"/>
  <c r="U7" i="18" s="1"/>
  <c r="U6" i="17"/>
  <c r="S6" i="17"/>
  <c r="S5" i="17"/>
  <c r="M54" i="16"/>
  <c r="M52" i="16"/>
  <c r="M47" i="16"/>
  <c r="K44" i="16"/>
  <c r="K50" i="16" s="1"/>
  <c r="J44" i="16"/>
  <c r="J50" i="16" s="1"/>
  <c r="L42" i="16"/>
  <c r="M40" i="16"/>
  <c r="I40" i="16"/>
  <c r="H40" i="16"/>
  <c r="G40" i="16"/>
  <c r="M39" i="16"/>
  <c r="M38" i="16"/>
  <c r="M37" i="16"/>
  <c r="M36" i="16"/>
  <c r="M35" i="16"/>
  <c r="M34" i="16"/>
  <c r="M32" i="16"/>
  <c r="G32" i="16"/>
  <c r="M31" i="16"/>
  <c r="M30" i="16"/>
  <c r="M29" i="16"/>
  <c r="M28" i="16"/>
  <c r="M27" i="16"/>
  <c r="M26" i="16"/>
  <c r="M25" i="16"/>
  <c r="M24" i="16"/>
  <c r="M23" i="16"/>
  <c r="M22" i="16"/>
  <c r="M20" i="16"/>
  <c r="I20" i="16"/>
  <c r="H20" i="16"/>
  <c r="H42" i="16" s="1"/>
  <c r="G20" i="16"/>
  <c r="G42" i="16" s="1"/>
  <c r="M19" i="16"/>
  <c r="M18" i="16"/>
  <c r="M17" i="16"/>
  <c r="M13" i="16"/>
  <c r="H13" i="16"/>
  <c r="M12" i="16"/>
  <c r="I12" i="16"/>
  <c r="I13" i="16" s="1"/>
  <c r="G12" i="16"/>
  <c r="G13" i="16" s="1"/>
  <c r="G44" i="16" s="1"/>
  <c r="G50" i="16" s="1"/>
  <c r="M11" i="16"/>
  <c r="J57" i="15"/>
  <c r="K39" i="15"/>
  <c r="J39" i="15"/>
  <c r="G39" i="15"/>
  <c r="G37" i="15"/>
  <c r="N28" i="15"/>
  <c r="K28" i="15"/>
  <c r="K37" i="15" s="1"/>
  <c r="G28" i="15"/>
  <c r="N24" i="15"/>
  <c r="M24" i="15"/>
  <c r="N23" i="15"/>
  <c r="N21" i="15"/>
  <c r="L21" i="15"/>
  <c r="M21" i="15" s="1"/>
  <c r="M16" i="15"/>
  <c r="N15" i="15"/>
  <c r="L15" i="15"/>
  <c r="M15" i="15" s="1"/>
  <c r="N14" i="15"/>
  <c r="M14" i="15"/>
  <c r="L14" i="15"/>
  <c r="M13" i="15"/>
  <c r="L13" i="15"/>
  <c r="N13" i="15" s="1"/>
  <c r="M12" i="15"/>
  <c r="L12" i="15"/>
  <c r="N12" i="15" s="1"/>
  <c r="N11" i="15"/>
  <c r="L11" i="15"/>
  <c r="M11" i="15" s="1"/>
  <c r="N10" i="15"/>
  <c r="L8" i="15"/>
  <c r="N67" i="14"/>
  <c r="D63" i="14"/>
  <c r="N62" i="14"/>
  <c r="M62" i="14"/>
  <c r="N61" i="14"/>
  <c r="M61" i="14"/>
  <c r="L60" i="14"/>
  <c r="K60" i="14"/>
  <c r="M60" i="14" s="1"/>
  <c r="J60" i="14"/>
  <c r="N60" i="14" s="1"/>
  <c r="I60" i="14"/>
  <c r="H60" i="14"/>
  <c r="G60" i="14"/>
  <c r="E60" i="14"/>
  <c r="D60" i="14"/>
  <c r="N59" i="14"/>
  <c r="M59" i="14"/>
  <c r="N58" i="14"/>
  <c r="M58" i="14"/>
  <c r="N57" i="14"/>
  <c r="M57" i="14"/>
  <c r="N56" i="14"/>
  <c r="M56" i="14"/>
  <c r="M55" i="14"/>
  <c r="L55" i="14"/>
  <c r="L63" i="14" s="1"/>
  <c r="K55" i="14"/>
  <c r="J55" i="14"/>
  <c r="N55" i="14" s="1"/>
  <c r="I55" i="14"/>
  <c r="I63" i="14" s="1"/>
  <c r="H55" i="14"/>
  <c r="H63" i="14" s="1"/>
  <c r="G55" i="14"/>
  <c r="E55" i="14"/>
  <c r="D55" i="14"/>
  <c r="N54" i="14"/>
  <c r="M54" i="14"/>
  <c r="N53" i="14"/>
  <c r="M53" i="14"/>
  <c r="N52" i="14"/>
  <c r="M52" i="14"/>
  <c r="N51" i="14"/>
  <c r="M51" i="14"/>
  <c r="L50" i="14"/>
  <c r="K50" i="14"/>
  <c r="J50" i="14"/>
  <c r="N50" i="14" s="1"/>
  <c r="I50" i="14"/>
  <c r="H50" i="14"/>
  <c r="G50" i="14"/>
  <c r="E50" i="14"/>
  <c r="E63" i="14" s="1"/>
  <c r="D50" i="14"/>
  <c r="D47" i="14"/>
  <c r="D70" i="14" s="1"/>
  <c r="D68" i="14" s="1"/>
  <c r="N45" i="14"/>
  <c r="M45" i="14"/>
  <c r="N44" i="14"/>
  <c r="M44" i="14"/>
  <c r="N43" i="14"/>
  <c r="M43" i="14"/>
  <c r="N42" i="14"/>
  <c r="M42" i="14"/>
  <c r="N41" i="14"/>
  <c r="M41" i="14"/>
  <c r="M40" i="14"/>
  <c r="L40" i="14"/>
  <c r="K40" i="14"/>
  <c r="J40" i="14"/>
  <c r="N40" i="14" s="1"/>
  <c r="I40" i="14"/>
  <c r="H40" i="14"/>
  <c r="G40" i="14"/>
  <c r="E40" i="14"/>
  <c r="D40" i="14"/>
  <c r="N39" i="14"/>
  <c r="M39" i="14"/>
  <c r="N38" i="14"/>
  <c r="M38" i="14"/>
  <c r="L37" i="14"/>
  <c r="K37" i="14"/>
  <c r="M37" i="14" s="1"/>
  <c r="J37" i="14"/>
  <c r="N37" i="14" s="1"/>
  <c r="I37" i="14"/>
  <c r="H37" i="14"/>
  <c r="G37" i="14"/>
  <c r="E37" i="14"/>
  <c r="D37" i="14"/>
  <c r="N36" i="14"/>
  <c r="M36" i="14"/>
  <c r="N35" i="14"/>
  <c r="M35" i="14"/>
  <c r="M34" i="14"/>
  <c r="L34" i="14"/>
  <c r="K34" i="14"/>
  <c r="J34" i="14"/>
  <c r="I34" i="14"/>
  <c r="N33" i="14"/>
  <c r="M33" i="14"/>
  <c r="N32" i="14"/>
  <c r="M32" i="14"/>
  <c r="N31" i="14"/>
  <c r="M31" i="14"/>
  <c r="N30" i="14"/>
  <c r="M30" i="14"/>
  <c r="N29" i="14"/>
  <c r="M29" i="14"/>
  <c r="M28" i="14"/>
  <c r="L28" i="14"/>
  <c r="L27" i="14" s="1"/>
  <c r="K28" i="14"/>
  <c r="J28" i="14"/>
  <c r="N28" i="14" s="1"/>
  <c r="I28" i="14"/>
  <c r="H28" i="14"/>
  <c r="H27" i="14" s="1"/>
  <c r="G28" i="14"/>
  <c r="E28" i="14"/>
  <c r="D28" i="14"/>
  <c r="D27" i="14" s="1"/>
  <c r="K27" i="14"/>
  <c r="J27" i="14"/>
  <c r="G27" i="14"/>
  <c r="E27" i="14"/>
  <c r="N26" i="14"/>
  <c r="M26" i="14"/>
  <c r="M25" i="14"/>
  <c r="J25" i="14"/>
  <c r="I25" i="14"/>
  <c r="N25" i="14" s="1"/>
  <c r="N24" i="14"/>
  <c r="M24" i="14"/>
  <c r="M23" i="14"/>
  <c r="L23" i="14"/>
  <c r="L47" i="14" s="1"/>
  <c r="L70" i="14" s="1"/>
  <c r="K23" i="14"/>
  <c r="J23" i="14"/>
  <c r="H23" i="14"/>
  <c r="H47" i="14" s="1"/>
  <c r="H70" i="14" s="1"/>
  <c r="H68" i="14" s="1"/>
  <c r="I66" i="14" s="1"/>
  <c r="G23" i="14"/>
  <c r="E23" i="14"/>
  <c r="D23" i="14"/>
  <c r="N22" i="14"/>
  <c r="M22" i="14"/>
  <c r="N21" i="14"/>
  <c r="M21" i="14"/>
  <c r="L20" i="14"/>
  <c r="K20" i="14"/>
  <c r="M20" i="14" s="1"/>
  <c r="J20" i="14"/>
  <c r="N20" i="14" s="1"/>
  <c r="I20" i="14"/>
  <c r="H20" i="14"/>
  <c r="G20" i="14"/>
  <c r="E20" i="14"/>
  <c r="D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12" i="14"/>
  <c r="M12" i="14"/>
  <c r="N11" i="14"/>
  <c r="M11" i="14"/>
  <c r="N10" i="14"/>
  <c r="M10" i="14"/>
  <c r="N9" i="14"/>
  <c r="M9" i="14"/>
  <c r="N8" i="14"/>
  <c r="M8" i="14"/>
  <c r="N7" i="14"/>
  <c r="M7" i="14"/>
  <c r="L6" i="14"/>
  <c r="K6" i="14"/>
  <c r="J6" i="14"/>
  <c r="N6" i="14" s="1"/>
  <c r="I6" i="14"/>
  <c r="H6" i="14"/>
  <c r="G6" i="14"/>
  <c r="E6" i="14"/>
  <c r="E47" i="14" s="1"/>
  <c r="E70" i="14" s="1"/>
  <c r="E68" i="14" s="1"/>
  <c r="D6" i="14"/>
  <c r="W216" i="12"/>
  <c r="W213" i="12"/>
  <c r="W212" i="12"/>
  <c r="W211" i="12"/>
  <c r="M210" i="12"/>
  <c r="E210" i="12"/>
  <c r="K209" i="12"/>
  <c r="S209" i="12" s="1"/>
  <c r="M65" i="9" s="1"/>
  <c r="K208" i="12"/>
  <c r="S208" i="12" s="1"/>
  <c r="M207" i="12"/>
  <c r="S206" i="12"/>
  <c r="Q206" i="12"/>
  <c r="T205" i="12"/>
  <c r="Q205" i="12"/>
  <c r="P205" i="12"/>
  <c r="O205" i="12"/>
  <c r="N205" i="12"/>
  <c r="M205" i="12"/>
  <c r="J205" i="12"/>
  <c r="I205" i="12"/>
  <c r="H205" i="12"/>
  <c r="G205" i="12"/>
  <c r="F205" i="12"/>
  <c r="E205" i="12"/>
  <c r="D205" i="12"/>
  <c r="C205" i="12"/>
  <c r="W204" i="12"/>
  <c r="K204" i="12"/>
  <c r="S204" i="12" s="1"/>
  <c r="S203" i="12"/>
  <c r="W203" i="12" s="1"/>
  <c r="Q203" i="12"/>
  <c r="K203" i="12"/>
  <c r="S202" i="12"/>
  <c r="K202" i="12"/>
  <c r="Q201" i="12"/>
  <c r="Q200" i="12" s="1"/>
  <c r="Q210" i="12" s="1"/>
  <c r="K201" i="12"/>
  <c r="J201" i="12"/>
  <c r="J200" i="12" s="1"/>
  <c r="T200" i="12"/>
  <c r="P200" i="12"/>
  <c r="O200" i="12"/>
  <c r="N200" i="12"/>
  <c r="M200" i="12"/>
  <c r="L200" i="12"/>
  <c r="K200" i="12"/>
  <c r="I200" i="12"/>
  <c r="H200" i="12"/>
  <c r="G200" i="12"/>
  <c r="F200" i="12"/>
  <c r="E200" i="12"/>
  <c r="D200" i="12"/>
  <c r="C200" i="12"/>
  <c r="Q199" i="12"/>
  <c r="K199" i="12"/>
  <c r="S199" i="12" s="1"/>
  <c r="W199" i="12" s="1"/>
  <c r="I198" i="12"/>
  <c r="I197" i="12"/>
  <c r="H197" i="12"/>
  <c r="S197" i="12" s="1"/>
  <c r="W197" i="12" s="1"/>
  <c r="I196" i="12"/>
  <c r="H196" i="12"/>
  <c r="T195" i="12"/>
  <c r="Q195" i="12"/>
  <c r="P195" i="12"/>
  <c r="P210" i="12" s="1"/>
  <c r="O195" i="12"/>
  <c r="N195" i="12"/>
  <c r="M195" i="12"/>
  <c r="L195" i="12"/>
  <c r="K195" i="12"/>
  <c r="J195" i="12"/>
  <c r="J210" i="12" s="1"/>
  <c r="I195" i="12"/>
  <c r="I210" i="12" s="1"/>
  <c r="G195" i="12"/>
  <c r="G210" i="12" s="1"/>
  <c r="F195" i="12"/>
  <c r="E195" i="12"/>
  <c r="D195" i="12"/>
  <c r="D210" i="12" s="1"/>
  <c r="C195" i="12"/>
  <c r="C210" i="12" s="1"/>
  <c r="H192" i="12"/>
  <c r="W191" i="12"/>
  <c r="S191" i="12"/>
  <c r="W190" i="12"/>
  <c r="S190" i="12"/>
  <c r="W189" i="12"/>
  <c r="S189" i="12"/>
  <c r="W188" i="12"/>
  <c r="S188" i="12"/>
  <c r="W187" i="12"/>
  <c r="S187" i="12"/>
  <c r="W186" i="12"/>
  <c r="S186" i="12"/>
  <c r="T185" i="12"/>
  <c r="R185" i="12"/>
  <c r="R135" i="12" s="1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E185" i="12"/>
  <c r="D185" i="12"/>
  <c r="C185" i="12"/>
  <c r="S185" i="12" s="1"/>
  <c r="N184" i="12"/>
  <c r="S184" i="12" s="1"/>
  <c r="M40" i="9" s="1"/>
  <c r="S183" i="12"/>
  <c r="W183" i="12" s="1"/>
  <c r="P183" i="12"/>
  <c r="O183" i="12"/>
  <c r="O181" i="12" s="1"/>
  <c r="N183" i="12"/>
  <c r="Q182" i="12"/>
  <c r="Q181" i="12" s="1"/>
  <c r="P182" i="12"/>
  <c r="N182" i="12"/>
  <c r="S182" i="12" s="1"/>
  <c r="W182" i="12" s="1"/>
  <c r="T181" i="12"/>
  <c r="R181" i="12"/>
  <c r="P181" i="12"/>
  <c r="N181" i="12"/>
  <c r="M181" i="12"/>
  <c r="L181" i="12"/>
  <c r="K181" i="12"/>
  <c r="J181" i="12"/>
  <c r="I181" i="12"/>
  <c r="H181" i="12"/>
  <c r="G181" i="12"/>
  <c r="F181" i="12"/>
  <c r="E181" i="12"/>
  <c r="D181" i="12"/>
  <c r="C181" i="12"/>
  <c r="Q180" i="12"/>
  <c r="P180" i="12"/>
  <c r="O180" i="12"/>
  <c r="N180" i="12"/>
  <c r="S180" i="12" s="1"/>
  <c r="W180" i="12" s="1"/>
  <c r="S179" i="12"/>
  <c r="S178" i="12"/>
  <c r="W178" i="12" s="1"/>
  <c r="R178" i="12"/>
  <c r="Q178" i="12"/>
  <c r="P178" i="12"/>
  <c r="O178" i="12"/>
  <c r="O173" i="12" s="1"/>
  <c r="O172" i="12" s="1"/>
  <c r="N178" i="12"/>
  <c r="R177" i="12"/>
  <c r="Q177" i="12"/>
  <c r="P177" i="12"/>
  <c r="O177" i="12"/>
  <c r="N177" i="12"/>
  <c r="R176" i="12"/>
  <c r="Q176" i="12"/>
  <c r="Q173" i="12" s="1"/>
  <c r="Q172" i="12" s="1"/>
  <c r="P176" i="12"/>
  <c r="O176" i="12"/>
  <c r="S176" i="12" s="1"/>
  <c r="W176" i="12" s="1"/>
  <c r="N176" i="12"/>
  <c r="R175" i="12"/>
  <c r="Q175" i="12"/>
  <c r="P175" i="12"/>
  <c r="P173" i="12" s="1"/>
  <c r="P172" i="12" s="1"/>
  <c r="N175" i="12"/>
  <c r="S175" i="12" s="1"/>
  <c r="M30" i="9" s="1"/>
  <c r="N30" i="9" s="1"/>
  <c r="R174" i="12"/>
  <c r="Q174" i="12"/>
  <c r="S174" i="12" s="1"/>
  <c r="W174" i="12" s="1"/>
  <c r="T173" i="12"/>
  <c r="M173" i="12"/>
  <c r="M172" i="12" s="1"/>
  <c r="L173" i="12"/>
  <c r="K173" i="12"/>
  <c r="K172" i="12" s="1"/>
  <c r="J173" i="12"/>
  <c r="I173" i="12"/>
  <c r="I172" i="12" s="1"/>
  <c r="H173" i="12"/>
  <c r="G173" i="12"/>
  <c r="G172" i="12" s="1"/>
  <c r="F173" i="12"/>
  <c r="E173" i="12"/>
  <c r="E172" i="12" s="1"/>
  <c r="D173" i="12"/>
  <c r="C173" i="12"/>
  <c r="C172" i="12" s="1"/>
  <c r="T172" i="12"/>
  <c r="L172" i="12"/>
  <c r="J172" i="12"/>
  <c r="H172" i="12"/>
  <c r="F172" i="12"/>
  <c r="D172" i="12"/>
  <c r="W170" i="12"/>
  <c r="S170" i="12"/>
  <c r="W169" i="12"/>
  <c r="S169" i="12"/>
  <c r="J168" i="12"/>
  <c r="S168" i="12" s="1"/>
  <c r="M25" i="9" s="1"/>
  <c r="N25" i="9" s="1"/>
  <c r="S167" i="12"/>
  <c r="J167" i="12"/>
  <c r="T166" i="12"/>
  <c r="Q166" i="12"/>
  <c r="P166" i="12"/>
  <c r="O166" i="12"/>
  <c r="N166" i="12"/>
  <c r="M166" i="12"/>
  <c r="L166" i="12"/>
  <c r="K166" i="12"/>
  <c r="J166" i="12"/>
  <c r="J219" i="12" s="1"/>
  <c r="I166" i="12"/>
  <c r="H166" i="12"/>
  <c r="G166" i="12"/>
  <c r="F166" i="12"/>
  <c r="S166" i="12" s="1"/>
  <c r="E166" i="12"/>
  <c r="D166" i="12"/>
  <c r="C166" i="12"/>
  <c r="G165" i="12"/>
  <c r="G163" i="12" s="1"/>
  <c r="W164" i="12"/>
  <c r="Q164" i="12"/>
  <c r="S164" i="12" s="1"/>
  <c r="T163" i="12"/>
  <c r="R163" i="12"/>
  <c r="P163" i="12"/>
  <c r="P219" i="12" s="1"/>
  <c r="O163" i="12"/>
  <c r="N163" i="12"/>
  <c r="M163" i="12"/>
  <c r="L163" i="12"/>
  <c r="L192" i="12" s="1"/>
  <c r="K163" i="12"/>
  <c r="J163" i="12"/>
  <c r="J192" i="12" s="1"/>
  <c r="I163" i="12"/>
  <c r="H163" i="12"/>
  <c r="E163" i="12"/>
  <c r="D163" i="12"/>
  <c r="C163" i="12"/>
  <c r="E162" i="12"/>
  <c r="D162" i="12"/>
  <c r="E161" i="12"/>
  <c r="D160" i="12"/>
  <c r="S160" i="12" s="1"/>
  <c r="W160" i="12" s="1"/>
  <c r="S159" i="12"/>
  <c r="W159" i="12" s="1"/>
  <c r="D159" i="12"/>
  <c r="W158" i="12"/>
  <c r="D158" i="12"/>
  <c r="S158" i="12" s="1"/>
  <c r="S157" i="12"/>
  <c r="W157" i="12" s="1"/>
  <c r="D157" i="12"/>
  <c r="D156" i="12"/>
  <c r="S156" i="12" s="1"/>
  <c r="W156" i="12" s="1"/>
  <c r="S155" i="12"/>
  <c r="W155" i="12" s="1"/>
  <c r="D155" i="12"/>
  <c r="D154" i="12"/>
  <c r="S154" i="12" s="1"/>
  <c r="M11" i="9" s="1"/>
  <c r="N11" i="9" s="1"/>
  <c r="S153" i="12"/>
  <c r="W153" i="12" s="1"/>
  <c r="D153" i="12"/>
  <c r="D152" i="12"/>
  <c r="S152" i="12" s="1"/>
  <c r="W152" i="12" s="1"/>
  <c r="S151" i="12"/>
  <c r="W151" i="12" s="1"/>
  <c r="D151" i="12"/>
  <c r="W150" i="12"/>
  <c r="D150" i="12"/>
  <c r="S150" i="12" s="1"/>
  <c r="T149" i="12"/>
  <c r="T192" i="12" s="1"/>
  <c r="T217" i="12" s="1"/>
  <c r="E149" i="12"/>
  <c r="C149" i="12"/>
  <c r="Q144" i="12"/>
  <c r="O144" i="12"/>
  <c r="N144" i="12"/>
  <c r="M144" i="12"/>
  <c r="I144" i="12"/>
  <c r="G144" i="12"/>
  <c r="W134" i="12"/>
  <c r="S134" i="12"/>
  <c r="U134" i="12" s="1"/>
  <c r="U133" i="12"/>
  <c r="W133" i="12" s="1"/>
  <c r="S133" i="12"/>
  <c r="S132" i="12"/>
  <c r="U131" i="12"/>
  <c r="W131" i="12" s="1"/>
  <c r="S131" i="12"/>
  <c r="S130" i="12"/>
  <c r="U130" i="12" s="1"/>
  <c r="W130" i="12" s="1"/>
  <c r="U129" i="12"/>
  <c r="W129" i="12" s="1"/>
  <c r="S129" i="12"/>
  <c r="U127" i="12"/>
  <c r="W127" i="12" s="1"/>
  <c r="S127" i="12"/>
  <c r="S126" i="12"/>
  <c r="U126" i="12" s="1"/>
  <c r="W126" i="12" s="1"/>
  <c r="S125" i="12"/>
  <c r="S124" i="12"/>
  <c r="U123" i="12"/>
  <c r="W123" i="12" s="1"/>
  <c r="S123" i="12"/>
  <c r="S122" i="12"/>
  <c r="U122" i="12" s="1"/>
  <c r="W122" i="12" s="1"/>
  <c r="U121" i="12"/>
  <c r="W121" i="12" s="1"/>
  <c r="S121" i="12"/>
  <c r="S120" i="12"/>
  <c r="U120" i="12" s="1"/>
  <c r="W120" i="12" s="1"/>
  <c r="S119" i="12"/>
  <c r="S118" i="12"/>
  <c r="U117" i="12"/>
  <c r="W117" i="12" s="1"/>
  <c r="S117" i="12"/>
  <c r="S116" i="12"/>
  <c r="U116" i="12" s="1"/>
  <c r="W116" i="12" s="1"/>
  <c r="U115" i="12"/>
  <c r="W115" i="12" s="1"/>
  <c r="S115" i="12"/>
  <c r="S114" i="12"/>
  <c r="U113" i="12"/>
  <c r="W113" i="12" s="1"/>
  <c r="S113" i="12"/>
  <c r="W112" i="12"/>
  <c r="S112" i="12"/>
  <c r="U112" i="12" s="1"/>
  <c r="U111" i="12"/>
  <c r="W111" i="12" s="1"/>
  <c r="S111" i="12"/>
  <c r="W106" i="12"/>
  <c r="S106" i="12"/>
  <c r="U106" i="12" s="1"/>
  <c r="C106" i="12"/>
  <c r="U102" i="12"/>
  <c r="S102" i="12"/>
  <c r="S101" i="12"/>
  <c r="U101" i="12" s="1"/>
  <c r="W101" i="12" s="1"/>
  <c r="S100" i="12"/>
  <c r="U100" i="12" s="1"/>
  <c r="E99" i="12"/>
  <c r="E144" i="12" s="1"/>
  <c r="S98" i="12"/>
  <c r="S90" i="12"/>
  <c r="S87" i="12"/>
  <c r="U87" i="12" s="1"/>
  <c r="W87" i="12" s="1"/>
  <c r="D85" i="12"/>
  <c r="U84" i="12"/>
  <c r="W84" i="12" s="1"/>
  <c r="S84" i="12"/>
  <c r="W83" i="12"/>
  <c r="S83" i="12"/>
  <c r="U83" i="12" s="1"/>
  <c r="U82" i="12"/>
  <c r="W82" i="12" s="1"/>
  <c r="S82" i="12"/>
  <c r="S81" i="12"/>
  <c r="U81" i="12" s="1"/>
  <c r="W81" i="12" s="1"/>
  <c r="U79" i="12"/>
  <c r="W79" i="12" s="1"/>
  <c r="S79" i="12"/>
  <c r="S76" i="12"/>
  <c r="S75" i="12"/>
  <c r="S74" i="12" s="1"/>
  <c r="M23" i="10" s="1"/>
  <c r="P73" i="12"/>
  <c r="P144" i="12" s="1"/>
  <c r="U72" i="12"/>
  <c r="W72" i="12" s="1"/>
  <c r="S72" i="12"/>
  <c r="S71" i="12"/>
  <c r="U71" i="12" s="1"/>
  <c r="W71" i="12" s="1"/>
  <c r="U70" i="12"/>
  <c r="W70" i="12" s="1"/>
  <c r="S70" i="12"/>
  <c r="S69" i="12"/>
  <c r="U69" i="12" s="1"/>
  <c r="W69" i="12" s="1"/>
  <c r="U68" i="12"/>
  <c r="W68" i="12" s="1"/>
  <c r="S68" i="12"/>
  <c r="S67" i="12"/>
  <c r="U67" i="12" s="1"/>
  <c r="W67" i="12" s="1"/>
  <c r="U66" i="12"/>
  <c r="W66" i="12" s="1"/>
  <c r="S66" i="12"/>
  <c r="S63" i="12"/>
  <c r="S61" i="12"/>
  <c r="U61" i="12" s="1"/>
  <c r="W61" i="12" s="1"/>
  <c r="K60" i="12"/>
  <c r="K144" i="12" s="1"/>
  <c r="J60" i="12"/>
  <c r="J144" i="12" s="1"/>
  <c r="U57" i="12"/>
  <c r="W57" i="12" s="1"/>
  <c r="S57" i="12"/>
  <c r="S56" i="12"/>
  <c r="U56" i="12" s="1"/>
  <c r="W56" i="12" s="1"/>
  <c r="W55" i="12"/>
  <c r="U55" i="12"/>
  <c r="S55" i="12"/>
  <c r="S54" i="12"/>
  <c r="U54" i="12" s="1"/>
  <c r="W54" i="12" s="1"/>
  <c r="U53" i="12"/>
  <c r="W53" i="12" s="1"/>
  <c r="S53" i="12"/>
  <c r="S52" i="12" s="1"/>
  <c r="M19" i="10" s="1"/>
  <c r="N19" i="10" s="1"/>
  <c r="S51" i="12"/>
  <c r="W50" i="12"/>
  <c r="S50" i="12"/>
  <c r="U50" i="12" s="1"/>
  <c r="U49" i="12"/>
  <c r="W49" i="12" s="1"/>
  <c r="S49" i="12"/>
  <c r="S48" i="12"/>
  <c r="U48" i="12" s="1"/>
  <c r="W48" i="12" s="1"/>
  <c r="W47" i="12"/>
  <c r="U47" i="12"/>
  <c r="S47" i="12"/>
  <c r="S46" i="12"/>
  <c r="S45" i="12" s="1"/>
  <c r="M25" i="10" s="1"/>
  <c r="N25" i="10" s="1"/>
  <c r="C46" i="12"/>
  <c r="C93" i="12" s="1"/>
  <c r="C105" i="12" s="1"/>
  <c r="U43" i="12"/>
  <c r="W43" i="12" s="1"/>
  <c r="S43" i="12"/>
  <c r="F43" i="12"/>
  <c r="F165" i="12" s="1"/>
  <c r="U42" i="12"/>
  <c r="W42" i="12" s="1"/>
  <c r="S42" i="12"/>
  <c r="S41" i="12" s="1"/>
  <c r="L42" i="12"/>
  <c r="L144" i="12" s="1"/>
  <c r="W40" i="12"/>
  <c r="U40" i="12"/>
  <c r="S40" i="12"/>
  <c r="S39" i="12" s="1"/>
  <c r="W37" i="12"/>
  <c r="U37" i="12"/>
  <c r="S37" i="12"/>
  <c r="S35" i="12"/>
  <c r="S34" i="12"/>
  <c r="S33" i="12"/>
  <c r="S32" i="12"/>
  <c r="S31" i="12"/>
  <c r="S30" i="12"/>
  <c r="U30" i="12" s="1"/>
  <c r="W30" i="12" s="1"/>
  <c r="S29" i="12"/>
  <c r="W28" i="12"/>
  <c r="S28" i="12"/>
  <c r="U28" i="12" s="1"/>
  <c r="U26" i="12"/>
  <c r="W26" i="12" s="1"/>
  <c r="S26" i="12"/>
  <c r="S24" i="12"/>
  <c r="U24" i="12" s="1"/>
  <c r="W24" i="12" s="1"/>
  <c r="H23" i="12"/>
  <c r="U22" i="12"/>
  <c r="W22" i="12" s="1"/>
  <c r="S22" i="12"/>
  <c r="U20" i="12"/>
  <c r="W20" i="12" s="1"/>
  <c r="S20" i="12"/>
  <c r="W19" i="12"/>
  <c r="U19" i="12"/>
  <c r="S19" i="12"/>
  <c r="U18" i="12"/>
  <c r="W18" i="12" s="1"/>
  <c r="S18" i="12"/>
  <c r="S17" i="12"/>
  <c r="U17" i="12" s="1"/>
  <c r="W17" i="12" s="1"/>
  <c r="U16" i="12"/>
  <c r="W16" i="12" s="1"/>
  <c r="S16" i="12"/>
  <c r="U13" i="12"/>
  <c r="W13" i="12" s="1"/>
  <c r="S13" i="12"/>
  <c r="W11" i="12"/>
  <c r="S11" i="12"/>
  <c r="U11" i="12" s="1"/>
  <c r="U10" i="12"/>
  <c r="W10" i="12" s="1"/>
  <c r="S10" i="12"/>
  <c r="S9" i="12"/>
  <c r="U9" i="12" s="1"/>
  <c r="W9" i="12" s="1"/>
  <c r="U8" i="12"/>
  <c r="W8" i="12" s="1"/>
  <c r="S8" i="12"/>
  <c r="S7" i="12"/>
  <c r="U7" i="12" s="1"/>
  <c r="W7" i="12" s="1"/>
  <c r="H7" i="12"/>
  <c r="W6" i="12"/>
  <c r="S6" i="12"/>
  <c r="U6" i="12" s="1"/>
  <c r="H6" i="12"/>
  <c r="S5" i="12"/>
  <c r="U5" i="12" s="1"/>
  <c r="N54" i="11"/>
  <c r="N52" i="11"/>
  <c r="J50" i="11"/>
  <c r="N47" i="11"/>
  <c r="K44" i="11"/>
  <c r="K50" i="11" s="1"/>
  <c r="J44" i="11"/>
  <c r="M42" i="11"/>
  <c r="N42" i="11" s="1"/>
  <c r="L42" i="11"/>
  <c r="L44" i="11" s="1"/>
  <c r="L50" i="11" s="1"/>
  <c r="G42" i="11"/>
  <c r="G12" i="11" s="1"/>
  <c r="G13" i="11" s="1"/>
  <c r="G44" i="11" s="1"/>
  <c r="G50" i="11" s="1"/>
  <c r="N40" i="11"/>
  <c r="M40" i="11"/>
  <c r="L40" i="11"/>
  <c r="I40" i="11"/>
  <c r="H40" i="11"/>
  <c r="G40" i="11"/>
  <c r="M39" i="11"/>
  <c r="N39" i="11" s="1"/>
  <c r="N38" i="11"/>
  <c r="M38" i="11"/>
  <c r="M37" i="11"/>
  <c r="N37" i="11" s="1"/>
  <c r="N36" i="11"/>
  <c r="M36" i="11"/>
  <c r="N35" i="11"/>
  <c r="N34" i="11"/>
  <c r="L32" i="11"/>
  <c r="M31" i="11"/>
  <c r="N31" i="11" s="1"/>
  <c r="M30" i="11"/>
  <c r="N30" i="11" s="1"/>
  <c r="M29" i="11"/>
  <c r="N29" i="11" s="1"/>
  <c r="M28" i="11"/>
  <c r="N28" i="11" s="1"/>
  <c r="M27" i="11"/>
  <c r="N27" i="11" s="1"/>
  <c r="N26" i="11"/>
  <c r="N25" i="11"/>
  <c r="N24" i="11"/>
  <c r="N23" i="11"/>
  <c r="N22" i="11"/>
  <c r="N20" i="11"/>
  <c r="M20" i="11"/>
  <c r="I20" i="11"/>
  <c r="I42" i="11" s="1"/>
  <c r="I44" i="11" s="1"/>
  <c r="I50" i="11" s="1"/>
  <c r="H20" i="11"/>
  <c r="H32" i="11" s="1"/>
  <c r="G20" i="11"/>
  <c r="G32" i="11" s="1"/>
  <c r="M19" i="11"/>
  <c r="N19" i="11" s="1"/>
  <c r="M18" i="11"/>
  <c r="N18" i="11" s="1"/>
  <c r="M17" i="11"/>
  <c r="H13" i="11"/>
  <c r="I12" i="11"/>
  <c r="I13" i="11" s="1"/>
  <c r="N11" i="11"/>
  <c r="M11" i="11"/>
  <c r="N47" i="10"/>
  <c r="L39" i="10"/>
  <c r="K39" i="10"/>
  <c r="K49" i="10" s="1"/>
  <c r="J39" i="10"/>
  <c r="J57" i="10" s="1"/>
  <c r="G39" i="10"/>
  <c r="L37" i="10"/>
  <c r="K37" i="10"/>
  <c r="O28" i="10"/>
  <c r="L28" i="10"/>
  <c r="K28" i="10"/>
  <c r="G28" i="10"/>
  <c r="G37" i="10" s="1"/>
  <c r="O25" i="10"/>
  <c r="O24" i="10"/>
  <c r="N24" i="10"/>
  <c r="O23" i="10"/>
  <c r="N23" i="10"/>
  <c r="O22" i="10"/>
  <c r="O21" i="10"/>
  <c r="O20" i="10"/>
  <c r="O19" i="10"/>
  <c r="O18" i="10"/>
  <c r="O17" i="10"/>
  <c r="O16" i="10"/>
  <c r="M16" i="10"/>
  <c r="N16" i="10" s="1"/>
  <c r="O15" i="10"/>
  <c r="O14" i="10"/>
  <c r="M14" i="10"/>
  <c r="N14" i="10" s="1"/>
  <c r="O13" i="10"/>
  <c r="O12" i="10"/>
  <c r="M12" i="10"/>
  <c r="N12" i="10" s="1"/>
  <c r="O11" i="10"/>
  <c r="N11" i="10"/>
  <c r="M11" i="10"/>
  <c r="O10" i="10"/>
  <c r="O9" i="10"/>
  <c r="O8" i="10"/>
  <c r="M8" i="10"/>
  <c r="N8" i="10" s="1"/>
  <c r="O7" i="10"/>
  <c r="O70" i="9"/>
  <c r="I66" i="9"/>
  <c r="N65" i="9"/>
  <c r="M64" i="9"/>
  <c r="N64" i="9" s="1"/>
  <c r="O63" i="9"/>
  <c r="O62" i="9"/>
  <c r="L61" i="9"/>
  <c r="K61" i="9"/>
  <c r="J61" i="9"/>
  <c r="O61" i="9" s="1"/>
  <c r="I61" i="9"/>
  <c r="H61" i="9"/>
  <c r="G61" i="9"/>
  <c r="E61" i="9"/>
  <c r="D61" i="9"/>
  <c r="O60" i="9"/>
  <c r="M60" i="9"/>
  <c r="N60" i="9" s="1"/>
  <c r="O59" i="9"/>
  <c r="O58" i="9"/>
  <c r="O57" i="9"/>
  <c r="L56" i="9"/>
  <c r="K56" i="9"/>
  <c r="J56" i="9"/>
  <c r="O56" i="9" s="1"/>
  <c r="I56" i="9"/>
  <c r="H56" i="9"/>
  <c r="G56" i="9"/>
  <c r="E56" i="9"/>
  <c r="E66" i="9" s="1"/>
  <c r="D56" i="9"/>
  <c r="O55" i="9"/>
  <c r="M55" i="9"/>
  <c r="N55" i="9" s="1"/>
  <c r="O54" i="9"/>
  <c r="O53" i="9"/>
  <c r="M53" i="9"/>
  <c r="N53" i="9" s="1"/>
  <c r="O52" i="9"/>
  <c r="O51" i="9"/>
  <c r="L51" i="9"/>
  <c r="L66" i="9" s="1"/>
  <c r="K51" i="9"/>
  <c r="K66" i="9" s="1"/>
  <c r="J51" i="9"/>
  <c r="I51" i="9"/>
  <c r="H51" i="9"/>
  <c r="H66" i="9" s="1"/>
  <c r="G51" i="9"/>
  <c r="G66" i="9" s="1"/>
  <c r="E51" i="9"/>
  <c r="D51" i="9"/>
  <c r="D66" i="9" s="1"/>
  <c r="G48" i="9"/>
  <c r="G73" i="9" s="1"/>
  <c r="G71" i="9" s="1"/>
  <c r="O46" i="9"/>
  <c r="M46" i="9"/>
  <c r="N46" i="9" s="1"/>
  <c r="O45" i="9"/>
  <c r="N45" i="9"/>
  <c r="M45" i="9"/>
  <c r="O44" i="9"/>
  <c r="M44" i="9"/>
  <c r="N44" i="9" s="1"/>
  <c r="O43" i="9"/>
  <c r="N43" i="9"/>
  <c r="M43" i="9"/>
  <c r="O42" i="9"/>
  <c r="N42" i="9"/>
  <c r="M42" i="9"/>
  <c r="L41" i="9"/>
  <c r="K41" i="9"/>
  <c r="J41" i="9"/>
  <c r="O41" i="9" s="1"/>
  <c r="I41" i="9"/>
  <c r="H41" i="9"/>
  <c r="G41" i="9"/>
  <c r="E41" i="9"/>
  <c r="D41" i="9"/>
  <c r="O39" i="9"/>
  <c r="N39" i="9"/>
  <c r="M39" i="9"/>
  <c r="O38" i="9"/>
  <c r="L37" i="9"/>
  <c r="K37" i="9"/>
  <c r="J37" i="9"/>
  <c r="O37" i="9" s="1"/>
  <c r="I37" i="9"/>
  <c r="H37" i="9"/>
  <c r="G37" i="9"/>
  <c r="E37" i="9"/>
  <c r="D37" i="9"/>
  <c r="O36" i="9"/>
  <c r="M36" i="9"/>
  <c r="N36" i="9" s="1"/>
  <c r="O35" i="9"/>
  <c r="N35" i="9"/>
  <c r="N34" i="9"/>
  <c r="M34" i="9"/>
  <c r="L34" i="9"/>
  <c r="K34" i="9"/>
  <c r="J34" i="9"/>
  <c r="O34" i="9" s="1"/>
  <c r="I34" i="9"/>
  <c r="O33" i="9"/>
  <c r="M33" i="9"/>
  <c r="N33" i="9" s="1"/>
  <c r="O32" i="9"/>
  <c r="O31" i="9"/>
  <c r="O30" i="9"/>
  <c r="O29" i="9"/>
  <c r="L28" i="9"/>
  <c r="L27" i="9" s="1"/>
  <c r="L48" i="9" s="1"/>
  <c r="K28" i="9"/>
  <c r="J28" i="9"/>
  <c r="I28" i="9"/>
  <c r="I27" i="9" s="1"/>
  <c r="H28" i="9"/>
  <c r="G28" i="9"/>
  <c r="E28" i="9"/>
  <c r="E27" i="9" s="1"/>
  <c r="D28" i="9"/>
  <c r="K27" i="9"/>
  <c r="H27" i="9"/>
  <c r="G27" i="9"/>
  <c r="D27" i="9"/>
  <c r="O26" i="9"/>
  <c r="N26" i="9"/>
  <c r="M26" i="9"/>
  <c r="J25" i="9"/>
  <c r="I25" i="9"/>
  <c r="I23" i="9" s="1"/>
  <c r="O24" i="9"/>
  <c r="L23" i="9"/>
  <c r="K23" i="9"/>
  <c r="J23" i="9"/>
  <c r="H23" i="9"/>
  <c r="G23" i="9"/>
  <c r="E23" i="9"/>
  <c r="D23" i="9"/>
  <c r="O22" i="9"/>
  <c r="O21" i="9"/>
  <c r="M21" i="9"/>
  <c r="N21" i="9" s="1"/>
  <c r="L20" i="9"/>
  <c r="K20" i="9"/>
  <c r="K48" i="9" s="1"/>
  <c r="J20" i="9"/>
  <c r="O20" i="9" s="1"/>
  <c r="I20" i="9"/>
  <c r="H20" i="9"/>
  <c r="G20" i="9"/>
  <c r="E20" i="9"/>
  <c r="D20" i="9"/>
  <c r="O19" i="9"/>
  <c r="O18" i="9"/>
  <c r="O17" i="9"/>
  <c r="M17" i="9"/>
  <c r="N17" i="9" s="1"/>
  <c r="O16" i="9"/>
  <c r="N16" i="9"/>
  <c r="M16" i="9"/>
  <c r="O15" i="9"/>
  <c r="M15" i="9"/>
  <c r="N15" i="9" s="1"/>
  <c r="O14" i="9"/>
  <c r="O13" i="9"/>
  <c r="O12" i="9"/>
  <c r="N12" i="9"/>
  <c r="M12" i="9"/>
  <c r="O11" i="9"/>
  <c r="O10" i="9"/>
  <c r="M10" i="9"/>
  <c r="N10" i="9" s="1"/>
  <c r="O9" i="9"/>
  <c r="M9" i="9"/>
  <c r="N9" i="9" s="1"/>
  <c r="O8" i="9"/>
  <c r="N8" i="9"/>
  <c r="M8" i="9"/>
  <c r="O7" i="9"/>
  <c r="M7" i="9"/>
  <c r="N7" i="9" s="1"/>
  <c r="L6" i="9"/>
  <c r="K6" i="9"/>
  <c r="J6" i="9"/>
  <c r="I6" i="9"/>
  <c r="H6" i="9"/>
  <c r="H48" i="9" s="1"/>
  <c r="H73" i="9" s="1"/>
  <c r="H71" i="9" s="1"/>
  <c r="I69" i="9" s="1"/>
  <c r="G6" i="9"/>
  <c r="E6" i="9"/>
  <c r="E48" i="9" s="1"/>
  <c r="E73" i="9" s="1"/>
  <c r="D6" i="9"/>
  <c r="L73" i="9" l="1"/>
  <c r="L71" i="9"/>
  <c r="E221" i="12"/>
  <c r="K73" i="9"/>
  <c r="K71" i="9"/>
  <c r="J221" i="12"/>
  <c r="W166" i="12"/>
  <c r="M23" i="9"/>
  <c r="N23" i="9" s="1"/>
  <c r="N219" i="12"/>
  <c r="N221" i="12" s="1"/>
  <c r="W185" i="12"/>
  <c r="M41" i="9"/>
  <c r="N41" i="9" s="1"/>
  <c r="E71" i="9"/>
  <c r="G52" i="10"/>
  <c r="G49" i="10"/>
  <c r="L49" i="10"/>
  <c r="L57" i="10"/>
  <c r="L52" i="10"/>
  <c r="S165" i="12"/>
  <c r="F163" i="12"/>
  <c r="S128" i="12"/>
  <c r="M45" i="10" s="1"/>
  <c r="N45" i="10" s="1"/>
  <c r="U132" i="12"/>
  <c r="W132" i="12" s="1"/>
  <c r="G221" i="12"/>
  <c r="N192" i="12"/>
  <c r="N173" i="12"/>
  <c r="N172" i="12" s="1"/>
  <c r="S177" i="12"/>
  <c r="S135" i="12"/>
  <c r="U135" i="12" s="1"/>
  <c r="W135" i="12" s="1"/>
  <c r="R144" i="12"/>
  <c r="R221" i="12" s="1"/>
  <c r="M27" i="14"/>
  <c r="E66" i="14"/>
  <c r="E67" i="14" s="1"/>
  <c r="D67" i="14"/>
  <c r="L68" i="14"/>
  <c r="U21" i="18"/>
  <c r="AC21" i="18" s="1"/>
  <c r="W21" i="17"/>
  <c r="W21" i="18" s="1"/>
  <c r="U23" i="18"/>
  <c r="AC23" i="18" s="1"/>
  <c r="W23" i="17"/>
  <c r="W23" i="18" s="1"/>
  <c r="AE21" i="18" s="1"/>
  <c r="U27" i="18"/>
  <c r="AC27" i="18" s="1"/>
  <c r="W27" i="17"/>
  <c r="W27" i="18" s="1"/>
  <c r="U47" i="18"/>
  <c r="AC47" i="18" s="1"/>
  <c r="W47" i="17"/>
  <c r="W47" i="18" s="1"/>
  <c r="U71" i="18"/>
  <c r="W71" i="17"/>
  <c r="W71" i="18" s="1"/>
  <c r="AE64" i="18" s="1"/>
  <c r="D211" i="17"/>
  <c r="D213" i="17" s="1"/>
  <c r="S161" i="17"/>
  <c r="W161" i="17" s="1"/>
  <c r="H189" i="17"/>
  <c r="H202" i="17" s="1"/>
  <c r="S192" i="17"/>
  <c r="W192" i="17" s="1"/>
  <c r="U118" i="18"/>
  <c r="Y217" i="18"/>
  <c r="AA138" i="18"/>
  <c r="S202" i="18"/>
  <c r="W202" i="18" s="1"/>
  <c r="C205" i="18"/>
  <c r="M13" i="9"/>
  <c r="N13" i="9" s="1"/>
  <c r="O23" i="9"/>
  <c r="O28" i="9"/>
  <c r="J27" i="9"/>
  <c r="O27" i="9" s="1"/>
  <c r="M38" i="9"/>
  <c r="N38" i="9" s="1"/>
  <c r="J66" i="9"/>
  <c r="O66" i="9" s="1"/>
  <c r="M15" i="10"/>
  <c r="N15" i="10" s="1"/>
  <c r="I32" i="11"/>
  <c r="H144" i="12"/>
  <c r="S23" i="12"/>
  <c r="P221" i="12"/>
  <c r="S89" i="12"/>
  <c r="M18" i="10" s="1"/>
  <c r="N18" i="10" s="1"/>
  <c r="U90" i="12"/>
  <c r="W90" i="12" s="1"/>
  <c r="S110" i="12"/>
  <c r="M43" i="10" s="1"/>
  <c r="N43" i="10" s="1"/>
  <c r="U114" i="12"/>
  <c r="W114" i="12" s="1"/>
  <c r="W154" i="12"/>
  <c r="S162" i="12"/>
  <c r="K192" i="12"/>
  <c r="O192" i="12"/>
  <c r="W168" i="12"/>
  <c r="R173" i="12"/>
  <c r="R172" i="12" s="1"/>
  <c r="R219" i="12" s="1"/>
  <c r="S181" i="12"/>
  <c r="W202" i="12"/>
  <c r="M58" i="9"/>
  <c r="N58" i="9" s="1"/>
  <c r="G47" i="14"/>
  <c r="G70" i="14" s="1"/>
  <c r="G68" i="14" s="1"/>
  <c r="K47" i="14"/>
  <c r="M6" i="14"/>
  <c r="I23" i="14"/>
  <c r="I47" i="14" s="1"/>
  <c r="I70" i="14" s="1"/>
  <c r="I68" i="14" s="1"/>
  <c r="J66" i="14" s="1"/>
  <c r="N66" i="14" s="1"/>
  <c r="I27" i="14"/>
  <c r="N34" i="14"/>
  <c r="G63" i="14"/>
  <c r="K63" i="14"/>
  <c r="M63" i="14" s="1"/>
  <c r="M50" i="14"/>
  <c r="I42" i="16"/>
  <c r="I44" i="16" s="1"/>
  <c r="I50" i="16" s="1"/>
  <c r="I32" i="16"/>
  <c r="AC7" i="18"/>
  <c r="W48" i="17"/>
  <c r="W48" i="18" s="1"/>
  <c r="U48" i="18"/>
  <c r="U66" i="18"/>
  <c r="W66" i="17"/>
  <c r="W66" i="18" s="1"/>
  <c r="U82" i="18"/>
  <c r="W82" i="17"/>
  <c r="W82" i="18" s="1"/>
  <c r="AE82" i="18" s="1"/>
  <c r="D186" i="17"/>
  <c r="G186" i="17"/>
  <c r="G211" i="17"/>
  <c r="K186" i="17"/>
  <c r="O186" i="17"/>
  <c r="O211" i="17"/>
  <c r="U116" i="18"/>
  <c r="D214" i="18"/>
  <c r="S164" i="18"/>
  <c r="W164" i="18" s="1"/>
  <c r="L214" i="18"/>
  <c r="P214" i="18"/>
  <c r="D48" i="9"/>
  <c r="D73" i="9" s="1"/>
  <c r="D71" i="9" s="1"/>
  <c r="M29" i="9"/>
  <c r="N29" i="9" s="1"/>
  <c r="S173" i="12"/>
  <c r="N210" i="12"/>
  <c r="N23" i="14"/>
  <c r="M18" i="15"/>
  <c r="H44" i="16"/>
  <c r="H50" i="16" s="1"/>
  <c r="U96" i="18"/>
  <c r="AC95" i="18" s="1"/>
  <c r="W96" i="17"/>
  <c r="W96" i="18" s="1"/>
  <c r="G216" i="18"/>
  <c r="S142" i="18"/>
  <c r="K214" i="18"/>
  <c r="K216" i="18" s="1"/>
  <c r="K189" i="18"/>
  <c r="O214" i="18"/>
  <c r="O216" i="18" s="1"/>
  <c r="O189" i="18"/>
  <c r="M13" i="20"/>
  <c r="L13" i="20"/>
  <c r="O25" i="9"/>
  <c r="I48" i="9"/>
  <c r="I73" i="9" s="1"/>
  <c r="I71" i="9" s="1"/>
  <c r="J69" i="9" s="1"/>
  <c r="O69" i="9" s="1"/>
  <c r="M59" i="9"/>
  <c r="N59" i="9" s="1"/>
  <c r="C192" i="12"/>
  <c r="C217" i="12" s="1"/>
  <c r="C215" i="12" s="1"/>
  <c r="D99" i="12"/>
  <c r="S99" i="12" s="1"/>
  <c r="U99" i="12" s="1"/>
  <c r="W99" i="12" s="1"/>
  <c r="S172" i="12"/>
  <c r="W175" i="12"/>
  <c r="P192" i="12"/>
  <c r="T210" i="12"/>
  <c r="T215" i="12" s="1"/>
  <c r="G52" i="15"/>
  <c r="G49" i="15"/>
  <c r="U80" i="18"/>
  <c r="W80" i="17"/>
  <c r="W80" i="18" s="1"/>
  <c r="G214" i="18"/>
  <c r="G189" i="18"/>
  <c r="O6" i="9"/>
  <c r="M14" i="9"/>
  <c r="N14" i="9" s="1"/>
  <c r="M31" i="9"/>
  <c r="N31" i="9" s="1"/>
  <c r="K52" i="10"/>
  <c r="K57" i="10"/>
  <c r="M32" i="11"/>
  <c r="N32" i="11" s="1"/>
  <c r="N17" i="11"/>
  <c r="W5" i="12"/>
  <c r="S15" i="12"/>
  <c r="M9" i="10" s="1"/>
  <c r="N9" i="10" s="1"/>
  <c r="C104" i="12"/>
  <c r="S105" i="12"/>
  <c r="U105" i="12" s="1"/>
  <c r="W105" i="12" s="1"/>
  <c r="D161" i="12"/>
  <c r="S161" i="12" s="1"/>
  <c r="D144" i="12"/>
  <c r="S85" i="12"/>
  <c r="U85" i="12" s="1"/>
  <c r="W85" i="12" s="1"/>
  <c r="S97" i="12"/>
  <c r="M40" i="10" s="1"/>
  <c r="U98" i="12"/>
  <c r="W98" i="12" s="1"/>
  <c r="E219" i="12"/>
  <c r="S163" i="12"/>
  <c r="I192" i="12"/>
  <c r="M192" i="12"/>
  <c r="R192" i="12"/>
  <c r="G192" i="12"/>
  <c r="G219" i="12"/>
  <c r="I219" i="12"/>
  <c r="I221" i="12" s="1"/>
  <c r="M219" i="12"/>
  <c r="M221" i="12" s="1"/>
  <c r="W167" i="12"/>
  <c r="M24" i="9"/>
  <c r="N24" i="9" s="1"/>
  <c r="F210" i="12"/>
  <c r="O210" i="12"/>
  <c r="S196" i="12"/>
  <c r="H198" i="12"/>
  <c r="S198" i="12" s="1"/>
  <c r="S200" i="12"/>
  <c r="W206" i="12"/>
  <c r="M62" i="9"/>
  <c r="N62" i="9" s="1"/>
  <c r="N27" i="14"/>
  <c r="N8" i="15"/>
  <c r="M8" i="15"/>
  <c r="U41" i="18"/>
  <c r="AC41" i="18" s="1"/>
  <c r="W41" i="17"/>
  <c r="W41" i="18" s="1"/>
  <c r="AE39" i="18" s="1"/>
  <c r="S46" i="17"/>
  <c r="N139" i="17"/>
  <c r="N213" i="17" s="1"/>
  <c r="U59" i="18"/>
  <c r="AC59" i="18" s="1"/>
  <c r="W59" i="17"/>
  <c r="W59" i="18" s="1"/>
  <c r="AE98" i="18" s="1"/>
  <c r="S63" i="17"/>
  <c r="L22" i="15" s="1"/>
  <c r="S76" i="17"/>
  <c r="L17" i="15" s="1"/>
  <c r="U77" i="17"/>
  <c r="K211" i="17"/>
  <c r="C101" i="18"/>
  <c r="S101" i="18" s="1"/>
  <c r="S105" i="18" s="1"/>
  <c r="S133" i="18" s="1"/>
  <c r="S103" i="18"/>
  <c r="L22" i="20"/>
  <c r="M22" i="20"/>
  <c r="H44" i="21"/>
  <c r="H50" i="21" s="1"/>
  <c r="M13" i="10"/>
  <c r="N13" i="10" s="1"/>
  <c r="H42" i="11"/>
  <c r="H44" i="11" s="1"/>
  <c r="H50" i="11" s="1"/>
  <c r="S4" i="12"/>
  <c r="S60" i="12"/>
  <c r="F144" i="12"/>
  <c r="D149" i="12"/>
  <c r="S149" i="12" s="1"/>
  <c r="Q163" i="12"/>
  <c r="E192" i="12"/>
  <c r="S201" i="12"/>
  <c r="K205" i="12"/>
  <c r="K219" i="12"/>
  <c r="K221" i="12" s="1"/>
  <c r="O219" i="12"/>
  <c r="O221" i="12" s="1"/>
  <c r="J47" i="14"/>
  <c r="J63" i="14"/>
  <c r="N63" i="14" s="1"/>
  <c r="K52" i="15"/>
  <c r="H32" i="16"/>
  <c r="U16" i="18"/>
  <c r="AC16" i="18" s="1"/>
  <c r="W16" i="17"/>
  <c r="W16" i="18" s="1"/>
  <c r="U18" i="18"/>
  <c r="W18" i="17"/>
  <c r="W18" i="18" s="1"/>
  <c r="AE16" i="18" s="1"/>
  <c r="U39" i="18"/>
  <c r="AC39" i="18" s="1"/>
  <c r="W39" i="17"/>
  <c r="W39" i="18" s="1"/>
  <c r="AC42" i="18"/>
  <c r="U64" i="18"/>
  <c r="W64" i="17"/>
  <c r="W64" i="18" s="1"/>
  <c r="AE65" i="18" s="1"/>
  <c r="W69" i="17"/>
  <c r="W69" i="18" s="1"/>
  <c r="AE55" i="18" s="1"/>
  <c r="U69" i="18"/>
  <c r="U95" i="17"/>
  <c r="S94" i="17"/>
  <c r="L40" i="15" s="1"/>
  <c r="U124" i="18"/>
  <c r="AC124" i="18" s="1"/>
  <c r="W124" i="17"/>
  <c r="W124" i="18" s="1"/>
  <c r="U126" i="18"/>
  <c r="W126" i="17"/>
  <c r="W126" i="18" s="1"/>
  <c r="U128" i="18"/>
  <c r="W128" i="17"/>
  <c r="W128" i="18" s="1"/>
  <c r="U130" i="18"/>
  <c r="AC118" i="18" s="1"/>
  <c r="W130" i="17"/>
  <c r="W130" i="18" s="1"/>
  <c r="E211" i="17"/>
  <c r="S176" i="17"/>
  <c r="W176" i="17" s="1"/>
  <c r="F202" i="17"/>
  <c r="P202" i="17"/>
  <c r="S94" i="18"/>
  <c r="U108" i="18"/>
  <c r="AC108" i="18" s="1"/>
  <c r="K63" i="19"/>
  <c r="M63" i="19" s="1"/>
  <c r="M50" i="19"/>
  <c r="L10" i="20"/>
  <c r="M10" i="20"/>
  <c r="L207" i="12"/>
  <c r="L44" i="16"/>
  <c r="M42" i="16"/>
  <c r="U6" i="18"/>
  <c r="W6" i="17"/>
  <c r="W6" i="18" s="1"/>
  <c r="AE7" i="18" s="1"/>
  <c r="W8" i="17"/>
  <c r="W8" i="18" s="1"/>
  <c r="AE5" i="18" s="1"/>
  <c r="U8" i="18"/>
  <c r="AC8" i="18" s="1"/>
  <c r="U10" i="18"/>
  <c r="AC9" i="18" s="1"/>
  <c r="W10" i="17"/>
  <c r="W10" i="18" s="1"/>
  <c r="U13" i="18"/>
  <c r="AC13" i="18" s="1"/>
  <c r="W13" i="17"/>
  <c r="W13" i="18" s="1"/>
  <c r="AE8" i="18" s="1"/>
  <c r="U36" i="18"/>
  <c r="AC36" i="18" s="1"/>
  <c r="W36" i="17"/>
  <c r="W36" i="18" s="1"/>
  <c r="U52" i="18"/>
  <c r="W52" i="17"/>
  <c r="W52" i="18" s="1"/>
  <c r="U54" i="18"/>
  <c r="W54" i="17"/>
  <c r="W54" i="18" s="1"/>
  <c r="AE54" i="18" s="1"/>
  <c r="S57" i="17"/>
  <c r="W110" i="17"/>
  <c r="W110" i="18" s="1"/>
  <c r="U110" i="18"/>
  <c r="U112" i="18"/>
  <c r="AC112" i="18" s="1"/>
  <c r="W112" i="17"/>
  <c r="W112" i="18" s="1"/>
  <c r="AE108" i="18" s="1"/>
  <c r="U122" i="18"/>
  <c r="W122" i="17"/>
  <c r="W122" i="18" s="1"/>
  <c r="F213" i="17"/>
  <c r="T186" i="17"/>
  <c r="T209" i="17" s="1"/>
  <c r="T207" i="17" s="1"/>
  <c r="I211" i="17"/>
  <c r="I186" i="17"/>
  <c r="M211" i="17"/>
  <c r="Q211" i="17"/>
  <c r="Q213" i="17" s="1"/>
  <c r="Q186" i="17"/>
  <c r="S167" i="17"/>
  <c r="W167" i="17" s="1"/>
  <c r="S168" i="17"/>
  <c r="W168" i="17" s="1"/>
  <c r="M186" i="17"/>
  <c r="U84" i="18"/>
  <c r="AC84" i="18" s="1"/>
  <c r="AB143" i="18"/>
  <c r="AA217" i="18"/>
  <c r="T189" i="18"/>
  <c r="T212" i="18" s="1"/>
  <c r="T210" i="18" s="1"/>
  <c r="I189" i="18"/>
  <c r="I214" i="18"/>
  <c r="I216" i="18" s="1"/>
  <c r="M214" i="18"/>
  <c r="M216" i="18" s="1"/>
  <c r="Q189" i="18"/>
  <c r="J189" i="18"/>
  <c r="S170" i="18"/>
  <c r="W170" i="18" s="1"/>
  <c r="S171" i="18"/>
  <c r="W171" i="18" s="1"/>
  <c r="M189" i="18"/>
  <c r="Q214" i="18"/>
  <c r="Q216" i="18" s="1"/>
  <c r="H32" i="21"/>
  <c r="H42" i="21"/>
  <c r="S147" i="23"/>
  <c r="C189" i="23"/>
  <c r="C212" i="23" s="1"/>
  <c r="C210" i="23" s="1"/>
  <c r="S73" i="12"/>
  <c r="S4" i="17"/>
  <c r="U5" i="17"/>
  <c r="S15" i="17"/>
  <c r="L9" i="15" s="1"/>
  <c r="W17" i="17"/>
  <c r="W17" i="18" s="1"/>
  <c r="U51" i="17"/>
  <c r="S50" i="17"/>
  <c r="L19" i="15" s="1"/>
  <c r="U58" i="18"/>
  <c r="AC58" i="18" s="1"/>
  <c r="W58" i="17"/>
  <c r="W58" i="18" s="1"/>
  <c r="AE59" i="18" s="1"/>
  <c r="U79" i="18"/>
  <c r="AC54" i="18" s="1"/>
  <c r="W79" i="17"/>
  <c r="W79" i="18" s="1"/>
  <c r="AE77" i="18" s="1"/>
  <c r="U81" i="18"/>
  <c r="W81" i="17"/>
  <c r="W81" i="18" s="1"/>
  <c r="W98" i="17"/>
  <c r="W98" i="18" s="1"/>
  <c r="W103" i="17"/>
  <c r="W103" i="18" s="1"/>
  <c r="S123" i="17"/>
  <c r="L45" i="15" s="1"/>
  <c r="M45" i="15" s="1"/>
  <c r="W125" i="17"/>
  <c r="W125" i="18" s="1"/>
  <c r="W127" i="17"/>
  <c r="W127" i="18" s="1"/>
  <c r="W129" i="17"/>
  <c r="W129" i="18" s="1"/>
  <c r="AE112" i="18" s="1"/>
  <c r="C186" i="17"/>
  <c r="C209" i="17" s="1"/>
  <c r="C207" i="17" s="1"/>
  <c r="S144" i="17"/>
  <c r="S107" i="18"/>
  <c r="I63" i="19"/>
  <c r="N50" i="19"/>
  <c r="L12" i="20"/>
  <c r="M12" i="20"/>
  <c r="L18" i="20"/>
  <c r="M18" i="20"/>
  <c r="AE140" i="23"/>
  <c r="G213" i="17"/>
  <c r="K213" i="17"/>
  <c r="O213" i="17"/>
  <c r="F211" i="17"/>
  <c r="J211" i="17"/>
  <c r="J213" i="17" s="1"/>
  <c r="N211" i="17"/>
  <c r="N186" i="17"/>
  <c r="E202" i="17"/>
  <c r="S189" i="17"/>
  <c r="C90" i="18"/>
  <c r="E214" i="18"/>
  <c r="E216" i="18" s="1"/>
  <c r="S179" i="18"/>
  <c r="W179" i="18" s="1"/>
  <c r="E189" i="18"/>
  <c r="D205" i="18"/>
  <c r="L205" i="18"/>
  <c r="N34" i="19"/>
  <c r="I27" i="19"/>
  <c r="I47" i="19" s="1"/>
  <c r="I70" i="19" s="1"/>
  <c r="I68" i="19" s="1"/>
  <c r="J66" i="19" s="1"/>
  <c r="N66" i="19" s="1"/>
  <c r="N63" i="19"/>
  <c r="J42" i="21"/>
  <c r="S4" i="22"/>
  <c r="M11" i="20"/>
  <c r="L11" i="20"/>
  <c r="S101" i="22"/>
  <c r="K12" i="21"/>
  <c r="K13" i="21" s="1"/>
  <c r="K44" i="21" s="1"/>
  <c r="K50" i="21" s="1"/>
  <c r="K211" i="22"/>
  <c r="K213" i="22" s="1"/>
  <c r="K186" i="22"/>
  <c r="S158" i="22"/>
  <c r="W158" i="22" s="1"/>
  <c r="E213" i="17"/>
  <c r="I213" i="17"/>
  <c r="M213" i="17"/>
  <c r="H211" i="17"/>
  <c r="H213" i="17" s="1"/>
  <c r="L211" i="17"/>
  <c r="L213" i="17" s="1"/>
  <c r="P211" i="17"/>
  <c r="P213" i="17" s="1"/>
  <c r="F186" i="17"/>
  <c r="L186" i="17"/>
  <c r="F216" i="18"/>
  <c r="N216" i="18"/>
  <c r="C189" i="18"/>
  <c r="C212" i="18" s="1"/>
  <c r="S147" i="18"/>
  <c r="F189" i="18"/>
  <c r="J214" i="18"/>
  <c r="J216" i="18" s="1"/>
  <c r="N189" i="18"/>
  <c r="S192" i="18"/>
  <c r="I205" i="18"/>
  <c r="Q205" i="18"/>
  <c r="H68" i="19"/>
  <c r="I66" i="19" s="1"/>
  <c r="L8" i="20"/>
  <c r="M8" i="20"/>
  <c r="L25" i="20"/>
  <c r="M25" i="20"/>
  <c r="J44" i="21"/>
  <c r="J50" i="21" s="1"/>
  <c r="M17" i="20"/>
  <c r="L17" i="20"/>
  <c r="O186" i="22"/>
  <c r="H189" i="23"/>
  <c r="P189" i="23"/>
  <c r="D47" i="19"/>
  <c r="D70" i="19" s="1"/>
  <c r="D68" i="19" s="1"/>
  <c r="G47" i="19"/>
  <c r="G70" i="19" s="1"/>
  <c r="G68" i="19" s="1"/>
  <c r="K47" i="19"/>
  <c r="M20" i="19"/>
  <c r="N25" i="19"/>
  <c r="G42" i="21"/>
  <c r="G12" i="21" s="1"/>
  <c r="G13" i="21" s="1"/>
  <c r="G44" i="21" s="1"/>
  <c r="G50" i="21" s="1"/>
  <c r="N213" i="22"/>
  <c r="S168" i="22"/>
  <c r="W168" i="22" s="1"/>
  <c r="S4" i="23"/>
  <c r="S90" i="23" s="1"/>
  <c r="D189" i="23"/>
  <c r="S164" i="23"/>
  <c r="W164" i="23" s="1"/>
  <c r="S197" i="23"/>
  <c r="W197" i="23" s="1"/>
  <c r="D216" i="18"/>
  <c r="L216" i="18"/>
  <c r="P216" i="18"/>
  <c r="D189" i="18"/>
  <c r="H189" i="18"/>
  <c r="L189" i="18"/>
  <c r="P189" i="18"/>
  <c r="S197" i="18"/>
  <c r="W197" i="18" s="1"/>
  <c r="H214" i="18"/>
  <c r="H216" i="18" s="1"/>
  <c r="N23" i="19"/>
  <c r="N28" i="19"/>
  <c r="J27" i="19"/>
  <c r="N27" i="19" s="1"/>
  <c r="M37" i="19"/>
  <c r="I42" i="21"/>
  <c r="I44" i="21" s="1"/>
  <c r="I50" i="21" s="1"/>
  <c r="S139" i="22"/>
  <c r="H213" i="22"/>
  <c r="D211" i="22"/>
  <c r="D213" i="22" s="1"/>
  <c r="D186" i="22"/>
  <c r="F186" i="22"/>
  <c r="U137" i="23"/>
  <c r="S195" i="23"/>
  <c r="W195" i="23" s="1"/>
  <c r="H192" i="23"/>
  <c r="H205" i="23" s="1"/>
  <c r="S38" i="22"/>
  <c r="K16" i="20" s="1"/>
  <c r="I213" i="22"/>
  <c r="M213" i="22"/>
  <c r="Q213" i="22"/>
  <c r="E211" i="22"/>
  <c r="E213" i="22" s="1"/>
  <c r="E186" i="22"/>
  <c r="I186" i="22"/>
  <c r="M186" i="22"/>
  <c r="Q186" i="22"/>
  <c r="S179" i="22"/>
  <c r="W179" i="22" s="1"/>
  <c r="C202" i="22"/>
  <c r="C207" i="22" s="1"/>
  <c r="S189" i="22"/>
  <c r="AC64" i="23"/>
  <c r="AC137" i="23" s="1"/>
  <c r="S94" i="23"/>
  <c r="T189" i="23"/>
  <c r="T212" i="23" s="1"/>
  <c r="T210" i="23" s="1"/>
  <c r="C205" i="23"/>
  <c r="S192" i="23"/>
  <c r="S50" i="22"/>
  <c r="K19" i="20" s="1"/>
  <c r="S94" i="22"/>
  <c r="K40" i="20" s="1"/>
  <c r="S144" i="22"/>
  <c r="H211" i="22"/>
  <c r="H186" i="22"/>
  <c r="L211" i="22"/>
  <c r="L213" i="22" s="1"/>
  <c r="L186" i="22"/>
  <c r="P211" i="22"/>
  <c r="P213" i="22" s="1"/>
  <c r="P186" i="22"/>
  <c r="S161" i="22"/>
  <c r="W161" i="22" s="1"/>
  <c r="S103" i="23"/>
  <c r="C101" i="23"/>
  <c r="S101" i="23" s="1"/>
  <c r="S105" i="23" s="1"/>
  <c r="AC108" i="23"/>
  <c r="AC125" i="23"/>
  <c r="G216" i="23"/>
  <c r="K216" i="23"/>
  <c r="O216" i="23"/>
  <c r="S142" i="23"/>
  <c r="D214" i="23"/>
  <c r="D216" i="23" s="1"/>
  <c r="K189" i="23"/>
  <c r="K214" i="23"/>
  <c r="D205" i="23"/>
  <c r="G213" i="22"/>
  <c r="O213" i="22"/>
  <c r="W137" i="23"/>
  <c r="AE139" i="23" s="1"/>
  <c r="S107" i="23"/>
  <c r="AB143" i="23"/>
  <c r="E189" i="23"/>
  <c r="H214" i="23"/>
  <c r="H216" i="23" s="1"/>
  <c r="L214" i="23"/>
  <c r="L216" i="23" s="1"/>
  <c r="P214" i="23"/>
  <c r="P216" i="23" s="1"/>
  <c r="S179" i="23"/>
  <c r="W179" i="23" s="1"/>
  <c r="Y217" i="23"/>
  <c r="F211" i="22"/>
  <c r="F213" i="22" s="1"/>
  <c r="J211" i="22"/>
  <c r="J213" i="22" s="1"/>
  <c r="N211" i="22"/>
  <c r="S63" i="23"/>
  <c r="AC77" i="23"/>
  <c r="E216" i="23"/>
  <c r="I216" i="23"/>
  <c r="Q216" i="23"/>
  <c r="I189" i="23"/>
  <c r="M189" i="23"/>
  <c r="Q189" i="23"/>
  <c r="F214" i="23"/>
  <c r="F216" i="23" s="1"/>
  <c r="J214" i="23"/>
  <c r="J216" i="23" s="1"/>
  <c r="N214" i="23"/>
  <c r="N216" i="23" s="1"/>
  <c r="S170" i="23"/>
  <c r="W170" i="23" s="1"/>
  <c r="S171" i="23"/>
  <c r="W171" i="23" s="1"/>
  <c r="M214" i="23"/>
  <c r="M216" i="23" s="1"/>
  <c r="AE138" i="23" l="1"/>
  <c r="S192" i="12"/>
  <c r="W149" i="12"/>
  <c r="M6" i="9"/>
  <c r="N6" i="9" s="1"/>
  <c r="S90" i="22"/>
  <c r="K7" i="20"/>
  <c r="N17" i="15"/>
  <c r="M17" i="15"/>
  <c r="S133" i="23"/>
  <c r="K68" i="19"/>
  <c r="K70" i="19"/>
  <c r="W189" i="17"/>
  <c r="S202" i="17"/>
  <c r="W202" i="17" s="1"/>
  <c r="M9" i="15"/>
  <c r="N9" i="15"/>
  <c r="AE125" i="18"/>
  <c r="U60" i="12"/>
  <c r="W60" i="12" s="1"/>
  <c r="S59" i="12"/>
  <c r="M20" i="10" s="1"/>
  <c r="N20" i="10" s="1"/>
  <c r="W196" i="12"/>
  <c r="M52" i="9"/>
  <c r="N52" i="9" s="1"/>
  <c r="W161" i="12"/>
  <c r="M18" i="9"/>
  <c r="N18" i="9" s="1"/>
  <c r="M27" i="19"/>
  <c r="K70" i="14"/>
  <c r="M70" i="14" s="1"/>
  <c r="K68" i="14"/>
  <c r="W181" i="12"/>
  <c r="M37" i="9"/>
  <c r="N37" i="9" s="1"/>
  <c r="M19" i="20"/>
  <c r="L19" i="20"/>
  <c r="S105" i="22"/>
  <c r="K41" i="20"/>
  <c r="L41" i="20" s="1"/>
  <c r="M19" i="15"/>
  <c r="N19" i="15"/>
  <c r="U5" i="18"/>
  <c r="W5" i="17"/>
  <c r="S189" i="23"/>
  <c r="W147" i="23"/>
  <c r="S105" i="17"/>
  <c r="AE47" i="18"/>
  <c r="AE9" i="18"/>
  <c r="Q219" i="12"/>
  <c r="Q221" i="12" s="1"/>
  <c r="Q192" i="12"/>
  <c r="M7" i="10"/>
  <c r="N22" i="15"/>
  <c r="M22" i="15"/>
  <c r="S45" i="17"/>
  <c r="S44" i="17" s="1"/>
  <c r="L25" i="15" s="1"/>
  <c r="U46" i="17"/>
  <c r="H195" i="12"/>
  <c r="N40" i="10"/>
  <c r="D70" i="9"/>
  <c r="E69" i="9"/>
  <c r="W162" i="12"/>
  <c r="M19" i="9"/>
  <c r="N19" i="9" s="1"/>
  <c r="S78" i="12"/>
  <c r="M17" i="10" s="1"/>
  <c r="N17" i="10" s="1"/>
  <c r="U23" i="12"/>
  <c r="S21" i="12"/>
  <c r="M10" i="10" s="1"/>
  <c r="N10" i="10" s="1"/>
  <c r="F192" i="12"/>
  <c r="F219" i="12"/>
  <c r="M69" i="9"/>
  <c r="S205" i="18"/>
  <c r="W205" i="18" s="1"/>
  <c r="W192" i="18"/>
  <c r="U51" i="18"/>
  <c r="AC51" i="18" s="1"/>
  <c r="W51" i="17"/>
  <c r="W51" i="18" s="1"/>
  <c r="AE46" i="18" s="1"/>
  <c r="S90" i="17"/>
  <c r="S133" i="17" s="1"/>
  <c r="S135" i="17" s="1"/>
  <c r="L7" i="15"/>
  <c r="L39" i="15"/>
  <c r="M40" i="15"/>
  <c r="J70" i="14"/>
  <c r="N47" i="14"/>
  <c r="W163" i="12"/>
  <c r="M20" i="9"/>
  <c r="N20" i="9" s="1"/>
  <c r="M47" i="14"/>
  <c r="W173" i="12"/>
  <c r="M28" i="9"/>
  <c r="N28" i="9" s="1"/>
  <c r="M68" i="14"/>
  <c r="W177" i="12"/>
  <c r="M32" i="9"/>
  <c r="N32" i="9" s="1"/>
  <c r="W165" i="12"/>
  <c r="M22" i="9"/>
  <c r="N22" i="9" s="1"/>
  <c r="L69" i="9"/>
  <c r="L70" i="9" s="1"/>
  <c r="K39" i="20"/>
  <c r="L39" i="20" s="1"/>
  <c r="L40" i="20"/>
  <c r="W192" i="23"/>
  <c r="S205" i="23"/>
  <c r="W205" i="23" s="1"/>
  <c r="S189" i="18"/>
  <c r="W147" i="18"/>
  <c r="U57" i="17"/>
  <c r="U57" i="18" s="1"/>
  <c r="L20" i="15"/>
  <c r="L50" i="16"/>
  <c r="M50" i="16" s="1"/>
  <c r="M44" i="16"/>
  <c r="W201" i="12"/>
  <c r="M57" i="9"/>
  <c r="N57" i="9" s="1"/>
  <c r="D219" i="12"/>
  <c r="D192" i="12"/>
  <c r="W200" i="12"/>
  <c r="M56" i="9"/>
  <c r="N56" i="9" s="1"/>
  <c r="M12" i="11"/>
  <c r="S104" i="12"/>
  <c r="AC55" i="18"/>
  <c r="W172" i="12"/>
  <c r="M27" i="9"/>
  <c r="N27" i="9" s="1"/>
  <c r="S139" i="17"/>
  <c r="W144" i="22"/>
  <c r="S186" i="22"/>
  <c r="S202" i="22"/>
  <c r="W202" i="22" s="1"/>
  <c r="W189" i="22"/>
  <c r="L16" i="20"/>
  <c r="M16" i="20"/>
  <c r="AC139" i="23"/>
  <c r="AC140" i="23" s="1"/>
  <c r="W138" i="23"/>
  <c r="D67" i="19"/>
  <c r="E66" i="19"/>
  <c r="E67" i="19" s="1"/>
  <c r="C210" i="18"/>
  <c r="J47" i="19"/>
  <c r="M47" i="19" s="1"/>
  <c r="S186" i="17"/>
  <c r="W144" i="17"/>
  <c r="W73" i="12"/>
  <c r="S65" i="12"/>
  <c r="M22" i="10" s="1"/>
  <c r="N22" i="10" s="1"/>
  <c r="L205" i="12"/>
  <c r="S207" i="12"/>
  <c r="U95" i="18"/>
  <c r="AC6" i="18" s="1"/>
  <c r="W95" i="17"/>
  <c r="W95" i="18" s="1"/>
  <c r="AE95" i="18" s="1"/>
  <c r="AC64" i="18"/>
  <c r="F221" i="12"/>
  <c r="U77" i="18"/>
  <c r="AC77" i="18" s="1"/>
  <c r="W77" i="17"/>
  <c r="W77" i="18" s="1"/>
  <c r="W198" i="12"/>
  <c r="M54" i="9"/>
  <c r="N54" i="9" s="1"/>
  <c r="K210" i="12"/>
  <c r="D221" i="12"/>
  <c r="S144" i="12"/>
  <c r="AC48" i="18"/>
  <c r="E70" i="9"/>
  <c r="J48" i="9"/>
  <c r="W207" i="12" l="1"/>
  <c r="M63" i="9"/>
  <c r="N63" i="9" s="1"/>
  <c r="N20" i="15"/>
  <c r="M20" i="15"/>
  <c r="J68" i="14"/>
  <c r="N70" i="14"/>
  <c r="H210" i="12"/>
  <c r="S195" i="12"/>
  <c r="H219" i="12"/>
  <c r="H221" i="12" s="1"/>
  <c r="W5" i="18"/>
  <c r="W135" i="17"/>
  <c r="S133" i="22"/>
  <c r="J73" i="9"/>
  <c r="O48" i="9"/>
  <c r="L210" i="12"/>
  <c r="L219" i="12"/>
  <c r="L221" i="12" s="1"/>
  <c r="S209" i="17"/>
  <c r="W186" i="17"/>
  <c r="S209" i="22"/>
  <c r="W186" i="22"/>
  <c r="W46" i="17"/>
  <c r="W46" i="18" s="1"/>
  <c r="U46" i="18"/>
  <c r="AC46" i="18" s="1"/>
  <c r="M28" i="10"/>
  <c r="N7" i="10"/>
  <c r="S205" i="12"/>
  <c r="U135" i="17"/>
  <c r="S217" i="12"/>
  <c r="W192" i="12"/>
  <c r="M48" i="9"/>
  <c r="N48" i="9" s="1"/>
  <c r="S108" i="12"/>
  <c r="M41" i="10"/>
  <c r="M39" i="15"/>
  <c r="K57" i="15"/>
  <c r="M57" i="15" s="1"/>
  <c r="C95" i="12"/>
  <c r="S95" i="12" s="1"/>
  <c r="S140" i="12" s="1"/>
  <c r="N69" i="9"/>
  <c r="M35" i="10"/>
  <c r="M25" i="15"/>
  <c r="N25" i="15"/>
  <c r="S93" i="12"/>
  <c r="S138" i="12" s="1"/>
  <c r="W189" i="23"/>
  <c r="S212" i="23"/>
  <c r="U137" i="18"/>
  <c r="AC5" i="18"/>
  <c r="AC137" i="18" s="1"/>
  <c r="L66" i="14"/>
  <c r="C136" i="18"/>
  <c r="C136" i="23"/>
  <c r="C135" i="22"/>
  <c r="L49" i="20"/>
  <c r="J70" i="19"/>
  <c r="M70" i="19" s="1"/>
  <c r="N47" i="19"/>
  <c r="M13" i="11"/>
  <c r="N12" i="11"/>
  <c r="W189" i="18"/>
  <c r="S212" i="18"/>
  <c r="M7" i="15"/>
  <c r="L28" i="15"/>
  <c r="N7" i="15"/>
  <c r="W23" i="12"/>
  <c r="W140" i="12" s="1"/>
  <c r="U140" i="12"/>
  <c r="M7" i="20"/>
  <c r="K28" i="20"/>
  <c r="L7" i="20"/>
  <c r="W212" i="18" l="1"/>
  <c r="S210" i="18"/>
  <c r="L35" i="15"/>
  <c r="L67" i="14"/>
  <c r="S210" i="23"/>
  <c r="W212" i="23"/>
  <c r="N28" i="10"/>
  <c r="M37" i="10"/>
  <c r="S207" i="22"/>
  <c r="W209" i="22"/>
  <c r="W195" i="12"/>
  <c r="S210" i="12"/>
  <c r="M51" i="9"/>
  <c r="N51" i="9" s="1"/>
  <c r="L28" i="20"/>
  <c r="K37" i="20"/>
  <c r="M28" i="20"/>
  <c r="J68" i="19"/>
  <c r="N70" i="19"/>
  <c r="N35" i="10"/>
  <c r="L37" i="15"/>
  <c r="M28" i="15"/>
  <c r="N41" i="10"/>
  <c r="M39" i="10"/>
  <c r="N39" i="10" s="1"/>
  <c r="W205" i="12"/>
  <c r="M61" i="9"/>
  <c r="N61" i="9" s="1"/>
  <c r="W209" i="17"/>
  <c r="S207" i="17"/>
  <c r="W137" i="18"/>
  <c r="AE139" i="18" s="1"/>
  <c r="AE6" i="18"/>
  <c r="AE137" i="18" s="1"/>
  <c r="AE140" i="18" s="1"/>
  <c r="N13" i="11"/>
  <c r="M44" i="11"/>
  <c r="AC139" i="18"/>
  <c r="AC140" i="18" s="1"/>
  <c r="W138" i="18"/>
  <c r="S215" i="12"/>
  <c r="S219" i="12" s="1"/>
  <c r="S221" i="12" s="1"/>
  <c r="W217" i="12"/>
  <c r="M73" i="9"/>
  <c r="N73" i="9" s="1"/>
  <c r="O73" i="9"/>
  <c r="J71" i="9"/>
  <c r="N68" i="14"/>
  <c r="K66" i="14"/>
  <c r="M66" i="14" s="1"/>
  <c r="L57" i="15" l="1"/>
  <c r="L52" i="15"/>
  <c r="M52" i="15" s="1"/>
  <c r="M54" i="15" s="1"/>
  <c r="M37" i="15"/>
  <c r="N68" i="19"/>
  <c r="K66" i="19"/>
  <c r="M68" i="19"/>
  <c r="L49" i="15"/>
  <c r="AE138" i="18"/>
  <c r="M50" i="11"/>
  <c r="N50" i="11" s="1"/>
  <c r="N44" i="11"/>
  <c r="W207" i="17"/>
  <c r="S206" i="17"/>
  <c r="W206" i="17" s="1"/>
  <c r="S211" i="17"/>
  <c r="S213" i="17" s="1"/>
  <c r="M49" i="10"/>
  <c r="N49" i="10" s="1"/>
  <c r="L37" i="20"/>
  <c r="K52" i="20"/>
  <c r="L54" i="20" s="1"/>
  <c r="K57" i="20"/>
  <c r="L57" i="20" s="1"/>
  <c r="W210" i="12"/>
  <c r="M66" i="9"/>
  <c r="N66" i="9" s="1"/>
  <c r="S206" i="22"/>
  <c r="W206" i="22" s="1"/>
  <c r="W207" i="22"/>
  <c r="S211" i="22"/>
  <c r="S213" i="22" s="1"/>
  <c r="W210" i="23"/>
  <c r="S209" i="23"/>
  <c r="W209" i="23" s="1"/>
  <c r="S214" i="23"/>
  <c r="S216" i="23" s="1"/>
  <c r="W210" i="18"/>
  <c r="S209" i="18"/>
  <c r="W209" i="18" s="1"/>
  <c r="S214" i="18"/>
  <c r="S216" i="18" s="1"/>
  <c r="C92" i="18"/>
  <c r="S92" i="18" s="1"/>
  <c r="S136" i="18" s="1"/>
  <c r="K35" i="15"/>
  <c r="K49" i="15" s="1"/>
  <c r="K67" i="14"/>
  <c r="C133" i="18" s="1"/>
  <c r="K69" i="9"/>
  <c r="K70" i="9" s="1"/>
  <c r="O71" i="9"/>
  <c r="S214" i="12"/>
  <c r="C140" i="12"/>
  <c r="M71" i="9"/>
  <c r="N71" i="9" s="1"/>
  <c r="W215" i="12"/>
  <c r="M57" i="10"/>
  <c r="N57" i="10" s="1"/>
  <c r="M52" i="10"/>
  <c r="N37" i="10"/>
  <c r="M67" i="14"/>
  <c r="N52" i="10" l="1"/>
  <c r="N54" i="10"/>
  <c r="M35" i="15"/>
  <c r="C138" i="12"/>
  <c r="T144" i="12" s="1"/>
  <c r="W214" i="12"/>
  <c r="M70" i="9"/>
  <c r="N70" i="9" s="1"/>
  <c r="M49" i="15"/>
  <c r="C92" i="23"/>
  <c r="S92" i="23" s="1"/>
  <c r="S136" i="23" s="1"/>
  <c r="K35" i="20"/>
  <c r="K49" i="20" s="1"/>
  <c r="L50" i="20" s="1"/>
  <c r="C92" i="22"/>
  <c r="S92" i="22" s="1"/>
  <c r="S135" i="22" s="1"/>
  <c r="L35" i="20"/>
  <c r="M66" i="19"/>
  <c r="K67" i="19"/>
  <c r="M67" i="19" l="1"/>
  <c r="C133" i="23"/>
  <c r="C133" i="22"/>
  <c r="T139" i="22" s="1"/>
</calcChain>
</file>

<file path=xl/comments1.xml><?xml version="1.0" encoding="utf-8"?>
<comments xmlns="http://schemas.openxmlformats.org/spreadsheetml/2006/main">
  <authors>
    <author>001344</author>
  </authors>
  <commentList>
    <comment ref="L1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  <comment ref="M1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2.xml><?xml version="1.0" encoding="utf-8"?>
<comments xmlns="http://schemas.openxmlformats.org/spreadsheetml/2006/main">
  <authors>
    <author>001344</author>
    <author>mas.kobayashi</author>
    <author>ats.orimoto</author>
    <author>山崎　隆幸(001414)</author>
  </authors>
  <commentList>
    <comment ref="Q2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mas.kobayashi:</t>
        </r>
        <r>
          <rPr>
            <sz val="9"/>
            <color indexed="81"/>
            <rFont val="ＭＳ Ｐゴシック"/>
            <family val="3"/>
            <charset val="128"/>
          </rPr>
          <t xml:space="preserve">
「24年度科目別整理表」</t>
        </r>
      </text>
    </comment>
    <comment ref="I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「（一般会計）児童手当未払金」</t>
        </r>
      </text>
    </comment>
    <comment ref="I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「遺族年金引当金の計算」</t>
        </r>
      </text>
    </comment>
    <comment ref="K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「賞与引当金の推計」
「退職給付引当金調整額算出」
「退職給与引当金基本額算出表」
「歳入決算報告書」
「整理資源（退引）」
「貸借対照表（恩給給付費）」
「恩給費所要額」
「恩給未払金（決算用（４．１％）」
「総務省復興特別会計仕訳一覧」
「様式（平成○年度末　退職給付引当金）修正版　総務省）
「様式（平成○年度末　賞与引当金）総務省）</t>
        </r>
      </text>
    </comment>
    <comment ref="I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「24’貸借対照表（恩給給付費）」</t>
        </r>
      </text>
    </comment>
    <comment ref="M4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「（02算出資料）後年度法定加算額）</t>
        </r>
      </text>
    </comment>
    <comment ref="G4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「（03算出資料）地方交付税の後年度精算額」</t>
        </r>
      </text>
    </comment>
    <comment ref="N4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O5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O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O5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K6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P6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P7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「無形固定資産（電話加入権）」</t>
        </r>
      </text>
    </comment>
    <comment ref="P7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T73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N8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N8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E8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「前払費用（自賠責保険）」</t>
        </r>
      </text>
    </comment>
    <comment ref="B9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001344:</t>
        </r>
        <r>
          <rPr>
            <sz val="10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E9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T101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N10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V102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  <comment ref="Q11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Q11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Q12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「平成24年度事前送付データ（25.09.02特々前渡未渡不動産）」</t>
        </r>
      </text>
    </comment>
    <comment ref="Q12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「平成24年度事前送付データ（25.09.02特々前渡未渡不動産）」</t>
        </r>
      </text>
    </comment>
    <comment ref="Q12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「賞与引当金の推計」
「退職給付引当金調整額算出」
「退職給与引当金基本額算出表」
「歳入決算報告書」
「整理資源（退引）」
「貸借対照表（恩給給付費）」
「恩給費所要額」
「恩給未払金（決算用（４．１％）」
「総務省復興特別会計仕訳一覧」
「様式（平成○年度末　退職給付引当金）修正版　総務省）
「様式（平成○年度末　賞与引当金）総務省）</t>
        </r>
      </text>
    </comment>
    <comment ref="R12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R13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E15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「債権現在額報告書」</t>
        </r>
      </text>
    </comment>
    <comment ref="E16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「債権現在額報告書（徴収停止分）」</t>
        </r>
      </text>
    </comment>
    <comment ref="K16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「○H24年　貸倒引当金算出」</t>
        </r>
      </text>
    </comment>
    <comment ref="Q184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R18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ats.orimoto:
</t>
        </r>
        <r>
          <rPr>
            <sz val="9"/>
            <color indexed="81"/>
            <rFont val="ＭＳ Ｐゴシック"/>
            <family val="3"/>
            <charset val="128"/>
          </rPr>
          <t>「様式９－１評価額計算書（市場価格のない政府出資等」</t>
        </r>
      </text>
    </comment>
  </commentList>
</comments>
</file>

<file path=xl/comments3.xml><?xml version="1.0" encoding="utf-8"?>
<comments xmlns="http://schemas.openxmlformats.org/spreadsheetml/2006/main">
  <authors>
    <author>001344</author>
  </authors>
  <commentList>
    <comment ref="L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4.xml><?xml version="1.0" encoding="utf-8"?>
<comments xmlns="http://schemas.openxmlformats.org/spreadsheetml/2006/main">
  <authors>
    <author>001344</author>
    <author>山崎　隆幸(001414)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T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T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V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</commentList>
</comments>
</file>

<file path=xl/comments5.xml><?xml version="1.0" encoding="utf-8"?>
<comments xmlns="http://schemas.openxmlformats.org/spreadsheetml/2006/main">
  <authors>
    <author>001344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</commentList>
</comments>
</file>

<file path=xl/comments6.xml><?xml version="1.0" encoding="utf-8"?>
<comments xmlns="http://schemas.openxmlformats.org/spreadsheetml/2006/main">
  <authors>
    <author>001344</author>
  </authors>
  <commentLis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7.xml><?xml version="1.0" encoding="utf-8"?>
<comments xmlns="http://schemas.openxmlformats.org/spreadsheetml/2006/main">
  <authors>
    <author>001344</author>
    <author>山崎　隆幸(001414)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T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T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V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</commentList>
</comments>
</file>

<file path=xl/comments8.xml><?xml version="1.0" encoding="utf-8"?>
<comments xmlns="http://schemas.openxmlformats.org/spreadsheetml/2006/main">
  <authors>
    <author>001344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</commentList>
</comments>
</file>

<file path=xl/sharedStrings.xml><?xml version="1.0" encoding="utf-8"?>
<sst xmlns="http://schemas.openxmlformats.org/spreadsheetml/2006/main" count="2950" uniqueCount="530">
  <si>
    <t>土地</t>
    <rPh sb="0" eb="2">
      <t>トチ</t>
    </rPh>
    <phoneticPr fontId="4"/>
  </si>
  <si>
    <t>建物</t>
    <rPh sb="0" eb="2">
      <t>タテモノ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</si>
  <si>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</si>
  <si>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4"/>
  </si>
  <si>
    <t>負債合計</t>
    <rPh sb="0" eb="2">
      <t>フサイ</t>
    </rPh>
    <rPh sb="2" eb="4">
      <t>ゴウケイ</t>
    </rPh>
    <phoneticPr fontId="4"/>
  </si>
  <si>
    <t>資産合計</t>
    <rPh sb="0" eb="2">
      <t>シサン</t>
    </rPh>
    <rPh sb="2" eb="4">
      <t>ゴウケイ</t>
    </rPh>
    <phoneticPr fontId="4"/>
  </si>
  <si>
    <t>人件費</t>
    <rPh sb="0" eb="3">
      <t>ジンケンヒ</t>
    </rPh>
    <phoneticPr fontId="4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</si>
  <si>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4"/>
  </si>
  <si>
    <t>Ⅶ　本年度末資産・負債差額</t>
    <rPh sb="2" eb="5">
      <t>ホンネンド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4"/>
  </si>
  <si>
    <t>１　財源</t>
    <rPh sb="2" eb="4">
      <t>ザイゲン</t>
    </rPh>
    <phoneticPr fontId="4"/>
  </si>
  <si>
    <t>主管の収納済歳入額</t>
    <rPh sb="0" eb="2">
      <t>シュカン</t>
    </rPh>
    <rPh sb="3" eb="5">
      <t>シュウノウ</t>
    </rPh>
    <rPh sb="5" eb="6">
      <t>スミ</t>
    </rPh>
    <rPh sb="6" eb="8">
      <t>サイニュウ</t>
    </rPh>
    <rPh sb="8" eb="9">
      <t>ガク</t>
    </rPh>
    <phoneticPr fontId="4"/>
  </si>
  <si>
    <t>２　業務支出</t>
    <rPh sb="2" eb="4">
      <t>ギョウム</t>
    </rPh>
    <rPh sb="4" eb="6">
      <t>シシュツ</t>
    </rPh>
    <phoneticPr fontId="4"/>
  </si>
  <si>
    <t>補助金等</t>
    <rPh sb="0" eb="2">
      <t>ホジョ</t>
    </rPh>
    <rPh sb="2" eb="3">
      <t>キン</t>
    </rPh>
    <rPh sb="3" eb="4">
      <t>ナド</t>
    </rPh>
    <phoneticPr fontId="4"/>
  </si>
  <si>
    <t>業務収支</t>
    <rPh sb="0" eb="2">
      <t>ギョウム</t>
    </rPh>
    <rPh sb="2" eb="4">
      <t>シュウシ</t>
    </rPh>
    <phoneticPr fontId="4"/>
  </si>
  <si>
    <t>Ⅱ　財務等収支</t>
    <rPh sb="2" eb="4">
      <t>ザイム</t>
    </rPh>
    <rPh sb="4" eb="5">
      <t>トウ</t>
    </rPh>
    <rPh sb="5" eb="7">
      <t>シュウシ</t>
    </rPh>
    <phoneticPr fontId="4"/>
  </si>
  <si>
    <t>本年度収支</t>
    <rPh sb="0" eb="3">
      <t>ホンネンド</t>
    </rPh>
    <rPh sb="3" eb="5">
      <t>シュウシ</t>
    </rPh>
    <phoneticPr fontId="4"/>
  </si>
  <si>
    <t>Ⅰ　業務収支</t>
    <rPh sb="2" eb="4">
      <t>ギョウム</t>
    </rPh>
    <rPh sb="4" eb="5">
      <t>オサム</t>
    </rPh>
    <rPh sb="5" eb="6">
      <t>ササ</t>
    </rPh>
    <phoneticPr fontId="4"/>
  </si>
  <si>
    <t>恩給費</t>
    <rPh sb="0" eb="3">
      <t>オンキュウヒ</t>
    </rPh>
    <phoneticPr fontId="4"/>
  </si>
  <si>
    <t>交付税及び譲与税配付金特別会計への繰入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8">
      <t>ク</t>
    </rPh>
    <rPh sb="18" eb="19">
      <t>イ</t>
    </rPh>
    <phoneticPr fontId="4"/>
  </si>
  <si>
    <t>[資産の部]</t>
    <rPh sb="1" eb="3">
      <t>シサン</t>
    </rPh>
    <rPh sb="4" eb="5">
      <t>ブ</t>
    </rPh>
    <phoneticPr fontId="4"/>
  </si>
  <si>
    <t>工作物</t>
    <rPh sb="0" eb="3">
      <t>コウサクブツ</t>
    </rPh>
    <phoneticPr fontId="4"/>
  </si>
  <si>
    <t>立木竹</t>
    <rPh sb="0" eb="2">
      <t>タチキ</t>
    </rPh>
    <rPh sb="2" eb="3">
      <t>タケ</t>
    </rPh>
    <phoneticPr fontId="4"/>
  </si>
  <si>
    <t>[負債の部]</t>
    <rPh sb="1" eb="3">
      <t>フサイ</t>
    </rPh>
    <rPh sb="4" eb="5">
      <t>ブ</t>
    </rPh>
    <phoneticPr fontId="4"/>
  </si>
  <si>
    <t>（単位：円）</t>
    <rPh sb="1" eb="3">
      <t>タンイ</t>
    </rPh>
    <rPh sb="4" eb="5">
      <t>エン</t>
    </rPh>
    <phoneticPr fontId="4"/>
  </si>
  <si>
    <t>　　　　　　　　　　（単位：円）</t>
    <rPh sb="11" eb="13">
      <t>タンイ</t>
    </rPh>
    <rPh sb="14" eb="15">
      <t>エン</t>
    </rPh>
    <phoneticPr fontId="4"/>
  </si>
  <si>
    <t>諸納付金債権</t>
    <rPh sb="0" eb="1">
      <t>ショ</t>
    </rPh>
    <rPh sb="1" eb="4">
      <t>ノウフキン</t>
    </rPh>
    <rPh sb="4" eb="6">
      <t>サイケン</t>
    </rPh>
    <phoneticPr fontId="4"/>
  </si>
  <si>
    <t>損害賠償金債権</t>
    <rPh sb="0" eb="2">
      <t>ソンガイ</t>
    </rPh>
    <rPh sb="2" eb="4">
      <t>バイショウ</t>
    </rPh>
    <rPh sb="4" eb="5">
      <t>キン</t>
    </rPh>
    <rPh sb="5" eb="7">
      <t>サイケン</t>
    </rPh>
    <phoneticPr fontId="4"/>
  </si>
  <si>
    <t>電波利用料債権</t>
    <rPh sb="0" eb="2">
      <t>デンパ</t>
    </rPh>
    <rPh sb="2" eb="5">
      <t>リヨウリョウ</t>
    </rPh>
    <rPh sb="5" eb="7">
      <t>サイケン</t>
    </rPh>
    <phoneticPr fontId="4"/>
  </si>
  <si>
    <t>延滞金債権</t>
    <rPh sb="0" eb="3">
      <t>エンタイキン</t>
    </rPh>
    <rPh sb="3" eb="5">
      <t>サイケン</t>
    </rPh>
    <phoneticPr fontId="4"/>
  </si>
  <si>
    <t>児童手当</t>
    <rPh sb="0" eb="2">
      <t>ジドウ</t>
    </rPh>
    <rPh sb="2" eb="4">
      <t>テアテ</t>
    </rPh>
    <phoneticPr fontId="4"/>
  </si>
  <si>
    <t>公務災害補償費</t>
    <rPh sb="0" eb="2">
      <t>コウム</t>
    </rPh>
    <rPh sb="2" eb="4">
      <t>サイガイ</t>
    </rPh>
    <rPh sb="4" eb="6">
      <t>ホショウ</t>
    </rPh>
    <rPh sb="6" eb="7">
      <t>ヒ</t>
    </rPh>
    <phoneticPr fontId="4"/>
  </si>
  <si>
    <t>物件使用料債権</t>
    <rPh sb="0" eb="2">
      <t>ブッケン</t>
    </rPh>
    <rPh sb="2" eb="5">
      <t>シヨウリョウ</t>
    </rPh>
    <rPh sb="5" eb="7">
      <t>サイケン</t>
    </rPh>
    <phoneticPr fontId="4"/>
  </si>
  <si>
    <t>交付税及び譲与税配付金特別会計への未繰入額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8">
      <t>ミ</t>
    </rPh>
    <rPh sb="18" eb="20">
      <t>クリイレ</t>
    </rPh>
    <rPh sb="20" eb="21">
      <t>ガク</t>
    </rPh>
    <phoneticPr fontId="4"/>
  </si>
  <si>
    <t>減価償却費</t>
    <rPh sb="0" eb="2">
      <t>ゲンカ</t>
    </rPh>
    <rPh sb="2" eb="5">
      <t>ショウキャクヒ</t>
    </rPh>
    <phoneticPr fontId="4"/>
  </si>
  <si>
    <t>平成１４年度</t>
    <rPh sb="0" eb="2">
      <t>ヘイセイ</t>
    </rPh>
    <rPh sb="4" eb="6">
      <t>ネンド</t>
    </rPh>
    <phoneticPr fontId="4"/>
  </si>
  <si>
    <t>未収金</t>
    <rPh sb="0" eb="3">
      <t>ミシュウキン</t>
    </rPh>
    <phoneticPr fontId="4"/>
  </si>
  <si>
    <t>その他の債権等</t>
    <rPh sb="6" eb="7">
      <t>トウ</t>
    </rPh>
    <phoneticPr fontId="4"/>
  </si>
  <si>
    <t>貸倒引当金</t>
    <rPh sb="0" eb="2">
      <t>カシダオ</t>
    </rPh>
    <rPh sb="2" eb="4">
      <t>ヒキアテ</t>
    </rPh>
    <rPh sb="4" eb="5">
      <t>キン</t>
    </rPh>
    <phoneticPr fontId="4"/>
  </si>
  <si>
    <t>その他の債務等</t>
    <rPh sb="4" eb="6">
      <t>サイム</t>
    </rPh>
    <rPh sb="6" eb="7">
      <t>トウ</t>
    </rPh>
    <phoneticPr fontId="4"/>
  </si>
  <si>
    <t>国有財産</t>
    <rPh sb="0" eb="2">
      <t>コクユウ</t>
    </rPh>
    <rPh sb="2" eb="4">
      <t>ザイサン</t>
    </rPh>
    <phoneticPr fontId="4"/>
  </si>
  <si>
    <t>物品</t>
    <rPh sb="0" eb="2">
      <t>ブッピン</t>
    </rPh>
    <phoneticPr fontId="4"/>
  </si>
  <si>
    <t>無形固定資産</t>
    <rPh sb="0" eb="2">
      <t>ムケイ</t>
    </rPh>
    <rPh sb="2" eb="6">
      <t>コテイシサン</t>
    </rPh>
    <phoneticPr fontId="4"/>
  </si>
  <si>
    <t>恩給引当金</t>
    <rPh sb="0" eb="2">
      <t>オンキュウ</t>
    </rPh>
    <rPh sb="2" eb="5">
      <t>ヒキアテキン</t>
    </rPh>
    <phoneticPr fontId="4"/>
  </si>
  <si>
    <t>一般会計</t>
    <rPh sb="0" eb="2">
      <t>イッパン</t>
    </rPh>
    <rPh sb="2" eb="4">
      <t>カイケイ</t>
    </rPh>
    <phoneticPr fontId="4"/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</si>
  <si>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4"/>
  </si>
  <si>
    <t>資産処分損益</t>
    <rPh sb="0" eb="2">
      <t>シサン</t>
    </rPh>
    <rPh sb="2" eb="4">
      <t>ショブン</t>
    </rPh>
    <rPh sb="4" eb="6">
      <t>ソンエキ</t>
    </rPh>
    <phoneticPr fontId="4"/>
  </si>
  <si>
    <t>Ⅲ　財源</t>
    <rPh sb="2" eb="4">
      <t>ザイゲン</t>
    </rPh>
    <phoneticPr fontId="4"/>
  </si>
  <si>
    <t>Ⅳ　無償所管換等</t>
    <rPh sb="2" eb="4">
      <t>ムショウ</t>
    </rPh>
    <rPh sb="4" eb="7">
      <t>ショカンガ</t>
    </rPh>
    <rPh sb="7" eb="8">
      <t>トウ</t>
    </rPh>
    <phoneticPr fontId="4"/>
  </si>
  <si>
    <t>Ⅴ　資産評価差額</t>
    <rPh sb="2" eb="6">
      <t>シサンヒョウカ</t>
    </rPh>
    <rPh sb="6" eb="8">
      <t>サガク</t>
    </rPh>
    <phoneticPr fontId="4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</si>
  <si>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4"/>
  </si>
  <si>
    <t>Ⅵ　その他資産・負債差額の増減</t>
    <rPh sb="4" eb="5">
      <t>タ</t>
    </rPh>
    <rPh sb="5" eb="7">
      <t>シサン</t>
    </rPh>
    <rPh sb="8" eb="10">
      <t>フサイ</t>
    </rPh>
    <rPh sb="10" eb="12">
      <t>サガク</t>
    </rPh>
    <rPh sb="13" eb="15">
      <t>ゾウゲン</t>
    </rPh>
    <phoneticPr fontId="4"/>
  </si>
  <si>
    <t>　　　主管の財源</t>
    <rPh sb="3" eb="5">
      <t>シュカン</t>
    </rPh>
    <rPh sb="6" eb="8">
      <t>ザイゲン</t>
    </rPh>
    <phoneticPr fontId="4"/>
  </si>
  <si>
    <t>[資産・負債差額の部]</t>
    <rPh sb="1" eb="3">
      <t>シサン</t>
    </rPh>
    <rPh sb="4" eb="6">
      <t>フサイ</t>
    </rPh>
    <rPh sb="6" eb="8">
      <t>サガク</t>
    </rPh>
    <rPh sb="9" eb="10">
      <t>ブ</t>
    </rPh>
    <phoneticPr fontId="4"/>
  </si>
  <si>
    <t>前年度末の資産・負債差額</t>
    <rPh sb="0" eb="3">
      <t>ゼンネンド</t>
    </rPh>
    <rPh sb="3" eb="4">
      <t>マツ</t>
    </rPh>
    <phoneticPr fontId="4"/>
  </si>
  <si>
    <t>資産・負債差額合計</t>
    <rPh sb="0" eb="2">
      <t>シサン</t>
    </rPh>
    <rPh sb="3" eb="5">
      <t>フサイ</t>
    </rPh>
    <rPh sb="5" eb="7">
      <t>サガク</t>
    </rPh>
    <rPh sb="7" eb="9">
      <t>ゴウケイ</t>
    </rPh>
    <phoneticPr fontId="4"/>
  </si>
  <si>
    <t>負債及び資産・負債差額合計</t>
    <rPh sb="0" eb="2">
      <t>フサイ</t>
    </rPh>
    <rPh sb="2" eb="3">
      <t>オヨ</t>
    </rPh>
    <rPh sb="4" eb="6">
      <t>シサン</t>
    </rPh>
    <rPh sb="7" eb="9">
      <t>フサイ</t>
    </rPh>
    <rPh sb="9" eb="11">
      <t>サガク</t>
    </rPh>
    <rPh sb="11" eb="13">
      <t>ゴウケイ</t>
    </rPh>
    <phoneticPr fontId="4"/>
  </si>
  <si>
    <t>交付税及び譲与税配付金特別会計への繰入にかかる未精算額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9">
      <t>クリイレ</t>
    </rPh>
    <rPh sb="23" eb="26">
      <t>ミセイサン</t>
    </rPh>
    <rPh sb="26" eb="27">
      <t>ガク</t>
    </rPh>
    <phoneticPr fontId="4"/>
  </si>
  <si>
    <t xml:space="preserve">     財源合計</t>
    <rPh sb="5" eb="7">
      <t>ザイゲン</t>
    </rPh>
    <rPh sb="7" eb="9">
      <t>ゴウケイ</t>
    </rPh>
    <phoneticPr fontId="4"/>
  </si>
  <si>
    <t>　　業務支出合計</t>
    <rPh sb="2" eb="4">
      <t>ギョウム</t>
    </rPh>
    <rPh sb="4" eb="6">
      <t>シシュツ</t>
    </rPh>
    <rPh sb="6" eb="8">
      <t>ゴウケイ</t>
    </rPh>
    <phoneticPr fontId="4"/>
  </si>
  <si>
    <t>退職給与引当金</t>
    <rPh sb="0" eb="2">
      <t>タイショク</t>
    </rPh>
    <rPh sb="3" eb="4">
      <t>ヨ</t>
    </rPh>
    <phoneticPr fontId="4"/>
  </si>
  <si>
    <t>未払恩給給付金</t>
    <rPh sb="0" eb="2">
      <t>ミバラ</t>
    </rPh>
    <rPh sb="2" eb="4">
      <t>オンキュウ</t>
    </rPh>
    <rPh sb="4" eb="6">
      <t>キュウフ</t>
    </rPh>
    <rPh sb="6" eb="7">
      <t>キン</t>
    </rPh>
    <phoneticPr fontId="4"/>
  </si>
  <si>
    <r>
      <t>貸付金（</t>
    </r>
    <r>
      <rPr>
        <sz val="12"/>
        <rFont val="ＭＳ ゴシック"/>
        <family val="3"/>
        <charset val="128"/>
      </rPr>
      <t>通信・放送機構貸付金）</t>
    </r>
    <rPh sb="0" eb="3">
      <t>カシツケキン</t>
    </rPh>
    <rPh sb="4" eb="6">
      <t>ツウシン</t>
    </rPh>
    <rPh sb="7" eb="9">
      <t>ホウソウ</t>
    </rPh>
    <rPh sb="9" eb="11">
      <t>キコウ</t>
    </rPh>
    <rPh sb="11" eb="14">
      <t>カシツケキン</t>
    </rPh>
    <phoneticPr fontId="4"/>
  </si>
  <si>
    <t>未払金</t>
    <rPh sb="0" eb="2">
      <t>ミバラ</t>
    </rPh>
    <rPh sb="2" eb="3">
      <t>キン</t>
    </rPh>
    <phoneticPr fontId="4"/>
  </si>
  <si>
    <t>一 般 会 計　貸 借 対 照 表</t>
    <rPh sb="0" eb="1">
      <t>イチ</t>
    </rPh>
    <rPh sb="2" eb="3">
      <t>パン</t>
    </rPh>
    <rPh sb="4" eb="5">
      <t>カイ</t>
    </rPh>
    <rPh sb="6" eb="7">
      <t>ケイ</t>
    </rPh>
    <rPh sb="8" eb="11">
      <t>タイシャク</t>
    </rPh>
    <rPh sb="12" eb="15">
      <t>タイショウ</t>
    </rPh>
    <rPh sb="16" eb="17">
      <t>ヒョウ</t>
    </rPh>
    <phoneticPr fontId="4"/>
  </si>
  <si>
    <t>一般会計　業務費用計算書</t>
    <rPh sb="0" eb="2">
      <t>イッパン</t>
    </rPh>
    <rPh sb="2" eb="4">
      <t>カイケイ</t>
    </rPh>
    <rPh sb="5" eb="9">
      <t>ギョウムヒヨウ</t>
    </rPh>
    <rPh sb="9" eb="12">
      <t>ケイサンショ</t>
    </rPh>
    <phoneticPr fontId="4"/>
  </si>
  <si>
    <t>一般会計　資産・負債差額増減計算書</t>
    <rPh sb="0" eb="2">
      <t>イッパン</t>
    </rPh>
    <rPh sb="2" eb="4">
      <t>カイケイ</t>
    </rPh>
    <rPh sb="5" eb="7">
      <t>シサン</t>
    </rPh>
    <rPh sb="8" eb="10">
      <t>フサイ</t>
    </rPh>
    <rPh sb="10" eb="12">
      <t>サガク</t>
    </rPh>
    <rPh sb="12" eb="14">
      <t>ゾウゲン</t>
    </rPh>
    <rPh sb="14" eb="17">
      <t>ケイサンショ</t>
    </rPh>
    <phoneticPr fontId="4"/>
  </si>
  <si>
    <t>施設整備費</t>
    <rPh sb="0" eb="2">
      <t>シセツ</t>
    </rPh>
    <rPh sb="2" eb="5">
      <t>セイビヒ</t>
    </rPh>
    <phoneticPr fontId="4"/>
  </si>
  <si>
    <t>委託費等</t>
    <rPh sb="0" eb="3">
      <t>イタクヒ</t>
    </rPh>
    <rPh sb="3" eb="4">
      <t>トウ</t>
    </rPh>
    <phoneticPr fontId="4"/>
  </si>
  <si>
    <t>庁費等</t>
    <rPh sb="0" eb="2">
      <t>チョウヒ</t>
    </rPh>
    <rPh sb="2" eb="3">
      <t>トウ</t>
    </rPh>
    <phoneticPr fontId="4"/>
  </si>
  <si>
    <t>　 委託費</t>
    <rPh sb="2" eb="5">
      <t>イタクヒ</t>
    </rPh>
    <phoneticPr fontId="4"/>
  </si>
  <si>
    <t>　 分担金</t>
    <rPh sb="2" eb="5">
      <t>ブンタンキン</t>
    </rPh>
    <phoneticPr fontId="4"/>
  </si>
  <si>
    <t>　 拠出金</t>
    <rPh sb="2" eb="5">
      <t>キョシュツキン</t>
    </rPh>
    <phoneticPr fontId="4"/>
  </si>
  <si>
    <t xml:space="preserve">   交付金</t>
    <rPh sb="3" eb="6">
      <t>コウフキン</t>
    </rPh>
    <phoneticPr fontId="4"/>
  </si>
  <si>
    <t>政党助成費</t>
    <rPh sb="0" eb="2">
      <t>セイトウ</t>
    </rPh>
    <rPh sb="2" eb="5">
      <t>ジョセイヒ</t>
    </rPh>
    <phoneticPr fontId="4"/>
  </si>
  <si>
    <t>出資金</t>
    <rPh sb="0" eb="3">
      <t>シュッシキン</t>
    </rPh>
    <phoneticPr fontId="4"/>
  </si>
  <si>
    <t>平和祈念事業特別基金</t>
    <rPh sb="0" eb="2">
      <t>ヘイワ</t>
    </rPh>
    <rPh sb="2" eb="4">
      <t>キネン</t>
    </rPh>
    <rPh sb="4" eb="6">
      <t>ジギョウ</t>
    </rPh>
    <rPh sb="6" eb="8">
      <t>トクベツ</t>
    </rPh>
    <rPh sb="8" eb="10">
      <t>キキン</t>
    </rPh>
    <phoneticPr fontId="4"/>
  </si>
  <si>
    <t>検算　Ⅱ～Ⅵ合計</t>
    <rPh sb="0" eb="2">
      <t>ケンザン</t>
    </rPh>
    <rPh sb="6" eb="8">
      <t>ゴウケイ</t>
    </rPh>
    <phoneticPr fontId="4"/>
  </si>
  <si>
    <t>　　　配賦財源</t>
    <rPh sb="3" eb="5">
      <t>ハイフ</t>
    </rPh>
    <rPh sb="5" eb="7">
      <t>ザイゲン</t>
    </rPh>
    <phoneticPr fontId="4"/>
  </si>
  <si>
    <t>配賦財源</t>
    <rPh sb="0" eb="2">
      <t>ハイフ</t>
    </rPh>
    <rPh sb="2" eb="4">
      <t>ザイゲン</t>
    </rPh>
    <phoneticPr fontId="4"/>
  </si>
  <si>
    <t>その他の経費</t>
    <rPh sb="2" eb="3">
      <t>タ</t>
    </rPh>
    <rPh sb="4" eb="6">
      <t>ケイヒ</t>
    </rPh>
    <phoneticPr fontId="4"/>
  </si>
  <si>
    <t>その他の支出</t>
    <rPh sb="2" eb="3">
      <t>タ</t>
    </rPh>
    <rPh sb="4" eb="6">
      <t>シシュツ</t>
    </rPh>
    <phoneticPr fontId="4"/>
  </si>
  <si>
    <t>（２）施設整備支出</t>
    <rPh sb="3" eb="5">
      <t>シセツ</t>
    </rPh>
    <rPh sb="5" eb="7">
      <t>セイビ</t>
    </rPh>
    <rPh sb="7" eb="9">
      <t>シシュツ</t>
    </rPh>
    <phoneticPr fontId="4"/>
  </si>
  <si>
    <t>計</t>
    <rPh sb="0" eb="1">
      <t>ケイ</t>
    </rPh>
    <phoneticPr fontId="4"/>
  </si>
  <si>
    <r>
      <t>賞与引当金</t>
    </r>
    <r>
      <rPr>
        <sz val="11"/>
        <rFont val="ＭＳ Ｐゴシック"/>
        <family val="3"/>
        <charset val="128"/>
      </rPr>
      <t>繰入額</t>
    </r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4"/>
  </si>
  <si>
    <t>　土地に係る支出</t>
    <rPh sb="1" eb="3">
      <t>トチ</t>
    </rPh>
    <rPh sb="4" eb="5">
      <t>カカ</t>
    </rPh>
    <rPh sb="6" eb="8">
      <t>シシュツ</t>
    </rPh>
    <phoneticPr fontId="4"/>
  </si>
  <si>
    <t>　建物に係る支出</t>
    <rPh sb="1" eb="3">
      <t>タテモノ</t>
    </rPh>
    <rPh sb="4" eb="5">
      <t>カカ</t>
    </rPh>
    <rPh sb="6" eb="8">
      <t>シシュツ</t>
    </rPh>
    <phoneticPr fontId="4"/>
  </si>
  <si>
    <t>　立木竹に係る支出</t>
    <rPh sb="1" eb="2">
      <t>タ</t>
    </rPh>
    <rPh sb="2" eb="3">
      <t>キ</t>
    </rPh>
    <rPh sb="3" eb="4">
      <t>タケ</t>
    </rPh>
    <rPh sb="5" eb="6">
      <t>カカ</t>
    </rPh>
    <rPh sb="7" eb="9">
      <t>シシュツ</t>
    </rPh>
    <phoneticPr fontId="4"/>
  </si>
  <si>
    <t>　工作物に係る支出</t>
    <rPh sb="1" eb="4">
      <t>コウサクブツ</t>
    </rPh>
    <rPh sb="5" eb="6">
      <t>カカ</t>
    </rPh>
    <rPh sb="7" eb="9">
      <t>シシュツ</t>
    </rPh>
    <phoneticPr fontId="4"/>
  </si>
  <si>
    <t>翌年度歳入繰入</t>
    <rPh sb="0" eb="3">
      <t>ヨクネンド</t>
    </rPh>
    <rPh sb="3" eb="5">
      <t>サイニュウ</t>
    </rPh>
    <rPh sb="5" eb="7">
      <t>クリイレ</t>
    </rPh>
    <phoneticPr fontId="4"/>
  </si>
  <si>
    <t>本年度末現金・預金残高</t>
    <rPh sb="0" eb="3">
      <t>ホンネンド</t>
    </rPh>
    <rPh sb="3" eb="4">
      <t>マツ</t>
    </rPh>
    <rPh sb="4" eb="6">
      <t>ゲンキン</t>
    </rPh>
    <rPh sb="7" eb="9">
      <t>ヨキン</t>
    </rPh>
    <rPh sb="9" eb="11">
      <t>ザンダカ</t>
    </rPh>
    <phoneticPr fontId="4"/>
  </si>
  <si>
    <t xml:space="preserve">    業務支出（施設整備支出を除く）</t>
    <rPh sb="4" eb="6">
      <t>ギョウム</t>
    </rPh>
    <rPh sb="6" eb="8">
      <t>シシュツ</t>
    </rPh>
    <rPh sb="9" eb="11">
      <t>シセツ</t>
    </rPh>
    <rPh sb="11" eb="13">
      <t>セイビ</t>
    </rPh>
    <rPh sb="13" eb="15">
      <t>シシュツ</t>
    </rPh>
    <rPh sb="16" eb="17">
      <t>ノゾ</t>
    </rPh>
    <phoneticPr fontId="4"/>
  </si>
  <si>
    <t>施設整備支出合計</t>
    <rPh sb="0" eb="2">
      <t>シセツ</t>
    </rPh>
    <rPh sb="2" eb="4">
      <t>セイビ</t>
    </rPh>
    <rPh sb="4" eb="6">
      <t>シシュツ</t>
    </rPh>
    <rPh sb="6" eb="8">
      <t>ゴウケイ</t>
    </rPh>
    <phoneticPr fontId="4"/>
  </si>
  <si>
    <t>（１）業務支出（施設整備支出を除く）</t>
    <rPh sb="3" eb="5">
      <t>ギョウム</t>
    </rPh>
    <rPh sb="5" eb="7">
      <t>シシュツ</t>
    </rPh>
    <rPh sb="8" eb="10">
      <t>シセツ</t>
    </rPh>
    <rPh sb="10" eb="12">
      <t>セイビ</t>
    </rPh>
    <rPh sb="12" eb="14">
      <t>シシュツ</t>
    </rPh>
    <rPh sb="15" eb="16">
      <t>ノゾ</t>
    </rPh>
    <phoneticPr fontId="4"/>
  </si>
  <si>
    <t>出資金評価損</t>
    <rPh sb="0" eb="3">
      <t>シュッシキン</t>
    </rPh>
    <rPh sb="3" eb="5">
      <t>ヒョウカ</t>
    </rPh>
    <rPh sb="5" eb="6">
      <t>ソン</t>
    </rPh>
    <phoneticPr fontId="4"/>
  </si>
  <si>
    <t>平成１５年度</t>
    <rPh sb="0" eb="2">
      <t>ヘイセイ</t>
    </rPh>
    <rPh sb="4" eb="6">
      <t>ネンド</t>
    </rPh>
    <phoneticPr fontId="4"/>
  </si>
  <si>
    <t>利息債権【（項）利子収入】</t>
    <rPh sb="0" eb="2">
      <t>リソク</t>
    </rPh>
    <rPh sb="2" eb="4">
      <t>サイケン</t>
    </rPh>
    <rPh sb="6" eb="7">
      <t>コウ</t>
    </rPh>
    <rPh sb="8" eb="10">
      <t>リシ</t>
    </rPh>
    <rPh sb="10" eb="12">
      <t>シュウニュウ</t>
    </rPh>
    <phoneticPr fontId="4"/>
  </si>
  <si>
    <t>利息債権【（項）雑入】</t>
    <rPh sb="0" eb="2">
      <t>リソク</t>
    </rPh>
    <rPh sb="2" eb="4">
      <t>サイケン</t>
    </rPh>
    <rPh sb="6" eb="7">
      <t>コウ</t>
    </rPh>
    <rPh sb="8" eb="9">
      <t>ザツ</t>
    </rPh>
    <rPh sb="9" eb="10">
      <t>ニュウ</t>
    </rPh>
    <phoneticPr fontId="4"/>
  </si>
  <si>
    <t>返納金債権【（項）賠償及返納金】</t>
    <rPh sb="0" eb="2">
      <t>ヘンノウ</t>
    </rPh>
    <rPh sb="2" eb="3">
      <t>キン</t>
    </rPh>
    <rPh sb="3" eb="5">
      <t>サイケン</t>
    </rPh>
    <rPh sb="7" eb="8">
      <t>コウ</t>
    </rPh>
    <rPh sb="9" eb="11">
      <t>バイショウ</t>
    </rPh>
    <rPh sb="11" eb="12">
      <t>キュウ</t>
    </rPh>
    <rPh sb="12" eb="14">
      <t>ヘンノウ</t>
    </rPh>
    <rPh sb="14" eb="15">
      <t>キン</t>
    </rPh>
    <phoneticPr fontId="4"/>
  </si>
  <si>
    <t>返納金債権【（項）歳出戻入金債権】</t>
    <rPh sb="0" eb="2">
      <t>ヘンノウ</t>
    </rPh>
    <rPh sb="2" eb="3">
      <t>キン</t>
    </rPh>
    <rPh sb="3" eb="5">
      <t>サイケン</t>
    </rPh>
    <rPh sb="7" eb="8">
      <t>コウ</t>
    </rPh>
    <rPh sb="9" eb="11">
      <t>サイシュツ</t>
    </rPh>
    <rPh sb="11" eb="13">
      <t>レイニュウ</t>
    </rPh>
    <rPh sb="13" eb="14">
      <t>キン</t>
    </rPh>
    <rPh sb="14" eb="16">
      <t>サイケン</t>
    </rPh>
    <phoneticPr fontId="4"/>
  </si>
  <si>
    <t>恩給引当金繰入額</t>
    <rPh sb="4" eb="5">
      <t>キン</t>
    </rPh>
    <rPh sb="5" eb="8">
      <t>クリイレガク</t>
    </rPh>
    <phoneticPr fontId="4"/>
  </si>
  <si>
    <t>貸倒引当金繰入額</t>
    <rPh sb="0" eb="2">
      <t>カシダオレ</t>
    </rPh>
    <rPh sb="2" eb="5">
      <t>ヒキアテキン</t>
    </rPh>
    <rPh sb="5" eb="8">
      <t>クリイレガク</t>
    </rPh>
    <phoneticPr fontId="4"/>
  </si>
  <si>
    <t>　　ソフトウェア</t>
  </si>
  <si>
    <t>【ＰＬ精算表】</t>
    <rPh sb="3" eb="5">
      <t>セイサン</t>
    </rPh>
    <rPh sb="5" eb="6">
      <t>ヒョウ</t>
    </rPh>
    <phoneticPr fontId="4"/>
  </si>
  <si>
    <t>前払金・前払費用、未収金の調整</t>
    <rPh sb="0" eb="2">
      <t>マエバラ</t>
    </rPh>
    <rPh sb="2" eb="3">
      <t>キン</t>
    </rPh>
    <rPh sb="4" eb="5">
      <t>マエ</t>
    </rPh>
    <rPh sb="5" eb="6">
      <t>ハラ</t>
    </rPh>
    <rPh sb="6" eb="8">
      <t>ヒヨウ</t>
    </rPh>
    <rPh sb="9" eb="12">
      <t>ミシュウキン</t>
    </rPh>
    <rPh sb="13" eb="15">
      <t>チョウセイ</t>
    </rPh>
    <phoneticPr fontId="4"/>
  </si>
  <si>
    <t>その他の債権の調整</t>
    <rPh sb="2" eb="3">
      <t>タ</t>
    </rPh>
    <rPh sb="4" eb="6">
      <t>サイケン</t>
    </rPh>
    <rPh sb="7" eb="9">
      <t>チョウセイ</t>
    </rPh>
    <phoneticPr fontId="4"/>
  </si>
  <si>
    <t>未払金・未払費用の調整</t>
    <rPh sb="0" eb="2">
      <t>ミバラ</t>
    </rPh>
    <rPh sb="2" eb="3">
      <t>キン</t>
    </rPh>
    <rPh sb="4" eb="6">
      <t>ミバラ</t>
    </rPh>
    <rPh sb="6" eb="8">
      <t>ヒヨウ</t>
    </rPh>
    <rPh sb="9" eb="11">
      <t>チョウセイ</t>
    </rPh>
    <phoneticPr fontId="4"/>
  </si>
  <si>
    <t>引当金繰入額の調整</t>
    <rPh sb="0" eb="3">
      <t>ヒキアテキン</t>
    </rPh>
    <rPh sb="3" eb="4">
      <t>ク</t>
    </rPh>
    <rPh sb="4" eb="5">
      <t>イ</t>
    </rPh>
    <rPh sb="5" eb="6">
      <t>ガク</t>
    </rPh>
    <rPh sb="7" eb="9">
      <t>チョウセイ</t>
    </rPh>
    <phoneticPr fontId="4"/>
  </si>
  <si>
    <t>その他の債務の調整</t>
    <rPh sb="2" eb="3">
      <t>タ</t>
    </rPh>
    <rPh sb="4" eb="6">
      <t>サイム</t>
    </rPh>
    <rPh sb="7" eb="9">
      <t>チョウセイ</t>
    </rPh>
    <phoneticPr fontId="4"/>
  </si>
  <si>
    <t>資産購入費用の減額と資産への振替（△）</t>
    <rPh sb="0" eb="2">
      <t>シサン</t>
    </rPh>
    <rPh sb="2" eb="4">
      <t>コウニュウ</t>
    </rPh>
    <rPh sb="4" eb="6">
      <t>ヒヨウ</t>
    </rPh>
    <rPh sb="7" eb="9">
      <t>ゲンガク</t>
    </rPh>
    <rPh sb="10" eb="12">
      <t>シサン</t>
    </rPh>
    <rPh sb="14" eb="15">
      <t>フ</t>
    </rPh>
    <rPh sb="15" eb="16">
      <t>カ</t>
    </rPh>
    <phoneticPr fontId="4"/>
  </si>
  <si>
    <t>業務費用計算書
（再計）</t>
    <rPh sb="0" eb="2">
      <t>ギョウム</t>
    </rPh>
    <rPh sb="2" eb="4">
      <t>ヒヨウ</t>
    </rPh>
    <rPh sb="4" eb="7">
      <t>ケイサンショ</t>
    </rPh>
    <rPh sb="9" eb="10">
      <t>サイ</t>
    </rPh>
    <rPh sb="10" eb="11">
      <t>ケイ</t>
    </rPh>
    <phoneticPr fontId="4"/>
  </si>
  <si>
    <t>ＰＬ：人件費</t>
    <rPh sb="3" eb="6">
      <t>ジンケンヒ</t>
    </rPh>
    <phoneticPr fontId="4"/>
  </si>
  <si>
    <t>●人件費</t>
    <rPh sb="1" eb="4">
      <t>ジンケンヒ</t>
    </rPh>
    <phoneticPr fontId="4"/>
  </si>
  <si>
    <t>　　賞与引当金取崩額</t>
    <rPh sb="2" eb="4">
      <t>ショウヨ</t>
    </rPh>
    <rPh sb="4" eb="5">
      <t>ヒ</t>
    </rPh>
    <rPh sb="5" eb="6">
      <t>ア</t>
    </rPh>
    <rPh sb="6" eb="7">
      <t>キン</t>
    </rPh>
    <rPh sb="7" eb="8">
      <t>ト</t>
    </rPh>
    <rPh sb="8" eb="9">
      <t>クズ</t>
    </rPh>
    <rPh sb="9" eb="10">
      <t>ガク</t>
    </rPh>
    <phoneticPr fontId="4"/>
  </si>
  <si>
    <t>　　退職給付引当金取崩額</t>
    <rPh sb="9" eb="10">
      <t>ト</t>
    </rPh>
    <rPh sb="10" eb="11">
      <t>クズ</t>
    </rPh>
    <phoneticPr fontId="4"/>
  </si>
  <si>
    <t>　　遺族年金引当金取崩額</t>
    <rPh sb="9" eb="10">
      <t>ト</t>
    </rPh>
    <rPh sb="10" eb="11">
      <t>クズ</t>
    </rPh>
    <phoneticPr fontId="4"/>
  </si>
  <si>
    <t>ＰＬ：賞与引当金繰入額</t>
    <rPh sb="3" eb="5">
      <t>ショウヨ</t>
    </rPh>
    <rPh sb="5" eb="7">
      <t>ヒキアテ</t>
    </rPh>
    <rPh sb="7" eb="8">
      <t>キン</t>
    </rPh>
    <rPh sb="8" eb="9">
      <t>ク</t>
    </rPh>
    <rPh sb="9" eb="10">
      <t>イ</t>
    </rPh>
    <rPh sb="10" eb="11">
      <t>ガク</t>
    </rPh>
    <phoneticPr fontId="4"/>
  </si>
  <si>
    <t>ＰＬ：退職給付引当金繰入額　　　</t>
    <rPh sb="3" eb="5">
      <t>タイショク</t>
    </rPh>
    <rPh sb="5" eb="7">
      <t>キュウフ</t>
    </rPh>
    <rPh sb="7" eb="9">
      <t>ヒキアテ</t>
    </rPh>
    <rPh sb="9" eb="10">
      <t>キン</t>
    </rPh>
    <rPh sb="10" eb="11">
      <t>ク</t>
    </rPh>
    <rPh sb="11" eb="12">
      <t>イ</t>
    </rPh>
    <rPh sb="12" eb="13">
      <t>ガク</t>
    </rPh>
    <phoneticPr fontId="4"/>
  </si>
  <si>
    <t>　　　遺族年金引当金繰入額　　</t>
    <rPh sb="3" eb="5">
      <t>イゾク</t>
    </rPh>
    <rPh sb="5" eb="7">
      <t>ネンキン</t>
    </rPh>
    <rPh sb="10" eb="11">
      <t>ク</t>
    </rPh>
    <rPh sb="11" eb="12">
      <t>イ</t>
    </rPh>
    <rPh sb="12" eb="13">
      <t>ガク</t>
    </rPh>
    <phoneticPr fontId="4"/>
  </si>
  <si>
    <t>ＰＬ：恩給費</t>
    <rPh sb="3" eb="6">
      <t>オンキュウヒ</t>
    </rPh>
    <phoneticPr fontId="4"/>
  </si>
  <si>
    <t>●恩給費</t>
    <rPh sb="1" eb="4">
      <t>オンキュウヒ</t>
    </rPh>
    <phoneticPr fontId="4"/>
  </si>
  <si>
    <t>ＰＬ：恩給引当金繰入額</t>
    <rPh sb="8" eb="10">
      <t>クリイレ</t>
    </rPh>
    <rPh sb="10" eb="11">
      <t>ガク</t>
    </rPh>
    <phoneticPr fontId="4"/>
  </si>
  <si>
    <t>ＰＬ：補助金等</t>
    <rPh sb="3" eb="6">
      <t>ホジョキン</t>
    </rPh>
    <rPh sb="6" eb="7">
      <t>トウ</t>
    </rPh>
    <phoneticPr fontId="4"/>
  </si>
  <si>
    <t>ＰＬ：委託費等</t>
    <rPh sb="3" eb="6">
      <t>イタクヒ</t>
    </rPh>
    <rPh sb="6" eb="7">
      <t>トウ</t>
    </rPh>
    <phoneticPr fontId="4"/>
  </si>
  <si>
    <t>●委託費</t>
    <rPh sb="1" eb="4">
      <t>イタクヒ</t>
    </rPh>
    <phoneticPr fontId="4"/>
  </si>
  <si>
    <t>●分担金</t>
    <rPh sb="1" eb="4">
      <t>ブンタンキン</t>
    </rPh>
    <phoneticPr fontId="4"/>
  </si>
  <si>
    <t>●拠出金</t>
    <rPh sb="1" eb="4">
      <t>キョシュツキン</t>
    </rPh>
    <phoneticPr fontId="4"/>
  </si>
  <si>
    <t>●交付金</t>
    <rPh sb="1" eb="4">
      <t>コウフキン</t>
    </rPh>
    <phoneticPr fontId="4"/>
  </si>
  <si>
    <t>ＰＬ：交付税及び譲与税配付金特別会計への繰入</t>
    <rPh sb="3" eb="6">
      <t>コウフゼイ</t>
    </rPh>
    <rPh sb="6" eb="7">
      <t>オヨ</t>
    </rPh>
    <rPh sb="8" eb="11">
      <t>ジョウヨゼイ</t>
    </rPh>
    <rPh sb="11" eb="14">
      <t>ハイフキン</t>
    </rPh>
    <rPh sb="14" eb="16">
      <t>トクベツ</t>
    </rPh>
    <rPh sb="16" eb="18">
      <t>カイケイ</t>
    </rPh>
    <rPh sb="20" eb="21">
      <t>ク</t>
    </rPh>
    <rPh sb="21" eb="22">
      <t>イ</t>
    </rPh>
    <phoneticPr fontId="4"/>
  </si>
  <si>
    <t>●交付税及び譲与税配付金特別会計への繰入</t>
    <rPh sb="1" eb="4">
      <t>コウフゼイ</t>
    </rPh>
    <rPh sb="4" eb="5">
      <t>オヨ</t>
    </rPh>
    <rPh sb="6" eb="9">
      <t>ジョウヨゼイ</t>
    </rPh>
    <rPh sb="9" eb="12">
      <t>ハイフキン</t>
    </rPh>
    <rPh sb="12" eb="14">
      <t>トクベツ</t>
    </rPh>
    <rPh sb="14" eb="16">
      <t>カイケイ</t>
    </rPh>
    <rPh sb="18" eb="19">
      <t>ク</t>
    </rPh>
    <rPh sb="19" eb="20">
      <t>イ</t>
    </rPh>
    <phoneticPr fontId="4"/>
  </si>
  <si>
    <t>　　その他の負債分</t>
    <rPh sb="4" eb="5">
      <t>タ</t>
    </rPh>
    <rPh sb="6" eb="8">
      <t>フサイ</t>
    </rPh>
    <rPh sb="8" eb="9">
      <t>ブン</t>
    </rPh>
    <phoneticPr fontId="4"/>
  </si>
  <si>
    <t>　　その他の債権分</t>
    <rPh sb="4" eb="5">
      <t>タ</t>
    </rPh>
    <rPh sb="6" eb="8">
      <t>サイケン</t>
    </rPh>
    <rPh sb="8" eb="9">
      <t>ブン</t>
    </rPh>
    <phoneticPr fontId="4"/>
  </si>
  <si>
    <t>ＰＬ：施設整備支出</t>
    <rPh sb="3" eb="5">
      <t>シセツ</t>
    </rPh>
    <rPh sb="5" eb="7">
      <t>セイビ</t>
    </rPh>
    <rPh sb="7" eb="9">
      <t>シシュツ</t>
    </rPh>
    <phoneticPr fontId="4"/>
  </si>
  <si>
    <t>●施設整備に係る支出</t>
    <rPh sb="1" eb="3">
      <t>シセツ</t>
    </rPh>
    <rPh sb="3" eb="5">
      <t>セイビ</t>
    </rPh>
    <rPh sb="6" eb="7">
      <t>カカ</t>
    </rPh>
    <rPh sb="8" eb="10">
      <t>シシュツ</t>
    </rPh>
    <phoneticPr fontId="4"/>
  </si>
  <si>
    <t>ＰＬ：減価償却費</t>
    <rPh sb="3" eb="5">
      <t>ゲンカ</t>
    </rPh>
    <rPh sb="5" eb="8">
      <t>ショウキャクヒ</t>
    </rPh>
    <phoneticPr fontId="4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</si>
  <si>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</si>
  <si>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</si>
  <si>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物品</t>
    <rPh sb="2" eb="4">
      <t>ブッピン</t>
    </rPh>
    <phoneticPr fontId="4"/>
  </si>
  <si>
    <t>ＰＬ：貸倒引当金繰入額</t>
    <rPh sb="8" eb="10">
      <t>クリイレ</t>
    </rPh>
    <rPh sb="10" eb="11">
      <t>ガク</t>
    </rPh>
    <phoneticPr fontId="4"/>
  </si>
  <si>
    <t>ＰＬ：資産処分損益</t>
    <rPh sb="3" eb="5">
      <t>シサン</t>
    </rPh>
    <rPh sb="5" eb="7">
      <t>ショブン</t>
    </rPh>
    <rPh sb="7" eb="9">
      <t>ソンエキ</t>
    </rPh>
    <phoneticPr fontId="4"/>
  </si>
  <si>
    <t>　　立木</t>
    <rPh sb="2" eb="4">
      <t>タチキ</t>
    </rPh>
    <phoneticPr fontId="4"/>
  </si>
  <si>
    <t>ＰＬ：出資金評価損</t>
    <rPh sb="3" eb="6">
      <t>シュッシキン</t>
    </rPh>
    <rPh sb="6" eb="8">
      <t>ヒョウカ</t>
    </rPh>
    <rPh sb="8" eb="9">
      <t>ゾン</t>
    </rPh>
    <phoneticPr fontId="4"/>
  </si>
  <si>
    <t>ＰＬ：庁費等</t>
    <rPh sb="3" eb="5">
      <t>チョウヒ</t>
    </rPh>
    <rPh sb="5" eb="6">
      <t>トウ</t>
    </rPh>
    <phoneticPr fontId="4"/>
  </si>
  <si>
    <t xml:space="preserve">   ●資産計上に係る支出</t>
    <rPh sb="4" eb="6">
      <t>シサン</t>
    </rPh>
    <rPh sb="6" eb="8">
      <t>ケイジョウ</t>
    </rPh>
    <rPh sb="9" eb="10">
      <t>カカ</t>
    </rPh>
    <rPh sb="11" eb="13">
      <t>シシュツ</t>
    </rPh>
    <phoneticPr fontId="4"/>
  </si>
  <si>
    <t>ＰＬ：政党助成費</t>
    <rPh sb="3" eb="5">
      <t>セイトウ</t>
    </rPh>
    <rPh sb="5" eb="8">
      <t>ジョセイヒ</t>
    </rPh>
    <phoneticPr fontId="4"/>
  </si>
  <si>
    <t>ＰＬ：その他の経費</t>
    <rPh sb="5" eb="6">
      <t>タ</t>
    </rPh>
    <rPh sb="7" eb="9">
      <t>ケイヒ</t>
    </rPh>
    <phoneticPr fontId="4"/>
  </si>
  <si>
    <t>Ⅰ　前年度末資産・負債差額</t>
    <rPh sb="2" eb="4">
      <t>ゼンネン</t>
    </rPh>
    <rPh sb="4" eb="5">
      <t>ド</t>
    </rPh>
    <rPh sb="5" eb="6">
      <t>マツ</t>
    </rPh>
    <rPh sb="6" eb="8">
      <t>シサン</t>
    </rPh>
    <rPh sb="9" eb="11">
      <t>フサイ</t>
    </rPh>
    <rPh sb="11" eb="13">
      <t>サガク</t>
    </rPh>
    <phoneticPr fontId="4"/>
  </si>
  <si>
    <t>ＰＬ：主管の財源</t>
    <rPh sb="3" eb="5">
      <t>シュカン</t>
    </rPh>
    <rPh sb="6" eb="8">
      <t>ザイゲン</t>
    </rPh>
    <phoneticPr fontId="4"/>
  </si>
  <si>
    <t>●主管の財源</t>
    <rPh sb="1" eb="3">
      <t>シュカン</t>
    </rPh>
    <rPh sb="4" eb="6">
      <t>ザイゲン</t>
    </rPh>
    <phoneticPr fontId="4"/>
  </si>
  <si>
    <t>　　未収金</t>
    <rPh sb="2" eb="5">
      <t>ミシュウキン</t>
    </rPh>
    <phoneticPr fontId="4"/>
  </si>
  <si>
    <t>ＰＬ：Ⅲ　財源</t>
    <rPh sb="5" eb="7">
      <t>ザイゲン</t>
    </rPh>
    <phoneticPr fontId="4"/>
  </si>
  <si>
    <t>ＰＬ：Ⅳ　無償所管換等</t>
    <rPh sb="5" eb="7">
      <t>ムショウ</t>
    </rPh>
    <rPh sb="7" eb="9">
      <t>ショカン</t>
    </rPh>
    <rPh sb="9" eb="10">
      <t>カ</t>
    </rPh>
    <rPh sb="10" eb="11">
      <t>トウ</t>
    </rPh>
    <phoneticPr fontId="4"/>
  </si>
  <si>
    <t>ＰＬ：Ⅴ　資産評価差額</t>
    <rPh sb="5" eb="7">
      <t>シサン</t>
    </rPh>
    <rPh sb="7" eb="9">
      <t>ヒョウカ</t>
    </rPh>
    <rPh sb="9" eb="11">
      <t>サガク</t>
    </rPh>
    <phoneticPr fontId="4"/>
  </si>
  <si>
    <t>ＰＬ：Ⅵ　その他資産・負債差額の増減</t>
    <rPh sb="7" eb="8">
      <t>タ</t>
    </rPh>
    <rPh sb="8" eb="10">
      <t>シサン</t>
    </rPh>
    <rPh sb="11" eb="13">
      <t>フサイ</t>
    </rPh>
    <rPh sb="13" eb="15">
      <t>サガク</t>
    </rPh>
    <rPh sb="16" eb="18">
      <t>ゾウゲン</t>
    </rPh>
    <phoneticPr fontId="4"/>
  </si>
  <si>
    <t>差額</t>
    <rPh sb="0" eb="2">
      <t>サガク</t>
    </rPh>
    <phoneticPr fontId="4"/>
  </si>
  <si>
    <t>特定国有財産整備特別会計への前渡不動産</t>
    <rPh sb="0" eb="2">
      <t>トクテイ</t>
    </rPh>
    <rPh sb="2" eb="4">
      <t>コクユウ</t>
    </rPh>
    <rPh sb="4" eb="6">
      <t>ザイサン</t>
    </rPh>
    <rPh sb="6" eb="8">
      <t>セイビ</t>
    </rPh>
    <rPh sb="8" eb="10">
      <t>トクベツ</t>
    </rPh>
    <rPh sb="10" eb="12">
      <t>カイケイ</t>
    </rPh>
    <rPh sb="14" eb="16">
      <t>マエワタ</t>
    </rPh>
    <rPh sb="16" eb="19">
      <t>フドウサン</t>
    </rPh>
    <phoneticPr fontId="4"/>
  </si>
  <si>
    <t>●配賦財源</t>
    <rPh sb="1" eb="3">
      <t>ハイフ</t>
    </rPh>
    <rPh sb="3" eb="5">
      <t>ザイゲン</t>
    </rPh>
    <phoneticPr fontId="4"/>
  </si>
  <si>
    <t>　　●貸倒引当金</t>
    <rPh sb="3" eb="5">
      <t>カシダオレ</t>
    </rPh>
    <rPh sb="5" eb="8">
      <t>ヒキアテキン</t>
    </rPh>
    <phoneticPr fontId="4"/>
  </si>
  <si>
    <t>　　●不納欠損</t>
    <rPh sb="3" eb="5">
      <t>フノウ</t>
    </rPh>
    <rPh sb="5" eb="7">
      <t>ケッソン</t>
    </rPh>
    <phoneticPr fontId="4"/>
  </si>
  <si>
    <t>　　不納欠損</t>
    <rPh sb="2" eb="4">
      <t>フノウ</t>
    </rPh>
    <rPh sb="4" eb="6">
      <t>ケッソン</t>
    </rPh>
    <phoneticPr fontId="4"/>
  </si>
  <si>
    <t>　　貸付金</t>
    <rPh sb="2" eb="5">
      <t>カシツケキン</t>
    </rPh>
    <phoneticPr fontId="4"/>
  </si>
  <si>
    <t>●その他の支出</t>
    <rPh sb="3" eb="4">
      <t>タ</t>
    </rPh>
    <rPh sb="5" eb="7">
      <t>シシュツ</t>
    </rPh>
    <phoneticPr fontId="4"/>
  </si>
  <si>
    <t>　　電話加入権</t>
    <rPh sb="2" eb="4">
      <t>デンワ</t>
    </rPh>
    <rPh sb="4" eb="7">
      <t>カニュウケン</t>
    </rPh>
    <phoneticPr fontId="4"/>
  </si>
  <si>
    <t xml:space="preserve"> </t>
    <phoneticPr fontId="4"/>
  </si>
  <si>
    <t>平成１３年度</t>
    <rPh sb="0" eb="2">
      <t>ヘイセイ</t>
    </rPh>
    <rPh sb="4" eb="6">
      <t>ネンド</t>
    </rPh>
    <phoneticPr fontId="4"/>
  </si>
  <si>
    <t>一般会計　区分別収支計算書</t>
    <rPh sb="0" eb="2">
      <t>イッパン</t>
    </rPh>
    <rPh sb="2" eb="4">
      <t>カイケイ</t>
    </rPh>
    <rPh sb="5" eb="7">
      <t>クブン</t>
    </rPh>
    <rPh sb="7" eb="10">
      <t>ベツシュウシ</t>
    </rPh>
    <rPh sb="10" eb="13">
      <t>ケイサンショ</t>
    </rPh>
    <phoneticPr fontId="4"/>
  </si>
  <si>
    <t xml:space="preserve"> </t>
    <phoneticPr fontId="4"/>
  </si>
  <si>
    <t xml:space="preserve"> </t>
    <phoneticPr fontId="4"/>
  </si>
  <si>
    <r>
      <t>前払費用</t>
    </r>
    <r>
      <rPr>
        <sz val="12"/>
        <rFont val="ＭＳ ゴシック"/>
        <family val="3"/>
        <charset val="128"/>
      </rPr>
      <t>（自賠責保険料）</t>
    </r>
    <rPh sb="0" eb="2">
      <t>マエバラ</t>
    </rPh>
    <rPh sb="2" eb="4">
      <t>ヒヨウ</t>
    </rPh>
    <phoneticPr fontId="4"/>
  </si>
  <si>
    <t>　</t>
    <phoneticPr fontId="4"/>
  </si>
  <si>
    <t>　</t>
    <phoneticPr fontId="4"/>
  </si>
  <si>
    <t>有形固定資産</t>
    <phoneticPr fontId="4"/>
  </si>
  <si>
    <t>電話加入権等</t>
    <phoneticPr fontId="4"/>
  </si>
  <si>
    <t>ソフトウェア</t>
    <phoneticPr fontId="4"/>
  </si>
  <si>
    <t>遺族年金引当金</t>
    <phoneticPr fontId="4"/>
  </si>
  <si>
    <t>特定国有財産整備特別会計への未渡不動産等</t>
    <rPh sb="0" eb="3">
      <t>トクテイコク</t>
    </rPh>
    <rPh sb="3" eb="4">
      <t>ユウ</t>
    </rPh>
    <rPh sb="4" eb="6">
      <t>ザイサン</t>
    </rPh>
    <rPh sb="6" eb="8">
      <t>セイビ</t>
    </rPh>
    <rPh sb="8" eb="10">
      <t>トクベツ</t>
    </rPh>
    <rPh sb="10" eb="12">
      <t>カイケイ</t>
    </rPh>
    <rPh sb="14" eb="15">
      <t>ミ</t>
    </rPh>
    <rPh sb="15" eb="16">
      <t>ワタ</t>
    </rPh>
    <rPh sb="16" eb="19">
      <t>フドウサン</t>
    </rPh>
    <rPh sb="19" eb="20">
      <t>トウ</t>
    </rPh>
    <phoneticPr fontId="4"/>
  </si>
  <si>
    <t>（単位：円）</t>
    <phoneticPr fontId="4"/>
  </si>
  <si>
    <t>自：平成14年4月1日　　至：平成15年3月31日</t>
    <phoneticPr fontId="4"/>
  </si>
  <si>
    <t>自：平成15年4月1日　　至：平成16年3月31日</t>
    <phoneticPr fontId="4"/>
  </si>
  <si>
    <t xml:space="preserve"> </t>
    <phoneticPr fontId="4"/>
  </si>
  <si>
    <t xml:space="preserve"> </t>
    <phoneticPr fontId="4"/>
  </si>
  <si>
    <t>日本郵政公社</t>
    <rPh sb="0" eb="2">
      <t>ニホン</t>
    </rPh>
    <rPh sb="2" eb="4">
      <t>ユウセイ</t>
    </rPh>
    <rPh sb="4" eb="6">
      <t>コウシャ</t>
    </rPh>
    <phoneticPr fontId="4"/>
  </si>
  <si>
    <t xml:space="preserve"> </t>
    <phoneticPr fontId="4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</si>
  <si>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4"/>
  </si>
  <si>
    <t>　　誤謬分</t>
    <rPh sb="2" eb="4">
      <t>ゴビュウ</t>
    </rPh>
    <rPh sb="4" eb="5">
      <t>ブン</t>
    </rPh>
    <phoneticPr fontId="4"/>
  </si>
  <si>
    <t>　　出資金評価損</t>
    <rPh sb="2" eb="5">
      <t>シュッシキン</t>
    </rPh>
    <rPh sb="5" eb="7">
      <t>ヒョウカ</t>
    </rPh>
    <rPh sb="7" eb="8">
      <t>ゾン</t>
    </rPh>
    <phoneticPr fontId="4"/>
  </si>
  <si>
    <t>独立行政法人運営費交付金</t>
    <rPh sb="0" eb="2">
      <t>ドクリツ</t>
    </rPh>
    <rPh sb="2" eb="4">
      <t>ギョウセイ</t>
    </rPh>
    <rPh sb="4" eb="6">
      <t>ホウジン</t>
    </rPh>
    <rPh sb="6" eb="9">
      <t>ウンエイヒ</t>
    </rPh>
    <rPh sb="9" eb="12">
      <t>コウフキン</t>
    </rPh>
    <phoneticPr fontId="4"/>
  </si>
  <si>
    <t xml:space="preserve"> </t>
    <phoneticPr fontId="4"/>
  </si>
  <si>
    <t>本年度中の資産・負債差額</t>
    <rPh sb="0" eb="3">
      <t>ホンネンド</t>
    </rPh>
    <rPh sb="3" eb="4">
      <t>チュウ</t>
    </rPh>
    <phoneticPr fontId="4"/>
  </si>
  <si>
    <t>ＰＬ：配賦財源</t>
    <rPh sb="3" eb="5">
      <t>ハイフ</t>
    </rPh>
    <rPh sb="5" eb="7">
      <t>ザイゲン</t>
    </rPh>
    <phoneticPr fontId="4"/>
  </si>
  <si>
    <t>　　歳出決算額（財務省からの配賦）</t>
    <rPh sb="2" eb="4">
      <t>サイシュツ</t>
    </rPh>
    <rPh sb="4" eb="7">
      <t>ケッサンガク</t>
    </rPh>
    <rPh sb="8" eb="11">
      <t>ザイムショウ</t>
    </rPh>
    <rPh sb="14" eb="16">
      <t>ハイフ</t>
    </rPh>
    <phoneticPr fontId="4"/>
  </si>
  <si>
    <t>　　歳入決算額（財務省へ配賦）</t>
    <rPh sb="2" eb="4">
      <t>サイニュウ</t>
    </rPh>
    <rPh sb="4" eb="7">
      <t>ケッサンガク</t>
    </rPh>
    <rPh sb="8" eb="11">
      <t>ザイムショウ</t>
    </rPh>
    <rPh sb="12" eb="14">
      <t>ハイフ</t>
    </rPh>
    <phoneticPr fontId="4"/>
  </si>
  <si>
    <r>
      <t>自：平成1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年4月1日　　至：平成1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年3月31日</t>
    </r>
    <phoneticPr fontId="4"/>
  </si>
  <si>
    <t xml:space="preserve"> </t>
    <phoneticPr fontId="4"/>
  </si>
  <si>
    <t>情報通信研究機構</t>
    <rPh sb="0" eb="4">
      <t>ジョウホウツウシン</t>
    </rPh>
    <rPh sb="4" eb="6">
      <t>ケンキュウ</t>
    </rPh>
    <rPh sb="6" eb="8">
      <t>キコウ</t>
    </rPh>
    <phoneticPr fontId="4"/>
  </si>
  <si>
    <t>本年度差額計（ⅡからⅥ）　　　本年度中の増減</t>
    <rPh sb="0" eb="3">
      <t>ホンネンド</t>
    </rPh>
    <rPh sb="3" eb="5">
      <t>サガク</t>
    </rPh>
    <rPh sb="5" eb="6">
      <t>ケイ</t>
    </rPh>
    <rPh sb="15" eb="18">
      <t>ホンネンド</t>
    </rPh>
    <rPh sb="18" eb="19">
      <t>チュウ</t>
    </rPh>
    <rPh sb="20" eb="22">
      <t>ゾウゲン</t>
    </rPh>
    <phoneticPr fontId="4"/>
  </si>
  <si>
    <t>　　整理資源に係る退職給付引当金取崩額</t>
    <rPh sb="2" eb="4">
      <t>セイリ</t>
    </rPh>
    <rPh sb="4" eb="6">
      <t>シゲン</t>
    </rPh>
    <rPh sb="7" eb="8">
      <t>カカ</t>
    </rPh>
    <rPh sb="16" eb="17">
      <t>ト</t>
    </rPh>
    <rPh sb="17" eb="18">
      <t>クズ</t>
    </rPh>
    <phoneticPr fontId="4"/>
  </si>
  <si>
    <t>差　額</t>
    <rPh sb="0" eb="1">
      <t>サ</t>
    </rPh>
    <rPh sb="2" eb="3">
      <t>ガク</t>
    </rPh>
    <phoneticPr fontId="4"/>
  </si>
  <si>
    <t>　　未払金・児童手当</t>
    <rPh sb="2" eb="4">
      <t>ミバラ</t>
    </rPh>
    <rPh sb="4" eb="5">
      <t>キン</t>
    </rPh>
    <rPh sb="6" eb="8">
      <t>ジドウ</t>
    </rPh>
    <rPh sb="8" eb="10">
      <t>テアテ</t>
    </rPh>
    <phoneticPr fontId="4"/>
  </si>
  <si>
    <r>
      <t>　　</t>
    </r>
    <r>
      <rPr>
        <sz val="9"/>
        <rFont val="ＭＳ Ｐゴシック"/>
        <family val="3"/>
        <charset val="128"/>
      </rPr>
      <t>未払金・公務災害補償費</t>
    </r>
    <rPh sb="2" eb="4">
      <t>ミバラ</t>
    </rPh>
    <rPh sb="4" eb="5">
      <t>キン</t>
    </rPh>
    <rPh sb="6" eb="8">
      <t>コウム</t>
    </rPh>
    <rPh sb="8" eb="10">
      <t>サイガイ</t>
    </rPh>
    <rPh sb="10" eb="13">
      <t>ホショウヒ</t>
    </rPh>
    <phoneticPr fontId="4"/>
  </si>
  <si>
    <t>（本年度中の資産・負債差額）</t>
    <rPh sb="1" eb="4">
      <t>ホンネンド</t>
    </rPh>
    <rPh sb="4" eb="5">
      <t>チュウ</t>
    </rPh>
    <rPh sb="6" eb="8">
      <t>シサン</t>
    </rPh>
    <rPh sb="9" eb="11">
      <t>フサイ</t>
    </rPh>
    <rPh sb="11" eb="13">
      <t>サガク</t>
    </rPh>
    <phoneticPr fontId="4"/>
  </si>
  <si>
    <t>　　恩給引当金取崩額</t>
    <rPh sb="2" eb="4">
      <t>オンキュウ</t>
    </rPh>
    <rPh sb="4" eb="7">
      <t>ヒキアテキン</t>
    </rPh>
    <rPh sb="7" eb="8">
      <t>ト</t>
    </rPh>
    <rPh sb="8" eb="9">
      <t>クズ</t>
    </rPh>
    <rPh sb="9" eb="10">
      <t>ガク</t>
    </rPh>
    <phoneticPr fontId="4"/>
  </si>
  <si>
    <t>　 補助金</t>
    <rPh sb="2" eb="5">
      <t>ホジョキン</t>
    </rPh>
    <phoneticPr fontId="4"/>
  </si>
  <si>
    <t>　航空機に係る支出</t>
    <rPh sb="1" eb="4">
      <t>コウクウキ</t>
    </rPh>
    <rPh sb="5" eb="6">
      <t>カカ</t>
    </rPh>
    <rPh sb="7" eb="9">
      <t>シシュツ</t>
    </rPh>
    <phoneticPr fontId="4"/>
  </si>
  <si>
    <t>航空機</t>
    <rPh sb="0" eb="3">
      <t>コウクウキ</t>
    </rPh>
    <phoneticPr fontId="4"/>
  </si>
  <si>
    <r>
      <t>国共済</t>
    </r>
    <r>
      <rPr>
        <sz val="12"/>
        <color indexed="10"/>
        <rFont val="ＭＳ Ｐゴシック"/>
        <family val="3"/>
        <charset val="128"/>
      </rPr>
      <t>(恩給期間分</t>
    </r>
    <r>
      <rPr>
        <sz val="12"/>
        <rFont val="ＭＳ Ｐゴシック"/>
        <family val="3"/>
        <charset val="128"/>
      </rPr>
      <t>）引当金</t>
    </r>
    <rPh sb="0" eb="1">
      <t>コク</t>
    </rPh>
    <phoneticPr fontId="4"/>
  </si>
  <si>
    <t>●補助金</t>
    <rPh sb="1" eb="4">
      <t>ホジョキン</t>
    </rPh>
    <phoneticPr fontId="4"/>
  </si>
  <si>
    <t>　　航空機</t>
    <rPh sb="2" eb="5">
      <t>コウクウキ</t>
    </rPh>
    <phoneticPr fontId="4"/>
  </si>
  <si>
    <t>修正仕訳合計(P／L) -(A)</t>
    <rPh sb="0" eb="2">
      <t>シュウセイ</t>
    </rPh>
    <rPh sb="2" eb="4">
      <t>シワケ</t>
    </rPh>
    <rPh sb="4" eb="6">
      <t>ゴウケイ</t>
    </rPh>
    <phoneticPr fontId="4"/>
  </si>
  <si>
    <t>前払費用（自賠責保険料）</t>
    <rPh sb="0" eb="2">
      <t>マエバラ</t>
    </rPh>
    <rPh sb="2" eb="4">
      <t>ヒヨウ</t>
    </rPh>
    <phoneticPr fontId="4"/>
  </si>
  <si>
    <t>貸付金（通信・放送機構貸付金）</t>
    <rPh sb="0" eb="3">
      <t>カシツケキン</t>
    </rPh>
    <rPh sb="4" eb="6">
      <t>ツウシン</t>
    </rPh>
    <rPh sb="7" eb="9">
      <t>ホウソウ</t>
    </rPh>
    <rPh sb="9" eb="11">
      <t>キコウ</t>
    </rPh>
    <rPh sb="11" eb="14">
      <t>カシツケキン</t>
    </rPh>
    <phoneticPr fontId="4"/>
  </si>
  <si>
    <t>修正仕訳合計(B／S) -(B)</t>
    <rPh sb="0" eb="2">
      <t>シュウセイ</t>
    </rPh>
    <rPh sb="2" eb="4">
      <t>シワケ</t>
    </rPh>
    <rPh sb="4" eb="6">
      <t>ゴウケイ</t>
    </rPh>
    <phoneticPr fontId="4"/>
  </si>
  <si>
    <t>=(A)+(B)(0になると修正仕訳の貸借合計が一致)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4"/>
  </si>
  <si>
    <t>　　ソフトウェア</t>
    <phoneticPr fontId="4"/>
  </si>
  <si>
    <t xml:space="preserve"> </t>
    <phoneticPr fontId="4"/>
  </si>
  <si>
    <t xml:space="preserve"> </t>
    <phoneticPr fontId="4"/>
  </si>
  <si>
    <t>　　　　　　　　↑</t>
    <phoneticPr fontId="4"/>
  </si>
  <si>
    <t xml:space="preserve"> </t>
    <phoneticPr fontId="4"/>
  </si>
  <si>
    <t>電話加入権等</t>
    <phoneticPr fontId="4"/>
  </si>
  <si>
    <t>ソフトウェア</t>
    <phoneticPr fontId="4"/>
  </si>
  <si>
    <t>遺族年金引当金</t>
    <phoneticPr fontId="4"/>
  </si>
  <si>
    <t>評価差額</t>
    <rPh sb="0" eb="2">
      <t>ヒョウカ</t>
    </rPh>
    <rPh sb="2" eb="4">
      <t>サガク</t>
    </rPh>
    <phoneticPr fontId="4"/>
  </si>
  <si>
    <t>日本郵政株式会社</t>
    <rPh sb="0" eb="2">
      <t>ニホン</t>
    </rPh>
    <rPh sb="2" eb="4">
      <t>ユウセイ</t>
    </rPh>
    <rPh sb="4" eb="8">
      <t>カブシキガイシャ</t>
    </rPh>
    <phoneticPr fontId="4"/>
  </si>
  <si>
    <t>平成１８年度</t>
    <rPh sb="0" eb="2">
      <t>ヘイセイ</t>
    </rPh>
    <rPh sb="4" eb="6">
      <t>ネンド</t>
    </rPh>
    <phoneticPr fontId="4"/>
  </si>
  <si>
    <t>返納金債権【（項）前渡資金返納金債権】</t>
    <rPh sb="0" eb="2">
      <t>ヘンノウ</t>
    </rPh>
    <rPh sb="2" eb="3">
      <t>キン</t>
    </rPh>
    <rPh sb="3" eb="5">
      <t>サイケン</t>
    </rPh>
    <rPh sb="7" eb="8">
      <t>コウ</t>
    </rPh>
    <rPh sb="9" eb="11">
      <t>ゼント</t>
    </rPh>
    <rPh sb="11" eb="13">
      <t>シキン</t>
    </rPh>
    <rPh sb="13" eb="15">
      <t>ヘンノウ</t>
    </rPh>
    <rPh sb="15" eb="16">
      <t>キン</t>
    </rPh>
    <rPh sb="16" eb="18">
      <t>サイケン</t>
    </rPh>
    <phoneticPr fontId="4"/>
  </si>
  <si>
    <t>平成１９年度</t>
    <rPh sb="0" eb="2">
      <t>ヘイセイ</t>
    </rPh>
    <rPh sb="4" eb="6">
      <t>ネンド</t>
    </rPh>
    <phoneticPr fontId="4"/>
  </si>
  <si>
    <t>郵便貯金・簡易生命保険管理機構</t>
    <rPh sb="0" eb="2">
      <t>ユウビン</t>
    </rPh>
    <rPh sb="2" eb="4">
      <t>チョキン</t>
    </rPh>
    <rPh sb="5" eb="7">
      <t>カンイ</t>
    </rPh>
    <rPh sb="7" eb="9">
      <t>セイメイ</t>
    </rPh>
    <rPh sb="9" eb="11">
      <t>ホケン</t>
    </rPh>
    <rPh sb="11" eb="13">
      <t>カンリ</t>
    </rPh>
    <rPh sb="13" eb="15">
      <t>キコウ</t>
    </rPh>
    <phoneticPr fontId="4"/>
  </si>
  <si>
    <t>－</t>
    <phoneticPr fontId="4"/>
  </si>
  <si>
    <t>郵便貯金・簡易生命保険管理機構</t>
    <rPh sb="0" eb="2">
      <t>ユウビン</t>
    </rPh>
    <rPh sb="2" eb="4">
      <t>チョキン</t>
    </rPh>
    <rPh sb="5" eb="7">
      <t>カンイ</t>
    </rPh>
    <rPh sb="7" eb="9">
      <t>セイメイ</t>
    </rPh>
    <rPh sb="9" eb="11">
      <t>ホケン</t>
    </rPh>
    <rPh sb="11" eb="13">
      <t>カンリ</t>
    </rPh>
    <rPh sb="13" eb="15">
      <t>キコウ</t>
    </rPh>
    <phoneticPr fontId="4"/>
  </si>
  <si>
    <t>　　未払恩給費</t>
    <rPh sb="2" eb="4">
      <t>ミバラ</t>
    </rPh>
    <rPh sb="4" eb="7">
      <t>オンキュウヒ</t>
    </rPh>
    <phoneticPr fontId="4"/>
  </si>
  <si>
    <t>徴収停止等債権</t>
    <rPh sb="0" eb="2">
      <t>チョウシュウ</t>
    </rPh>
    <rPh sb="2" eb="4">
      <t>テイシ</t>
    </rPh>
    <rPh sb="4" eb="5">
      <t>トウ</t>
    </rPh>
    <rPh sb="5" eb="7">
      <t>サイケン</t>
    </rPh>
    <phoneticPr fontId="4"/>
  </si>
  <si>
    <t>履行期限到来等債権</t>
    <rPh sb="0" eb="2">
      <t>リコウ</t>
    </rPh>
    <rPh sb="2" eb="4">
      <t>キゲン</t>
    </rPh>
    <rPh sb="4" eb="6">
      <t>トウライ</t>
    </rPh>
    <rPh sb="6" eb="7">
      <t>トウ</t>
    </rPh>
    <rPh sb="7" eb="9">
      <t>サイケン</t>
    </rPh>
    <phoneticPr fontId="4"/>
  </si>
  <si>
    <t>　</t>
    <phoneticPr fontId="4"/>
  </si>
  <si>
    <t>-</t>
    <phoneticPr fontId="4"/>
  </si>
  <si>
    <r>
      <t>細字はCFより</t>
    </r>
    <r>
      <rPr>
        <sz val="8"/>
        <rFont val="ＭＳ Ｐゴシック"/>
        <family val="3"/>
        <charset val="128"/>
      </rPr>
      <t>、</t>
    </r>
    <r>
      <rPr>
        <b/>
        <sz val="8"/>
        <rFont val="ＭＳ Ｐゴシック"/>
        <family val="3"/>
        <charset val="128"/>
      </rPr>
      <t>太字はBSより</t>
    </r>
    <rPh sb="0" eb="2">
      <t>ホソジ</t>
    </rPh>
    <rPh sb="8" eb="10">
      <t>フトジ</t>
    </rPh>
    <phoneticPr fontId="4"/>
  </si>
  <si>
    <t>自：平成20年4月1日　　至：平成21年3月31日</t>
    <phoneticPr fontId="4"/>
  </si>
  <si>
    <t>平成２０年度</t>
    <rPh sb="0" eb="2">
      <t>ヘイセイ</t>
    </rPh>
    <rPh sb="4" eb="6">
      <t>ネンド</t>
    </rPh>
    <phoneticPr fontId="4"/>
  </si>
  <si>
    <t>　　土地（資産）</t>
    <rPh sb="2" eb="4">
      <t>トチ</t>
    </rPh>
    <rPh sb="5" eb="7">
      <t>シサン</t>
    </rPh>
    <phoneticPr fontId="4"/>
  </si>
  <si>
    <t>　　立木（資産）</t>
    <rPh sb="2" eb="4">
      <t>タチキ</t>
    </rPh>
    <rPh sb="5" eb="7">
      <t>シサン</t>
    </rPh>
    <phoneticPr fontId="4"/>
  </si>
  <si>
    <t>　　建物（資産）</t>
    <rPh sb="2" eb="4">
      <t>タテモノ</t>
    </rPh>
    <rPh sb="5" eb="7">
      <t>シサン</t>
    </rPh>
    <phoneticPr fontId="4"/>
  </si>
  <si>
    <t>　　物品（資産）</t>
    <rPh sb="2" eb="4">
      <t>ブッピン</t>
    </rPh>
    <rPh sb="5" eb="7">
      <t>シサン</t>
    </rPh>
    <phoneticPr fontId="4"/>
  </si>
  <si>
    <t>　　電話加入権（資産）</t>
    <rPh sb="2" eb="4">
      <t>デンワ</t>
    </rPh>
    <rPh sb="4" eb="7">
      <t>カニュウケン</t>
    </rPh>
    <rPh sb="8" eb="10">
      <t>シサン</t>
    </rPh>
    <phoneticPr fontId="4"/>
  </si>
  <si>
    <t>　　ソフトウェア（資産）</t>
    <rPh sb="9" eb="11">
      <t>シサン</t>
    </rPh>
    <phoneticPr fontId="4"/>
  </si>
  <si>
    <t>無償所管換等</t>
    <rPh sb="0" eb="2">
      <t>ムショウ</t>
    </rPh>
    <rPh sb="2" eb="4">
      <t>ショカン</t>
    </rPh>
    <rPh sb="4" eb="5">
      <t>カ</t>
    </rPh>
    <rPh sb="5" eb="6">
      <t>トウ</t>
    </rPh>
    <phoneticPr fontId="4"/>
  </si>
  <si>
    <t>徴収停止等債権（返納金債権）</t>
    <rPh sb="0" eb="2">
      <t>チョウシュウ</t>
    </rPh>
    <rPh sb="2" eb="4">
      <t>テイシ</t>
    </rPh>
    <rPh sb="4" eb="5">
      <t>トウ</t>
    </rPh>
    <rPh sb="5" eb="7">
      <t>サイケン</t>
    </rPh>
    <rPh sb="8" eb="10">
      <t>ヘンノウ</t>
    </rPh>
    <rPh sb="10" eb="11">
      <t>キン</t>
    </rPh>
    <rPh sb="11" eb="13">
      <t>サイケン</t>
    </rPh>
    <phoneticPr fontId="4"/>
  </si>
  <si>
    <t>徴収停止等債権【返納金債権】</t>
    <rPh sb="0" eb="2">
      <t>チョウシュウ</t>
    </rPh>
    <rPh sb="2" eb="4">
      <t>テイシ</t>
    </rPh>
    <rPh sb="4" eb="5">
      <t>トウ</t>
    </rPh>
    <rPh sb="5" eb="7">
      <t>サイケン</t>
    </rPh>
    <rPh sb="8" eb="10">
      <t>ヘンノウ</t>
    </rPh>
    <rPh sb="10" eb="11">
      <t>キン</t>
    </rPh>
    <rPh sb="11" eb="13">
      <t>サイケン</t>
    </rPh>
    <phoneticPr fontId="4"/>
  </si>
  <si>
    <t>貸倒引当金戻入額</t>
    <rPh sb="0" eb="2">
      <t>カシダオレ</t>
    </rPh>
    <rPh sb="2" eb="5">
      <t>ヒキアテキン</t>
    </rPh>
    <rPh sb="5" eb="7">
      <t>モドシイレ</t>
    </rPh>
    <rPh sb="7" eb="8">
      <t>ガク</t>
    </rPh>
    <phoneticPr fontId="4"/>
  </si>
  <si>
    <t>ＰＬ：貸倒引当金戻入額</t>
    <rPh sb="8" eb="9">
      <t>モド</t>
    </rPh>
    <rPh sb="9" eb="10">
      <t>イ</t>
    </rPh>
    <rPh sb="10" eb="11">
      <t>ガク</t>
    </rPh>
    <phoneticPr fontId="4"/>
  </si>
  <si>
    <t>平成２１年度</t>
    <rPh sb="0" eb="2">
      <t>ヘイセイ</t>
    </rPh>
    <rPh sb="4" eb="6">
      <t>ネンド</t>
    </rPh>
    <phoneticPr fontId="4"/>
  </si>
  <si>
    <t>自：平成21年4月1日　　至：平成22年3月31日</t>
    <phoneticPr fontId="4"/>
  </si>
  <si>
    <t>国共済（恩給期間分）引当金繰入額（整理資源）　</t>
    <phoneticPr fontId="4"/>
  </si>
  <si>
    <t>遺族年金引当金繰入額</t>
    <phoneticPr fontId="4"/>
  </si>
  <si>
    <t>恩給引当金繰入額</t>
    <phoneticPr fontId="4"/>
  </si>
  <si>
    <t>　　　国共済（恩給期間分）引当金繰入額（整理資源）</t>
    <rPh sb="16" eb="17">
      <t>ク</t>
    </rPh>
    <rPh sb="17" eb="18">
      <t>イ</t>
    </rPh>
    <rPh sb="18" eb="19">
      <t>ガク</t>
    </rPh>
    <rPh sb="20" eb="22">
      <t>セイリ</t>
    </rPh>
    <rPh sb="22" eb="24">
      <t>シゲン</t>
    </rPh>
    <phoneticPr fontId="4"/>
  </si>
  <si>
    <t>国共済(恩給期間分）引当金</t>
    <rPh sb="0" eb="1">
      <t>コク</t>
    </rPh>
    <phoneticPr fontId="4"/>
  </si>
  <si>
    <t xml:space="preserve"> </t>
    <phoneticPr fontId="4"/>
  </si>
  <si>
    <t>H22資金収支</t>
    <rPh sb="3" eb="5">
      <t>シキン</t>
    </rPh>
    <rPh sb="5" eb="7">
      <t>シュウシ</t>
    </rPh>
    <phoneticPr fontId="4"/>
  </si>
  <si>
    <r>
      <t xml:space="preserve">          </t>
    </r>
    <r>
      <rPr>
        <sz val="11"/>
        <rFont val="ＭＳ Ｐゴシック"/>
        <family val="3"/>
        <charset val="128"/>
      </rPr>
      <t>退職給付引当金繰入額</t>
    </r>
    <rPh sb="10" eb="12">
      <t>タイショク</t>
    </rPh>
    <rPh sb="12" eb="14">
      <t>キュウフ</t>
    </rPh>
    <rPh sb="14" eb="17">
      <t>ヒキアテキン</t>
    </rPh>
    <rPh sb="17" eb="20">
      <t>クリイレガク</t>
    </rPh>
    <phoneticPr fontId="4"/>
  </si>
  <si>
    <t>H21年度末（＋）</t>
    <rPh sb="3" eb="5">
      <t>ネンド</t>
    </rPh>
    <rPh sb="5" eb="6">
      <t>マツ</t>
    </rPh>
    <phoneticPr fontId="4"/>
  </si>
  <si>
    <t>H22年度末（△）</t>
    <rPh sb="3" eb="5">
      <t>ネンド</t>
    </rPh>
    <rPh sb="5" eb="6">
      <t>マツ</t>
    </rPh>
    <phoneticPr fontId="4"/>
  </si>
  <si>
    <t>減価償却費（△）</t>
    <rPh sb="0" eb="2">
      <t>ゲンカ</t>
    </rPh>
    <rPh sb="2" eb="5">
      <t>ショウキャクヒ</t>
    </rPh>
    <phoneticPr fontId="4"/>
  </si>
  <si>
    <t>除却（△）</t>
    <rPh sb="0" eb="2">
      <t>ジョキャク</t>
    </rPh>
    <phoneticPr fontId="4"/>
  </si>
  <si>
    <t>H21年度末（△）</t>
    <rPh sb="3" eb="5">
      <t>ネンド</t>
    </rPh>
    <rPh sb="5" eb="6">
      <t>マツ</t>
    </rPh>
    <phoneticPr fontId="4"/>
  </si>
  <si>
    <t>H22年度末（＋）</t>
    <rPh sb="3" eb="5">
      <t>ネンド</t>
    </rPh>
    <rPh sb="5" eb="6">
      <t>マツ</t>
    </rPh>
    <phoneticPr fontId="4"/>
  </si>
  <si>
    <t>平成２２年度</t>
    <rPh sb="0" eb="2">
      <t>ヘイセイ</t>
    </rPh>
    <rPh sb="4" eb="6">
      <t>ネンド</t>
    </rPh>
    <phoneticPr fontId="4"/>
  </si>
  <si>
    <t xml:space="preserve"> </t>
    <phoneticPr fontId="4"/>
  </si>
  <si>
    <r>
      <t>　　前払費用(自賠責</t>
    </r>
    <r>
      <rPr>
        <sz val="11"/>
        <rFont val="ＭＳ Ｐゴシック"/>
        <family val="3"/>
        <charset val="128"/>
      </rPr>
      <t>)</t>
    </r>
    <rPh sb="2" eb="4">
      <t>マエバラ</t>
    </rPh>
    <rPh sb="4" eb="6">
      <t>ヒヨウ</t>
    </rPh>
    <rPh sb="7" eb="10">
      <t>ジバイセキ</t>
    </rPh>
    <phoneticPr fontId="4"/>
  </si>
  <si>
    <r>
      <t>○</t>
    </r>
    <r>
      <rPr>
        <sz val="9"/>
        <rFont val="ＭＳ Ｐゴシック"/>
        <family val="3"/>
        <charset val="128"/>
      </rPr>
      <t>交付税及び譲与税配付金特別会計への未精算・未繰入額</t>
    </r>
    <rPh sb="1" eb="4">
      <t>コウフゼイ</t>
    </rPh>
    <rPh sb="4" eb="5">
      <t>オヨ</t>
    </rPh>
    <rPh sb="6" eb="9">
      <t>ジョウヨゼイ</t>
    </rPh>
    <rPh sb="9" eb="12">
      <t>ハイフキン</t>
    </rPh>
    <rPh sb="12" eb="14">
      <t>トクベツ</t>
    </rPh>
    <rPh sb="14" eb="16">
      <t>カイケイ</t>
    </rPh>
    <rPh sb="18" eb="19">
      <t>ミ</t>
    </rPh>
    <rPh sb="19" eb="21">
      <t>セイサン</t>
    </rPh>
    <rPh sb="22" eb="23">
      <t>ミ</t>
    </rPh>
    <rPh sb="23" eb="24">
      <t>ク</t>
    </rPh>
    <rPh sb="24" eb="25">
      <t>イ</t>
    </rPh>
    <rPh sb="25" eb="26">
      <t>ガク</t>
    </rPh>
    <phoneticPr fontId="4"/>
  </si>
  <si>
    <t>　</t>
    <phoneticPr fontId="4"/>
  </si>
  <si>
    <t>　</t>
    <phoneticPr fontId="4"/>
  </si>
  <si>
    <t>　　物品売払い</t>
    <rPh sb="2" eb="4">
      <t>ブッピン</t>
    </rPh>
    <rPh sb="4" eb="6">
      <t>ウリハラ</t>
    </rPh>
    <phoneticPr fontId="4"/>
  </si>
  <si>
    <t>　　物品売払い</t>
    <rPh sb="2" eb="4">
      <t>ブッピン</t>
    </rPh>
    <rPh sb="4" eb="6">
      <t>ウリハラ</t>
    </rPh>
    <phoneticPr fontId="4"/>
  </si>
  <si>
    <t>　　特定国有財産特定整備特別会計（未渡不動産）（資産）</t>
    <rPh sb="2" eb="4">
      <t>トクテイ</t>
    </rPh>
    <rPh sb="4" eb="6">
      <t>コクユウ</t>
    </rPh>
    <rPh sb="6" eb="8">
      <t>ザイサン</t>
    </rPh>
    <rPh sb="8" eb="10">
      <t>トクテイ</t>
    </rPh>
    <rPh sb="10" eb="12">
      <t>セイビ</t>
    </rPh>
    <rPh sb="12" eb="14">
      <t>トクベツ</t>
    </rPh>
    <rPh sb="14" eb="16">
      <t>カイケイ</t>
    </rPh>
    <rPh sb="17" eb="18">
      <t>ミ</t>
    </rPh>
    <rPh sb="18" eb="19">
      <t>ワタ</t>
    </rPh>
    <rPh sb="19" eb="22">
      <t>フドウサン</t>
    </rPh>
    <rPh sb="24" eb="26">
      <t>シサン</t>
    </rPh>
    <phoneticPr fontId="4"/>
  </si>
  <si>
    <t>　　特定国有財産整備特別会計（前渡不動産）（負債）</t>
    <rPh sb="2" eb="4">
      <t>トクテイ</t>
    </rPh>
    <rPh sb="4" eb="6">
      <t>コクユウ</t>
    </rPh>
    <rPh sb="6" eb="8">
      <t>ザイサン</t>
    </rPh>
    <rPh sb="8" eb="10">
      <t>セイビ</t>
    </rPh>
    <rPh sb="10" eb="12">
      <t>トクベツ</t>
    </rPh>
    <rPh sb="12" eb="14">
      <t>カイケイ</t>
    </rPh>
    <rPh sb="15" eb="16">
      <t>マエ</t>
    </rPh>
    <rPh sb="16" eb="17">
      <t>ワタ</t>
    </rPh>
    <rPh sb="17" eb="20">
      <t>フドウサン</t>
    </rPh>
    <rPh sb="22" eb="24">
      <t>フサイ</t>
    </rPh>
    <phoneticPr fontId="4"/>
  </si>
  <si>
    <t>自：平成22年4月1日　　至：平成23年3月31日</t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</si>
  <si>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</si>
  <si>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</si>
  <si>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</si>
  <si>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児童手当（子ども手当）</t>
    <rPh sb="0" eb="2">
      <t>ジドウ</t>
    </rPh>
    <rPh sb="2" eb="4">
      <t>テアテ</t>
    </rPh>
    <rPh sb="5" eb="6">
      <t>コ</t>
    </rPh>
    <rPh sb="8" eb="10">
      <t>テアテ</t>
    </rPh>
    <phoneticPr fontId="4"/>
  </si>
  <si>
    <t>国有財産（公共用財産を除く）</t>
  </si>
  <si>
    <t>公共用財産</t>
    <phoneticPr fontId="4"/>
  </si>
  <si>
    <t>公共用財産施設</t>
    <phoneticPr fontId="4"/>
  </si>
  <si>
    <t xml:space="preserve"> </t>
    <phoneticPr fontId="4"/>
  </si>
  <si>
    <t>借方科目</t>
    <rPh sb="0" eb="1">
      <t>シャク</t>
    </rPh>
    <rPh sb="1" eb="2">
      <t>カタ</t>
    </rPh>
    <rPh sb="2" eb="4">
      <t>カモク</t>
    </rPh>
    <phoneticPr fontId="4"/>
  </si>
  <si>
    <t>借方金額</t>
    <rPh sb="0" eb="1">
      <t>シャク</t>
    </rPh>
    <rPh sb="1" eb="2">
      <t>カタ</t>
    </rPh>
    <rPh sb="2" eb="4">
      <t>キンガク</t>
    </rPh>
    <phoneticPr fontId="4"/>
  </si>
  <si>
    <t>貸方科目</t>
    <rPh sb="0" eb="1">
      <t>カシ</t>
    </rPh>
    <rPh sb="1" eb="2">
      <t>カタ</t>
    </rPh>
    <rPh sb="2" eb="4">
      <t>カモク</t>
    </rPh>
    <phoneticPr fontId="4"/>
  </si>
  <si>
    <t>貸方金額</t>
    <rPh sb="0" eb="1">
      <t>カシ</t>
    </rPh>
    <rPh sb="1" eb="2">
      <t>カタ</t>
    </rPh>
    <rPh sb="2" eb="4">
      <t>キンガク</t>
    </rPh>
    <phoneticPr fontId="4"/>
  </si>
  <si>
    <t>人件費</t>
  </si>
  <si>
    <t>現金・預金</t>
    <rPh sb="0" eb="2">
      <t>ゲンキン</t>
    </rPh>
    <rPh sb="3" eb="5">
      <t>ヨキン</t>
    </rPh>
    <phoneticPr fontId="4"/>
  </si>
  <si>
    <t>未払金</t>
    <rPh sb="0" eb="2">
      <t>ミバラ</t>
    </rPh>
    <rPh sb="2" eb="3">
      <t>キン</t>
    </rPh>
    <phoneticPr fontId="4"/>
  </si>
  <si>
    <t>賞与引当金</t>
    <phoneticPr fontId="4"/>
  </si>
  <si>
    <t>退職給付引当金</t>
    <phoneticPr fontId="4"/>
  </si>
  <si>
    <t>賞与引当金</t>
    <phoneticPr fontId="4"/>
  </si>
  <si>
    <t>　</t>
    <phoneticPr fontId="4"/>
  </si>
  <si>
    <t>　</t>
    <phoneticPr fontId="4"/>
  </si>
  <si>
    <t>賞与引当金繰入額</t>
    <phoneticPr fontId="4"/>
  </si>
  <si>
    <t>退職給付引当金繰入額</t>
  </si>
  <si>
    <t>恩給費</t>
  </si>
  <si>
    <t>恩給費</t>
    <phoneticPr fontId="4"/>
  </si>
  <si>
    <t>恩給引当金繰入額</t>
    <phoneticPr fontId="4"/>
  </si>
  <si>
    <t>補助金等</t>
    <phoneticPr fontId="4"/>
  </si>
  <si>
    <t>ＰＬ：独立行政法人運営費交付金</t>
    <phoneticPr fontId="4"/>
  </si>
  <si>
    <t>独立行政法人運営費交付金</t>
    <phoneticPr fontId="4"/>
  </si>
  <si>
    <t>交付税及び譲与税配付金特別会計への繰入</t>
    <phoneticPr fontId="4"/>
  </si>
  <si>
    <t>その他の負債分</t>
    <phoneticPr fontId="4"/>
  </si>
  <si>
    <t>その他の債権分</t>
    <phoneticPr fontId="4"/>
  </si>
  <si>
    <t>減価償却費</t>
    <phoneticPr fontId="4"/>
  </si>
  <si>
    <t>貸倒引当金繰入額</t>
    <phoneticPr fontId="4"/>
  </si>
  <si>
    <t>貸倒引当金</t>
    <phoneticPr fontId="4"/>
  </si>
  <si>
    <t>未収金</t>
    <rPh sb="0" eb="3">
      <t>ミシュウキン</t>
    </rPh>
    <phoneticPr fontId="4"/>
  </si>
  <si>
    <t>資産処分損益</t>
    <phoneticPr fontId="4"/>
  </si>
  <si>
    <t>立木</t>
    <rPh sb="0" eb="2">
      <t>リュウボク</t>
    </rPh>
    <phoneticPr fontId="4"/>
  </si>
  <si>
    <t>主管の財源</t>
    <phoneticPr fontId="4"/>
  </si>
  <si>
    <t>庁費等</t>
    <phoneticPr fontId="4"/>
  </si>
  <si>
    <t>　　ソフトウェア</t>
    <phoneticPr fontId="4"/>
  </si>
  <si>
    <t>前払費用</t>
    <phoneticPr fontId="4"/>
  </si>
  <si>
    <t>政党助成費　</t>
    <phoneticPr fontId="4"/>
  </si>
  <si>
    <t>その他の経費</t>
  </si>
  <si>
    <t>未収金</t>
    <phoneticPr fontId="4"/>
  </si>
  <si>
    <t>配賦財源</t>
    <phoneticPr fontId="4"/>
  </si>
  <si>
    <t>無償所管換等</t>
    <phoneticPr fontId="4"/>
  </si>
  <si>
    <t>立木</t>
    <rPh sb="0" eb="2">
      <t>タチキ</t>
    </rPh>
    <phoneticPr fontId="4"/>
  </si>
  <si>
    <t>その他の債権</t>
    <rPh sb="2" eb="3">
      <t>タ</t>
    </rPh>
    <rPh sb="4" eb="6">
      <t>サイケン</t>
    </rPh>
    <phoneticPr fontId="4"/>
  </si>
  <si>
    <t>その他の債務</t>
    <rPh sb="2" eb="3">
      <t>タ</t>
    </rPh>
    <rPh sb="4" eb="6">
      <t>サイム</t>
    </rPh>
    <phoneticPr fontId="4"/>
  </si>
  <si>
    <t>出資金</t>
    <rPh sb="0" eb="3">
      <t>シュッシキン</t>
    </rPh>
    <phoneticPr fontId="4"/>
  </si>
  <si>
    <t>資産評価差額</t>
  </si>
  <si>
    <t>　　工作物（公共用財産）</t>
    <rPh sb="2" eb="5">
      <t>コウサクブツ</t>
    </rPh>
    <rPh sb="6" eb="9">
      <t>コウキョウヨウ</t>
    </rPh>
    <rPh sb="9" eb="11">
      <t>ザイサン</t>
    </rPh>
    <phoneticPr fontId="4"/>
  </si>
  <si>
    <t>　　工作物（公共用財産除く）</t>
    <rPh sb="2" eb="5">
      <t>コウサクブツ</t>
    </rPh>
    <rPh sb="11" eb="12">
      <t>ノゾ</t>
    </rPh>
    <phoneticPr fontId="4"/>
  </si>
  <si>
    <t>公共用財産</t>
    <rPh sb="0" eb="3">
      <t>コウキョウヨウ</t>
    </rPh>
    <rPh sb="3" eb="5">
      <t>ザイサン</t>
    </rPh>
    <phoneticPr fontId="4"/>
  </si>
  <si>
    <t>　　出資金</t>
    <rPh sb="2" eb="5">
      <t>シュッシキン</t>
    </rPh>
    <phoneticPr fontId="4"/>
  </si>
  <si>
    <t>　　航空機</t>
    <rPh sb="2" eb="5">
      <t>コウクウキ</t>
    </rPh>
    <phoneticPr fontId="4"/>
  </si>
  <si>
    <t>建物</t>
    <rPh sb="0" eb="2">
      <t>タテモノ</t>
    </rPh>
    <phoneticPr fontId="4"/>
  </si>
  <si>
    <t>航空機</t>
    <rPh sb="0" eb="3">
      <t>コウクウキ</t>
    </rPh>
    <phoneticPr fontId="4"/>
  </si>
  <si>
    <t>工作物（公共用財産除く）</t>
    <phoneticPr fontId="4"/>
  </si>
  <si>
    <t>システム修正前計上額</t>
    <rPh sb="4" eb="7">
      <t>シュウセイマエ</t>
    </rPh>
    <rPh sb="7" eb="10">
      <t>ケイジョウガク</t>
    </rPh>
    <phoneticPr fontId="4"/>
  </si>
  <si>
    <t>システム修正額</t>
    <rPh sb="4" eb="6">
      <t>シュウセイ</t>
    </rPh>
    <rPh sb="6" eb="7">
      <t>ガク</t>
    </rPh>
    <phoneticPr fontId="4"/>
  </si>
  <si>
    <t xml:space="preserve"> </t>
    <phoneticPr fontId="4"/>
  </si>
  <si>
    <t xml:space="preserve"> </t>
    <phoneticPr fontId="4"/>
  </si>
  <si>
    <t>資産価値「０｝の物品を売り払った</t>
    <rPh sb="0" eb="2">
      <t>シサン</t>
    </rPh>
    <rPh sb="2" eb="4">
      <t>カチ</t>
    </rPh>
    <rPh sb="8" eb="10">
      <t>ブッピン</t>
    </rPh>
    <rPh sb="11" eb="12">
      <t>ウ</t>
    </rPh>
    <rPh sb="13" eb="14">
      <t>ハラ</t>
    </rPh>
    <phoneticPr fontId="4"/>
  </si>
  <si>
    <t>　</t>
    <phoneticPr fontId="4"/>
  </si>
  <si>
    <t>委託費等</t>
  </si>
  <si>
    <t>現金・預金</t>
  </si>
  <si>
    <t>未払金</t>
  </si>
  <si>
    <t>賞与引当金</t>
  </si>
  <si>
    <t>退職給付引当金</t>
  </si>
  <si>
    <t>賞与引当金繰入額</t>
  </si>
  <si>
    <t>恩給引当金</t>
  </si>
  <si>
    <t>恩給引当金繰入額</t>
  </si>
  <si>
    <t>補助金等</t>
  </si>
  <si>
    <t>独立行政法人運営費交付金</t>
  </si>
  <si>
    <t>交付税及び譲与税配付金特別会計への繰入</t>
  </si>
  <si>
    <t>その他の負債分</t>
  </si>
  <si>
    <t>その他の債権分</t>
  </si>
  <si>
    <t>建物</t>
  </si>
  <si>
    <t>工作物</t>
  </si>
  <si>
    <t>航空機</t>
  </si>
  <si>
    <t>減価償却費</t>
  </si>
  <si>
    <t>無形固定資産</t>
  </si>
  <si>
    <t>貸倒引当金</t>
  </si>
  <si>
    <t>貸倒引当金繰入額</t>
  </si>
  <si>
    <t>資産処分損益</t>
  </si>
  <si>
    <t>立木</t>
  </si>
  <si>
    <t>庁費等</t>
  </si>
  <si>
    <t>無形固定資産</t>
    <rPh sb="0" eb="2">
      <t>ムケイ</t>
    </rPh>
    <rPh sb="2" eb="6">
      <t>コテイシサン</t>
    </rPh>
    <phoneticPr fontId="4"/>
  </si>
  <si>
    <t>物品</t>
  </si>
  <si>
    <t>未収金</t>
  </si>
  <si>
    <t>前払費用</t>
  </si>
  <si>
    <t>政党助成費　</t>
  </si>
  <si>
    <t>主管の財源</t>
  </si>
  <si>
    <t>配賦財源</t>
  </si>
  <si>
    <t>無償所管換等</t>
  </si>
  <si>
    <t>公共用財産</t>
  </si>
  <si>
    <t>土地</t>
  </si>
  <si>
    <t>国有財産整理勘定</t>
    <rPh sb="0" eb="2">
      <t>コクユウ</t>
    </rPh>
    <rPh sb="2" eb="4">
      <t>ザイサン</t>
    </rPh>
    <rPh sb="4" eb="6">
      <t>セイリ</t>
    </rPh>
    <rPh sb="6" eb="8">
      <t>カンジョウ</t>
    </rPh>
    <phoneticPr fontId="4"/>
  </si>
  <si>
    <t>出資金</t>
  </si>
  <si>
    <t>公会計システム導入前債権</t>
    <rPh sb="0" eb="1">
      <t>コウ</t>
    </rPh>
    <rPh sb="1" eb="3">
      <t>カイケイ</t>
    </rPh>
    <rPh sb="7" eb="9">
      <t>ドウニュウ</t>
    </rPh>
    <rPh sb="9" eb="10">
      <t>マエ</t>
    </rPh>
    <rPh sb="10" eb="12">
      <t>サイケン</t>
    </rPh>
    <phoneticPr fontId="4"/>
  </si>
  <si>
    <t>財務書類に表示しない勘定科目（借方）</t>
    <rPh sb="0" eb="2">
      <t>ザイム</t>
    </rPh>
    <rPh sb="2" eb="4">
      <t>ショルイ</t>
    </rPh>
    <rPh sb="5" eb="7">
      <t>ヒョウジ</t>
    </rPh>
    <rPh sb="10" eb="12">
      <t>カンジョウ</t>
    </rPh>
    <rPh sb="12" eb="14">
      <t>カモク</t>
    </rPh>
    <rPh sb="15" eb="17">
      <t>カリカタ</t>
    </rPh>
    <phoneticPr fontId="4"/>
  </si>
  <si>
    <t>仕訳情報なし（借方）</t>
    <rPh sb="0" eb="2">
      <t>シワケ</t>
    </rPh>
    <rPh sb="2" eb="4">
      <t>ジョウホウ</t>
    </rPh>
    <rPh sb="7" eb="9">
      <t>カリカタ</t>
    </rPh>
    <phoneticPr fontId="4"/>
  </si>
  <si>
    <t>財務書類に表示しない勘定科目（貸方）</t>
    <rPh sb="0" eb="2">
      <t>ザイム</t>
    </rPh>
    <rPh sb="2" eb="4">
      <t>ショルイ</t>
    </rPh>
    <rPh sb="5" eb="7">
      <t>ヒョウジ</t>
    </rPh>
    <rPh sb="10" eb="12">
      <t>カンジョウ</t>
    </rPh>
    <rPh sb="12" eb="14">
      <t>カモク</t>
    </rPh>
    <rPh sb="15" eb="17">
      <t>カシカタ</t>
    </rPh>
    <phoneticPr fontId="4"/>
  </si>
  <si>
    <t>仕訳情報なし（貸方）</t>
    <rPh sb="0" eb="2">
      <t>シワケ</t>
    </rPh>
    <rPh sb="2" eb="4">
      <t>ジョウホウ</t>
    </rPh>
    <rPh sb="7" eb="9">
      <t>カシカタ</t>
    </rPh>
    <phoneticPr fontId="4"/>
  </si>
  <si>
    <t>委託費</t>
    <phoneticPr fontId="4"/>
  </si>
  <si>
    <t>　</t>
    <phoneticPr fontId="4"/>
  </si>
  <si>
    <t>貸倒損失</t>
    <rPh sb="2" eb="4">
      <t>ソンシツ</t>
    </rPh>
    <phoneticPr fontId="4"/>
  </si>
  <si>
    <t>計</t>
    <rPh sb="0" eb="1">
      <t>ケイ</t>
    </rPh>
    <phoneticPr fontId="4"/>
  </si>
  <si>
    <t>資産</t>
    <rPh sb="0" eb="2">
      <t>シサン</t>
    </rPh>
    <phoneticPr fontId="4"/>
  </si>
  <si>
    <t>負債</t>
    <rPh sb="0" eb="2">
      <t>フサイ</t>
    </rPh>
    <phoneticPr fontId="4"/>
  </si>
  <si>
    <t>業務費用</t>
    <rPh sb="0" eb="2">
      <t>ギョウム</t>
    </rPh>
    <rPh sb="2" eb="4">
      <t>ヒヨウ</t>
    </rPh>
    <phoneticPr fontId="4"/>
  </si>
  <si>
    <t>差額計算</t>
    <rPh sb="0" eb="2">
      <t>サガク</t>
    </rPh>
    <rPh sb="2" eb="4">
      <t>ケイサン</t>
    </rPh>
    <phoneticPr fontId="4"/>
  </si>
  <si>
    <t>委託費</t>
    <phoneticPr fontId="4"/>
  </si>
  <si>
    <t>独立行政法人運営費交付金</t>
    <phoneticPr fontId="4"/>
  </si>
  <si>
    <t>正規な計上額</t>
    <rPh sb="0" eb="2">
      <t>セイキ</t>
    </rPh>
    <rPh sb="3" eb="6">
      <t>ケイジョウガク</t>
    </rPh>
    <phoneticPr fontId="4"/>
  </si>
  <si>
    <t>　</t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</si>
  <si>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</si>
  <si>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</si>
  <si>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</si>
  <si>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</si>
  <si>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退職金引当金</t>
    <phoneticPr fontId="4"/>
  </si>
  <si>
    <t>退職金引当金</t>
    <rPh sb="0" eb="3">
      <t>タイショクキン</t>
    </rPh>
    <phoneticPr fontId="4"/>
  </si>
  <si>
    <t>←「０」になることを確認</t>
    <rPh sb="10" eb="12">
      <t>カクニン</t>
    </rPh>
    <phoneticPr fontId="4"/>
  </si>
  <si>
    <t>　</t>
    <phoneticPr fontId="4"/>
  </si>
  <si>
    <t xml:space="preserve"> </t>
    <phoneticPr fontId="4"/>
  </si>
  <si>
    <t>H23資金収支</t>
    <rPh sb="3" eb="5">
      <t>シキン</t>
    </rPh>
    <rPh sb="5" eb="7">
      <t>シュウシ</t>
    </rPh>
    <phoneticPr fontId="4"/>
  </si>
  <si>
    <t>H2２年度末（△）</t>
    <rPh sb="3" eb="5">
      <t>ネンド</t>
    </rPh>
    <rPh sb="5" eb="6">
      <t>マツ</t>
    </rPh>
    <phoneticPr fontId="4"/>
  </si>
  <si>
    <t>H23年度末（＋）</t>
    <rPh sb="3" eb="5">
      <t>ネンド</t>
    </rPh>
    <rPh sb="5" eb="6">
      <t>マツ</t>
    </rPh>
    <phoneticPr fontId="4"/>
  </si>
  <si>
    <t>H2３年度末（△）</t>
    <rPh sb="3" eb="5">
      <t>ネンド</t>
    </rPh>
    <rPh sb="5" eb="6">
      <t>マツ</t>
    </rPh>
    <phoneticPr fontId="4"/>
  </si>
  <si>
    <t>H23年度末（△）</t>
    <rPh sb="3" eb="5">
      <t>ネンド</t>
    </rPh>
    <rPh sb="5" eb="6">
      <t>マツ</t>
    </rPh>
    <phoneticPr fontId="4"/>
  </si>
  <si>
    <t>主管の財源</t>
    <phoneticPr fontId="4"/>
  </si>
  <si>
    <t>資産処分損益</t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</si>
  <si>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</si>
  <si>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資産価値「０｝の物品を売り払った→科目振替のみ</t>
    <rPh sb="0" eb="2">
      <t>シサン</t>
    </rPh>
    <rPh sb="2" eb="4">
      <t>カチ</t>
    </rPh>
    <rPh sb="8" eb="10">
      <t>ブッピン</t>
    </rPh>
    <rPh sb="11" eb="12">
      <t>ウ</t>
    </rPh>
    <rPh sb="13" eb="14">
      <t>ハラ</t>
    </rPh>
    <rPh sb="17" eb="19">
      <t>カモク</t>
    </rPh>
    <rPh sb="19" eb="21">
      <t>フリカエ</t>
    </rPh>
    <phoneticPr fontId="4"/>
  </si>
  <si>
    <t>平成２３年度</t>
    <rPh sb="0" eb="2">
      <t>ヘイセイ</t>
    </rPh>
    <rPh sb="4" eb="6">
      <t>ネンド</t>
    </rPh>
    <phoneticPr fontId="4"/>
  </si>
  <si>
    <t>自：平成2３年4月1日　　至：平成2４年3月31日</t>
    <phoneticPr fontId="4"/>
  </si>
  <si>
    <t>増減</t>
    <rPh sb="0" eb="2">
      <t>ゾウゲン</t>
    </rPh>
    <phoneticPr fontId="4"/>
  </si>
  <si>
    <t>財務省指示</t>
    <rPh sb="0" eb="3">
      <t>ザイムショウ</t>
    </rPh>
    <rPh sb="3" eb="5">
      <t>シジ</t>
    </rPh>
    <phoneticPr fontId="4"/>
  </si>
  <si>
    <t>H24年度末（＋）</t>
    <rPh sb="3" eb="5">
      <t>ネンド</t>
    </rPh>
    <rPh sb="5" eb="6">
      <t>マツ</t>
    </rPh>
    <phoneticPr fontId="4"/>
  </si>
  <si>
    <t>H24年度末（△）</t>
    <rPh sb="3" eb="5">
      <t>ネンド</t>
    </rPh>
    <rPh sb="5" eb="6">
      <t>マツ</t>
    </rPh>
    <phoneticPr fontId="4"/>
  </si>
  <si>
    <t>　　立木</t>
    <rPh sb="2" eb="3">
      <t>タテ</t>
    </rPh>
    <rPh sb="3" eb="4">
      <t>キ</t>
    </rPh>
    <phoneticPr fontId="4"/>
  </si>
  <si>
    <t>立木</t>
    <rPh sb="0" eb="1">
      <t>タ</t>
    </rPh>
    <rPh sb="1" eb="2">
      <t>キ</t>
    </rPh>
    <phoneticPr fontId="4"/>
  </si>
  <si>
    <t>平成２４年度</t>
    <rPh sb="0" eb="2">
      <t>ヘイセイ</t>
    </rPh>
    <rPh sb="4" eb="6">
      <t>ネンド</t>
    </rPh>
    <phoneticPr fontId="4"/>
  </si>
  <si>
    <r>
      <t xml:space="preserve">       </t>
    </r>
    <r>
      <rPr>
        <sz val="11"/>
        <rFont val="ＭＳ Ｐゴシック"/>
        <family val="3"/>
        <charset val="128"/>
      </rPr>
      <t>退職給付引当金繰入額</t>
    </r>
    <rPh sb="7" eb="9">
      <t>タイショク</t>
    </rPh>
    <rPh sb="9" eb="11">
      <t>キュウフ</t>
    </rPh>
    <rPh sb="11" eb="14">
      <t>ヒキアテキン</t>
    </rPh>
    <rPh sb="14" eb="17">
      <t>クリイレガク</t>
    </rPh>
    <phoneticPr fontId="4"/>
  </si>
  <si>
    <t>退職給付引当金の復興特会への付替分</t>
    <rPh sb="0" eb="2">
      <t>タイショク</t>
    </rPh>
    <rPh sb="2" eb="4">
      <t>キュウフ</t>
    </rPh>
    <rPh sb="4" eb="6">
      <t>ヒキアテ</t>
    </rPh>
    <rPh sb="6" eb="7">
      <t>キン</t>
    </rPh>
    <rPh sb="8" eb="10">
      <t>フッコウ</t>
    </rPh>
    <rPh sb="10" eb="11">
      <t>トク</t>
    </rPh>
    <rPh sb="11" eb="12">
      <t>カイ</t>
    </rPh>
    <rPh sb="14" eb="16">
      <t>ツケカ</t>
    </rPh>
    <rPh sb="16" eb="17">
      <t>ブン</t>
    </rPh>
    <phoneticPr fontId="4"/>
  </si>
  <si>
    <t>復興特会賞与引当金整理</t>
    <rPh sb="0" eb="2">
      <t>フッコウ</t>
    </rPh>
    <rPh sb="2" eb="3">
      <t>トク</t>
    </rPh>
    <rPh sb="3" eb="4">
      <t>カイ</t>
    </rPh>
    <rPh sb="4" eb="6">
      <t>ショウヨ</t>
    </rPh>
    <rPh sb="6" eb="8">
      <t>ヒキアテ</t>
    </rPh>
    <rPh sb="8" eb="9">
      <t>キン</t>
    </rPh>
    <rPh sb="9" eb="11">
      <t>セイリ</t>
    </rPh>
    <phoneticPr fontId="4"/>
  </si>
  <si>
    <r>
      <t xml:space="preserve">      </t>
    </r>
    <r>
      <rPr>
        <sz val="11"/>
        <rFont val="ＭＳ Ｐゴシック"/>
        <family val="3"/>
        <charset val="128"/>
      </rPr>
      <t>退職給付引当金繰入額</t>
    </r>
    <rPh sb="6" eb="8">
      <t>タイショク</t>
    </rPh>
    <rPh sb="8" eb="10">
      <t>キュウフ</t>
    </rPh>
    <rPh sb="10" eb="13">
      <t>ヒキアテキン</t>
    </rPh>
    <rPh sb="13" eb="16">
      <t>クリイレガク</t>
    </rPh>
    <phoneticPr fontId="4"/>
  </si>
  <si>
    <t>その他の債務等</t>
    <rPh sb="4" eb="7">
      <t>サイムトウ</t>
    </rPh>
    <phoneticPr fontId="4"/>
  </si>
  <si>
    <t>=(A)-(B)(0になると修正仕訳の貸借合計が一致)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4"/>
  </si>
  <si>
    <t>　　　復興庁への出向者分の付替</t>
    <rPh sb="3" eb="5">
      <t>フッコウ</t>
    </rPh>
    <rPh sb="5" eb="6">
      <t>チョウ</t>
    </rPh>
    <rPh sb="8" eb="11">
      <t>シュッコウシャ</t>
    </rPh>
    <rPh sb="11" eb="12">
      <t>ブン</t>
    </rPh>
    <rPh sb="13" eb="15">
      <t>ツケカ</t>
    </rPh>
    <phoneticPr fontId="4"/>
  </si>
  <si>
    <t>退職給付引当金の復興庁への付替分</t>
    <rPh sb="0" eb="2">
      <t>タイショク</t>
    </rPh>
    <rPh sb="2" eb="4">
      <t>キュウフ</t>
    </rPh>
    <rPh sb="4" eb="6">
      <t>ヒキアテ</t>
    </rPh>
    <rPh sb="6" eb="7">
      <t>キン</t>
    </rPh>
    <rPh sb="8" eb="10">
      <t>フッコウ</t>
    </rPh>
    <rPh sb="10" eb="11">
      <t>チョウ</t>
    </rPh>
    <rPh sb="13" eb="15">
      <t>ツケカ</t>
    </rPh>
    <rPh sb="15" eb="16">
      <t>ブン</t>
    </rPh>
    <phoneticPr fontId="4"/>
  </si>
  <si>
    <t>復興庁賞与引当金整理</t>
    <rPh sb="0" eb="2">
      <t>フッコウ</t>
    </rPh>
    <rPh sb="2" eb="3">
      <t>チョウ</t>
    </rPh>
    <rPh sb="3" eb="5">
      <t>ショウヨ</t>
    </rPh>
    <rPh sb="5" eb="7">
      <t>ヒキアテ</t>
    </rPh>
    <rPh sb="7" eb="8">
      <t>キン</t>
    </rPh>
    <rPh sb="8" eb="10">
      <t>セイリ</t>
    </rPh>
    <phoneticPr fontId="4"/>
  </si>
  <si>
    <t>無形固定資産（建設仮勘定）</t>
    <rPh sb="0" eb="2">
      <t>ムケイ</t>
    </rPh>
    <rPh sb="2" eb="6">
      <t>コテイシサン</t>
    </rPh>
    <rPh sb="7" eb="9">
      <t>ケンセツ</t>
    </rPh>
    <rPh sb="9" eb="12">
      <t>カリカンジョウ</t>
    </rPh>
    <phoneticPr fontId="4"/>
  </si>
  <si>
    <t>退職給付引当金の復興特会への付替分</t>
  </si>
  <si>
    <t>退職給付引当金の復興庁への付替分</t>
  </si>
  <si>
    <r>
      <t>　　　　</t>
    </r>
    <r>
      <rPr>
        <sz val="14"/>
        <color indexed="30"/>
        <rFont val="ＭＳ Ｐゴシック"/>
        <family val="3"/>
        <charset val="128"/>
      </rPr>
      <t>✔</t>
    </r>
    <r>
      <rPr>
        <sz val="14"/>
        <rFont val="ＭＳ Ｐゴシック"/>
        <family val="3"/>
        <charset val="128"/>
      </rPr>
      <t>：前期の金額と一致</t>
    </r>
    <rPh sb="6" eb="8">
      <t>ゼンキ</t>
    </rPh>
    <rPh sb="9" eb="11">
      <t>キンガク</t>
    </rPh>
    <rPh sb="12" eb="14">
      <t>イッチ</t>
    </rPh>
    <phoneticPr fontId="4"/>
  </si>
  <si>
    <t>　　　復興特会への出向者分の付替</t>
    <rPh sb="3" eb="5">
      <t>フッコウ</t>
    </rPh>
    <rPh sb="5" eb="6">
      <t>トク</t>
    </rPh>
    <rPh sb="6" eb="7">
      <t>カイ</t>
    </rPh>
    <rPh sb="9" eb="12">
      <t>シュッコウシャ</t>
    </rPh>
    <rPh sb="12" eb="13">
      <t>ブン</t>
    </rPh>
    <rPh sb="14" eb="16">
      <t>ツケカ</t>
    </rPh>
    <phoneticPr fontId="4"/>
  </si>
  <si>
    <t>ソフトウェア仮勘定</t>
    <phoneticPr fontId="4"/>
  </si>
  <si>
    <t>　　ソフトウェア仮勘定</t>
    <rPh sb="8" eb="9">
      <t>カリ</t>
    </rPh>
    <rPh sb="9" eb="11">
      <t>カンジョウ</t>
    </rPh>
    <phoneticPr fontId="4"/>
  </si>
  <si>
    <t>ソフトウェア仮勘定</t>
    <rPh sb="6" eb="9">
      <t>カリカンジョウ</t>
    </rPh>
    <phoneticPr fontId="4"/>
  </si>
  <si>
    <t>総務省一般会計</t>
    <rPh sb="0" eb="3">
      <t>ソウムショウ</t>
    </rPh>
    <rPh sb="3" eb="5">
      <t>イッパン</t>
    </rPh>
    <rPh sb="5" eb="7">
      <t>カイケイ</t>
    </rPh>
    <phoneticPr fontId="4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</si>
  <si>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4"/>
  </si>
  <si>
    <t>(単位：百万円)</t>
    <rPh sb="1" eb="3">
      <t>タンイ</t>
    </rPh>
    <rPh sb="4" eb="7">
      <t>ヒャクマンエン</t>
    </rPh>
    <phoneticPr fontId="4"/>
  </si>
  <si>
    <t>前会計年度</t>
    <rPh sb="0" eb="1">
      <t>ゼン</t>
    </rPh>
    <rPh sb="1" eb="3">
      <t>カイケイ</t>
    </rPh>
    <rPh sb="3" eb="5">
      <t>ネンド</t>
    </rPh>
    <phoneticPr fontId="4"/>
  </si>
  <si>
    <t>本会計年度</t>
    <rPh sb="0" eb="1">
      <t>ホン</t>
    </rPh>
    <rPh sb="1" eb="3">
      <t>カイケイ</t>
    </rPh>
    <rPh sb="3" eb="5">
      <t>ネンド</t>
    </rPh>
    <phoneticPr fontId="4"/>
  </si>
  <si>
    <t>3月31日)</t>
    <rPh sb="1" eb="2">
      <t>ガツ</t>
    </rPh>
    <rPh sb="4" eb="5">
      <t>ニチ</t>
    </rPh>
    <phoneticPr fontId="4"/>
  </si>
  <si>
    <t>＜資産の部＞</t>
    <rPh sb="1" eb="2">
      <t>シ</t>
    </rPh>
    <rPh sb="2" eb="3">
      <t>サン</t>
    </rPh>
    <rPh sb="4" eb="5">
      <t>ブ</t>
    </rPh>
    <phoneticPr fontId="4"/>
  </si>
  <si>
    <t>＜負債の部＞</t>
    <rPh sb="1" eb="3">
      <t>フサイ</t>
    </rPh>
    <rPh sb="4" eb="5">
      <t>ブ</t>
    </rPh>
    <phoneticPr fontId="4"/>
  </si>
  <si>
    <t>その他の債権等</t>
    <phoneticPr fontId="4"/>
  </si>
  <si>
    <t>その他の債務等</t>
  </si>
  <si>
    <t>国有財産（公共用財産を除く）</t>
    <phoneticPr fontId="4"/>
  </si>
  <si>
    <t>土地</t>
    <phoneticPr fontId="4"/>
  </si>
  <si>
    <t>立木竹</t>
    <phoneticPr fontId="4"/>
  </si>
  <si>
    <t>工作物</t>
    <phoneticPr fontId="4"/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</si>
  <si>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4"/>
  </si>
  <si>
    <t>物品</t>
    <phoneticPr fontId="4"/>
  </si>
  <si>
    <t>資産・負債差額</t>
    <rPh sb="0" eb="2">
      <t>シサン</t>
    </rPh>
    <rPh sb="3" eb="5">
      <t>フサイ</t>
    </rPh>
    <rPh sb="5" eb="7">
      <t>サガク</t>
    </rPh>
    <phoneticPr fontId="4"/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</si>
  <si>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4"/>
  </si>
  <si>
    <t>業務費用計算書</t>
    <rPh sb="0" eb="1">
      <t>ギョウ</t>
    </rPh>
    <rPh sb="1" eb="2">
      <t>ツトム</t>
    </rPh>
    <rPh sb="2" eb="3">
      <t>ヒ</t>
    </rPh>
    <rPh sb="3" eb="4">
      <t>ヨウ</t>
    </rPh>
    <rPh sb="4" eb="5">
      <t>ケイ</t>
    </rPh>
    <rPh sb="5" eb="6">
      <t>サン</t>
    </rPh>
    <rPh sb="6" eb="7">
      <t>ショ</t>
    </rPh>
    <phoneticPr fontId="4"/>
  </si>
  <si>
    <t>前会計年度</t>
    <rPh sb="0" eb="1">
      <t>マエ</t>
    </rPh>
    <rPh sb="1" eb="3">
      <t>カイケイ</t>
    </rPh>
    <rPh sb="3" eb="5">
      <t>ネンド</t>
    </rPh>
    <phoneticPr fontId="4"/>
  </si>
  <si>
    <t>資産・負債差額増減計算書</t>
    <rPh sb="0" eb="2">
      <t>シサン</t>
    </rPh>
    <rPh sb="3" eb="5">
      <t>フサイ</t>
    </rPh>
    <rPh sb="5" eb="7">
      <t>サガク</t>
    </rPh>
    <rPh sb="7" eb="9">
      <t>ゾウゲン</t>
    </rPh>
    <rPh sb="9" eb="12">
      <t>ケイサンショ</t>
    </rPh>
    <phoneticPr fontId="4"/>
  </si>
  <si>
    <t>区分別収支計算書</t>
    <rPh sb="0" eb="2">
      <t>クブン</t>
    </rPh>
    <rPh sb="2" eb="3">
      <t>ベツ</t>
    </rPh>
    <rPh sb="3" eb="5">
      <t>シュウシ</t>
    </rPh>
    <rPh sb="5" eb="7">
      <t>ケイサン</t>
    </rPh>
    <rPh sb="7" eb="8">
      <t>ショ</t>
    </rPh>
    <phoneticPr fontId="4"/>
  </si>
  <si>
    <t>Ⅰ　業務収支</t>
  </si>
  <si>
    <t>１　財源</t>
  </si>
  <si>
    <t>財源合計</t>
    <phoneticPr fontId="4"/>
  </si>
  <si>
    <t>２　業務支出</t>
  </si>
  <si>
    <t>(1)　業務支出（施設整備支出を除く）</t>
  </si>
  <si>
    <t>業務支出（施設整備支出を除く）合計</t>
  </si>
  <si>
    <t>業務支出合計</t>
  </si>
  <si>
    <t>業務収支</t>
  </si>
  <si>
    <t>Ⅱ　財務収支</t>
  </si>
  <si>
    <t>財務収支</t>
  </si>
  <si>
    <t>本年度収支</t>
  </si>
  <si>
    <t>翌年度歳入繰入</t>
  </si>
  <si>
    <t>本年度末現金･預金残高</t>
  </si>
  <si>
    <t>政党助成費</t>
  </si>
  <si>
    <t>Ⅲ　財源</t>
    <rPh sb="2" eb="3">
      <t>ザイ</t>
    </rPh>
    <rPh sb="3" eb="4">
      <t>ミナモト</t>
    </rPh>
    <phoneticPr fontId="4"/>
  </si>
  <si>
    <t>Ⅳ　無償所管換等</t>
    <phoneticPr fontId="4"/>
  </si>
  <si>
    <t>Ⅴ　資産評価差額</t>
    <phoneticPr fontId="4"/>
  </si>
  <si>
    <t>主管の収納済歳入額</t>
  </si>
  <si>
    <t>庁費等の支出</t>
  </si>
  <si>
    <t>その他の支出</t>
  </si>
  <si>
    <t>建物に係る支出</t>
  </si>
  <si>
    <t>工作物に係る支出</t>
  </si>
  <si>
    <t>航空機に係る支出</t>
  </si>
  <si>
    <t>施設整備支出合計</t>
  </si>
  <si>
    <t>(2)　施設整備支出</t>
    <phoneticPr fontId="4"/>
  </si>
  <si>
    <t>立木竹に係る支出</t>
    <rPh sb="0" eb="1">
      <t>タ</t>
    </rPh>
    <rPh sb="1" eb="2">
      <t>キ</t>
    </rPh>
    <rPh sb="2" eb="3">
      <t>タケ</t>
    </rPh>
    <rPh sb="4" eb="5">
      <t>カカ</t>
    </rPh>
    <rPh sb="6" eb="8">
      <t>シシュツ</t>
    </rPh>
    <phoneticPr fontId="4"/>
  </si>
  <si>
    <t>平成２４年度</t>
    <phoneticPr fontId="4"/>
  </si>
  <si>
    <t>自：平成24年4月1日　　至：平成25年3月31日</t>
    <phoneticPr fontId="4"/>
  </si>
  <si>
    <t>H24資金収支</t>
    <rPh sb="3" eb="5">
      <t>シキン</t>
    </rPh>
    <rPh sb="5" eb="7">
      <t>シュウシ</t>
    </rPh>
    <phoneticPr fontId="4"/>
  </si>
  <si>
    <t>　</t>
    <phoneticPr fontId="4"/>
  </si>
  <si>
    <t>賞与引当金</t>
    <phoneticPr fontId="4"/>
  </si>
  <si>
    <t>退職給付引当金</t>
    <phoneticPr fontId="4"/>
  </si>
  <si>
    <t>賞与引当金繰入額</t>
    <phoneticPr fontId="4"/>
  </si>
  <si>
    <t>賞与引当金</t>
    <phoneticPr fontId="4"/>
  </si>
  <si>
    <t>　</t>
    <phoneticPr fontId="4"/>
  </si>
  <si>
    <t>退職給付引当金</t>
    <phoneticPr fontId="4"/>
  </si>
  <si>
    <t>恩給費</t>
    <phoneticPr fontId="4"/>
  </si>
  <si>
    <t>恩給引当金繰入額</t>
    <phoneticPr fontId="4"/>
  </si>
  <si>
    <t>補助金等</t>
    <phoneticPr fontId="4"/>
  </si>
  <si>
    <t>ＰＬ：独立行政法人運営費交付金</t>
    <phoneticPr fontId="4"/>
  </si>
  <si>
    <t>独立行政法人運営費交付金</t>
    <phoneticPr fontId="4"/>
  </si>
  <si>
    <t>交付税及び譲与税配付金特別会計への繰入</t>
    <phoneticPr fontId="4"/>
  </si>
  <si>
    <t>その他の負債分</t>
    <phoneticPr fontId="4"/>
  </si>
  <si>
    <t>その他の債権分</t>
    <phoneticPr fontId="4"/>
  </si>
  <si>
    <t xml:space="preserve"> </t>
    <phoneticPr fontId="4"/>
  </si>
  <si>
    <t>減価償却費</t>
    <phoneticPr fontId="4"/>
  </si>
  <si>
    <t>貸倒引当金</t>
    <phoneticPr fontId="4"/>
  </si>
  <si>
    <t>貸倒引当金繰入額</t>
    <phoneticPr fontId="4"/>
  </si>
  <si>
    <t>資産処分損益</t>
    <phoneticPr fontId="4"/>
  </si>
  <si>
    <t>　　ソフトウェア</t>
    <phoneticPr fontId="4"/>
  </si>
  <si>
    <t>庁費等</t>
    <phoneticPr fontId="4"/>
  </si>
  <si>
    <t>前払費用</t>
    <phoneticPr fontId="4"/>
  </si>
  <si>
    <t>政党助成費　</t>
    <phoneticPr fontId="4"/>
  </si>
  <si>
    <t>主管の財源</t>
    <phoneticPr fontId="4"/>
  </si>
  <si>
    <t>未収金</t>
    <phoneticPr fontId="4"/>
  </si>
  <si>
    <t>配賦財源</t>
    <phoneticPr fontId="4"/>
  </si>
  <si>
    <t>無償所管換等</t>
    <phoneticPr fontId="4"/>
  </si>
  <si>
    <t>退職金引当金</t>
    <phoneticPr fontId="4"/>
  </si>
  <si>
    <t>遺族年金引当金繰入額</t>
    <phoneticPr fontId="4"/>
  </si>
  <si>
    <t>工作物（公共用財産除く）</t>
    <phoneticPr fontId="4"/>
  </si>
  <si>
    <t>　　　　　　　　↑</t>
    <phoneticPr fontId="4"/>
  </si>
  <si>
    <t>Check Mark</t>
    <phoneticPr fontId="4"/>
  </si>
  <si>
    <t>有形固定資産</t>
    <phoneticPr fontId="4"/>
  </si>
  <si>
    <t>電話加入権等</t>
    <phoneticPr fontId="4"/>
  </si>
  <si>
    <t>ソフトウェア</t>
    <phoneticPr fontId="4"/>
  </si>
  <si>
    <t>遺族年金引当金</t>
    <phoneticPr fontId="4"/>
  </si>
  <si>
    <t>Ⅵ　本年度末資産・負債差額</t>
    <phoneticPr fontId="4"/>
  </si>
  <si>
    <t>(平成27年</t>
  </si>
  <si>
    <t>(平成28年</t>
  </si>
  <si>
    <t>(自　平成26年４月 1日)</t>
  </si>
  <si>
    <t>(自　平成27年４月 1日)</t>
  </si>
  <si>
    <t>(至　平成27年３月31日)</t>
  </si>
  <si>
    <t>(至　平成28年３月31日)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</si>
</sst>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 &quot;#,##0"/>
    <numFmt numFmtId="177" formatCode="#,##0_ "/>
    <numFmt numFmtId="178" formatCode="#,##0.000;[Red]\-#,##0.000"/>
    <numFmt numFmtId="180" formatCode="[$-411]ge\.m\.d;@"/>
  </numFmts>
  <fonts count="1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i/>
      <sz val="11"/>
      <name val="ＭＳ Ｐ明朝"/>
      <family val="1"/>
      <charset val="128"/>
    </font>
    <font>
      <b/>
      <i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i/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i/>
      <u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4"/>
      <color indexed="3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480BF5"/>
      <name val="ＭＳ Ｐゴシック"/>
      <family val="3"/>
      <charset val="128"/>
    </font>
    <font>
      <sz val="12"/>
      <color rgb="FF480BF5"/>
      <name val="ＭＳ Ｐゴシック"/>
      <family val="3"/>
      <charset val="128"/>
    </font>
    <font>
      <b/>
      <sz val="12"/>
      <color rgb="FF480BF5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i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i/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480BF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theme="5" tint="-0.24997711111789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2"/>
      <color rgb="FF002060"/>
      <name val="ＭＳ ゴシック"/>
      <family val="3"/>
      <charset val="128"/>
    </font>
    <font>
      <sz val="14"/>
      <color rgb="FF00206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メイリオ"/>
      <family val="2"/>
      <charset val="128"/>
    </font>
    <font>
      <sz val="11"/>
      <color indexed="17"/>
      <name val="ＭＳ Ｐゴシック"/>
      <family val="3"/>
      <charset val="128"/>
    </font>
  </fonts>
  <fills count="7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8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50">
    <xf numFmtId="0" fontId="0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91" fillId="0" borderId="0"/>
    <xf numFmtId="38" fontId="91" fillId="0" borderId="0" applyFont="0" applyFill="0" applyBorder="0" applyAlignment="0" applyProtection="0"/>
    <xf numFmtId="6" fontId="91" fillId="0" borderId="0" applyFont="0" applyFill="0" applyBorder="0" applyAlignment="0" applyProtection="0"/>
    <xf numFmtId="180" fontId="92" fillId="55" borderId="0" applyNumberFormat="0" applyBorder="0" applyAlignment="0" applyProtection="0">
      <alignment vertical="center"/>
    </xf>
    <xf numFmtId="180" fontId="1" fillId="32" borderId="0" applyNumberFormat="0" applyBorder="0" applyAlignment="0" applyProtection="0">
      <alignment vertical="center"/>
    </xf>
    <xf numFmtId="180" fontId="92" fillId="56" borderId="0" applyNumberFormat="0" applyBorder="0" applyAlignment="0" applyProtection="0">
      <alignment vertical="center"/>
    </xf>
    <xf numFmtId="180" fontId="1" fillId="36" borderId="0" applyNumberFormat="0" applyBorder="0" applyAlignment="0" applyProtection="0">
      <alignment vertical="center"/>
    </xf>
    <xf numFmtId="180" fontId="92" fillId="57" borderId="0" applyNumberFormat="0" applyBorder="0" applyAlignment="0" applyProtection="0">
      <alignment vertical="center"/>
    </xf>
    <xf numFmtId="180" fontId="1" fillId="40" borderId="0" applyNumberFormat="0" applyBorder="0" applyAlignment="0" applyProtection="0">
      <alignment vertical="center"/>
    </xf>
    <xf numFmtId="180" fontId="92" fillId="58" borderId="0" applyNumberFormat="0" applyBorder="0" applyAlignment="0" applyProtection="0">
      <alignment vertical="center"/>
    </xf>
    <xf numFmtId="180" fontId="1" fillId="44" borderId="0" applyNumberFormat="0" applyBorder="0" applyAlignment="0" applyProtection="0">
      <alignment vertical="center"/>
    </xf>
    <xf numFmtId="180" fontId="92" fillId="59" borderId="0" applyNumberFormat="0" applyBorder="0" applyAlignment="0" applyProtection="0">
      <alignment vertical="center"/>
    </xf>
    <xf numFmtId="180" fontId="1" fillId="48" borderId="0" applyNumberFormat="0" applyBorder="0" applyAlignment="0" applyProtection="0">
      <alignment vertical="center"/>
    </xf>
    <xf numFmtId="180" fontId="92" fillId="60" borderId="0" applyNumberFormat="0" applyBorder="0" applyAlignment="0" applyProtection="0">
      <alignment vertical="center"/>
    </xf>
    <xf numFmtId="180" fontId="1" fillId="52" borderId="0" applyNumberFormat="0" applyBorder="0" applyAlignment="0" applyProtection="0">
      <alignment vertical="center"/>
    </xf>
    <xf numFmtId="180" fontId="92" fillId="61" borderId="0" applyNumberFormat="0" applyBorder="0" applyAlignment="0" applyProtection="0">
      <alignment vertical="center"/>
    </xf>
    <xf numFmtId="180" fontId="1" fillId="33" borderId="0" applyNumberFormat="0" applyBorder="0" applyAlignment="0" applyProtection="0">
      <alignment vertical="center"/>
    </xf>
    <xf numFmtId="180" fontId="92" fillId="62" borderId="0" applyNumberFormat="0" applyBorder="0" applyAlignment="0" applyProtection="0">
      <alignment vertical="center"/>
    </xf>
    <xf numFmtId="180" fontId="1" fillId="37" borderId="0" applyNumberFormat="0" applyBorder="0" applyAlignment="0" applyProtection="0">
      <alignment vertical="center"/>
    </xf>
    <xf numFmtId="180" fontId="92" fillId="63" borderId="0" applyNumberFormat="0" applyBorder="0" applyAlignment="0" applyProtection="0">
      <alignment vertical="center"/>
    </xf>
    <xf numFmtId="180" fontId="1" fillId="41" borderId="0" applyNumberFormat="0" applyBorder="0" applyAlignment="0" applyProtection="0">
      <alignment vertical="center"/>
    </xf>
    <xf numFmtId="180" fontId="92" fillId="58" borderId="0" applyNumberFormat="0" applyBorder="0" applyAlignment="0" applyProtection="0">
      <alignment vertical="center"/>
    </xf>
    <xf numFmtId="180" fontId="1" fillId="45" borderId="0" applyNumberFormat="0" applyBorder="0" applyAlignment="0" applyProtection="0">
      <alignment vertical="center"/>
    </xf>
    <xf numFmtId="180" fontId="92" fillId="61" borderId="0" applyNumberFormat="0" applyBorder="0" applyAlignment="0" applyProtection="0">
      <alignment vertical="center"/>
    </xf>
    <xf numFmtId="180" fontId="1" fillId="49" borderId="0" applyNumberFormat="0" applyBorder="0" applyAlignment="0" applyProtection="0">
      <alignment vertical="center"/>
    </xf>
    <xf numFmtId="180" fontId="92" fillId="64" borderId="0" applyNumberFormat="0" applyBorder="0" applyAlignment="0" applyProtection="0">
      <alignment vertical="center"/>
    </xf>
    <xf numFmtId="180" fontId="1" fillId="53" borderId="0" applyNumberFormat="0" applyBorder="0" applyAlignment="0" applyProtection="0">
      <alignment vertical="center"/>
    </xf>
    <xf numFmtId="180" fontId="93" fillId="65" borderId="0" applyNumberFormat="0" applyBorder="0" applyAlignment="0" applyProtection="0">
      <alignment vertical="center"/>
    </xf>
    <xf numFmtId="180" fontId="90" fillId="34" borderId="0" applyNumberFormat="0" applyBorder="0" applyAlignment="0" applyProtection="0">
      <alignment vertical="center"/>
    </xf>
    <xf numFmtId="180" fontId="93" fillId="62" borderId="0" applyNumberFormat="0" applyBorder="0" applyAlignment="0" applyProtection="0">
      <alignment vertical="center"/>
    </xf>
    <xf numFmtId="180" fontId="90" fillId="38" borderId="0" applyNumberFormat="0" applyBorder="0" applyAlignment="0" applyProtection="0">
      <alignment vertical="center"/>
    </xf>
    <xf numFmtId="180" fontId="93" fillId="63" borderId="0" applyNumberFormat="0" applyBorder="0" applyAlignment="0" applyProtection="0">
      <alignment vertical="center"/>
    </xf>
    <xf numFmtId="180" fontId="90" fillId="42" borderId="0" applyNumberFormat="0" applyBorder="0" applyAlignment="0" applyProtection="0">
      <alignment vertical="center"/>
    </xf>
    <xf numFmtId="180" fontId="93" fillId="66" borderId="0" applyNumberFormat="0" applyBorder="0" applyAlignment="0" applyProtection="0">
      <alignment vertical="center"/>
    </xf>
    <xf numFmtId="180" fontId="90" fillId="46" borderId="0" applyNumberFormat="0" applyBorder="0" applyAlignment="0" applyProtection="0">
      <alignment vertical="center"/>
    </xf>
    <xf numFmtId="180" fontId="93" fillId="67" borderId="0" applyNumberFormat="0" applyBorder="0" applyAlignment="0" applyProtection="0">
      <alignment vertical="center"/>
    </xf>
    <xf numFmtId="180" fontId="90" fillId="50" borderId="0" applyNumberFormat="0" applyBorder="0" applyAlignment="0" applyProtection="0">
      <alignment vertical="center"/>
    </xf>
    <xf numFmtId="180" fontId="93" fillId="68" borderId="0" applyNumberFormat="0" applyBorder="0" applyAlignment="0" applyProtection="0">
      <alignment vertical="center"/>
    </xf>
    <xf numFmtId="180" fontId="90" fillId="54" borderId="0" applyNumberFormat="0" applyBorder="0" applyAlignment="0" applyProtection="0">
      <alignment vertical="center"/>
    </xf>
    <xf numFmtId="180" fontId="93" fillId="69" borderId="0" applyNumberFormat="0" applyBorder="0" applyAlignment="0" applyProtection="0">
      <alignment vertical="center"/>
    </xf>
    <xf numFmtId="180" fontId="90" fillId="31" borderId="0" applyNumberFormat="0" applyBorder="0" applyAlignment="0" applyProtection="0">
      <alignment vertical="center"/>
    </xf>
    <xf numFmtId="180" fontId="93" fillId="70" borderId="0" applyNumberFormat="0" applyBorder="0" applyAlignment="0" applyProtection="0">
      <alignment vertical="center"/>
    </xf>
    <xf numFmtId="180" fontId="90" fillId="35" borderId="0" applyNumberFormat="0" applyBorder="0" applyAlignment="0" applyProtection="0">
      <alignment vertical="center"/>
    </xf>
    <xf numFmtId="180" fontId="93" fillId="71" borderId="0" applyNumberFormat="0" applyBorder="0" applyAlignment="0" applyProtection="0">
      <alignment vertical="center"/>
    </xf>
    <xf numFmtId="180" fontId="90" fillId="39" borderId="0" applyNumberFormat="0" applyBorder="0" applyAlignment="0" applyProtection="0">
      <alignment vertical="center"/>
    </xf>
    <xf numFmtId="180" fontId="93" fillId="66" borderId="0" applyNumberFormat="0" applyBorder="0" applyAlignment="0" applyProtection="0">
      <alignment vertical="center"/>
    </xf>
    <xf numFmtId="180" fontId="90" fillId="43" borderId="0" applyNumberFormat="0" applyBorder="0" applyAlignment="0" applyProtection="0">
      <alignment vertical="center"/>
    </xf>
    <xf numFmtId="180" fontId="93" fillId="67" borderId="0" applyNumberFormat="0" applyBorder="0" applyAlignment="0" applyProtection="0">
      <alignment vertical="center"/>
    </xf>
    <xf numFmtId="180" fontId="90" fillId="47" borderId="0" applyNumberFormat="0" applyBorder="0" applyAlignment="0" applyProtection="0">
      <alignment vertical="center"/>
    </xf>
    <xf numFmtId="180" fontId="93" fillId="72" borderId="0" applyNumberFormat="0" applyBorder="0" applyAlignment="0" applyProtection="0">
      <alignment vertical="center"/>
    </xf>
    <xf numFmtId="180" fontId="90" fillId="51" borderId="0" applyNumberFormat="0" applyBorder="0" applyAlignment="0" applyProtection="0">
      <alignment vertical="center"/>
    </xf>
    <xf numFmtId="180" fontId="94" fillId="0" borderId="0"/>
    <xf numFmtId="180" fontId="95" fillId="0" borderId="0" applyNumberFormat="0" applyFill="0" applyBorder="0" applyAlignment="0" applyProtection="0">
      <alignment vertical="center"/>
    </xf>
    <xf numFmtId="180" fontId="75" fillId="0" borderId="0" applyNumberFormat="0" applyFill="0" applyBorder="0" applyAlignment="0" applyProtection="0">
      <alignment vertical="center"/>
    </xf>
    <xf numFmtId="180" fontId="96" fillId="73" borderId="59" applyNumberFormat="0" applyAlignment="0" applyProtection="0">
      <alignment vertical="center"/>
    </xf>
    <xf numFmtId="180" fontId="86" fillId="29" borderId="56" applyNumberFormat="0" applyAlignment="0" applyProtection="0">
      <alignment vertical="center"/>
    </xf>
    <xf numFmtId="180" fontId="97" fillId="74" borderId="0" applyNumberFormat="0" applyBorder="0" applyAlignment="0" applyProtection="0">
      <alignment vertical="center"/>
    </xf>
    <xf numFmtId="180" fontId="81" fillId="26" borderId="0" applyNumberFormat="0" applyBorder="0" applyAlignment="0" applyProtection="0">
      <alignment vertical="center"/>
    </xf>
    <xf numFmtId="180" fontId="2" fillId="75" borderId="60" applyNumberFormat="0" applyFont="0" applyAlignment="0" applyProtection="0">
      <alignment vertical="center"/>
    </xf>
    <xf numFmtId="180" fontId="1" fillId="30" borderId="57" applyNumberFormat="0" applyFont="0" applyAlignment="0" applyProtection="0">
      <alignment vertical="center"/>
    </xf>
    <xf numFmtId="180" fontId="98" fillId="0" borderId="61" applyNumberFormat="0" applyFill="0" applyAlignment="0" applyProtection="0">
      <alignment vertical="center"/>
    </xf>
    <xf numFmtId="180" fontId="85" fillId="0" borderId="55" applyNumberFormat="0" applyFill="0" applyAlignment="0" applyProtection="0">
      <alignment vertical="center"/>
    </xf>
    <xf numFmtId="180" fontId="99" fillId="56" borderId="0" applyNumberFormat="0" applyBorder="0" applyAlignment="0" applyProtection="0">
      <alignment vertical="center"/>
    </xf>
    <xf numFmtId="180" fontId="80" fillId="25" borderId="0" applyNumberFormat="0" applyBorder="0" applyAlignment="0" applyProtection="0">
      <alignment vertical="center"/>
    </xf>
    <xf numFmtId="180" fontId="100" fillId="76" borderId="62" applyNumberFormat="0" applyAlignment="0" applyProtection="0">
      <alignment vertical="center"/>
    </xf>
    <xf numFmtId="180" fontId="84" fillId="28" borderId="53" applyNumberFormat="0" applyAlignment="0" applyProtection="0">
      <alignment vertical="center"/>
    </xf>
    <xf numFmtId="180" fontId="101" fillId="0" borderId="0" applyNumberFormat="0" applyFill="0" applyBorder="0" applyAlignment="0" applyProtection="0">
      <alignment vertical="center"/>
    </xf>
    <xf numFmtId="180" fontId="87" fillId="0" borderId="0" applyNumberForma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3" fillId="0" borderId="0" applyFont="0" applyFill="0" applyBorder="0" applyAlignment="0" applyProtection="0">
      <alignment vertical="center"/>
    </xf>
    <xf numFmtId="38" fontId="103" fillId="0" borderId="0" applyFont="0" applyFill="0" applyBorder="0" applyAlignment="0" applyProtection="0"/>
    <xf numFmtId="38" fontId="103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180" fontId="104" fillId="0" borderId="63" applyNumberFormat="0" applyFill="0" applyAlignment="0" applyProtection="0">
      <alignment vertical="center"/>
    </xf>
    <xf numFmtId="180" fontId="76" fillId="0" borderId="50" applyNumberFormat="0" applyFill="0" applyAlignment="0" applyProtection="0">
      <alignment vertical="center"/>
    </xf>
    <xf numFmtId="180" fontId="105" fillId="0" borderId="64" applyNumberFormat="0" applyFill="0" applyAlignment="0" applyProtection="0">
      <alignment vertical="center"/>
    </xf>
    <xf numFmtId="180" fontId="77" fillId="0" borderId="51" applyNumberFormat="0" applyFill="0" applyAlignment="0" applyProtection="0">
      <alignment vertical="center"/>
    </xf>
    <xf numFmtId="180" fontId="106" fillId="0" borderId="65" applyNumberFormat="0" applyFill="0" applyAlignment="0" applyProtection="0">
      <alignment vertical="center"/>
    </xf>
    <xf numFmtId="180" fontId="78" fillId="0" borderId="52" applyNumberFormat="0" applyFill="0" applyAlignment="0" applyProtection="0">
      <alignment vertical="center"/>
    </xf>
    <xf numFmtId="180" fontId="106" fillId="0" borderId="0" applyNumberFormat="0" applyFill="0" applyBorder="0" applyAlignment="0" applyProtection="0">
      <alignment vertical="center"/>
    </xf>
    <xf numFmtId="180" fontId="78" fillId="0" borderId="0" applyNumberFormat="0" applyFill="0" applyBorder="0" applyAlignment="0" applyProtection="0">
      <alignment vertical="center"/>
    </xf>
    <xf numFmtId="180" fontId="107" fillId="0" borderId="66" applyNumberFormat="0" applyFill="0" applyAlignment="0" applyProtection="0">
      <alignment vertical="center"/>
    </xf>
    <xf numFmtId="180" fontId="89" fillId="0" borderId="58" applyNumberFormat="0" applyFill="0" applyAlignment="0" applyProtection="0">
      <alignment vertical="center"/>
    </xf>
    <xf numFmtId="180" fontId="108" fillId="76" borderId="67" applyNumberFormat="0" applyAlignment="0" applyProtection="0">
      <alignment vertical="center"/>
    </xf>
    <xf numFmtId="180" fontId="83" fillId="28" borderId="54" applyNumberFormat="0" applyAlignment="0" applyProtection="0">
      <alignment vertical="center"/>
    </xf>
    <xf numFmtId="180" fontId="109" fillId="0" borderId="0" applyNumberFormat="0" applyFill="0" applyBorder="0" applyAlignment="0" applyProtection="0">
      <alignment vertical="center"/>
    </xf>
    <xf numFmtId="180" fontId="88" fillId="0" borderId="0" applyNumberFormat="0" applyFill="0" applyBorder="0" applyAlignment="0" applyProtection="0">
      <alignment vertical="center"/>
    </xf>
    <xf numFmtId="180" fontId="110" fillId="60" borderId="62" applyNumberFormat="0" applyAlignment="0" applyProtection="0">
      <alignment vertical="center"/>
    </xf>
    <xf numFmtId="180" fontId="82" fillId="27" borderId="53" applyNumberFormat="0" applyAlignment="0" applyProtection="0">
      <alignment vertical="center"/>
    </xf>
    <xf numFmtId="180" fontId="2" fillId="0" borderId="0"/>
    <xf numFmtId="0" fontId="2" fillId="0" borderId="0"/>
    <xf numFmtId="180" fontId="102" fillId="0" borderId="0">
      <alignment vertical="center"/>
    </xf>
    <xf numFmtId="180" fontId="102" fillId="0" borderId="0">
      <alignment vertical="center"/>
    </xf>
    <xf numFmtId="180" fontId="102" fillId="0" borderId="0">
      <alignment vertical="center"/>
    </xf>
    <xf numFmtId="180" fontId="2" fillId="0" borderId="0"/>
    <xf numFmtId="180" fontId="2" fillId="0" borderId="0"/>
    <xf numFmtId="180" fontId="102" fillId="0" borderId="0">
      <alignment vertical="center"/>
    </xf>
    <xf numFmtId="180" fontId="102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2" fillId="0" borderId="0"/>
    <xf numFmtId="180" fontId="2" fillId="0" borderId="0"/>
    <xf numFmtId="180" fontId="102" fillId="0" borderId="0">
      <alignment vertical="center"/>
    </xf>
    <xf numFmtId="180" fontId="111" fillId="0" borderId="0">
      <alignment vertical="center"/>
    </xf>
    <xf numFmtId="180" fontId="92" fillId="0" borderId="0"/>
    <xf numFmtId="0" fontId="2" fillId="0" borderId="0"/>
    <xf numFmtId="180" fontId="1" fillId="0" borderId="0">
      <alignment vertical="center"/>
    </xf>
    <xf numFmtId="0" fontId="1" fillId="0" borderId="0">
      <alignment vertical="center"/>
    </xf>
    <xf numFmtId="180" fontId="2" fillId="0" borderId="0"/>
    <xf numFmtId="180" fontId="2" fillId="0" borderId="0"/>
    <xf numFmtId="0" fontId="1" fillId="0" borderId="0">
      <alignment vertical="center"/>
    </xf>
    <xf numFmtId="180" fontId="103" fillId="0" borderId="0"/>
    <xf numFmtId="0" fontId="1" fillId="0" borderId="0">
      <alignment vertical="center"/>
    </xf>
    <xf numFmtId="180" fontId="102" fillId="0" borderId="0">
      <alignment vertical="center"/>
    </xf>
    <xf numFmtId="180" fontId="2" fillId="0" borderId="0">
      <alignment vertical="center"/>
    </xf>
    <xf numFmtId="180" fontId="111" fillId="0" borderId="0">
      <alignment vertical="center"/>
    </xf>
    <xf numFmtId="0" fontId="111" fillId="0" borderId="0">
      <alignment vertical="center"/>
    </xf>
    <xf numFmtId="180" fontId="102" fillId="0" borderId="0">
      <alignment vertical="center"/>
    </xf>
    <xf numFmtId="0" fontId="112" fillId="0" borderId="0">
      <alignment vertical="center"/>
    </xf>
    <xf numFmtId="180" fontId="111" fillId="0" borderId="0">
      <alignment vertical="center"/>
    </xf>
    <xf numFmtId="180" fontId="111" fillId="0" borderId="0">
      <alignment vertical="center"/>
    </xf>
    <xf numFmtId="180" fontId="111" fillId="0" borderId="0">
      <alignment vertical="center"/>
    </xf>
    <xf numFmtId="180" fontId="111" fillId="0" borderId="0">
      <alignment vertical="center"/>
    </xf>
    <xf numFmtId="180" fontId="111" fillId="0" borderId="0">
      <alignment vertical="center"/>
    </xf>
    <xf numFmtId="180" fontId="111" fillId="0" borderId="0">
      <alignment vertical="center"/>
    </xf>
    <xf numFmtId="180" fontId="111" fillId="0" borderId="0">
      <alignment vertical="center"/>
    </xf>
    <xf numFmtId="180" fontId="112" fillId="0" borderId="0">
      <alignment vertical="center"/>
    </xf>
    <xf numFmtId="180" fontId="102" fillId="0" borderId="0">
      <alignment vertical="center"/>
    </xf>
    <xf numFmtId="180" fontId="2" fillId="0" borderId="0"/>
    <xf numFmtId="180" fontId="102" fillId="0" borderId="0">
      <alignment vertical="center"/>
    </xf>
    <xf numFmtId="180" fontId="102" fillId="0" borderId="0">
      <alignment vertical="center"/>
    </xf>
    <xf numFmtId="0" fontId="102" fillId="0" borderId="0">
      <alignment vertical="center"/>
    </xf>
    <xf numFmtId="180" fontId="102" fillId="0" borderId="0">
      <alignment vertical="center"/>
    </xf>
    <xf numFmtId="180" fontId="113" fillId="57" borderId="0" applyNumberFormat="0" applyBorder="0" applyAlignment="0" applyProtection="0">
      <alignment vertical="center"/>
    </xf>
    <xf numFmtId="180" fontId="79" fillId="24" borderId="0" applyNumberFormat="0" applyBorder="0" applyAlignment="0" applyProtection="0">
      <alignment vertical="center"/>
    </xf>
  </cellStyleXfs>
  <cellXfs count="722">
    <xf numFmtId="0" fontId="0" fillId="0" borderId="0" xfId="0"/>
    <xf numFmtId="0" fontId="5" fillId="0" borderId="0" xfId="0" applyFont="1" applyFill="1" applyBorder="1"/>
    <xf numFmtId="176" fontId="8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left" vertical="center"/>
    </xf>
    <xf numFmtId="176" fontId="21" fillId="0" borderId="1" xfId="1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6" fontId="20" fillId="0" borderId="2" xfId="0" applyNumberFormat="1" applyFont="1" applyFill="1" applyBorder="1" applyAlignment="1">
      <alignment vertical="center"/>
    </xf>
    <xf numFmtId="176" fontId="23" fillId="0" borderId="1" xfId="0" applyNumberFormat="1" applyFont="1" applyFill="1" applyBorder="1" applyAlignment="1">
      <alignment vertical="center"/>
    </xf>
    <xf numFmtId="176" fontId="22" fillId="0" borderId="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176" fontId="15" fillId="0" borderId="0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2"/>
    </xf>
    <xf numFmtId="0" fontId="15" fillId="0" borderId="0" xfId="0" applyFont="1" applyFill="1" applyBorder="1" applyAlignment="1">
      <alignment vertical="center" wrapText="1"/>
    </xf>
    <xf numFmtId="38" fontId="15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left" vertical="center" wrapText="1"/>
    </xf>
    <xf numFmtId="176" fontId="15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left" vertical="center" indent="2"/>
    </xf>
    <xf numFmtId="0" fontId="15" fillId="0" borderId="0" xfId="0" applyFont="1" applyFill="1" applyBorder="1" applyAlignment="1">
      <alignment horizontal="left" vertical="center" indent="3"/>
    </xf>
    <xf numFmtId="0" fontId="15" fillId="0" borderId="0" xfId="0" applyFont="1" applyFill="1" applyBorder="1" applyAlignment="1">
      <alignment horizontal="left" vertical="center" wrapText="1" indent="3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15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 indent="2"/>
    </xf>
    <xf numFmtId="0" fontId="24" fillId="0" borderId="0" xfId="0" applyFont="1" applyFill="1" applyAlignment="1">
      <alignment horizontal="left" indent="2"/>
    </xf>
    <xf numFmtId="0" fontId="25" fillId="0" borderId="0" xfId="0" applyFont="1" applyFill="1" applyBorder="1" applyAlignment="1">
      <alignment horizontal="left" vertical="center" indent="2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/>
    <xf numFmtId="176" fontId="24" fillId="0" borderId="0" xfId="1" applyNumberFormat="1" applyFont="1" applyFill="1" applyAlignment="1">
      <alignment horizontal="right"/>
    </xf>
    <xf numFmtId="176" fontId="24" fillId="0" borderId="0" xfId="1" applyNumberFormat="1" applyFont="1" applyFill="1" applyAlignment="1">
      <alignment horizontal="center" vertical="center" wrapText="1"/>
    </xf>
    <xf numFmtId="176" fontId="24" fillId="0" borderId="0" xfId="1" applyNumberFormat="1" applyFont="1" applyFill="1"/>
    <xf numFmtId="176" fontId="24" fillId="0" borderId="0" xfId="1" applyNumberFormat="1" applyFont="1" applyFill="1" applyBorder="1"/>
    <xf numFmtId="176" fontId="24" fillId="0" borderId="0" xfId="0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 shrinkToFit="1"/>
    </xf>
    <xf numFmtId="0" fontId="24" fillId="0" borderId="0" xfId="0" applyFont="1" applyFill="1" applyAlignment="1">
      <alignment horizontal="centerContinuous" vertical="center"/>
    </xf>
    <xf numFmtId="176" fontId="24" fillId="0" borderId="0" xfId="0" applyNumberFormat="1" applyFont="1" applyFill="1"/>
    <xf numFmtId="0" fontId="24" fillId="0" borderId="0" xfId="0" applyFont="1" applyFill="1" applyAlignment="1">
      <alignment horizontal="right"/>
    </xf>
    <xf numFmtId="176" fontId="3" fillId="0" borderId="0" xfId="1" applyNumberFormat="1" applyFont="1" applyFill="1"/>
    <xf numFmtId="0" fontId="24" fillId="2" borderId="0" xfId="0" applyFont="1" applyFill="1"/>
    <xf numFmtId="176" fontId="24" fillId="2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/>
    <xf numFmtId="0" fontId="12" fillId="0" borderId="0" xfId="0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vertical="center"/>
    </xf>
    <xf numFmtId="176" fontId="23" fillId="3" borderId="1" xfId="0" applyNumberFormat="1" applyFont="1" applyFill="1" applyBorder="1" applyAlignment="1">
      <alignment vertical="center"/>
    </xf>
    <xf numFmtId="176" fontId="27" fillId="3" borderId="1" xfId="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176" fontId="3" fillId="0" borderId="0" xfId="1" applyNumberFormat="1" applyFont="1" applyFill="1" applyAlignment="1">
      <alignment horizontal="right"/>
    </xf>
    <xf numFmtId="176" fontId="3" fillId="0" borderId="0" xfId="1" applyNumberFormat="1" applyFont="1" applyFill="1" applyAlignment="1">
      <alignment horizontal="center" vertical="center" wrapText="1"/>
    </xf>
    <xf numFmtId="176" fontId="3" fillId="0" borderId="0" xfId="1" applyNumberFormat="1" applyFont="1" applyFill="1" applyAlignment="1">
      <alignment vertical="center" wrapText="1"/>
    </xf>
    <xf numFmtId="0" fontId="3" fillId="2" borderId="0" xfId="0" applyFont="1" applyFill="1"/>
    <xf numFmtId="176" fontId="15" fillId="2" borderId="0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176" fontId="24" fillId="2" borderId="0" xfId="1" applyNumberFormat="1" applyFont="1" applyFill="1"/>
    <xf numFmtId="176" fontId="24" fillId="2" borderId="0" xfId="1" applyNumberFormat="1" applyFont="1" applyFill="1" applyBorder="1"/>
    <xf numFmtId="176" fontId="15" fillId="2" borderId="0" xfId="0" applyNumberFormat="1" applyFont="1" applyFill="1" applyBorder="1" applyAlignment="1">
      <alignment horizontal="right" vertical="center"/>
    </xf>
    <xf numFmtId="176" fontId="24" fillId="2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 shrinkToFit="1"/>
    </xf>
    <xf numFmtId="176" fontId="2" fillId="3" borderId="1" xfId="0" applyNumberFormat="1" applyFont="1" applyFill="1" applyBorder="1" applyAlignment="1">
      <alignment vertical="center"/>
    </xf>
    <xf numFmtId="176" fontId="2" fillId="3" borderId="0" xfId="0" applyNumberFormat="1" applyFont="1" applyFill="1" applyAlignment="1">
      <alignment vertical="center"/>
    </xf>
    <xf numFmtId="176" fontId="2" fillId="0" borderId="7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 shrinkToFit="1"/>
    </xf>
    <xf numFmtId="176" fontId="26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right"/>
    </xf>
    <xf numFmtId="176" fontId="2" fillId="0" borderId="8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14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/>
    </xf>
    <xf numFmtId="176" fontId="30" fillId="3" borderId="1" xfId="1" applyNumberFormat="1" applyFont="1" applyFill="1" applyBorder="1" applyAlignment="1">
      <alignment vertical="center"/>
    </xf>
    <xf numFmtId="176" fontId="11" fillId="3" borderId="1" xfId="1" applyNumberFormat="1" applyFont="1" applyFill="1" applyBorder="1" applyAlignment="1">
      <alignment vertical="center"/>
    </xf>
    <xf numFmtId="176" fontId="11" fillId="3" borderId="12" xfId="0" applyNumberFormat="1" applyFont="1" applyFill="1" applyBorder="1" applyAlignment="1">
      <alignment vertical="center"/>
    </xf>
    <xf numFmtId="176" fontId="10" fillId="0" borderId="1" xfId="1" applyNumberFormat="1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176" fontId="11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176" fontId="30" fillId="3" borderId="1" xfId="1" applyNumberFormat="1" applyFont="1" applyFill="1" applyBorder="1" applyAlignment="1">
      <alignment horizontal="right" vertical="center"/>
    </xf>
    <xf numFmtId="176" fontId="10" fillId="0" borderId="1" xfId="1" applyNumberFormat="1" applyFont="1" applyFill="1" applyBorder="1" applyAlignment="1">
      <alignment horizontal="right" vertical="center"/>
    </xf>
    <xf numFmtId="176" fontId="30" fillId="3" borderId="1" xfId="0" applyNumberFormat="1" applyFont="1" applyFill="1" applyBorder="1" applyAlignment="1">
      <alignment horizontal="right" vertical="center" wrapText="1"/>
    </xf>
    <xf numFmtId="176" fontId="10" fillId="3" borderId="12" xfId="0" applyNumberFormat="1" applyFont="1" applyFill="1" applyBorder="1" applyAlignment="1">
      <alignment vertical="center"/>
    </xf>
    <xf numFmtId="176" fontId="25" fillId="3" borderId="13" xfId="0" applyNumberFormat="1" applyFont="1" applyFill="1" applyBorder="1" applyAlignment="1">
      <alignment horizontal="right" vertical="center" wrapText="1"/>
    </xf>
    <xf numFmtId="0" fontId="15" fillId="3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10" fillId="0" borderId="13" xfId="1" applyNumberFormat="1" applyFont="1" applyFill="1" applyBorder="1" applyAlignment="1">
      <alignment vertical="center"/>
    </xf>
    <xf numFmtId="0" fontId="14" fillId="3" borderId="11" xfId="0" applyFont="1" applyFill="1" applyBorder="1" applyAlignment="1">
      <alignment horizontal="left" vertical="center"/>
    </xf>
    <xf numFmtId="176" fontId="30" fillId="3" borderId="12" xfId="1" applyNumberFormat="1" applyFont="1" applyFill="1" applyBorder="1" applyAlignment="1">
      <alignment vertical="center"/>
    </xf>
    <xf numFmtId="0" fontId="14" fillId="0" borderId="1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25" fillId="0" borderId="13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center"/>
    </xf>
    <xf numFmtId="176" fontId="11" fillId="3" borderId="1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Alignment="1">
      <alignment vertical="center"/>
    </xf>
    <xf numFmtId="49" fontId="23" fillId="0" borderId="0" xfId="0" applyNumberFormat="1" applyFont="1" applyFill="1" applyAlignment="1">
      <alignment horizontal="right" vertical="center" shrinkToFit="1"/>
    </xf>
    <xf numFmtId="176" fontId="32" fillId="0" borderId="1" xfId="0" quotePrefix="1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vertical="center"/>
    </xf>
    <xf numFmtId="176" fontId="11" fillId="3" borderId="1" xfId="0" applyNumberFormat="1" applyFont="1" applyFill="1" applyBorder="1" applyAlignment="1">
      <alignment horizontal="right" vertical="center" wrapText="1"/>
    </xf>
    <xf numFmtId="176" fontId="30" fillId="3" borderId="12" xfId="0" applyNumberFormat="1" applyFont="1" applyFill="1" applyBorder="1" applyAlignment="1">
      <alignment horizontal="right" vertical="center"/>
    </xf>
    <xf numFmtId="176" fontId="11" fillId="3" borderId="12" xfId="0" applyNumberFormat="1" applyFont="1" applyFill="1" applyBorder="1" applyAlignment="1">
      <alignment horizontal="right" vertical="center"/>
    </xf>
    <xf numFmtId="176" fontId="0" fillId="0" borderId="0" xfId="1" applyNumberFormat="1" applyFont="1" applyFill="1" applyAlignment="1">
      <alignment horizontal="center" vertical="center" wrapText="1"/>
    </xf>
    <xf numFmtId="176" fontId="24" fillId="5" borderId="0" xfId="1" applyNumberFormat="1" applyFont="1" applyFill="1"/>
    <xf numFmtId="176" fontId="24" fillId="5" borderId="0" xfId="1" applyNumberFormat="1" applyFont="1" applyFill="1" applyBorder="1"/>
    <xf numFmtId="0" fontId="0" fillId="0" borderId="0" xfId="0" applyFont="1" applyFill="1"/>
    <xf numFmtId="0" fontId="15" fillId="3" borderId="1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3" borderId="14" xfId="0" applyNumberFormat="1" applyFont="1" applyFill="1" applyBorder="1" applyAlignment="1">
      <alignment vertical="center"/>
    </xf>
    <xf numFmtId="176" fontId="23" fillId="3" borderId="14" xfId="0" applyNumberFormat="1" applyFont="1" applyFill="1" applyBorder="1" applyAlignment="1">
      <alignment vertical="center"/>
    </xf>
    <xf numFmtId="176" fontId="23" fillId="0" borderId="14" xfId="0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176" fontId="20" fillId="0" borderId="14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 shrinkToFit="1"/>
    </xf>
    <xf numFmtId="0" fontId="2" fillId="0" borderId="14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 shrinkToFit="1"/>
    </xf>
    <xf numFmtId="176" fontId="2" fillId="0" borderId="20" xfId="0" applyNumberFormat="1" applyFont="1" applyFill="1" applyBorder="1" applyAlignment="1">
      <alignment vertical="center" shrinkToFit="1"/>
    </xf>
    <xf numFmtId="176" fontId="20" fillId="0" borderId="18" xfId="0" applyNumberFormat="1" applyFont="1" applyFill="1" applyBorder="1" applyAlignment="1">
      <alignment vertical="center"/>
    </xf>
    <xf numFmtId="176" fontId="2" fillId="3" borderId="18" xfId="0" applyNumberFormat="1" applyFont="1" applyFill="1" applyBorder="1" applyAlignment="1">
      <alignment vertical="center" shrinkToFit="1"/>
    </xf>
    <xf numFmtId="176" fontId="20" fillId="3" borderId="18" xfId="0" applyNumberFormat="1" applyFont="1" applyFill="1" applyBorder="1" applyAlignment="1">
      <alignment vertical="center" shrinkToFit="1"/>
    </xf>
    <xf numFmtId="0" fontId="10" fillId="0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0" borderId="1" xfId="0" applyFont="1" applyFill="1" applyBorder="1" applyAlignment="1"/>
    <xf numFmtId="0" fontId="8" fillId="0" borderId="11" xfId="0" applyFont="1" applyFill="1" applyBorder="1" applyAlignment="1">
      <alignment horizontal="left" vertical="center" wrapText="1"/>
    </xf>
    <xf numFmtId="0" fontId="25" fillId="3" borderId="11" xfId="0" applyFont="1" applyFill="1" applyBorder="1" applyAlignment="1">
      <alignment horizontal="left" vertical="center"/>
    </xf>
    <xf numFmtId="176" fontId="0" fillId="0" borderId="21" xfId="0" applyNumberFormat="1" applyFill="1" applyBorder="1" applyAlignment="1">
      <alignment horizontal="center" vertical="center"/>
    </xf>
    <xf numFmtId="176" fontId="20" fillId="3" borderId="14" xfId="0" applyNumberFormat="1" applyFont="1" applyFill="1" applyBorder="1" applyAlignment="1">
      <alignment vertical="center"/>
    </xf>
    <xf numFmtId="0" fontId="33" fillId="0" borderId="11" xfId="0" applyFont="1" applyFill="1" applyBorder="1" applyAlignment="1">
      <alignment horizontal="left" vertical="center"/>
    </xf>
    <xf numFmtId="176" fontId="0" fillId="0" borderId="18" xfId="0" applyNumberFormat="1" applyFill="1" applyBorder="1" applyAlignment="1">
      <alignment vertical="center" shrinkToFit="1"/>
    </xf>
    <xf numFmtId="0" fontId="34" fillId="0" borderId="11" xfId="0" applyFont="1" applyFill="1" applyBorder="1" applyAlignment="1">
      <alignment horizontal="left" vertical="center"/>
    </xf>
    <xf numFmtId="176" fontId="30" fillId="3" borderId="1" xfId="0" applyNumberFormat="1" applyFont="1" applyFill="1" applyBorder="1" applyAlignment="1">
      <alignment vertical="center"/>
    </xf>
    <xf numFmtId="176" fontId="30" fillId="3" borderId="12" xfId="0" applyNumberFormat="1" applyFont="1" applyFill="1" applyBorder="1" applyAlignment="1">
      <alignment vertical="center"/>
    </xf>
    <xf numFmtId="176" fontId="10" fillId="6" borderId="1" xfId="0" applyNumberFormat="1" applyFont="1" applyFill="1" applyBorder="1" applyAlignment="1">
      <alignment horizontal="right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76" fontId="2" fillId="7" borderId="14" xfId="0" applyNumberFormat="1" applyFont="1" applyFill="1" applyBorder="1" applyAlignment="1">
      <alignment vertical="center"/>
    </xf>
    <xf numFmtId="176" fontId="10" fillId="7" borderId="1" xfId="1" applyNumberFormat="1" applyFont="1" applyFill="1" applyBorder="1" applyAlignment="1">
      <alignment vertical="center"/>
    </xf>
    <xf numFmtId="176" fontId="10" fillId="7" borderId="1" xfId="0" applyNumberFormat="1" applyFont="1" applyFill="1" applyBorder="1" applyAlignment="1">
      <alignment vertical="center"/>
    </xf>
    <xf numFmtId="176" fontId="30" fillId="7" borderId="1" xfId="1" applyNumberFormat="1" applyFont="1" applyFill="1" applyBorder="1" applyAlignment="1">
      <alignment vertical="center"/>
    </xf>
    <xf numFmtId="176" fontId="11" fillId="7" borderId="1" xfId="1" applyNumberFormat="1" applyFont="1" applyFill="1" applyBorder="1" applyAlignment="1">
      <alignment vertical="center"/>
    </xf>
    <xf numFmtId="176" fontId="10" fillId="7" borderId="13" xfId="1" applyNumberFormat="1" applyFont="1" applyFill="1" applyBorder="1" applyAlignment="1">
      <alignment vertical="center"/>
    </xf>
    <xf numFmtId="176" fontId="10" fillId="7" borderId="1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10" fillId="0" borderId="13" xfId="1" applyNumberFormat="1" applyFont="1" applyFill="1" applyBorder="1" applyAlignment="1">
      <alignment horizontal="right" vertical="center"/>
    </xf>
    <xf numFmtId="176" fontId="2" fillId="7" borderId="1" xfId="0" applyNumberFormat="1" applyFont="1" applyFill="1" applyBorder="1" applyAlignment="1">
      <alignment vertical="center"/>
    </xf>
    <xf numFmtId="176" fontId="17" fillId="0" borderId="18" xfId="0" applyNumberFormat="1" applyFont="1" applyFill="1" applyBorder="1" applyAlignment="1">
      <alignment vertical="center" wrapText="1"/>
    </xf>
    <xf numFmtId="176" fontId="23" fillId="7" borderId="1" xfId="0" applyNumberFormat="1" applyFont="1" applyFill="1" applyBorder="1" applyAlignment="1">
      <alignment vertical="center"/>
    </xf>
    <xf numFmtId="176" fontId="25" fillId="7" borderId="13" xfId="1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25" fillId="0" borderId="13" xfId="1" applyNumberFormat="1" applyFont="1" applyFill="1" applyBorder="1" applyAlignment="1">
      <alignment vertical="center"/>
    </xf>
    <xf numFmtId="176" fontId="11" fillId="7" borderId="1" xfId="0" applyNumberFormat="1" applyFont="1" applyFill="1" applyBorder="1" applyAlignment="1">
      <alignment vertical="center"/>
    </xf>
    <xf numFmtId="176" fontId="30" fillId="7" borderId="1" xfId="1" applyNumberFormat="1" applyFont="1" applyFill="1" applyBorder="1" applyAlignment="1">
      <alignment horizontal="right" vertical="center"/>
    </xf>
    <xf numFmtId="176" fontId="25" fillId="7" borderId="13" xfId="1" applyNumberFormat="1" applyFont="1" applyFill="1" applyBorder="1" applyAlignment="1">
      <alignment horizontal="right" vertical="center"/>
    </xf>
    <xf numFmtId="176" fontId="10" fillId="8" borderId="1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horizontal="right" vertical="center"/>
    </xf>
    <xf numFmtId="176" fontId="10" fillId="5" borderId="1" xfId="0" applyNumberFormat="1" applyFont="1" applyFill="1" applyBorder="1" applyAlignment="1">
      <alignment vertical="center"/>
    </xf>
    <xf numFmtId="0" fontId="10" fillId="5" borderId="11" xfId="0" applyFont="1" applyFill="1" applyBorder="1" applyAlignment="1">
      <alignment horizontal="left" vertical="center"/>
    </xf>
    <xf numFmtId="176" fontId="0" fillId="0" borderId="0" xfId="1" applyNumberFormat="1" applyFont="1" applyFill="1"/>
    <xf numFmtId="0" fontId="0" fillId="0" borderId="0" xfId="0" applyAlignment="1">
      <alignment horizontal="center" vertical="center"/>
    </xf>
    <xf numFmtId="177" fontId="5" fillId="0" borderId="0" xfId="0" applyNumberFormat="1" applyFont="1" applyFill="1" applyBorder="1"/>
    <xf numFmtId="176" fontId="51" fillId="7" borderId="14" xfId="0" applyNumberFormat="1" applyFont="1" applyFill="1" applyBorder="1" applyAlignment="1">
      <alignment vertical="center"/>
    </xf>
    <xf numFmtId="176" fontId="52" fillId="8" borderId="1" xfId="1" applyNumberFormat="1" applyFont="1" applyFill="1" applyBorder="1" applyAlignment="1">
      <alignment vertical="center"/>
    </xf>
    <xf numFmtId="176" fontId="53" fillId="3" borderId="1" xfId="0" applyNumberFormat="1" applyFont="1" applyFill="1" applyBorder="1" applyAlignment="1">
      <alignment vertical="center"/>
    </xf>
    <xf numFmtId="176" fontId="30" fillId="3" borderId="1" xfId="0" applyNumberFormat="1" applyFont="1" applyFill="1" applyBorder="1" applyAlignment="1">
      <alignment horizontal="right" vertical="center"/>
    </xf>
    <xf numFmtId="176" fontId="30" fillId="9" borderId="1" xfId="1" applyNumberFormat="1" applyFont="1" applyFill="1" applyBorder="1" applyAlignment="1">
      <alignment vertical="center"/>
    </xf>
    <xf numFmtId="176" fontId="10" fillId="7" borderId="12" xfId="0" applyNumberFormat="1" applyFont="1" applyFill="1" applyBorder="1" applyAlignment="1">
      <alignment horizontal="right" vertical="center"/>
    </xf>
    <xf numFmtId="176" fontId="54" fillId="7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/>
    <xf numFmtId="176" fontId="0" fillId="0" borderId="0" xfId="1" applyNumberFormat="1" applyFont="1" applyFill="1" applyBorder="1"/>
    <xf numFmtId="176" fontId="2" fillId="0" borderId="0" xfId="1" applyNumberFormat="1" applyFont="1" applyFill="1" applyBorder="1"/>
    <xf numFmtId="176" fontId="55" fillId="7" borderId="1" xfId="0" applyNumberFormat="1" applyFont="1" applyFill="1" applyBorder="1" applyAlignment="1">
      <alignment horizontal="right" vertical="center"/>
    </xf>
    <xf numFmtId="176" fontId="10" fillId="7" borderId="13" xfId="0" applyNumberFormat="1" applyFont="1" applyFill="1" applyBorder="1" applyAlignment="1">
      <alignment horizontal="right" vertical="center"/>
    </xf>
    <xf numFmtId="176" fontId="24" fillId="10" borderId="0" xfId="1" applyNumberFormat="1" applyFont="1" applyFill="1"/>
    <xf numFmtId="176" fontId="2" fillId="5" borderId="0" xfId="1" applyNumberFormat="1" applyFont="1" applyFill="1"/>
    <xf numFmtId="176" fontId="2" fillId="5" borderId="0" xfId="1" applyNumberFormat="1" applyFont="1" applyFill="1" applyBorder="1"/>
    <xf numFmtId="176" fontId="6" fillId="7" borderId="17" xfId="1" applyNumberFormat="1" applyFont="1" applyFill="1" applyBorder="1" applyAlignment="1">
      <alignment vertical="center"/>
    </xf>
    <xf numFmtId="176" fontId="0" fillId="10" borderId="1" xfId="0" applyNumberFormat="1" applyFont="1" applyFill="1" applyBorder="1" applyAlignment="1">
      <alignment vertical="center"/>
    </xf>
    <xf numFmtId="176" fontId="56" fillId="7" borderId="14" xfId="0" applyNumberFormat="1" applyFont="1" applyFill="1" applyBorder="1" applyAlignment="1">
      <alignment vertical="center"/>
    </xf>
    <xf numFmtId="176" fontId="57" fillId="7" borderId="1" xfId="1" applyNumberFormat="1" applyFont="1" applyFill="1" applyBorder="1" applyAlignment="1">
      <alignment vertical="center"/>
    </xf>
    <xf numFmtId="176" fontId="58" fillId="0" borderId="1" xfId="1" applyNumberFormat="1" applyFont="1" applyFill="1" applyBorder="1" applyAlignment="1">
      <alignment vertical="center"/>
    </xf>
    <xf numFmtId="176" fontId="56" fillId="0" borderId="0" xfId="0" applyNumberFormat="1" applyFont="1" applyFill="1" applyAlignment="1">
      <alignment vertical="center"/>
    </xf>
    <xf numFmtId="176" fontId="59" fillId="0" borderId="1" xfId="1" applyNumberFormat="1" applyFont="1" applyFill="1" applyBorder="1" applyAlignment="1">
      <alignment vertical="center"/>
    </xf>
    <xf numFmtId="176" fontId="60" fillId="7" borderId="1" xfId="1" applyNumberFormat="1" applyFont="1" applyFill="1" applyBorder="1" applyAlignment="1">
      <alignment vertical="center"/>
    </xf>
    <xf numFmtId="176" fontId="59" fillId="7" borderId="1" xfId="1" applyNumberFormat="1" applyFont="1" applyFill="1" applyBorder="1" applyAlignment="1">
      <alignment vertical="center"/>
    </xf>
    <xf numFmtId="176" fontId="56" fillId="0" borderId="1" xfId="0" applyNumberFormat="1" applyFont="1" applyFill="1" applyBorder="1" applyAlignment="1">
      <alignment vertical="center"/>
    </xf>
    <xf numFmtId="176" fontId="56" fillId="0" borderId="14" xfId="0" applyNumberFormat="1" applyFont="1" applyFill="1" applyBorder="1" applyAlignment="1">
      <alignment vertical="center"/>
    </xf>
    <xf numFmtId="176" fontId="58" fillId="0" borderId="2" xfId="1" applyNumberFormat="1" applyFont="1" applyFill="1" applyBorder="1" applyAlignment="1">
      <alignment vertical="center"/>
    </xf>
    <xf numFmtId="176" fontId="57" fillId="7" borderId="2" xfId="1" applyNumberFormat="1" applyFont="1" applyFill="1" applyBorder="1" applyAlignment="1">
      <alignment vertical="center"/>
    </xf>
    <xf numFmtId="176" fontId="59" fillId="0" borderId="2" xfId="1" applyNumberFormat="1" applyFont="1" applyFill="1" applyBorder="1" applyAlignment="1">
      <alignment vertical="center"/>
    </xf>
    <xf numFmtId="176" fontId="57" fillId="3" borderId="1" xfId="0" applyNumberFormat="1" applyFont="1" applyFill="1" applyBorder="1" applyAlignment="1">
      <alignment vertical="center"/>
    </xf>
    <xf numFmtId="176" fontId="61" fillId="3" borderId="1" xfId="0" applyNumberFormat="1" applyFont="1" applyFill="1" applyBorder="1" applyAlignment="1">
      <alignment vertical="center"/>
    </xf>
    <xf numFmtId="176" fontId="61" fillId="0" borderId="1" xfId="0" applyNumberFormat="1" applyFont="1" applyFill="1" applyBorder="1" applyAlignment="1">
      <alignment vertical="center"/>
    </xf>
    <xf numFmtId="176" fontId="57" fillId="7" borderId="1" xfId="0" applyNumberFormat="1" applyFont="1" applyFill="1" applyBorder="1" applyAlignment="1">
      <alignment vertical="center"/>
    </xf>
    <xf numFmtId="176" fontId="59" fillId="0" borderId="1" xfId="0" applyNumberFormat="1" applyFont="1" applyFill="1" applyBorder="1" applyAlignment="1">
      <alignment vertical="center"/>
    </xf>
    <xf numFmtId="176" fontId="59" fillId="7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 shrinkToFit="1"/>
    </xf>
    <xf numFmtId="176" fontId="56" fillId="7" borderId="14" xfId="1" applyNumberFormat="1" applyFont="1" applyFill="1" applyBorder="1" applyAlignment="1">
      <alignment vertical="center"/>
    </xf>
    <xf numFmtId="176" fontId="62" fillId="7" borderId="17" xfId="1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 shrinkToFit="1"/>
    </xf>
    <xf numFmtId="176" fontId="56" fillId="10" borderId="1" xfId="0" applyNumberFormat="1" applyFont="1" applyFill="1" applyBorder="1" applyAlignment="1">
      <alignment vertical="center"/>
    </xf>
    <xf numFmtId="176" fontId="56" fillId="10" borderId="14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176" fontId="17" fillId="0" borderId="18" xfId="0" applyNumberFormat="1" applyFont="1" applyFill="1" applyBorder="1" applyAlignment="1">
      <alignment vertical="center" wrapText="1" shrinkToFit="1"/>
    </xf>
    <xf numFmtId="176" fontId="56" fillId="11" borderId="14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6" fontId="0" fillId="0" borderId="0" xfId="1" applyNumberFormat="1" applyFont="1" applyFill="1" applyAlignment="1">
      <alignment horizontal="right"/>
    </xf>
    <xf numFmtId="38" fontId="56" fillId="0" borderId="1" xfId="1" applyFont="1" applyFill="1" applyBorder="1" applyAlignment="1">
      <alignment vertical="center" wrapText="1" shrinkToFit="1"/>
    </xf>
    <xf numFmtId="38" fontId="56" fillId="0" borderId="1" xfId="1" applyFont="1" applyFill="1" applyBorder="1" applyAlignment="1">
      <alignment vertical="center"/>
    </xf>
    <xf numFmtId="38" fontId="58" fillId="0" borderId="1" xfId="1" applyFont="1" applyFill="1" applyBorder="1" applyAlignment="1">
      <alignment vertical="center"/>
    </xf>
    <xf numFmtId="38" fontId="0" fillId="0" borderId="0" xfId="1" applyFont="1" applyFill="1"/>
    <xf numFmtId="38" fontId="24" fillId="0" borderId="0" xfId="1" applyFont="1" applyFill="1"/>
    <xf numFmtId="0" fontId="38" fillId="2" borderId="0" xfId="0" applyFont="1" applyFill="1"/>
    <xf numFmtId="0" fontId="39" fillId="0" borderId="0" xfId="0" applyFont="1" applyFill="1" applyBorder="1" applyAlignment="1">
      <alignment horizontal="center" vertical="center"/>
    </xf>
    <xf numFmtId="0" fontId="38" fillId="0" borderId="0" xfId="0" applyFont="1" applyFill="1"/>
    <xf numFmtId="176" fontId="38" fillId="0" borderId="0" xfId="1" applyNumberFormat="1" applyFont="1" applyFill="1"/>
    <xf numFmtId="176" fontId="38" fillId="0" borderId="0" xfId="0" applyNumberFormat="1" applyFont="1" applyFill="1"/>
    <xf numFmtId="176" fontId="15" fillId="10" borderId="0" xfId="1" applyNumberFormat="1" applyFont="1" applyFill="1" applyBorder="1" applyAlignment="1">
      <alignment vertical="center"/>
    </xf>
    <xf numFmtId="176" fontId="15" fillId="10" borderId="0" xfId="1" applyNumberFormat="1" applyFont="1" applyFill="1" applyBorder="1" applyAlignment="1">
      <alignment horizontal="right" vertical="center"/>
    </xf>
    <xf numFmtId="176" fontId="15" fillId="10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176" fontId="63" fillId="0" borderId="0" xfId="1" applyNumberFormat="1" applyFont="1" applyFill="1" applyBorder="1" applyAlignment="1">
      <alignment vertical="center"/>
    </xf>
    <xf numFmtId="176" fontId="63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10" fillId="7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54" fillId="7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25" fillId="3" borderId="0" xfId="0" applyNumberFormat="1" applyFont="1" applyFill="1" applyBorder="1" applyAlignment="1">
      <alignment horizontal="right" vertical="center" wrapText="1"/>
    </xf>
    <xf numFmtId="176" fontId="25" fillId="7" borderId="0" xfId="1" applyNumberFormat="1" applyFont="1" applyFill="1" applyBorder="1" applyAlignment="1">
      <alignment vertical="center"/>
    </xf>
    <xf numFmtId="176" fontId="25" fillId="0" borderId="0" xfId="1" applyNumberFormat="1" applyFont="1" applyFill="1" applyBorder="1" applyAlignment="1">
      <alignment vertical="center"/>
    </xf>
    <xf numFmtId="176" fontId="25" fillId="7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7" borderId="0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Border="1" applyAlignment="1">
      <alignment horizontal="right" vertical="center"/>
    </xf>
    <xf numFmtId="176" fontId="10" fillId="0" borderId="21" xfId="0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176" fontId="0" fillId="10" borderId="21" xfId="0" applyNumberFormat="1" applyFont="1" applyFill="1" applyBorder="1" applyAlignment="1">
      <alignment vertical="center"/>
    </xf>
    <xf numFmtId="176" fontId="25" fillId="3" borderId="13" xfId="1" applyNumberFormat="1" applyFont="1" applyFill="1" applyBorder="1" applyAlignment="1">
      <alignment vertical="center"/>
    </xf>
    <xf numFmtId="176" fontId="25" fillId="3" borderId="13" xfId="1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vertical="center"/>
    </xf>
    <xf numFmtId="176" fontId="10" fillId="3" borderId="13" xfId="1" applyNumberFormat="1" applyFont="1" applyFill="1" applyBorder="1" applyAlignment="1">
      <alignment vertical="center"/>
    </xf>
    <xf numFmtId="176" fontId="25" fillId="3" borderId="13" xfId="0" applyNumberFormat="1" applyFont="1" applyFill="1" applyBorder="1" applyAlignment="1">
      <alignment horizontal="right" vertical="center"/>
    </xf>
    <xf numFmtId="176" fontId="25" fillId="3" borderId="22" xfId="0" applyNumberFormat="1" applyFont="1" applyFill="1" applyBorder="1" applyAlignment="1">
      <alignment horizontal="right" vertical="center"/>
    </xf>
    <xf numFmtId="176" fontId="0" fillId="10" borderId="0" xfId="0" applyNumberFormat="1" applyFont="1" applyFill="1" applyBorder="1" applyAlignment="1">
      <alignment vertical="center"/>
    </xf>
    <xf numFmtId="176" fontId="25" fillId="3" borderId="0" xfId="1" applyNumberFormat="1" applyFont="1" applyFill="1" applyBorder="1" applyAlignment="1">
      <alignment vertical="center"/>
    </xf>
    <xf numFmtId="176" fontId="25" fillId="3" borderId="0" xfId="1" applyNumberFormat="1" applyFont="1" applyFill="1" applyBorder="1" applyAlignment="1">
      <alignment horizontal="right" vertical="center"/>
    </xf>
    <xf numFmtId="176" fontId="10" fillId="3" borderId="0" xfId="1" applyNumberFormat="1" applyFont="1" applyFill="1" applyBorder="1" applyAlignment="1">
      <alignment vertical="center"/>
    </xf>
    <xf numFmtId="176" fontId="25" fillId="3" borderId="0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vertical="center"/>
    </xf>
    <xf numFmtId="176" fontId="25" fillId="0" borderId="0" xfId="0" applyNumberFormat="1" applyFont="1" applyFill="1" applyAlignment="1">
      <alignment vertical="center"/>
    </xf>
    <xf numFmtId="176" fontId="2" fillId="10" borderId="21" xfId="1" applyNumberFormat="1" applyFont="1" applyFill="1" applyBorder="1" applyAlignment="1">
      <alignment vertical="center"/>
    </xf>
    <xf numFmtId="176" fontId="2" fillId="10" borderId="21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 shrinkToFit="1"/>
    </xf>
    <xf numFmtId="176" fontId="0" fillId="0" borderId="21" xfId="1" applyNumberFormat="1" applyFont="1" applyFill="1" applyBorder="1" applyAlignment="1">
      <alignment vertical="center" shrinkToFit="1"/>
    </xf>
    <xf numFmtId="176" fontId="2" fillId="10" borderId="21" xfId="1" applyNumberFormat="1" applyFont="1" applyFill="1" applyBorder="1" applyAlignment="1">
      <alignment vertical="center" shrinkToFit="1"/>
    </xf>
    <xf numFmtId="176" fontId="2" fillId="12" borderId="21" xfId="1" applyNumberFormat="1" applyFont="1" applyFill="1" applyBorder="1" applyAlignment="1">
      <alignment vertical="center" shrinkToFit="1"/>
    </xf>
    <xf numFmtId="176" fontId="2" fillId="10" borderId="21" xfId="1" applyNumberFormat="1" applyFont="1" applyFill="1" applyBorder="1" applyAlignment="1">
      <alignment vertical="center" shrinkToFit="1"/>
    </xf>
    <xf numFmtId="176" fontId="57" fillId="0" borderId="1" xfId="1" applyNumberFormat="1" applyFont="1" applyFill="1" applyBorder="1" applyAlignment="1">
      <alignment vertical="center"/>
    </xf>
    <xf numFmtId="176" fontId="60" fillId="0" borderId="1" xfId="1" applyNumberFormat="1" applyFont="1" applyFill="1" applyBorder="1" applyAlignment="1">
      <alignment vertical="center"/>
    </xf>
    <xf numFmtId="176" fontId="62" fillId="0" borderId="17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vertical="center"/>
    </xf>
    <xf numFmtId="176" fontId="51" fillId="0" borderId="14" xfId="0" applyNumberFormat="1" applyFont="1" applyFill="1" applyBorder="1" applyAlignment="1">
      <alignment vertical="center"/>
    </xf>
    <xf numFmtId="176" fontId="56" fillId="0" borderId="14" xfId="1" applyNumberFormat="1" applyFont="1" applyFill="1" applyBorder="1" applyAlignment="1">
      <alignment vertical="center"/>
    </xf>
    <xf numFmtId="176" fontId="57" fillId="0" borderId="2" xfId="1" applyNumberFormat="1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176" fontId="57" fillId="0" borderId="1" xfId="0" applyNumberFormat="1" applyFont="1" applyFill="1" applyBorder="1" applyAlignment="1">
      <alignment vertical="center"/>
    </xf>
    <xf numFmtId="176" fontId="27" fillId="0" borderId="1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vertical="center" shrinkToFit="1"/>
    </xf>
    <xf numFmtId="176" fontId="10" fillId="0" borderId="23" xfId="0" applyNumberFormat="1" applyFont="1" applyFill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2" fillId="0" borderId="24" xfId="0" applyNumberFormat="1" applyFont="1" applyFill="1" applyBorder="1" applyAlignment="1">
      <alignment vertical="center" shrinkToFit="1"/>
    </xf>
    <xf numFmtId="176" fontId="0" fillId="13" borderId="21" xfId="0" applyNumberFormat="1" applyFont="1" applyFill="1" applyBorder="1" applyAlignment="1">
      <alignment vertical="center" shrinkToFit="1"/>
    </xf>
    <xf numFmtId="176" fontId="56" fillId="13" borderId="21" xfId="0" applyNumberFormat="1" applyFont="1" applyFill="1" applyBorder="1" applyAlignment="1">
      <alignment vertical="center" shrinkToFit="1"/>
    </xf>
    <xf numFmtId="176" fontId="56" fillId="0" borderId="21" xfId="1" applyNumberFormat="1" applyFont="1" applyFill="1" applyBorder="1" applyAlignment="1">
      <alignment vertical="center" shrinkToFit="1"/>
    </xf>
    <xf numFmtId="176" fontId="56" fillId="13" borderId="21" xfId="1" applyNumberFormat="1" applyFont="1" applyFill="1" applyBorder="1" applyAlignment="1">
      <alignment vertical="center" shrinkToFit="1"/>
    </xf>
    <xf numFmtId="176" fontId="56" fillId="0" borderId="23" xfId="0" applyNumberFormat="1" applyFont="1" applyFill="1" applyBorder="1" applyAlignment="1">
      <alignment vertical="center" shrinkToFit="1"/>
    </xf>
    <xf numFmtId="176" fontId="23" fillId="0" borderId="7" xfId="0" applyNumberFormat="1" applyFont="1" applyFill="1" applyBorder="1" applyAlignment="1">
      <alignment vertical="center" shrinkToFit="1"/>
    </xf>
    <xf numFmtId="176" fontId="23" fillId="0" borderId="21" xfId="0" applyNumberFormat="1" applyFont="1" applyFill="1" applyBorder="1" applyAlignment="1">
      <alignment vertical="center" shrinkToFit="1"/>
    </xf>
    <xf numFmtId="176" fontId="23" fillId="0" borderId="0" xfId="0" applyNumberFormat="1" applyFont="1" applyFill="1" applyAlignment="1">
      <alignment vertical="center" shrinkToFit="1"/>
    </xf>
    <xf numFmtId="176" fontId="23" fillId="0" borderId="0" xfId="0" applyNumberFormat="1" applyFont="1" applyFill="1" applyBorder="1" applyAlignment="1">
      <alignment vertical="center" shrinkToFit="1"/>
    </xf>
    <xf numFmtId="176" fontId="22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 shrinkToFit="1"/>
    </xf>
    <xf numFmtId="176" fontId="10" fillId="0" borderId="0" xfId="0" applyNumberFormat="1" applyFont="1" applyFill="1" applyAlignment="1">
      <alignment vertical="center" shrinkToFit="1"/>
    </xf>
    <xf numFmtId="176" fontId="26" fillId="0" borderId="0" xfId="0" applyNumberFormat="1" applyFont="1" applyFill="1" applyBorder="1" applyAlignment="1">
      <alignment horizontal="right" vertical="center" shrinkToFit="1"/>
    </xf>
    <xf numFmtId="176" fontId="11" fillId="0" borderId="0" xfId="0" applyNumberFormat="1" applyFont="1" applyFill="1" applyAlignment="1">
      <alignment vertical="center" shrinkToFit="1"/>
    </xf>
    <xf numFmtId="176" fontId="0" fillId="10" borderId="21" xfId="0" applyNumberFormat="1" applyFont="1" applyFill="1" applyBorder="1" applyAlignment="1">
      <alignment vertical="center" shrinkToFit="1"/>
    </xf>
    <xf numFmtId="176" fontId="0" fillId="0" borderId="24" xfId="0" applyNumberFormat="1" applyFont="1" applyFill="1" applyBorder="1" applyAlignment="1">
      <alignment vertical="center" shrinkToFit="1"/>
    </xf>
    <xf numFmtId="176" fontId="56" fillId="10" borderId="21" xfId="0" applyNumberFormat="1" applyFont="1" applyFill="1" applyBorder="1" applyAlignment="1">
      <alignment vertical="center" shrinkToFit="1"/>
    </xf>
    <xf numFmtId="176" fontId="0" fillId="0" borderId="21" xfId="0" applyNumberFormat="1" applyFont="1" applyFill="1" applyBorder="1" applyAlignment="1">
      <alignment vertical="center" shrinkToFit="1"/>
    </xf>
    <xf numFmtId="176" fontId="64" fillId="0" borderId="21" xfId="1" applyNumberFormat="1" applyFont="1" applyFill="1" applyBorder="1" applyAlignment="1">
      <alignment vertical="center" shrinkToFit="1"/>
    </xf>
    <xf numFmtId="176" fontId="64" fillId="10" borderId="21" xfId="1" applyNumberFormat="1" applyFont="1" applyFill="1" applyBorder="1" applyAlignment="1">
      <alignment vertical="center" shrinkToFit="1"/>
    </xf>
    <xf numFmtId="176" fontId="2" fillId="10" borderId="0" xfId="0" applyNumberFormat="1" applyFont="1" applyFill="1" applyAlignment="1">
      <alignment vertical="center" shrinkToFit="1"/>
    </xf>
    <xf numFmtId="176" fontId="2" fillId="14" borderId="21" xfId="1" applyNumberFormat="1" applyFont="1" applyFill="1" applyBorder="1" applyAlignment="1">
      <alignment vertical="center" shrinkToFit="1"/>
    </xf>
    <xf numFmtId="176" fontId="0" fillId="13" borderId="23" xfId="0" applyNumberFormat="1" applyFont="1" applyFill="1" applyBorder="1" applyAlignment="1">
      <alignment vertical="center" shrinkToFit="1"/>
    </xf>
    <xf numFmtId="176" fontId="0" fillId="15" borderId="21" xfId="0" applyNumberFormat="1" applyFont="1" applyFill="1" applyBorder="1" applyAlignment="1">
      <alignment vertical="center" shrinkToFit="1"/>
    </xf>
    <xf numFmtId="176" fontId="0" fillId="14" borderId="21" xfId="0" applyNumberFormat="1" applyFont="1" applyFill="1" applyBorder="1" applyAlignment="1">
      <alignment vertical="center" shrinkToFit="1"/>
    </xf>
    <xf numFmtId="176" fontId="0" fillId="12" borderId="21" xfId="0" applyNumberFormat="1" applyFont="1" applyFill="1" applyBorder="1" applyAlignment="1">
      <alignment vertical="center" shrinkToFit="1"/>
    </xf>
    <xf numFmtId="176" fontId="56" fillId="10" borderId="0" xfId="0" applyNumberFormat="1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23" fillId="10" borderId="1" xfId="0" applyNumberFormat="1" applyFont="1" applyFill="1" applyBorder="1" applyAlignment="1">
      <alignment vertical="center"/>
    </xf>
    <xf numFmtId="176" fontId="57" fillId="10" borderId="1" xfId="0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10" fillId="0" borderId="0" xfId="1" applyFont="1" applyFill="1" applyBorder="1" applyAlignment="1"/>
    <xf numFmtId="38" fontId="2" fillId="0" borderId="0" xfId="1" applyFont="1" applyFill="1" applyBorder="1" applyAlignment="1"/>
    <xf numFmtId="0" fontId="8" fillId="10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left" vertical="center"/>
    </xf>
    <xf numFmtId="0" fontId="11" fillId="10" borderId="0" xfId="0" applyFont="1" applyFill="1" applyBorder="1" applyAlignment="1">
      <alignment horizontal="left" vertical="center"/>
    </xf>
    <xf numFmtId="176" fontId="2" fillId="16" borderId="18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Alignment="1">
      <alignment vertical="center"/>
    </xf>
    <xf numFmtId="176" fontId="23" fillId="3" borderId="12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3" fillId="3" borderId="1" xfId="0" applyNumberFormat="1" applyFont="1" applyFill="1" applyBorder="1" applyAlignment="1">
      <alignment horizontal="right" vertical="center" wrapText="1"/>
    </xf>
    <xf numFmtId="176" fontId="65" fillId="3" borderId="1" xfId="0" applyNumberFormat="1" applyFont="1" applyFill="1" applyBorder="1" applyAlignment="1">
      <alignment vertical="center"/>
    </xf>
    <xf numFmtId="176" fontId="43" fillId="3" borderId="1" xfId="0" applyNumberFormat="1" applyFont="1" applyFill="1" applyBorder="1" applyAlignment="1">
      <alignment horizontal="right" vertical="center" wrapText="1"/>
    </xf>
    <xf numFmtId="176" fontId="31" fillId="3" borderId="13" xfId="0" applyNumberFormat="1" applyFont="1" applyFill="1" applyBorder="1" applyAlignment="1">
      <alignment horizontal="right" vertical="center" wrapText="1"/>
    </xf>
    <xf numFmtId="176" fontId="31" fillId="3" borderId="0" xfId="0" applyNumberFormat="1" applyFont="1" applyFill="1" applyBorder="1" applyAlignment="1">
      <alignment horizontal="right" vertical="center" wrapText="1"/>
    </xf>
    <xf numFmtId="176" fontId="2" fillId="3" borderId="12" xfId="0" applyNumberFormat="1" applyFont="1" applyFill="1" applyBorder="1" applyAlignment="1">
      <alignment vertical="center"/>
    </xf>
    <xf numFmtId="176" fontId="42" fillId="0" borderId="1" xfId="0" quotePrefix="1" applyNumberFormat="1" applyFont="1" applyFill="1" applyBorder="1" applyAlignment="1">
      <alignment horizontal="right" vertical="center"/>
    </xf>
    <xf numFmtId="176" fontId="43" fillId="3" borderId="1" xfId="0" applyNumberFormat="1" applyFont="1" applyFill="1" applyBorder="1" applyAlignment="1">
      <alignment vertical="center"/>
    </xf>
    <xf numFmtId="176" fontId="43" fillId="3" borderId="12" xfId="0" applyNumberFormat="1" applyFont="1" applyFill="1" applyBorder="1" applyAlignment="1">
      <alignment vertical="center"/>
    </xf>
    <xf numFmtId="176" fontId="43" fillId="3" borderId="12" xfId="1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31" fillId="3" borderId="13" xfId="0" applyNumberFormat="1" applyFont="1" applyFill="1" applyBorder="1" applyAlignment="1">
      <alignment horizontal="right" vertical="center"/>
    </xf>
    <xf numFmtId="176" fontId="31" fillId="3" borderId="0" xfId="0" applyNumberFormat="1" applyFont="1" applyFill="1" applyBorder="1" applyAlignment="1">
      <alignment horizontal="right" vertical="center"/>
    </xf>
    <xf numFmtId="176" fontId="2" fillId="6" borderId="1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176" fontId="67" fillId="7" borderId="1" xfId="0" applyNumberFormat="1" applyFont="1" applyFill="1" applyBorder="1" applyAlignment="1">
      <alignment horizontal="right" vertical="center"/>
    </xf>
    <xf numFmtId="176" fontId="2" fillId="7" borderId="13" xfId="0" applyNumberFormat="1" applyFont="1" applyFill="1" applyBorder="1" applyAlignment="1">
      <alignment horizontal="right" vertical="center"/>
    </xf>
    <xf numFmtId="176" fontId="2" fillId="7" borderId="0" xfId="0" applyNumberFormat="1" applyFont="1" applyFill="1" applyBorder="1" applyAlignment="1">
      <alignment horizontal="right" vertical="center"/>
    </xf>
    <xf numFmtId="176" fontId="43" fillId="3" borderId="12" xfId="0" applyNumberFormat="1" applyFont="1" applyFill="1" applyBorder="1" applyAlignment="1">
      <alignment horizontal="right" vertical="center"/>
    </xf>
    <xf numFmtId="176" fontId="31" fillId="0" borderId="0" xfId="0" applyNumberFormat="1" applyFont="1" applyFill="1" applyAlignment="1">
      <alignment vertical="center"/>
    </xf>
    <xf numFmtId="176" fontId="31" fillId="0" borderId="13" xfId="0" applyNumberFormat="1" applyFont="1" applyFill="1" applyBorder="1" applyAlignment="1">
      <alignment horizontal="right" vertical="center"/>
    </xf>
    <xf numFmtId="176" fontId="31" fillId="0" borderId="0" xfId="0" applyNumberFormat="1" applyFont="1" applyFill="1" applyBorder="1" applyAlignment="1">
      <alignment horizontal="right" vertical="center"/>
    </xf>
    <xf numFmtId="176" fontId="43" fillId="3" borderId="1" xfId="0" applyNumberFormat="1" applyFont="1" applyFill="1" applyBorder="1" applyAlignment="1">
      <alignment horizontal="right" vertical="center"/>
    </xf>
    <xf numFmtId="176" fontId="23" fillId="3" borderId="1" xfId="0" applyNumberFormat="1" applyFont="1" applyFill="1" applyBorder="1" applyAlignment="1">
      <alignment horizontal="right" vertical="center"/>
    </xf>
    <xf numFmtId="176" fontId="23" fillId="3" borderId="12" xfId="0" applyNumberFormat="1" applyFont="1" applyFill="1" applyBorder="1" applyAlignment="1">
      <alignment horizontal="right" vertical="center"/>
    </xf>
    <xf numFmtId="176" fontId="31" fillId="3" borderId="22" xfId="0" applyNumberFormat="1" applyFont="1" applyFill="1" applyBorder="1" applyAlignment="1">
      <alignment horizontal="right" vertical="center"/>
    </xf>
    <xf numFmtId="0" fontId="10" fillId="17" borderId="11" xfId="0" applyFont="1" applyFill="1" applyBorder="1" applyAlignment="1">
      <alignment horizontal="left" vertical="center"/>
    </xf>
    <xf numFmtId="176" fontId="68" fillId="7" borderId="12" xfId="0" applyNumberFormat="1" applyFont="1" applyFill="1" applyBorder="1" applyAlignment="1">
      <alignment horizontal="right" vertical="center"/>
    </xf>
    <xf numFmtId="176" fontId="64" fillId="7" borderId="1" xfId="0" applyNumberFormat="1" applyFon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2" fillId="16" borderId="14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44" fillId="0" borderId="0" xfId="0" applyNumberFormat="1" applyFont="1" applyFill="1" applyAlignment="1">
      <alignment vertical="center"/>
    </xf>
    <xf numFmtId="176" fontId="23" fillId="9" borderId="1" xfId="0" applyNumberFormat="1" applyFont="1" applyFill="1" applyBorder="1" applyAlignment="1">
      <alignment vertical="center"/>
    </xf>
    <xf numFmtId="176" fontId="56" fillId="18" borderId="14" xfId="0" applyNumberFormat="1" applyFont="1" applyFill="1" applyBorder="1" applyAlignment="1">
      <alignment vertical="center"/>
    </xf>
    <xf numFmtId="176" fontId="2" fillId="18" borderId="1" xfId="0" applyNumberFormat="1" applyFont="1" applyFill="1" applyBorder="1" applyAlignment="1">
      <alignment vertical="center"/>
    </xf>
    <xf numFmtId="176" fontId="23" fillId="18" borderId="1" xfId="0" applyNumberFormat="1" applyFont="1" applyFill="1" applyBorder="1" applyAlignment="1">
      <alignment vertical="center"/>
    </xf>
    <xf numFmtId="176" fontId="51" fillId="18" borderId="14" xfId="0" applyNumberFormat="1" applyFont="1" applyFill="1" applyBorder="1" applyAlignment="1">
      <alignment vertical="center"/>
    </xf>
    <xf numFmtId="176" fontId="64" fillId="18" borderId="1" xfId="0" applyNumberFormat="1" applyFont="1" applyFill="1" applyBorder="1" applyAlignment="1">
      <alignment vertical="center"/>
    </xf>
    <xf numFmtId="176" fontId="68" fillId="18" borderId="1" xfId="0" applyNumberFormat="1" applyFont="1" applyFill="1" applyBorder="1" applyAlignment="1">
      <alignment vertical="center"/>
    </xf>
    <xf numFmtId="176" fontId="64" fillId="16" borderId="1" xfId="0" applyNumberFormat="1" applyFont="1" applyFill="1" applyBorder="1" applyAlignment="1">
      <alignment vertical="center"/>
    </xf>
    <xf numFmtId="176" fontId="64" fillId="17" borderId="1" xfId="0" applyNumberFormat="1" applyFont="1" applyFill="1" applyBorder="1" applyAlignment="1">
      <alignment vertical="center"/>
    </xf>
    <xf numFmtId="0" fontId="33" fillId="0" borderId="11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176" fontId="20" fillId="10" borderId="14" xfId="0" applyNumberFormat="1" applyFont="1" applyFill="1" applyBorder="1" applyAlignment="1">
      <alignment vertical="center"/>
    </xf>
    <xf numFmtId="176" fontId="70" fillId="18" borderId="1" xfId="0" applyNumberFormat="1" applyFont="1" applyFill="1" applyBorder="1" applyAlignment="1">
      <alignment vertical="center"/>
    </xf>
    <xf numFmtId="176" fontId="45" fillId="0" borderId="14" xfId="0" applyNumberFormat="1" applyFont="1" applyFill="1" applyBorder="1" applyAlignment="1">
      <alignment vertical="center"/>
    </xf>
    <xf numFmtId="176" fontId="59" fillId="18" borderId="1" xfId="0" applyNumberFormat="1" applyFont="1" applyFill="1" applyBorder="1" applyAlignment="1">
      <alignment vertical="center"/>
    </xf>
    <xf numFmtId="176" fontId="57" fillId="18" borderId="1" xfId="0" applyNumberFormat="1" applyFont="1" applyFill="1" applyBorder="1" applyAlignment="1">
      <alignment vertical="center"/>
    </xf>
    <xf numFmtId="176" fontId="2" fillId="19" borderId="2" xfId="0" applyNumberFormat="1" applyFont="1" applyFill="1" applyBorder="1" applyAlignment="1">
      <alignment vertical="center"/>
    </xf>
    <xf numFmtId="176" fontId="2" fillId="19" borderId="18" xfId="0" applyNumberFormat="1" applyFont="1" applyFill="1" applyBorder="1" applyAlignment="1">
      <alignment vertical="center" shrinkToFit="1"/>
    </xf>
    <xf numFmtId="176" fontId="20" fillId="19" borderId="1" xfId="0" applyNumberFormat="1" applyFont="1" applyFill="1" applyBorder="1" applyAlignment="1">
      <alignment vertical="center"/>
    </xf>
    <xf numFmtId="176" fontId="2" fillId="19" borderId="1" xfId="0" applyNumberFormat="1" applyFont="1" applyFill="1" applyBorder="1" applyAlignment="1">
      <alignment vertical="center"/>
    </xf>
    <xf numFmtId="176" fontId="0" fillId="19" borderId="18" xfId="0" applyNumberFormat="1" applyFill="1" applyBorder="1" applyAlignment="1">
      <alignment vertical="center" shrinkToFit="1"/>
    </xf>
    <xf numFmtId="176" fontId="0" fillId="7" borderId="14" xfId="0" applyNumberFormat="1" applyFill="1" applyBorder="1" applyAlignment="1">
      <alignment vertical="center"/>
    </xf>
    <xf numFmtId="176" fontId="2" fillId="20" borderId="2" xfId="0" applyNumberFormat="1" applyFont="1" applyFill="1" applyBorder="1" applyAlignment="1">
      <alignment vertical="center"/>
    </xf>
    <xf numFmtId="176" fontId="2" fillId="20" borderId="18" xfId="0" applyNumberFormat="1" applyFont="1" applyFill="1" applyBorder="1" applyAlignment="1">
      <alignment vertical="center" shrinkToFit="1"/>
    </xf>
    <xf numFmtId="176" fontId="0" fillId="20" borderId="18" xfId="0" applyNumberFormat="1" applyFont="1" applyFill="1" applyBorder="1" applyAlignment="1">
      <alignment vertical="center" shrinkToFit="1"/>
    </xf>
    <xf numFmtId="176" fontId="20" fillId="20" borderId="1" xfId="0" applyNumberFormat="1" applyFont="1" applyFill="1" applyBorder="1" applyAlignment="1">
      <alignment vertical="center"/>
    </xf>
    <xf numFmtId="176" fontId="2" fillId="20" borderId="18" xfId="0" applyNumberFormat="1" applyFont="1" applyFill="1" applyBorder="1" applyAlignment="1">
      <alignment vertical="center"/>
    </xf>
    <xf numFmtId="176" fontId="0" fillId="20" borderId="1" xfId="0" applyNumberFormat="1" applyFill="1" applyBorder="1" applyAlignment="1">
      <alignment vertical="center"/>
    </xf>
    <xf numFmtId="176" fontId="0" fillId="20" borderId="2" xfId="0" applyNumberFormat="1" applyFill="1" applyBorder="1" applyAlignment="1">
      <alignment vertical="center"/>
    </xf>
    <xf numFmtId="176" fontId="0" fillId="20" borderId="18" xfId="0" applyNumberFormat="1" applyFill="1" applyBorder="1" applyAlignment="1">
      <alignment vertical="center" shrinkToFit="1"/>
    </xf>
    <xf numFmtId="176" fontId="2" fillId="20" borderId="0" xfId="0" applyNumberFormat="1" applyFont="1" applyFill="1" applyBorder="1" applyAlignment="1">
      <alignment vertical="center"/>
    </xf>
    <xf numFmtId="176" fontId="2" fillId="20" borderId="19" xfId="0" applyNumberFormat="1" applyFont="1" applyFill="1" applyBorder="1" applyAlignment="1">
      <alignment vertical="center" shrinkToFit="1"/>
    </xf>
    <xf numFmtId="176" fontId="20" fillId="20" borderId="2" xfId="0" applyNumberFormat="1" applyFont="1" applyFill="1" applyBorder="1" applyAlignment="1">
      <alignment vertical="center"/>
    </xf>
    <xf numFmtId="176" fontId="2" fillId="20" borderId="1" xfId="0" applyNumberFormat="1" applyFont="1" applyFill="1" applyBorder="1" applyAlignment="1">
      <alignment vertical="center"/>
    </xf>
    <xf numFmtId="176" fontId="17" fillId="20" borderId="18" xfId="0" applyNumberFormat="1" applyFont="1" applyFill="1" applyBorder="1" applyAlignment="1">
      <alignment vertical="center" wrapText="1"/>
    </xf>
    <xf numFmtId="176" fontId="17" fillId="20" borderId="18" xfId="0" applyNumberFormat="1" applyFont="1" applyFill="1" applyBorder="1" applyAlignment="1">
      <alignment vertical="center" wrapText="1" shrinkToFit="1"/>
    </xf>
    <xf numFmtId="0" fontId="0" fillId="16" borderId="0" xfId="0" applyFill="1" applyAlignment="1">
      <alignment horizontal="center" vertical="center"/>
    </xf>
    <xf numFmtId="0" fontId="12" fillId="16" borderId="0" xfId="0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horizontal="right"/>
    </xf>
    <xf numFmtId="0" fontId="5" fillId="16" borderId="0" xfId="0" applyFont="1" applyFill="1" applyBorder="1"/>
    <xf numFmtId="0" fontId="8" fillId="16" borderId="0" xfId="0" applyFont="1" applyFill="1" applyBorder="1" applyAlignment="1">
      <alignment horizontal="center" vertical="center"/>
    </xf>
    <xf numFmtId="0" fontId="10" fillId="16" borderId="0" xfId="0" applyFont="1" applyFill="1" applyBorder="1" applyAlignment="1">
      <alignment horizontal="center"/>
    </xf>
    <xf numFmtId="0" fontId="8" fillId="16" borderId="0" xfId="0" applyFont="1" applyFill="1" applyBorder="1" applyAlignment="1">
      <alignment horizontal="center" vertical="center" wrapText="1"/>
    </xf>
    <xf numFmtId="176" fontId="5" fillId="16" borderId="0" xfId="0" applyNumberFormat="1" applyFont="1" applyFill="1" applyBorder="1"/>
    <xf numFmtId="176" fontId="15" fillId="16" borderId="0" xfId="0" applyNumberFormat="1" applyFont="1" applyFill="1" applyBorder="1" applyAlignment="1">
      <alignment horizontal="right" vertical="center" wrapText="1"/>
    </xf>
    <xf numFmtId="176" fontId="72" fillId="16" borderId="0" xfId="0" applyNumberFormat="1" applyFont="1" applyFill="1" applyBorder="1"/>
    <xf numFmtId="176" fontId="14" fillId="16" borderId="0" xfId="0" applyNumberFormat="1" applyFont="1" applyFill="1" applyBorder="1" applyAlignment="1">
      <alignment horizontal="right" vertical="center"/>
    </xf>
    <xf numFmtId="176" fontId="15" fillId="16" borderId="0" xfId="0" applyNumberFormat="1" applyFont="1" applyFill="1" applyBorder="1" applyAlignment="1">
      <alignment horizontal="right" vertical="center"/>
    </xf>
    <xf numFmtId="0" fontId="5" fillId="16" borderId="0" xfId="0" applyFont="1" applyFill="1" applyBorder="1" applyAlignment="1"/>
    <xf numFmtId="0" fontId="0" fillId="16" borderId="0" xfId="0" applyFont="1" applyFill="1" applyAlignment="1">
      <alignment horizontal="center"/>
    </xf>
    <xf numFmtId="0" fontId="47" fillId="4" borderId="0" xfId="0" applyFont="1" applyFill="1" applyAlignment="1">
      <alignment horizontal="left" vertical="center"/>
    </xf>
    <xf numFmtId="0" fontId="48" fillId="4" borderId="0" xfId="0" applyFont="1" applyFill="1" applyAlignment="1">
      <alignment vertical="center"/>
    </xf>
    <xf numFmtId="0" fontId="48" fillId="4" borderId="0" xfId="0" applyFont="1" applyFill="1" applyAlignment="1">
      <alignment horizontal="right" vertical="center"/>
    </xf>
    <xf numFmtId="0" fontId="48" fillId="4" borderId="25" xfId="0" applyFont="1" applyFill="1" applyBorder="1" applyAlignment="1">
      <alignment vertical="center"/>
    </xf>
    <xf numFmtId="0" fontId="48" fillId="4" borderId="26" xfId="0" applyFont="1" applyFill="1" applyBorder="1" applyAlignment="1">
      <alignment horizontal="center" vertical="center"/>
    </xf>
    <xf numFmtId="0" fontId="48" fillId="4" borderId="26" xfId="0" applyFont="1" applyFill="1" applyBorder="1" applyAlignment="1">
      <alignment vertical="center"/>
    </xf>
    <xf numFmtId="0" fontId="48" fillId="4" borderId="29" xfId="0" applyFont="1" applyFill="1" applyBorder="1" applyAlignment="1">
      <alignment vertical="center"/>
    </xf>
    <xf numFmtId="0" fontId="48" fillId="0" borderId="29" xfId="0" applyFont="1" applyFill="1" applyBorder="1" applyAlignment="1">
      <alignment horizontal="left" vertical="center" wrapText="1" indent="1"/>
    </xf>
    <xf numFmtId="176" fontId="48" fillId="0" borderId="0" xfId="0" applyNumberFormat="1" applyFont="1" applyFill="1" applyBorder="1" applyAlignment="1">
      <alignment horizontal="right" vertical="center" shrinkToFit="1"/>
    </xf>
    <xf numFmtId="0" fontId="48" fillId="0" borderId="30" xfId="0" applyFont="1" applyFill="1" applyBorder="1" applyAlignment="1">
      <alignment horizontal="left" vertical="center" wrapText="1" indent="1"/>
    </xf>
    <xf numFmtId="176" fontId="48" fillId="0" borderId="31" xfId="0" applyNumberFormat="1" applyFont="1" applyFill="1" applyBorder="1" applyAlignment="1">
      <alignment horizontal="right" vertical="center" shrinkToFit="1"/>
    </xf>
    <xf numFmtId="0" fontId="48" fillId="0" borderId="29" xfId="0" applyFont="1" applyFill="1" applyBorder="1" applyAlignment="1">
      <alignment horizontal="left" vertical="center" wrapText="1" indent="2"/>
    </xf>
    <xf numFmtId="0" fontId="48" fillId="0" borderId="30" xfId="0" applyFont="1" applyFill="1" applyBorder="1" applyAlignment="1">
      <alignment horizontal="left" vertical="center" wrapText="1"/>
    </xf>
    <xf numFmtId="0" fontId="48" fillId="0" borderId="29" xfId="0" applyFont="1" applyFill="1" applyBorder="1" applyAlignment="1">
      <alignment horizontal="left" vertical="center" wrapText="1" indent="3"/>
    </xf>
    <xf numFmtId="0" fontId="33" fillId="0" borderId="23" xfId="0" applyFont="1" applyFill="1" applyBorder="1" applyAlignment="1">
      <alignment horizontal="distributed" vertical="center"/>
    </xf>
    <xf numFmtId="176" fontId="48" fillId="0" borderId="32" xfId="0" applyNumberFormat="1" applyFont="1" applyFill="1" applyBorder="1" applyAlignment="1">
      <alignment horizontal="right" vertical="center" shrinkToFit="1"/>
    </xf>
    <xf numFmtId="176" fontId="48" fillId="0" borderId="33" xfId="0" applyNumberFormat="1" applyFont="1" applyFill="1" applyBorder="1" applyAlignment="1">
      <alignment horizontal="right" vertical="center" shrinkToFit="1"/>
    </xf>
    <xf numFmtId="0" fontId="48" fillId="0" borderId="3" xfId="0" applyFont="1" applyFill="1" applyBorder="1" applyAlignment="1">
      <alignment horizontal="center" vertical="center" shrinkToFit="1"/>
    </xf>
    <xf numFmtId="0" fontId="48" fillId="0" borderId="34" xfId="0" applyFont="1" applyFill="1" applyBorder="1" applyAlignment="1">
      <alignment horizontal="right" vertical="center" shrinkToFit="1"/>
    </xf>
    <xf numFmtId="0" fontId="48" fillId="0" borderId="35" xfId="0" applyFont="1" applyFill="1" applyBorder="1" applyAlignment="1">
      <alignment horizontal="right" vertical="center" shrinkToFit="1"/>
    </xf>
    <xf numFmtId="0" fontId="48" fillId="0" borderId="30" xfId="0" applyFont="1" applyFill="1" applyBorder="1" applyAlignment="1">
      <alignment horizontal="left" vertical="center" indent="1"/>
    </xf>
    <xf numFmtId="0" fontId="48" fillId="0" borderId="30" xfId="0" applyFont="1" applyFill="1" applyBorder="1" applyAlignment="1">
      <alignment horizontal="left" vertical="center"/>
    </xf>
    <xf numFmtId="0" fontId="48" fillId="0" borderId="29" xfId="0" applyFont="1" applyFill="1" applyBorder="1" applyAlignment="1">
      <alignment horizontal="left" vertical="center" wrapText="1"/>
    </xf>
    <xf numFmtId="0" fontId="33" fillId="0" borderId="36" xfId="0" applyFont="1" applyFill="1" applyBorder="1" applyAlignment="1">
      <alignment horizontal="distributed" vertical="center"/>
    </xf>
    <xf numFmtId="176" fontId="48" fillId="0" borderId="37" xfId="0" applyNumberFormat="1" applyFont="1" applyFill="1" applyBorder="1" applyAlignment="1">
      <alignment vertical="center" shrinkToFit="1"/>
    </xf>
    <xf numFmtId="176" fontId="48" fillId="0" borderId="38" xfId="0" applyNumberFormat="1" applyFont="1" applyFill="1" applyBorder="1" applyAlignment="1">
      <alignment vertical="center" shrinkToFit="1"/>
    </xf>
    <xf numFmtId="176" fontId="48" fillId="0" borderId="37" xfId="0" applyNumberFormat="1" applyFont="1" applyFill="1" applyBorder="1" applyAlignment="1">
      <alignment horizontal="right" vertical="center" shrinkToFit="1"/>
    </xf>
    <xf numFmtId="176" fontId="48" fillId="0" borderId="40" xfId="0" applyNumberFormat="1" applyFont="1" applyFill="1" applyBorder="1" applyAlignment="1">
      <alignment horizontal="right" vertical="center" shrinkToFit="1"/>
    </xf>
    <xf numFmtId="176" fontId="48" fillId="4" borderId="0" xfId="0" applyNumberFormat="1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8" fillId="0" borderId="0" xfId="0" applyFont="1" applyFill="1" applyAlignment="1">
      <alignment horizontal="right" vertical="center"/>
    </xf>
    <xf numFmtId="0" fontId="48" fillId="0" borderId="25" xfId="0" applyFont="1" applyFill="1" applyBorder="1" applyAlignment="1">
      <alignment vertical="center"/>
    </xf>
    <xf numFmtId="0" fontId="48" fillId="0" borderId="26" xfId="0" applyFont="1" applyFill="1" applyBorder="1" applyAlignment="1">
      <alignment horizontal="center" vertical="center"/>
    </xf>
    <xf numFmtId="0" fontId="48" fillId="0" borderId="28" xfId="0" applyFont="1" applyFill="1" applyBorder="1" applyAlignment="1">
      <alignment horizontal="center" vertical="center"/>
    </xf>
    <xf numFmtId="0" fontId="48" fillId="0" borderId="29" xfId="0" applyFont="1" applyFill="1" applyBorder="1" applyAlignment="1">
      <alignment vertical="center"/>
    </xf>
    <xf numFmtId="0" fontId="50" fillId="0" borderId="0" xfId="0" applyFont="1" applyFill="1" applyBorder="1" applyAlignment="1">
      <alignment horizontal="right" vertical="center"/>
    </xf>
    <xf numFmtId="0" fontId="50" fillId="0" borderId="31" xfId="0" applyFont="1" applyFill="1" applyBorder="1" applyAlignment="1">
      <alignment horizontal="right" vertical="center"/>
    </xf>
    <xf numFmtId="176" fontId="48" fillId="0" borderId="0" xfId="0" applyNumberFormat="1" applyFont="1" applyFill="1" applyBorder="1" applyAlignment="1">
      <alignment horizontal="right" vertical="center"/>
    </xf>
    <xf numFmtId="176" fontId="48" fillId="0" borderId="31" xfId="0" applyNumberFormat="1" applyFont="1" applyFill="1" applyBorder="1" applyAlignment="1">
      <alignment horizontal="right" vertical="center"/>
    </xf>
    <xf numFmtId="0" fontId="33" fillId="0" borderId="41" xfId="0" applyFont="1" applyFill="1" applyBorder="1" applyAlignment="1">
      <alignment horizontal="left" vertical="center" wrapText="1" indent="1"/>
    </xf>
    <xf numFmtId="176" fontId="48" fillId="0" borderId="42" xfId="0" applyNumberFormat="1" applyFont="1" applyFill="1" applyBorder="1" applyAlignment="1">
      <alignment horizontal="right" vertical="center"/>
    </xf>
    <xf numFmtId="176" fontId="48" fillId="0" borderId="43" xfId="0" applyNumberFormat="1" applyFont="1" applyFill="1" applyBorder="1" applyAlignment="1">
      <alignment horizontal="right" vertical="center"/>
    </xf>
    <xf numFmtId="0" fontId="48" fillId="4" borderId="28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50" fillId="4" borderId="31" xfId="0" applyFont="1" applyFill="1" applyBorder="1" applyAlignment="1">
      <alignment horizontal="center" vertical="center"/>
    </xf>
    <xf numFmtId="0" fontId="48" fillId="0" borderId="41" xfId="0" applyFont="1" applyFill="1" applyBorder="1" applyAlignment="1">
      <alignment horizontal="left" vertical="center" wrapText="1"/>
    </xf>
    <xf numFmtId="176" fontId="48" fillId="0" borderId="44" xfId="0" applyNumberFormat="1" applyFont="1" applyFill="1" applyBorder="1" applyAlignment="1">
      <alignment horizontal="right" vertical="center"/>
    </xf>
    <xf numFmtId="176" fontId="48" fillId="0" borderId="45" xfId="0" applyNumberFormat="1" applyFont="1" applyFill="1" applyBorder="1" applyAlignment="1">
      <alignment horizontal="right" vertical="center"/>
    </xf>
    <xf numFmtId="0" fontId="48" fillId="0" borderId="29" xfId="0" applyFont="1" applyFill="1" applyBorder="1" applyAlignment="1">
      <alignment horizontal="left" vertical="center" wrapText="1" indent="4"/>
    </xf>
    <xf numFmtId="176" fontId="48" fillId="0" borderId="34" xfId="0" applyNumberFormat="1" applyFont="1" applyFill="1" applyBorder="1" applyAlignment="1">
      <alignment horizontal="right" vertical="center"/>
    </xf>
    <xf numFmtId="176" fontId="48" fillId="0" borderId="35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176" fontId="20" fillId="0" borderId="1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horizontal="left" vertical="center"/>
    </xf>
    <xf numFmtId="176" fontId="15" fillId="10" borderId="0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71" fillId="0" borderId="0" xfId="2" applyNumberFormat="1" applyFont="1" applyFill="1" applyBorder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176" fontId="15" fillId="10" borderId="0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1" fillId="0" borderId="0" xfId="2" applyNumberFormat="1" applyFont="1" applyFill="1" applyBorder="1" applyAlignment="1">
      <alignment horizontal="right" vertical="center"/>
    </xf>
    <xf numFmtId="176" fontId="15" fillId="0" borderId="0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16" borderId="0" xfId="2" applyNumberFormat="1" applyFont="1" applyFill="1"/>
    <xf numFmtId="0" fontId="2" fillId="16" borderId="0" xfId="0" applyFont="1" applyFill="1" applyAlignment="1">
      <alignment horizontal="centerContinuous" vertical="center"/>
    </xf>
    <xf numFmtId="176" fontId="2" fillId="16" borderId="0" xfId="2" applyNumberFormat="1" applyFont="1" applyFill="1" applyAlignment="1">
      <alignment horizontal="right"/>
    </xf>
    <xf numFmtId="176" fontId="2" fillId="16" borderId="0" xfId="2" applyNumberFormat="1" applyFont="1" applyFill="1" applyAlignment="1">
      <alignment horizontal="center" vertical="center" wrapText="1"/>
    </xf>
    <xf numFmtId="176" fontId="2" fillId="16" borderId="0" xfId="2" applyNumberFormat="1" applyFont="1" applyFill="1" applyAlignment="1">
      <alignment vertical="center" wrapText="1"/>
    </xf>
    <xf numFmtId="176" fontId="2" fillId="0" borderId="0" xfId="2" applyNumberFormat="1" applyFont="1" applyFill="1"/>
    <xf numFmtId="176" fontId="38" fillId="0" borderId="0" xfId="2" applyNumberFormat="1" applyFont="1" applyFill="1"/>
    <xf numFmtId="176" fontId="2" fillId="0" borderId="0" xfId="2" applyNumberFormat="1" applyFont="1" applyFill="1" applyBorder="1"/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right"/>
    </xf>
    <xf numFmtId="176" fontId="0" fillId="0" borderId="0" xfId="2" applyNumberFormat="1" applyFont="1" applyFill="1"/>
    <xf numFmtId="176" fontId="2" fillId="10" borderId="0" xfId="2" applyNumberFormat="1" applyFont="1" applyFill="1"/>
    <xf numFmtId="176" fontId="2" fillId="2" borderId="0" xfId="2" applyNumberFormat="1" applyFont="1" applyFill="1"/>
    <xf numFmtId="0" fontId="2" fillId="0" borderId="0" xfId="0" applyFont="1" applyFill="1" applyBorder="1"/>
    <xf numFmtId="0" fontId="2" fillId="16" borderId="0" xfId="0" applyFont="1" applyFill="1" applyBorder="1"/>
    <xf numFmtId="0" fontId="2" fillId="0" borderId="0" xfId="0" applyFont="1" applyFill="1" applyAlignment="1">
      <alignment horizontal="left" vertical="center" indent="2"/>
    </xf>
    <xf numFmtId="176" fontId="8" fillId="16" borderId="0" xfId="2" applyNumberFormat="1" applyFont="1" applyFill="1" applyBorder="1" applyAlignment="1">
      <alignment vertical="center"/>
    </xf>
    <xf numFmtId="38" fontId="15" fillId="0" borderId="0" xfId="2" applyFont="1" applyFill="1" applyBorder="1" applyAlignment="1">
      <alignment horizontal="right" vertical="center"/>
    </xf>
    <xf numFmtId="176" fontId="63" fillId="0" borderId="0" xfId="2" applyNumberFormat="1" applyFont="1" applyFill="1" applyBorder="1" applyAlignment="1">
      <alignment vertical="center"/>
    </xf>
    <xf numFmtId="176" fontId="71" fillId="16" borderId="0" xfId="2" applyNumberFormat="1" applyFont="1" applyFill="1" applyBorder="1" applyAlignment="1">
      <alignment vertical="center"/>
    </xf>
    <xf numFmtId="176" fontId="15" fillId="16" borderId="0" xfId="2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indent="2"/>
    </xf>
    <xf numFmtId="176" fontId="8" fillId="16" borderId="0" xfId="2" applyNumberFormat="1" applyFont="1" applyFill="1" applyBorder="1" applyAlignment="1">
      <alignment horizontal="right" vertical="center"/>
    </xf>
    <xf numFmtId="176" fontId="71" fillId="16" borderId="0" xfId="2" applyNumberFormat="1" applyFont="1" applyFill="1" applyBorder="1" applyAlignment="1">
      <alignment horizontal="right" vertical="center"/>
    </xf>
    <xf numFmtId="176" fontId="15" fillId="16" borderId="0" xfId="2" applyNumberFormat="1" applyFont="1" applyFill="1" applyBorder="1" applyAlignment="1">
      <alignment horizontal="right" vertical="center"/>
    </xf>
    <xf numFmtId="176" fontId="8" fillId="10" borderId="0" xfId="2" applyNumberFormat="1" applyFont="1" applyFill="1" applyBorder="1" applyAlignment="1">
      <alignment vertical="center"/>
    </xf>
    <xf numFmtId="176" fontId="14" fillId="16" borderId="0" xfId="2" applyNumberFormat="1" applyFont="1" applyFill="1" applyBorder="1" applyAlignment="1">
      <alignment vertical="center"/>
    </xf>
    <xf numFmtId="176" fontId="8" fillId="2" borderId="0" xfId="2" applyNumberFormat="1" applyFont="1" applyFill="1" applyBorder="1" applyAlignment="1">
      <alignment vertical="center"/>
    </xf>
    <xf numFmtId="176" fontId="15" fillId="2" borderId="0" xfId="2" applyNumberFormat="1" applyFont="1" applyFill="1" applyBorder="1" applyAlignment="1">
      <alignment vertical="center"/>
    </xf>
    <xf numFmtId="0" fontId="2" fillId="10" borderId="0" xfId="0" applyFont="1" applyFill="1" applyBorder="1" applyAlignment="1">
      <alignment horizontal="center"/>
    </xf>
    <xf numFmtId="0" fontId="2" fillId="0" borderId="0" xfId="0" applyFont="1" applyFill="1"/>
    <xf numFmtId="0" fontId="2" fillId="16" borderId="0" xfId="0" applyFont="1" applyFill="1"/>
    <xf numFmtId="0" fontId="2" fillId="0" borderId="0" xfId="0" applyFont="1" applyFill="1" applyAlignment="1"/>
    <xf numFmtId="176" fontId="2" fillId="0" borderId="0" xfId="2" applyNumberFormat="1" applyFont="1" applyFill="1" applyAlignment="1">
      <alignment horizontal="right"/>
    </xf>
    <xf numFmtId="176" fontId="2" fillId="0" borderId="0" xfId="2" applyNumberFormat="1" applyFont="1" applyFill="1" applyAlignment="1">
      <alignment horizontal="center" vertical="center" wrapText="1"/>
    </xf>
    <xf numFmtId="176" fontId="0" fillId="0" borderId="0" xfId="2" applyNumberFormat="1" applyFont="1" applyFill="1" applyAlignment="1">
      <alignment horizontal="center" vertical="center" wrapText="1"/>
    </xf>
    <xf numFmtId="176" fontId="2" fillId="0" borderId="0" xfId="2" applyNumberFormat="1" applyFont="1" applyFill="1" applyAlignment="1">
      <alignment vertical="center" wrapText="1"/>
    </xf>
    <xf numFmtId="0" fontId="2" fillId="2" borderId="0" xfId="0" applyFont="1" applyFill="1"/>
    <xf numFmtId="38" fontId="2" fillId="0" borderId="0" xfId="2" applyFont="1" applyFill="1" applyBorder="1" applyAlignment="1"/>
    <xf numFmtId="176" fontId="2" fillId="16" borderId="0" xfId="0" applyNumberFormat="1" applyFont="1" applyFill="1"/>
    <xf numFmtId="176" fontId="2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 shrinkToFit="1"/>
    </xf>
    <xf numFmtId="176" fontId="2" fillId="2" borderId="0" xfId="2" applyNumberFormat="1" applyFont="1" applyFill="1" applyBorder="1"/>
    <xf numFmtId="38" fontId="10" fillId="0" borderId="0" xfId="2" applyFont="1" applyFill="1" applyBorder="1" applyAlignment="1"/>
    <xf numFmtId="176" fontId="2" fillId="10" borderId="0" xfId="0" applyNumberFormat="1" applyFont="1" applyFill="1"/>
    <xf numFmtId="0" fontId="2" fillId="10" borderId="0" xfId="0" applyFont="1" applyFill="1"/>
    <xf numFmtId="176" fontId="0" fillId="0" borderId="0" xfId="2" applyNumberFormat="1" applyFont="1" applyFill="1" applyAlignment="1">
      <alignment horizontal="right"/>
    </xf>
    <xf numFmtId="176" fontId="2" fillId="5" borderId="0" xfId="2" applyNumberFormat="1" applyFont="1" applyFill="1"/>
    <xf numFmtId="176" fontId="2" fillId="17" borderId="0" xfId="2" applyNumberFormat="1" applyFont="1" applyFill="1"/>
    <xf numFmtId="176" fontId="0" fillId="0" borderId="0" xfId="2" applyNumberFormat="1" applyFont="1" applyFill="1" applyBorder="1"/>
    <xf numFmtId="176" fontId="2" fillId="5" borderId="0" xfId="2" applyNumberFormat="1" applyFont="1" applyFill="1" applyBorder="1"/>
    <xf numFmtId="176" fontId="2" fillId="17" borderId="0" xfId="2" applyNumberFormat="1" applyFont="1" applyFill="1" applyBorder="1"/>
    <xf numFmtId="176" fontId="21" fillId="0" borderId="1" xfId="2" applyNumberFormat="1" applyFont="1" applyFill="1" applyBorder="1" applyAlignment="1">
      <alignment vertical="center"/>
    </xf>
    <xf numFmtId="176" fontId="2" fillId="0" borderId="16" xfId="2" applyNumberFormat="1" applyFont="1" applyFill="1" applyBorder="1" applyAlignment="1">
      <alignment vertical="center"/>
    </xf>
    <xf numFmtId="176" fontId="2" fillId="0" borderId="21" xfId="2" applyNumberFormat="1" applyFont="1" applyFill="1" applyBorder="1" applyAlignment="1">
      <alignment vertical="center"/>
    </xf>
    <xf numFmtId="176" fontId="57" fillId="7" borderId="1" xfId="2" applyNumberFormat="1" applyFont="1" applyFill="1" applyBorder="1" applyAlignment="1">
      <alignment vertical="center"/>
    </xf>
    <xf numFmtId="176" fontId="2" fillId="0" borderId="14" xfId="2" applyNumberFormat="1" applyFont="1" applyFill="1" applyBorder="1" applyAlignment="1">
      <alignment vertical="center"/>
    </xf>
    <xf numFmtId="176" fontId="2" fillId="0" borderId="21" xfId="2" applyNumberFormat="1" applyFont="1" applyFill="1" applyBorder="1" applyAlignment="1">
      <alignment vertical="center" shrinkToFit="1"/>
    </xf>
    <xf numFmtId="176" fontId="58" fillId="0" borderId="1" xfId="2" applyNumberFormat="1" applyFont="1" applyFill="1" applyBorder="1" applyAlignment="1">
      <alignment vertical="center"/>
    </xf>
    <xf numFmtId="176" fontId="0" fillId="0" borderId="21" xfId="2" applyNumberFormat="1" applyFont="1" applyFill="1" applyBorder="1" applyAlignment="1">
      <alignment vertical="center" shrinkToFit="1"/>
    </xf>
    <xf numFmtId="176" fontId="59" fillId="0" borderId="1" xfId="2" applyNumberFormat="1" applyFont="1" applyFill="1" applyBorder="1" applyAlignment="1">
      <alignment vertical="center"/>
    </xf>
    <xf numFmtId="176" fontId="60" fillId="7" borderId="1" xfId="2" applyNumberFormat="1" applyFont="1" applyFill="1" applyBorder="1" applyAlignment="1">
      <alignment vertical="center"/>
    </xf>
    <xf numFmtId="176" fontId="59" fillId="7" borderId="1" xfId="2" applyNumberFormat="1" applyFont="1" applyFill="1" applyBorder="1" applyAlignment="1">
      <alignment vertical="center"/>
    </xf>
    <xf numFmtId="176" fontId="6" fillId="18" borderId="17" xfId="2" applyNumberFormat="1" applyFont="1" applyFill="1" applyBorder="1" applyAlignment="1">
      <alignment vertical="center"/>
    </xf>
    <xf numFmtId="176" fontId="6" fillId="7" borderId="17" xfId="2" applyNumberFormat="1" applyFont="1" applyFill="1" applyBorder="1" applyAlignment="1">
      <alignment vertical="center"/>
    </xf>
    <xf numFmtId="176" fontId="56" fillId="7" borderId="14" xfId="2" applyNumberFormat="1" applyFont="1" applyFill="1" applyBorder="1" applyAlignment="1">
      <alignment vertical="center"/>
    </xf>
    <xf numFmtId="38" fontId="56" fillId="0" borderId="1" xfId="2" applyFont="1" applyFill="1" applyBorder="1" applyAlignment="1">
      <alignment vertical="center"/>
    </xf>
    <xf numFmtId="176" fontId="58" fillId="0" borderId="2" xfId="2" applyNumberFormat="1" applyFont="1" applyFill="1" applyBorder="1" applyAlignment="1">
      <alignment vertical="center"/>
    </xf>
    <xf numFmtId="176" fontId="2" fillId="0" borderId="15" xfId="2" applyNumberFormat="1" applyFont="1" applyFill="1" applyBorder="1" applyAlignment="1">
      <alignment vertical="center"/>
    </xf>
    <xf numFmtId="176" fontId="56" fillId="18" borderId="14" xfId="2" applyNumberFormat="1" applyFont="1" applyFill="1" applyBorder="1" applyAlignment="1">
      <alignment vertical="center"/>
    </xf>
    <xf numFmtId="176" fontId="57" fillId="7" borderId="2" xfId="2" applyNumberFormat="1" applyFont="1" applyFill="1" applyBorder="1" applyAlignment="1">
      <alignment vertical="center"/>
    </xf>
    <xf numFmtId="176" fontId="59" fillId="0" borderId="2" xfId="2" applyNumberFormat="1" applyFont="1" applyFill="1" applyBorder="1" applyAlignment="1">
      <alignment vertical="center"/>
    </xf>
    <xf numFmtId="176" fontId="0" fillId="0" borderId="21" xfId="2" applyNumberFormat="1" applyFont="1" applyFill="1" applyBorder="1" applyAlignment="1">
      <alignment vertical="center"/>
    </xf>
    <xf numFmtId="176" fontId="43" fillId="3" borderId="1" xfId="2" applyNumberFormat="1" applyFont="1" applyFill="1" applyBorder="1" applyAlignment="1">
      <alignment vertical="center"/>
    </xf>
    <xf numFmtId="176" fontId="23" fillId="3" borderId="1" xfId="2" applyNumberFormat="1" applyFont="1" applyFill="1" applyBorder="1" applyAlignment="1">
      <alignment vertical="center"/>
    </xf>
    <xf numFmtId="176" fontId="31" fillId="3" borderId="13" xfId="2" applyNumberFormat="1" applyFont="1" applyFill="1" applyBorder="1" applyAlignment="1">
      <alignment vertical="center"/>
    </xf>
    <xf numFmtId="176" fontId="31" fillId="3" borderId="0" xfId="2" applyNumberFormat="1" applyFont="1" applyFill="1" applyBorder="1" applyAlignment="1">
      <alignment vertical="center"/>
    </xf>
    <xf numFmtId="176" fontId="2" fillId="7" borderId="1" xfId="2" applyNumberFormat="1" applyFont="1" applyFill="1" applyBorder="1" applyAlignment="1">
      <alignment vertical="center"/>
    </xf>
    <xf numFmtId="176" fontId="2" fillId="7" borderId="13" xfId="2" applyNumberFormat="1" applyFont="1" applyFill="1" applyBorder="1" applyAlignment="1">
      <alignment vertical="center"/>
    </xf>
    <xf numFmtId="176" fontId="2" fillId="7" borderId="0" xfId="2" applyNumberFormat="1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vertical="center"/>
    </xf>
    <xf numFmtId="176" fontId="2" fillId="0" borderId="13" xfId="2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176" fontId="2" fillId="18" borderId="1" xfId="2" applyNumberFormat="1" applyFont="1" applyFill="1" applyBorder="1" applyAlignment="1">
      <alignment vertical="center"/>
    </xf>
    <xf numFmtId="176" fontId="43" fillId="7" borderId="1" xfId="2" applyNumberFormat="1" applyFont="1" applyFill="1" applyBorder="1" applyAlignment="1">
      <alignment vertical="center"/>
    </xf>
    <xf numFmtId="176" fontId="31" fillId="7" borderId="13" xfId="2" applyNumberFormat="1" applyFont="1" applyFill="1" applyBorder="1" applyAlignment="1">
      <alignment vertical="center"/>
    </xf>
    <xf numFmtId="176" fontId="31" fillId="7" borderId="0" xfId="2" applyNumberFormat="1" applyFont="1" applyFill="1" applyBorder="1" applyAlignment="1">
      <alignment vertical="center"/>
    </xf>
    <xf numFmtId="176" fontId="23" fillId="18" borderId="1" xfId="2" applyNumberFormat="1" applyFont="1" applyFill="1" applyBorder="1" applyAlignment="1">
      <alignment vertical="center"/>
    </xf>
    <xf numFmtId="176" fontId="31" fillId="0" borderId="13" xfId="2" applyNumberFormat="1" applyFont="1" applyFill="1" applyBorder="1" applyAlignment="1">
      <alignment vertical="center"/>
    </xf>
    <xf numFmtId="176" fontId="31" fillId="0" borderId="0" xfId="2" applyNumberFormat="1" applyFont="1" applyFill="1" applyBorder="1" applyAlignment="1">
      <alignment vertical="center"/>
    </xf>
    <xf numFmtId="176" fontId="64" fillId="18" borderId="1" xfId="2" applyNumberFormat="1" applyFont="1" applyFill="1" applyBorder="1" applyAlignment="1">
      <alignment vertical="center"/>
    </xf>
    <xf numFmtId="176" fontId="43" fillId="3" borderId="1" xfId="2" applyNumberFormat="1" applyFont="1" applyFill="1" applyBorder="1" applyAlignment="1">
      <alignment horizontal="right" vertical="center"/>
    </xf>
    <xf numFmtId="176" fontId="31" fillId="3" borderId="13" xfId="2" applyNumberFormat="1" applyFont="1" applyFill="1" applyBorder="1" applyAlignment="1">
      <alignment horizontal="right" vertical="center"/>
    </xf>
    <xf numFmtId="176" fontId="31" fillId="3" borderId="0" xfId="2" applyNumberFormat="1" applyFont="1" applyFill="1" applyBorder="1" applyAlignment="1">
      <alignment horizontal="right" vertical="center"/>
    </xf>
    <xf numFmtId="176" fontId="2" fillId="7" borderId="1" xfId="2" applyNumberFormat="1" applyFont="1" applyFill="1" applyBorder="1" applyAlignment="1">
      <alignment horizontal="right" vertical="center"/>
    </xf>
    <xf numFmtId="176" fontId="66" fillId="7" borderId="13" xfId="2" applyNumberFormat="1" applyFont="1" applyFill="1" applyBorder="1" applyAlignment="1">
      <alignment horizontal="right" vertical="center"/>
    </xf>
    <xf numFmtId="176" fontId="66" fillId="7" borderId="0" xfId="2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7" fillId="0" borderId="13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43" fillId="7" borderId="1" xfId="2" applyNumberFormat="1" applyFont="1" applyFill="1" applyBorder="1" applyAlignment="1">
      <alignment horizontal="right" vertical="center"/>
    </xf>
    <xf numFmtId="176" fontId="69" fillId="18" borderId="1" xfId="2" applyNumberFormat="1" applyFont="1" applyFill="1" applyBorder="1" applyAlignment="1">
      <alignment vertical="center"/>
    </xf>
    <xf numFmtId="176" fontId="31" fillId="7" borderId="13" xfId="2" applyNumberFormat="1" applyFont="1" applyFill="1" applyBorder="1" applyAlignment="1">
      <alignment horizontal="right" vertical="center"/>
    </xf>
    <xf numFmtId="176" fontId="31" fillId="7" borderId="0" xfId="2" applyNumberFormat="1" applyFont="1" applyFill="1" applyBorder="1" applyAlignment="1">
      <alignment horizontal="right" vertical="center"/>
    </xf>
    <xf numFmtId="176" fontId="43" fillId="3" borderId="12" xfId="2" applyNumberFormat="1" applyFont="1" applyFill="1" applyBorder="1" applyAlignment="1">
      <alignment vertical="center"/>
    </xf>
    <xf numFmtId="176" fontId="2" fillId="3" borderId="13" xfId="2" applyNumberFormat="1" applyFont="1" applyFill="1" applyBorder="1" applyAlignment="1">
      <alignment vertical="center"/>
    </xf>
    <xf numFmtId="176" fontId="2" fillId="3" borderId="0" xfId="2" applyNumberFormat="1" applyFont="1" applyFill="1" applyBorder="1" applyAlignment="1">
      <alignment vertical="center"/>
    </xf>
    <xf numFmtId="176" fontId="43" fillId="9" borderId="1" xfId="2" applyNumberFormat="1" applyFont="1" applyFill="1" applyBorder="1" applyAlignment="1">
      <alignment vertical="center"/>
    </xf>
    <xf numFmtId="176" fontId="48" fillId="0" borderId="0" xfId="0" applyNumberFormat="1" applyFont="1" applyFill="1" applyAlignment="1">
      <alignment vertical="center"/>
    </xf>
    <xf numFmtId="0" fontId="48" fillId="0" borderId="0" xfId="0" applyFont="1" applyFill="1" applyAlignment="1">
      <alignment vertical="center" shrinkToFit="1"/>
    </xf>
    <xf numFmtId="0" fontId="50" fillId="0" borderId="0" xfId="0" applyFont="1" applyFill="1" applyBorder="1" applyAlignment="1">
      <alignment horizontal="center" vertical="center"/>
    </xf>
    <xf numFmtId="0" fontId="50" fillId="0" borderId="31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left" vertical="center"/>
    </xf>
    <xf numFmtId="0" fontId="47" fillId="0" borderId="0" xfId="0" applyFont="1" applyFill="1" applyAlignment="1">
      <alignment vertical="center"/>
    </xf>
    <xf numFmtId="38" fontId="48" fillId="0" borderId="0" xfId="2" applyFont="1" applyFill="1" applyAlignment="1">
      <alignment vertical="center"/>
    </xf>
    <xf numFmtId="0" fontId="48" fillId="0" borderId="27" xfId="0" applyFont="1" applyFill="1" applyBorder="1" applyAlignment="1">
      <alignment vertical="center"/>
    </xf>
    <xf numFmtId="0" fontId="48" fillId="0" borderId="26" xfId="0" applyFont="1" applyFill="1" applyBorder="1" applyAlignment="1">
      <alignment vertical="center"/>
    </xf>
    <xf numFmtId="0" fontId="48" fillId="0" borderId="28" xfId="0" applyFont="1" applyFill="1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48" fillId="0" borderId="30" xfId="0" applyFont="1" applyFill="1" applyBorder="1" applyAlignment="1">
      <alignment vertical="center"/>
    </xf>
    <xf numFmtId="0" fontId="50" fillId="0" borderId="31" xfId="0" applyFont="1" applyFill="1" applyBorder="1" applyAlignment="1">
      <alignment horizontal="left" vertical="center"/>
    </xf>
    <xf numFmtId="0" fontId="48" fillId="0" borderId="29" xfId="0" applyFont="1" applyFill="1" applyBorder="1" applyAlignment="1">
      <alignment horizontal="distributed" vertical="center"/>
    </xf>
    <xf numFmtId="0" fontId="48" fillId="0" borderId="0" xfId="0" applyFont="1" applyFill="1" applyBorder="1" applyAlignment="1">
      <alignment vertical="center"/>
    </xf>
    <xf numFmtId="0" fontId="48" fillId="0" borderId="30" xfId="0" applyFont="1" applyFill="1" applyBorder="1" applyAlignment="1">
      <alignment horizontal="distributed" vertical="center"/>
    </xf>
    <xf numFmtId="0" fontId="48" fillId="0" borderId="31" xfId="0" applyFont="1" applyFill="1" applyBorder="1" applyAlignment="1">
      <alignment vertical="center"/>
    </xf>
    <xf numFmtId="0" fontId="33" fillId="0" borderId="39" xfId="0" applyFont="1" applyFill="1" applyBorder="1" applyAlignment="1">
      <alignment horizontal="distributed" vertical="center" wrapText="1"/>
    </xf>
    <xf numFmtId="178" fontId="48" fillId="0" borderId="0" xfId="2" applyNumberFormat="1" applyFont="1" applyFill="1" applyAlignment="1">
      <alignment vertical="center"/>
    </xf>
    <xf numFmtId="0" fontId="47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/>
    </xf>
    <xf numFmtId="0" fontId="47" fillId="4" borderId="0" xfId="0" applyFont="1" applyFill="1" applyAlignment="1">
      <alignment horizontal="left" vertical="center"/>
    </xf>
    <xf numFmtId="0" fontId="49" fillId="4" borderId="0" xfId="0" applyFont="1" applyFill="1" applyAlignment="1">
      <alignment horizontal="center" vertical="center"/>
    </xf>
    <xf numFmtId="176" fontId="20" fillId="0" borderId="1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>
      <alignment vertical="center"/>
    </xf>
    <xf numFmtId="176" fontId="0" fillId="15" borderId="46" xfId="0" applyNumberFormat="1" applyFont="1" applyFill="1" applyBorder="1" applyAlignment="1">
      <alignment horizontal="center" vertical="center"/>
    </xf>
    <xf numFmtId="0" fontId="0" fillId="15" borderId="47" xfId="0" applyFont="1" applyFill="1" applyBorder="1" applyAlignment="1">
      <alignment horizontal="center" vertical="center"/>
    </xf>
    <xf numFmtId="176" fontId="0" fillId="20" borderId="18" xfId="0" applyNumberFormat="1" applyFont="1" applyFill="1" applyBorder="1" applyAlignment="1">
      <alignment horizontal="left" vertical="center" shrinkToFit="1"/>
    </xf>
    <xf numFmtId="176" fontId="0" fillId="21" borderId="46" xfId="0" applyNumberFormat="1" applyFont="1" applyFill="1" applyBorder="1" applyAlignment="1">
      <alignment horizontal="center" vertical="center"/>
    </xf>
    <xf numFmtId="0" fontId="0" fillId="21" borderId="47" xfId="0" applyFont="1" applyFill="1" applyBorder="1" applyAlignment="1">
      <alignment horizontal="center" vertical="center"/>
    </xf>
    <xf numFmtId="176" fontId="20" fillId="0" borderId="48" xfId="0" applyNumberFormat="1" applyFont="1" applyFill="1" applyBorder="1" applyAlignment="1">
      <alignment vertical="center"/>
    </xf>
    <xf numFmtId="176" fontId="20" fillId="0" borderId="49" xfId="0" applyNumberFormat="1" applyFont="1" applyFill="1" applyBorder="1" applyAlignment="1">
      <alignment vertical="center"/>
    </xf>
    <xf numFmtId="176" fontId="19" fillId="0" borderId="21" xfId="0" applyNumberFormat="1" applyFont="1" applyFill="1" applyBorder="1" applyAlignment="1">
      <alignment horizontal="center" vertical="center" wrapText="1" shrinkToFit="1"/>
    </xf>
    <xf numFmtId="176" fontId="0" fillId="0" borderId="2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76" fontId="2" fillId="0" borderId="21" xfId="0" applyNumberFormat="1" applyFont="1" applyFill="1" applyBorder="1" applyAlignment="1">
      <alignment horizontal="center" vertical="center"/>
    </xf>
    <xf numFmtId="176" fontId="0" fillId="20" borderId="1" xfId="0" applyNumberFormat="1" applyFill="1" applyBorder="1" applyAlignment="1">
      <alignment horizontal="left" vertical="center" shrinkToFit="1"/>
    </xf>
    <xf numFmtId="176" fontId="0" fillId="0" borderId="21" xfId="0" applyNumberFormat="1" applyFill="1" applyBorder="1" applyAlignment="1">
      <alignment horizontal="center" vertical="center" wrapText="1"/>
    </xf>
    <xf numFmtId="176" fontId="2" fillId="0" borderId="46" xfId="0" applyNumberFormat="1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 wrapText="1"/>
    </xf>
    <xf numFmtId="176" fontId="0" fillId="10" borderId="24" xfId="0" applyNumberFormat="1" applyFill="1" applyBorder="1" applyAlignment="1">
      <alignment horizontal="center" vertical="center"/>
    </xf>
    <xf numFmtId="176" fontId="2" fillId="10" borderId="24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 shrinkToFit="1"/>
    </xf>
    <xf numFmtId="176" fontId="2" fillId="0" borderId="24" xfId="0" applyNumberFormat="1" applyFont="1" applyFill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49" fontId="23" fillId="0" borderId="0" xfId="0" applyNumberFormat="1" applyFont="1" applyFill="1" applyAlignment="1">
      <alignment horizontal="right" vertical="center" shrinkToFit="1"/>
    </xf>
    <xf numFmtId="0" fontId="0" fillId="0" borderId="18" xfId="0" applyBorder="1" applyAlignment="1">
      <alignment vertical="center"/>
    </xf>
    <xf numFmtId="0" fontId="15" fillId="3" borderId="1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176" fontId="0" fillId="0" borderId="24" xfId="0" applyNumberForma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0" fillId="22" borderId="23" xfId="0" applyNumberFormat="1" applyFont="1" applyFill="1" applyBorder="1" applyAlignment="1">
      <alignment horizontal="center" vertical="center"/>
    </xf>
    <xf numFmtId="0" fontId="0" fillId="22" borderId="32" xfId="0" applyFont="1" applyFill="1" applyBorder="1" applyAlignment="1">
      <alignment horizontal="center" vertical="center"/>
    </xf>
    <xf numFmtId="0" fontId="0" fillId="22" borderId="24" xfId="0" applyFont="1" applyFill="1" applyBorder="1" applyAlignment="1">
      <alignment horizontal="center" vertical="center"/>
    </xf>
    <xf numFmtId="176" fontId="0" fillId="10" borderId="23" xfId="0" applyNumberFormat="1" applyFont="1" applyFill="1" applyBorder="1" applyAlignment="1">
      <alignment horizontal="center" vertical="center"/>
    </xf>
    <xf numFmtId="0" fontId="0" fillId="10" borderId="32" xfId="0" applyFont="1" applyFill="1" applyBorder="1" applyAlignment="1">
      <alignment horizontal="center" vertical="center"/>
    </xf>
    <xf numFmtId="0" fontId="0" fillId="10" borderId="24" xfId="0" applyFont="1" applyFill="1" applyBorder="1" applyAlignment="1">
      <alignment horizontal="center" vertical="center"/>
    </xf>
    <xf numFmtId="176" fontId="0" fillId="23" borderId="23" xfId="0" applyNumberFormat="1" applyFont="1" applyFill="1" applyBorder="1" applyAlignment="1">
      <alignment horizontal="center" vertical="center"/>
    </xf>
    <xf numFmtId="0" fontId="0" fillId="23" borderId="32" xfId="0" applyFill="1" applyBorder="1" applyAlignment="1">
      <alignment horizontal="center" vertical="center"/>
    </xf>
    <xf numFmtId="0" fontId="0" fillId="23" borderId="24" xfId="0" applyFill="1" applyBorder="1" applyAlignment="1">
      <alignment horizontal="center" vertical="center"/>
    </xf>
    <xf numFmtId="176" fontId="0" fillId="21" borderId="3" xfId="0" applyNumberFormat="1" applyFont="1" applyFill="1" applyBorder="1" applyAlignment="1">
      <alignment horizontal="center" vertical="center"/>
    </xf>
    <xf numFmtId="0" fontId="0" fillId="21" borderId="5" xfId="0" applyFont="1" applyFill="1" applyBorder="1" applyAlignment="1">
      <alignment horizontal="center" vertical="center"/>
    </xf>
    <xf numFmtId="176" fontId="0" fillId="15" borderId="4" xfId="0" applyNumberFormat="1" applyFont="1" applyFill="1" applyBorder="1" applyAlignment="1">
      <alignment horizontal="center" vertical="center"/>
    </xf>
    <xf numFmtId="0" fontId="0" fillId="15" borderId="6" xfId="0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</cellXfs>
  <cellStyles count="150">
    <cellStyle name="20% - アクセント 1 2" xfId="6"/>
    <cellStyle name="20% - アクセント 1 3" xfId="7"/>
    <cellStyle name="20% - アクセント 2 2" xfId="8"/>
    <cellStyle name="20% - アクセント 2 3" xfId="9"/>
    <cellStyle name="20% - アクセント 3 2" xfId="10"/>
    <cellStyle name="20% - アクセント 3 3" xfId="11"/>
    <cellStyle name="20% - アクセント 4 2" xfId="12"/>
    <cellStyle name="20% - アクセント 4 3" xfId="13"/>
    <cellStyle name="20% - アクセント 5 2" xfId="14"/>
    <cellStyle name="20% - アクセント 5 3" xfId="15"/>
    <cellStyle name="20% - アクセント 6 2" xfId="16"/>
    <cellStyle name="20% - アクセント 6 3" xfId="17"/>
    <cellStyle name="40% - アクセント 1 2" xfId="18"/>
    <cellStyle name="40% - アクセント 1 3" xfId="19"/>
    <cellStyle name="40% - アクセント 2 2" xfId="20"/>
    <cellStyle name="40% - アクセント 2 3" xfId="21"/>
    <cellStyle name="40% - アクセント 3 2" xfId="22"/>
    <cellStyle name="40% - アクセント 3 3" xfId="23"/>
    <cellStyle name="40% - アクセント 4 2" xfId="24"/>
    <cellStyle name="40% - アクセント 4 3" xfId="25"/>
    <cellStyle name="40% - アクセント 5 2" xfId="26"/>
    <cellStyle name="40% - アクセント 5 3" xfId="27"/>
    <cellStyle name="40% - アクセント 6 2" xfId="28"/>
    <cellStyle name="40% - アクセント 6 3" xfId="29"/>
    <cellStyle name="60% - アクセント 1 2" xfId="30"/>
    <cellStyle name="60% - アクセント 1 3" xfId="31"/>
    <cellStyle name="60% - アクセント 2 2" xfId="32"/>
    <cellStyle name="60% - アクセント 2 3" xfId="33"/>
    <cellStyle name="60% - アクセント 3 2" xfId="34"/>
    <cellStyle name="60% - アクセント 3 3" xfId="35"/>
    <cellStyle name="60% - アクセント 4 2" xfId="36"/>
    <cellStyle name="60% - アクセント 4 3" xfId="37"/>
    <cellStyle name="60% - アクセント 5 2" xfId="38"/>
    <cellStyle name="60% - アクセント 5 3" xfId="39"/>
    <cellStyle name="60% - アクセント 6 2" xfId="40"/>
    <cellStyle name="60% - アクセント 6 3" xfId="41"/>
    <cellStyle name="アクセント 1 2" xfId="42"/>
    <cellStyle name="アクセント 1 3" xfId="43"/>
    <cellStyle name="アクセント 2 2" xfId="44"/>
    <cellStyle name="アクセント 2 3" xfId="45"/>
    <cellStyle name="アクセント 3 2" xfId="46"/>
    <cellStyle name="アクセント 3 3" xfId="47"/>
    <cellStyle name="アクセント 4 2" xfId="48"/>
    <cellStyle name="アクセント 4 3" xfId="49"/>
    <cellStyle name="アクセント 5 2" xfId="50"/>
    <cellStyle name="アクセント 5 3" xfId="51"/>
    <cellStyle name="アクセント 6 2" xfId="52"/>
    <cellStyle name="アクセント 6 3" xfId="53"/>
    <cellStyle name="スタイル 1" xfId="54"/>
    <cellStyle name="タイトル 2" xfId="55"/>
    <cellStyle name="タイトル 3" xfId="56"/>
    <cellStyle name="チェック セル 2" xfId="57"/>
    <cellStyle name="チェック セル 3" xfId="58"/>
    <cellStyle name="どちらでもない 2" xfId="59"/>
    <cellStyle name="どちらでもない 3" xfId="60"/>
    <cellStyle name="メモ 2" xfId="61"/>
    <cellStyle name="メモ 3" xfId="62"/>
    <cellStyle name="リンク セル 2" xfId="63"/>
    <cellStyle name="リンク セル 3" xfId="64"/>
    <cellStyle name="悪い 2" xfId="65"/>
    <cellStyle name="悪い 3" xfId="66"/>
    <cellStyle name="計算 2" xfId="67"/>
    <cellStyle name="計算 3" xfId="68"/>
    <cellStyle name="警告文 2" xfId="69"/>
    <cellStyle name="警告文 3" xfId="70"/>
    <cellStyle name="桁区切り" xfId="1" builtinId="6"/>
    <cellStyle name="桁区切り 10" xfId="71"/>
    <cellStyle name="桁区切り 11" xfId="72"/>
    <cellStyle name="桁区切り 12" xfId="73"/>
    <cellStyle name="桁区切り 13" xfId="74"/>
    <cellStyle name="桁区切り 14" xfId="75"/>
    <cellStyle name="桁区切り 2" xfId="2"/>
    <cellStyle name="桁区切り 2 2" xfId="76"/>
    <cellStyle name="桁区切り 2 2 2" xfId="77"/>
    <cellStyle name="桁区切り 2 2 3" xfId="78"/>
    <cellStyle name="桁区切り 2 21" xfId="79"/>
    <cellStyle name="桁区切り 2 3" xfId="80"/>
    <cellStyle name="桁区切り 3" xfId="4"/>
    <cellStyle name="桁区切り 3 2" xfId="81"/>
    <cellStyle name="桁区切り 4" xfId="82"/>
    <cellStyle name="桁区切り 5" xfId="83"/>
    <cellStyle name="桁区切り 6" xfId="84"/>
    <cellStyle name="桁区切り 7" xfId="85"/>
    <cellStyle name="桁区切り 8" xfId="86"/>
    <cellStyle name="桁区切り 9" xfId="87"/>
    <cellStyle name="見出し 1 2" xfId="88"/>
    <cellStyle name="見出し 1 3" xfId="89"/>
    <cellStyle name="見出し 2 2" xfId="90"/>
    <cellStyle name="見出し 2 3" xfId="91"/>
    <cellStyle name="見出し 3 2" xfId="92"/>
    <cellStyle name="見出し 3 3" xfId="93"/>
    <cellStyle name="見出し 4 2" xfId="94"/>
    <cellStyle name="見出し 4 3" xfId="95"/>
    <cellStyle name="集計 2" xfId="96"/>
    <cellStyle name="集計 3" xfId="97"/>
    <cellStyle name="出力 2" xfId="98"/>
    <cellStyle name="出力 3" xfId="99"/>
    <cellStyle name="説明文 2" xfId="100"/>
    <cellStyle name="説明文 3" xfId="101"/>
    <cellStyle name="通貨 2" xfId="5"/>
    <cellStyle name="入力 2" xfId="102"/>
    <cellStyle name="入力 3" xfId="103"/>
    <cellStyle name="標準" xfId="0" builtinId="0"/>
    <cellStyle name="標準 10" xfId="104"/>
    <cellStyle name="標準 10 2" xfId="105"/>
    <cellStyle name="標準 11" xfId="106"/>
    <cellStyle name="標準 12" xfId="107"/>
    <cellStyle name="標準 13" xfId="108"/>
    <cellStyle name="標準 14" xfId="109"/>
    <cellStyle name="標準 15" xfId="110"/>
    <cellStyle name="標準 16" xfId="111"/>
    <cellStyle name="標準 17" xfId="112"/>
    <cellStyle name="標準 18" xfId="113"/>
    <cellStyle name="標準 19" xfId="114"/>
    <cellStyle name="標準 2" xfId="3"/>
    <cellStyle name="標準 2 2" xfId="115"/>
    <cellStyle name="標準 2 3" xfId="116"/>
    <cellStyle name="標準 2 4" xfId="117"/>
    <cellStyle name="標準 2 5" xfId="118"/>
    <cellStyle name="標準 2 6" xfId="119"/>
    <cellStyle name="標準 2 7" xfId="120"/>
    <cellStyle name="標準 20" xfId="121"/>
    <cellStyle name="標準 21" xfId="122"/>
    <cellStyle name="標準 22" xfId="123"/>
    <cellStyle name="標準 23" xfId="124"/>
    <cellStyle name="標準 24" xfId="125"/>
    <cellStyle name="標準 25" xfId="126"/>
    <cellStyle name="標準 26" xfId="127"/>
    <cellStyle name="標準 3" xfId="128"/>
    <cellStyle name="標準 3 2" xfId="129"/>
    <cellStyle name="標準 3 3" xfId="130"/>
    <cellStyle name="標準 3 4" xfId="131"/>
    <cellStyle name="標準 4" xfId="132"/>
    <cellStyle name="標準 4 10" xfId="133"/>
    <cellStyle name="標準 4 2" xfId="134"/>
    <cellStyle name="標準 4 3" xfId="135"/>
    <cellStyle name="標準 4 4" xfId="136"/>
    <cellStyle name="標準 4 5" xfId="137"/>
    <cellStyle name="標準 4 6" xfId="138"/>
    <cellStyle name="標準 4 7" xfId="139"/>
    <cellStyle name="標準 4 8" xfId="140"/>
    <cellStyle name="標準 4 9" xfId="141"/>
    <cellStyle name="標準 5" xfId="142"/>
    <cellStyle name="標準 6" xfId="143"/>
    <cellStyle name="標準 7" xfId="144"/>
    <cellStyle name="標準 8" xfId="145"/>
    <cellStyle name="標準 8 2" xfId="146"/>
    <cellStyle name="標準 9" xfId="147"/>
    <cellStyle name="良い 2" xfId="148"/>
    <cellStyle name="良い 3" xfId="149"/>
  </cellStyles>
  <dxfs count="0"/>
  <tableStyles count="0" defaultTableStyle="TableStyleMedium9" defaultPivotStyle="PivotStyleLight16"/>
  <colors>
    <mruColors>
      <color rgb="FFFFFF66"/>
      <color rgb="FFFFFF99"/>
      <color rgb="FFFFFFCC"/>
      <color rgb="FFCCFF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</xdr:colOff>
      <xdr:row>3</xdr:row>
      <xdr:rowOff>154781</xdr:rowOff>
    </xdr:from>
    <xdr:to>
      <xdr:col>2</xdr:col>
      <xdr:colOff>1143000</xdr:colOff>
      <xdr:row>4</xdr:row>
      <xdr:rowOff>178595</xdr:rowOff>
    </xdr:to>
    <xdr:cxnSp macro="">
      <xdr:nvCxnSpPr>
        <xdr:cNvPr id="2" name="直線コネクタ 1"/>
        <xdr:cNvCxnSpPr/>
      </xdr:nvCxnSpPr>
      <xdr:spPr>
        <a:xfrm flipV="1">
          <a:off x="3214687" y="897731"/>
          <a:ext cx="1071563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79165</xdr:colOff>
      <xdr:row>2</xdr:row>
      <xdr:rowOff>229336</xdr:rowOff>
    </xdr:from>
    <xdr:to>
      <xdr:col>2</xdr:col>
      <xdr:colOff>1118067</xdr:colOff>
      <xdr:row>4</xdr:row>
      <xdr:rowOff>61666</xdr:rowOff>
    </xdr:to>
    <xdr:sp macro="" textlink="">
      <xdr:nvSpPr>
        <xdr:cNvPr id="3" name="テキスト ボックス 2"/>
        <xdr:cNvSpPr txBox="1"/>
      </xdr:nvSpPr>
      <xdr:spPr>
        <a:xfrm rot="20744204">
          <a:off x="3222415" y="724636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107157</xdr:colOff>
      <xdr:row>44</xdr:row>
      <xdr:rowOff>190501</xdr:rowOff>
    </xdr:from>
    <xdr:to>
      <xdr:col>2</xdr:col>
      <xdr:colOff>1178720</xdr:colOff>
      <xdr:row>45</xdr:row>
      <xdr:rowOff>214314</xdr:rowOff>
    </xdr:to>
    <xdr:cxnSp macro="">
      <xdr:nvCxnSpPr>
        <xdr:cNvPr id="4" name="直線コネクタ 3"/>
        <xdr:cNvCxnSpPr/>
      </xdr:nvCxnSpPr>
      <xdr:spPr>
        <a:xfrm flipV="1">
          <a:off x="3250407" y="11087101"/>
          <a:ext cx="1071563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261938</xdr:colOff>
      <xdr:row>4</xdr:row>
      <xdr:rowOff>142877</xdr:rowOff>
    </xdr:from>
    <xdr:to>
      <xdr:col>2</xdr:col>
      <xdr:colOff>309563</xdr:colOff>
      <xdr:row>45</xdr:row>
      <xdr:rowOff>166688</xdr:rowOff>
    </xdr:to>
    <xdr:cxnSp macro="">
      <xdr:nvCxnSpPr>
        <xdr:cNvPr id="5" name="直線コネクタ 4"/>
        <xdr:cNvCxnSpPr/>
      </xdr:nvCxnSpPr>
      <xdr:spPr>
        <a:xfrm>
          <a:off x="3405188" y="1133477"/>
          <a:ext cx="47625" cy="1017746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1762124</xdr:colOff>
      <xdr:row>77</xdr:row>
      <xdr:rowOff>154781</xdr:rowOff>
    </xdr:from>
    <xdr:to>
      <xdr:col>2</xdr:col>
      <xdr:colOff>1047750</xdr:colOff>
      <xdr:row>78</xdr:row>
      <xdr:rowOff>178595</xdr:rowOff>
    </xdr:to>
    <xdr:cxnSp macro="">
      <xdr:nvCxnSpPr>
        <xdr:cNvPr id="6" name="直線コネクタ 5"/>
        <xdr:cNvCxnSpPr/>
      </xdr:nvCxnSpPr>
      <xdr:spPr>
        <a:xfrm flipV="1">
          <a:off x="3114674" y="19223831"/>
          <a:ext cx="1076326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1714499</xdr:colOff>
      <xdr:row>91</xdr:row>
      <xdr:rowOff>95250</xdr:rowOff>
    </xdr:from>
    <xdr:to>
      <xdr:col>2</xdr:col>
      <xdr:colOff>1000125</xdr:colOff>
      <xdr:row>92</xdr:row>
      <xdr:rowOff>119063</xdr:rowOff>
    </xdr:to>
    <xdr:cxnSp macro="">
      <xdr:nvCxnSpPr>
        <xdr:cNvPr id="7" name="直線コネクタ 6"/>
        <xdr:cNvCxnSpPr/>
      </xdr:nvCxnSpPr>
      <xdr:spPr>
        <a:xfrm flipV="1">
          <a:off x="3067049" y="22631400"/>
          <a:ext cx="1076326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178594</xdr:colOff>
      <xdr:row>78</xdr:row>
      <xdr:rowOff>142875</xdr:rowOff>
    </xdr:from>
    <xdr:to>
      <xdr:col>2</xdr:col>
      <xdr:colOff>226219</xdr:colOff>
      <xdr:row>92</xdr:row>
      <xdr:rowOff>59531</xdr:rowOff>
    </xdr:to>
    <xdr:cxnSp macro="">
      <xdr:nvCxnSpPr>
        <xdr:cNvPr id="8" name="直線コネクタ 7"/>
        <xdr:cNvCxnSpPr/>
      </xdr:nvCxnSpPr>
      <xdr:spPr>
        <a:xfrm flipH="1" flipV="1">
          <a:off x="3321844" y="19459575"/>
          <a:ext cx="47625" cy="33837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1762125</xdr:colOff>
      <xdr:row>76</xdr:row>
      <xdr:rowOff>202406</xdr:rowOff>
    </xdr:from>
    <xdr:to>
      <xdr:col>2</xdr:col>
      <xdr:colOff>1015090</xdr:colOff>
      <xdr:row>78</xdr:row>
      <xdr:rowOff>34736</xdr:rowOff>
    </xdr:to>
    <xdr:sp macro="" textlink="">
      <xdr:nvSpPr>
        <xdr:cNvPr id="9" name="テキスト ボックス 8"/>
        <xdr:cNvSpPr txBox="1"/>
      </xdr:nvSpPr>
      <xdr:spPr>
        <a:xfrm rot="20744204">
          <a:off x="3114675" y="19023806"/>
          <a:ext cx="1043665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130969</xdr:colOff>
      <xdr:row>96</xdr:row>
      <xdr:rowOff>166687</xdr:rowOff>
    </xdr:from>
    <xdr:to>
      <xdr:col>2</xdr:col>
      <xdr:colOff>1202532</xdr:colOff>
      <xdr:row>97</xdr:row>
      <xdr:rowOff>190501</xdr:rowOff>
    </xdr:to>
    <xdr:cxnSp macro="">
      <xdr:nvCxnSpPr>
        <xdr:cNvPr id="10" name="直線コネクタ 9"/>
        <xdr:cNvCxnSpPr/>
      </xdr:nvCxnSpPr>
      <xdr:spPr>
        <a:xfrm flipV="1">
          <a:off x="3274219" y="23941087"/>
          <a:ext cx="1071563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1775991</xdr:colOff>
      <xdr:row>95</xdr:row>
      <xdr:rowOff>169543</xdr:rowOff>
    </xdr:from>
    <xdr:to>
      <xdr:col>2</xdr:col>
      <xdr:colOff>1503501</xdr:colOff>
      <xdr:row>97</xdr:row>
      <xdr:rowOff>25237</xdr:rowOff>
    </xdr:to>
    <xdr:sp macro="" textlink="">
      <xdr:nvSpPr>
        <xdr:cNvPr id="11" name="テキスト ボックス 10"/>
        <xdr:cNvSpPr txBox="1"/>
      </xdr:nvSpPr>
      <xdr:spPr>
        <a:xfrm rot="20744204">
          <a:off x="3128541" y="23696293"/>
          <a:ext cx="1518210" cy="35099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歳入決算報告書</a:t>
          </a:r>
        </a:p>
      </xdr:txBody>
    </xdr:sp>
    <xdr:clientData/>
  </xdr:twoCellAnchor>
  <xdr:twoCellAnchor>
    <xdr:from>
      <xdr:col>1</xdr:col>
      <xdr:colOff>845343</xdr:colOff>
      <xdr:row>148</xdr:row>
      <xdr:rowOff>2</xdr:rowOff>
    </xdr:from>
    <xdr:to>
      <xdr:col>2</xdr:col>
      <xdr:colOff>1166812</xdr:colOff>
      <xdr:row>150</xdr:row>
      <xdr:rowOff>71437</xdr:rowOff>
    </xdr:to>
    <xdr:cxnSp macro="">
      <xdr:nvCxnSpPr>
        <xdr:cNvPr id="12" name="直線コネクタ 11"/>
        <xdr:cNvCxnSpPr/>
      </xdr:nvCxnSpPr>
      <xdr:spPr>
        <a:xfrm flipV="1">
          <a:off x="2197893" y="36652202"/>
          <a:ext cx="2112169" cy="566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759560</xdr:colOff>
      <xdr:row>146</xdr:row>
      <xdr:rowOff>214322</xdr:rowOff>
    </xdr:from>
    <xdr:to>
      <xdr:col>2</xdr:col>
      <xdr:colOff>556275</xdr:colOff>
      <xdr:row>149</xdr:row>
      <xdr:rowOff>211315</xdr:rowOff>
    </xdr:to>
    <xdr:sp macro="" textlink="">
      <xdr:nvSpPr>
        <xdr:cNvPr id="13" name="テキスト ボックス 12"/>
        <xdr:cNvSpPr txBox="1"/>
      </xdr:nvSpPr>
      <xdr:spPr>
        <a:xfrm rot="20744204">
          <a:off x="2112110" y="36371222"/>
          <a:ext cx="1587415" cy="73994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600" b="1">
              <a:solidFill>
                <a:srgbClr val="FF0000"/>
              </a:solidFill>
            </a:rPr>
            <a:t>H23BS,</a:t>
          </a:r>
        </a:p>
        <a:p>
          <a:r>
            <a:rPr kumimoji="1" lang="en-US" altLang="ja-JP" sz="1600" b="1">
              <a:solidFill>
                <a:srgbClr val="FF0000"/>
              </a:solidFill>
            </a:rPr>
            <a:t>H23 </a:t>
          </a:r>
          <a:r>
            <a:rPr kumimoji="1" lang="ja-JP" altLang="en-US" sz="1600" b="1">
              <a:solidFill>
                <a:srgbClr val="FF0000"/>
              </a:solidFill>
            </a:rPr>
            <a:t>附属明細</a:t>
          </a:r>
        </a:p>
      </xdr:txBody>
    </xdr:sp>
    <xdr:clientData/>
  </xdr:twoCellAnchor>
  <xdr:twoCellAnchor>
    <xdr:from>
      <xdr:col>1</xdr:col>
      <xdr:colOff>1583530</xdr:colOff>
      <xdr:row>215</xdr:row>
      <xdr:rowOff>130969</xdr:rowOff>
    </xdr:from>
    <xdr:to>
      <xdr:col>2</xdr:col>
      <xdr:colOff>869156</xdr:colOff>
      <xdr:row>216</xdr:row>
      <xdr:rowOff>154782</xdr:rowOff>
    </xdr:to>
    <xdr:cxnSp macro="">
      <xdr:nvCxnSpPr>
        <xdr:cNvPr id="14" name="直線コネクタ 13"/>
        <xdr:cNvCxnSpPr/>
      </xdr:nvCxnSpPr>
      <xdr:spPr>
        <a:xfrm flipV="1">
          <a:off x="2936080" y="53375719"/>
          <a:ext cx="1076326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202406</xdr:colOff>
      <xdr:row>149</xdr:row>
      <xdr:rowOff>35718</xdr:rowOff>
    </xdr:from>
    <xdr:to>
      <xdr:col>2</xdr:col>
      <xdr:colOff>238125</xdr:colOff>
      <xdr:row>216</xdr:row>
      <xdr:rowOff>83344</xdr:rowOff>
    </xdr:to>
    <xdr:cxnSp macro="">
      <xdr:nvCxnSpPr>
        <xdr:cNvPr id="15" name="直線コネクタ 14"/>
        <xdr:cNvCxnSpPr/>
      </xdr:nvCxnSpPr>
      <xdr:spPr>
        <a:xfrm flipH="1" flipV="1">
          <a:off x="3345656" y="36935568"/>
          <a:ext cx="35719" cy="1664017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178594</xdr:colOff>
      <xdr:row>97</xdr:row>
      <xdr:rowOff>190500</xdr:rowOff>
    </xdr:from>
    <xdr:to>
      <xdr:col>4</xdr:col>
      <xdr:colOff>976312</xdr:colOff>
      <xdr:row>98</xdr:row>
      <xdr:rowOff>154783</xdr:rowOff>
    </xdr:to>
    <xdr:cxnSp macro="">
      <xdr:nvCxnSpPr>
        <xdr:cNvPr id="16" name="直線コネクタ 15"/>
        <xdr:cNvCxnSpPr/>
      </xdr:nvCxnSpPr>
      <xdr:spPr>
        <a:xfrm flipV="1">
          <a:off x="6503194" y="24212550"/>
          <a:ext cx="797718" cy="21193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119062</xdr:colOff>
      <xdr:row>96</xdr:row>
      <xdr:rowOff>214313</xdr:rowOff>
    </xdr:from>
    <xdr:to>
      <xdr:col>4</xdr:col>
      <xdr:colOff>1157964</xdr:colOff>
      <xdr:row>98</xdr:row>
      <xdr:rowOff>46643</xdr:rowOff>
    </xdr:to>
    <xdr:sp macro="" textlink="">
      <xdr:nvSpPr>
        <xdr:cNvPr id="17" name="テキスト ボックス 16"/>
        <xdr:cNvSpPr txBox="1"/>
      </xdr:nvSpPr>
      <xdr:spPr>
        <a:xfrm rot="20744204">
          <a:off x="6443662" y="23988713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6</xdr:col>
      <xdr:colOff>0</xdr:colOff>
      <xdr:row>93</xdr:row>
      <xdr:rowOff>104775</xdr:rowOff>
    </xdr:from>
    <xdr:to>
      <xdr:col>6</xdr:col>
      <xdr:colOff>428625</xdr:colOff>
      <xdr:row>94</xdr:row>
      <xdr:rowOff>200025</xdr:rowOff>
    </xdr:to>
    <xdr:sp macro="" textlink="">
      <xdr:nvSpPr>
        <xdr:cNvPr id="18" name="正方形/長方形 33"/>
        <xdr:cNvSpPr>
          <a:spLocks noChangeArrowheads="1"/>
        </xdr:cNvSpPr>
      </xdr:nvSpPr>
      <xdr:spPr bwMode="auto">
        <a:xfrm>
          <a:off x="9372600" y="23136225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71437</xdr:colOff>
      <xdr:row>149</xdr:row>
      <xdr:rowOff>47625</xdr:rowOff>
    </xdr:from>
    <xdr:to>
      <xdr:col>4</xdr:col>
      <xdr:colOff>988219</xdr:colOff>
      <xdr:row>150</xdr:row>
      <xdr:rowOff>59531</xdr:rowOff>
    </xdr:to>
    <xdr:cxnSp macro="">
      <xdr:nvCxnSpPr>
        <xdr:cNvPr id="19" name="直線コネクタ 18"/>
        <xdr:cNvCxnSpPr/>
      </xdr:nvCxnSpPr>
      <xdr:spPr>
        <a:xfrm flipV="1">
          <a:off x="6396037" y="36947475"/>
          <a:ext cx="916782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155</xdr:row>
      <xdr:rowOff>35719</xdr:rowOff>
    </xdr:from>
    <xdr:to>
      <xdr:col>4</xdr:col>
      <xdr:colOff>892969</xdr:colOff>
      <xdr:row>155</xdr:row>
      <xdr:rowOff>238124</xdr:rowOff>
    </xdr:to>
    <xdr:cxnSp macro="">
      <xdr:nvCxnSpPr>
        <xdr:cNvPr id="20" name="直線コネクタ 19"/>
        <xdr:cNvCxnSpPr/>
      </xdr:nvCxnSpPr>
      <xdr:spPr>
        <a:xfrm flipV="1">
          <a:off x="6467475" y="38421469"/>
          <a:ext cx="750094" cy="20240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500063</xdr:colOff>
      <xdr:row>149</xdr:row>
      <xdr:rowOff>166687</xdr:rowOff>
    </xdr:from>
    <xdr:to>
      <xdr:col>4</xdr:col>
      <xdr:colOff>511969</xdr:colOff>
      <xdr:row>155</xdr:row>
      <xdr:rowOff>142875</xdr:rowOff>
    </xdr:to>
    <xdr:cxnSp macro="">
      <xdr:nvCxnSpPr>
        <xdr:cNvPr id="21" name="直線コネクタ 20"/>
        <xdr:cNvCxnSpPr/>
      </xdr:nvCxnSpPr>
      <xdr:spPr>
        <a:xfrm flipH="1" flipV="1">
          <a:off x="6824663" y="37066537"/>
          <a:ext cx="11906" cy="14620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1333501</xdr:colOff>
      <xdr:row>148</xdr:row>
      <xdr:rowOff>107156</xdr:rowOff>
    </xdr:from>
    <xdr:to>
      <xdr:col>4</xdr:col>
      <xdr:colOff>967465</xdr:colOff>
      <xdr:row>149</xdr:row>
      <xdr:rowOff>189516</xdr:rowOff>
    </xdr:to>
    <xdr:sp macro="" textlink="">
      <xdr:nvSpPr>
        <xdr:cNvPr id="22" name="テキスト ボックス 21"/>
        <xdr:cNvSpPr txBox="1"/>
      </xdr:nvSpPr>
      <xdr:spPr>
        <a:xfrm rot="20744204">
          <a:off x="6248401" y="36759356"/>
          <a:ext cx="1043664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1000</a:t>
          </a:r>
          <a:r>
            <a:rPr kumimoji="1" lang="ja-JP" altLang="en-US" sz="18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4</xdr:col>
      <xdr:colOff>238125</xdr:colOff>
      <xdr:row>158</xdr:row>
      <xdr:rowOff>238124</xdr:rowOff>
    </xdr:from>
    <xdr:to>
      <xdr:col>4</xdr:col>
      <xdr:colOff>988219</xdr:colOff>
      <xdr:row>159</xdr:row>
      <xdr:rowOff>190498</xdr:rowOff>
    </xdr:to>
    <xdr:cxnSp macro="">
      <xdr:nvCxnSpPr>
        <xdr:cNvPr id="23" name="直線コネクタ 22"/>
        <xdr:cNvCxnSpPr/>
      </xdr:nvCxnSpPr>
      <xdr:spPr>
        <a:xfrm flipV="1">
          <a:off x="6562725" y="39366824"/>
          <a:ext cx="750094" cy="20002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47626</xdr:colOff>
      <xdr:row>158</xdr:row>
      <xdr:rowOff>47626</xdr:rowOff>
    </xdr:from>
    <xdr:to>
      <xdr:col>4</xdr:col>
      <xdr:colOff>1086528</xdr:colOff>
      <xdr:row>159</xdr:row>
      <xdr:rowOff>129987</xdr:rowOff>
    </xdr:to>
    <xdr:sp macro="" textlink="">
      <xdr:nvSpPr>
        <xdr:cNvPr id="24" name="テキスト ボックス 23"/>
        <xdr:cNvSpPr txBox="1"/>
      </xdr:nvSpPr>
      <xdr:spPr>
        <a:xfrm rot="20744204">
          <a:off x="6372226" y="39176326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1000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4</xdr:col>
      <xdr:colOff>369931</xdr:colOff>
      <xdr:row>82</xdr:row>
      <xdr:rowOff>194369</xdr:rowOff>
    </xdr:from>
    <xdr:to>
      <xdr:col>5</xdr:col>
      <xdr:colOff>7879</xdr:colOff>
      <xdr:row>83</xdr:row>
      <xdr:rowOff>244106</xdr:rowOff>
    </xdr:to>
    <xdr:sp macro="" textlink="">
      <xdr:nvSpPr>
        <xdr:cNvPr id="25" name="テキスト ボックス 24"/>
        <xdr:cNvSpPr txBox="1"/>
      </xdr:nvSpPr>
      <xdr:spPr>
        <a:xfrm rot="20744204">
          <a:off x="6694531" y="20501669"/>
          <a:ext cx="1047648" cy="297387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1100</a:t>
          </a:r>
          <a:r>
            <a:rPr kumimoji="1" lang="ja-JP" altLang="en-US" sz="18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4</xdr:col>
      <xdr:colOff>511970</xdr:colOff>
      <xdr:row>83</xdr:row>
      <xdr:rowOff>190501</xdr:rowOff>
    </xdr:from>
    <xdr:to>
      <xdr:col>5</xdr:col>
      <xdr:colOff>71438</xdr:colOff>
      <xdr:row>84</xdr:row>
      <xdr:rowOff>83347</xdr:rowOff>
    </xdr:to>
    <xdr:cxnSp macro="">
      <xdr:nvCxnSpPr>
        <xdr:cNvPr id="26" name="直線コネクタ 25"/>
        <xdr:cNvCxnSpPr/>
      </xdr:nvCxnSpPr>
      <xdr:spPr>
        <a:xfrm flipV="1">
          <a:off x="6836570" y="20745451"/>
          <a:ext cx="969168" cy="14049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309563</xdr:colOff>
      <xdr:row>45</xdr:row>
      <xdr:rowOff>238125</xdr:rowOff>
    </xdr:from>
    <xdr:to>
      <xdr:col>13</xdr:col>
      <xdr:colOff>1071563</xdr:colOff>
      <xdr:row>46</xdr:row>
      <xdr:rowOff>190502</xdr:rowOff>
    </xdr:to>
    <xdr:cxnSp macro="">
      <xdr:nvCxnSpPr>
        <xdr:cNvPr id="27" name="直線コネクタ 26"/>
        <xdr:cNvCxnSpPr/>
      </xdr:nvCxnSpPr>
      <xdr:spPr>
        <a:xfrm flipV="1">
          <a:off x="20073938" y="11382375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345281</xdr:colOff>
      <xdr:row>49</xdr:row>
      <xdr:rowOff>0</xdr:rowOff>
    </xdr:from>
    <xdr:to>
      <xdr:col>13</xdr:col>
      <xdr:colOff>916781</xdr:colOff>
      <xdr:row>49</xdr:row>
      <xdr:rowOff>178594</xdr:rowOff>
    </xdr:to>
    <xdr:cxnSp macro="">
      <xdr:nvCxnSpPr>
        <xdr:cNvPr id="28" name="直線コネクタ 27"/>
        <xdr:cNvCxnSpPr/>
      </xdr:nvCxnSpPr>
      <xdr:spPr>
        <a:xfrm flipV="1">
          <a:off x="20109656" y="12134850"/>
          <a:ext cx="571500" cy="17859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452438</xdr:colOff>
      <xdr:row>46</xdr:row>
      <xdr:rowOff>142877</xdr:rowOff>
    </xdr:from>
    <xdr:to>
      <xdr:col>13</xdr:col>
      <xdr:colOff>476250</xdr:colOff>
      <xdr:row>49</xdr:row>
      <xdr:rowOff>107156</xdr:rowOff>
    </xdr:to>
    <xdr:cxnSp macro="">
      <xdr:nvCxnSpPr>
        <xdr:cNvPr id="29" name="直線コネクタ 28"/>
        <xdr:cNvCxnSpPr/>
      </xdr:nvCxnSpPr>
      <xdr:spPr>
        <a:xfrm flipH="1" flipV="1">
          <a:off x="20216813" y="11534777"/>
          <a:ext cx="23812" cy="7072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202406</xdr:colOff>
      <xdr:row>44</xdr:row>
      <xdr:rowOff>214309</xdr:rowOff>
    </xdr:from>
    <xdr:to>
      <xdr:col>13</xdr:col>
      <xdr:colOff>1241308</xdr:colOff>
      <xdr:row>46</xdr:row>
      <xdr:rowOff>46639</xdr:rowOff>
    </xdr:to>
    <xdr:sp macro="" textlink="">
      <xdr:nvSpPr>
        <xdr:cNvPr id="30" name="テキスト ボックス 29"/>
        <xdr:cNvSpPr txBox="1"/>
      </xdr:nvSpPr>
      <xdr:spPr>
        <a:xfrm rot="20744204">
          <a:off x="19966781" y="11110909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142875</xdr:colOff>
      <xdr:row>54</xdr:row>
      <xdr:rowOff>11906</xdr:rowOff>
    </xdr:from>
    <xdr:to>
      <xdr:col>14</xdr:col>
      <xdr:colOff>714375</xdr:colOff>
      <xdr:row>54</xdr:row>
      <xdr:rowOff>190500</xdr:rowOff>
    </xdr:to>
    <xdr:cxnSp macro="">
      <xdr:nvCxnSpPr>
        <xdr:cNvPr id="31" name="直線コネクタ 30"/>
        <xdr:cNvCxnSpPr/>
      </xdr:nvCxnSpPr>
      <xdr:spPr>
        <a:xfrm flipV="1">
          <a:off x="21364575" y="13385006"/>
          <a:ext cx="571500" cy="17859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47626</xdr:colOff>
      <xdr:row>51</xdr:row>
      <xdr:rowOff>190500</xdr:rowOff>
    </xdr:from>
    <xdr:to>
      <xdr:col>14</xdr:col>
      <xdr:colOff>809626</xdr:colOff>
      <xdr:row>52</xdr:row>
      <xdr:rowOff>142877</xdr:rowOff>
    </xdr:to>
    <xdr:cxnSp macro="">
      <xdr:nvCxnSpPr>
        <xdr:cNvPr id="32" name="直線コネクタ 31"/>
        <xdr:cNvCxnSpPr/>
      </xdr:nvCxnSpPr>
      <xdr:spPr>
        <a:xfrm flipV="1">
          <a:off x="21269326" y="12820650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297657</xdr:colOff>
      <xdr:row>52</xdr:row>
      <xdr:rowOff>83346</xdr:rowOff>
    </xdr:from>
    <xdr:to>
      <xdr:col>14</xdr:col>
      <xdr:colOff>309563</xdr:colOff>
      <xdr:row>54</xdr:row>
      <xdr:rowOff>142875</xdr:rowOff>
    </xdr:to>
    <xdr:cxnSp macro="">
      <xdr:nvCxnSpPr>
        <xdr:cNvPr id="33" name="直線コネクタ 32"/>
        <xdr:cNvCxnSpPr/>
      </xdr:nvCxnSpPr>
      <xdr:spPr>
        <a:xfrm flipH="1" flipV="1">
          <a:off x="21519357" y="12961146"/>
          <a:ext cx="11906" cy="5548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1440655</xdr:colOff>
      <xdr:row>50</xdr:row>
      <xdr:rowOff>119061</xdr:rowOff>
    </xdr:from>
    <xdr:to>
      <xdr:col>14</xdr:col>
      <xdr:colOff>1026995</xdr:colOff>
      <xdr:row>51</xdr:row>
      <xdr:rowOff>201421</xdr:rowOff>
    </xdr:to>
    <xdr:sp macro="" textlink="">
      <xdr:nvSpPr>
        <xdr:cNvPr id="34" name="テキスト ボックス 33"/>
        <xdr:cNvSpPr txBox="1"/>
      </xdr:nvSpPr>
      <xdr:spPr>
        <a:xfrm rot="20744204">
          <a:off x="21205030" y="12501561"/>
          <a:ext cx="1043665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226218</xdr:colOff>
      <xdr:row>64</xdr:row>
      <xdr:rowOff>202406</xdr:rowOff>
    </xdr:from>
    <xdr:to>
      <xdr:col>15</xdr:col>
      <xdr:colOff>988218</xdr:colOff>
      <xdr:row>65</xdr:row>
      <xdr:rowOff>154783</xdr:rowOff>
    </xdr:to>
    <xdr:cxnSp macro="">
      <xdr:nvCxnSpPr>
        <xdr:cNvPr id="35" name="直線コネクタ 34"/>
        <xdr:cNvCxnSpPr/>
      </xdr:nvCxnSpPr>
      <xdr:spPr>
        <a:xfrm flipV="1">
          <a:off x="22914768" y="16052006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154781</xdr:colOff>
      <xdr:row>68</xdr:row>
      <xdr:rowOff>47625</xdr:rowOff>
    </xdr:from>
    <xdr:to>
      <xdr:col>15</xdr:col>
      <xdr:colOff>1214437</xdr:colOff>
      <xdr:row>69</xdr:row>
      <xdr:rowOff>1</xdr:rowOff>
    </xdr:to>
    <xdr:cxnSp macro="">
      <xdr:nvCxnSpPr>
        <xdr:cNvPr id="36" name="直線コネクタ 35"/>
        <xdr:cNvCxnSpPr/>
      </xdr:nvCxnSpPr>
      <xdr:spPr>
        <a:xfrm flipV="1">
          <a:off x="22843331" y="16887825"/>
          <a:ext cx="1059656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357188</xdr:colOff>
      <xdr:row>65</xdr:row>
      <xdr:rowOff>107157</xdr:rowOff>
    </xdr:from>
    <xdr:to>
      <xdr:col>15</xdr:col>
      <xdr:colOff>369094</xdr:colOff>
      <xdr:row>69</xdr:row>
      <xdr:rowOff>11906</xdr:rowOff>
    </xdr:to>
    <xdr:cxnSp macro="">
      <xdr:nvCxnSpPr>
        <xdr:cNvPr id="37" name="直線コネクタ 36"/>
        <xdr:cNvCxnSpPr/>
      </xdr:nvCxnSpPr>
      <xdr:spPr>
        <a:xfrm flipH="1" flipV="1">
          <a:off x="23045738" y="16204407"/>
          <a:ext cx="11906" cy="89534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63</xdr:row>
      <xdr:rowOff>202406</xdr:rowOff>
    </xdr:from>
    <xdr:to>
      <xdr:col>15</xdr:col>
      <xdr:colOff>1086527</xdr:colOff>
      <xdr:row>65</xdr:row>
      <xdr:rowOff>34736</xdr:rowOff>
    </xdr:to>
    <xdr:sp macro="" textlink="">
      <xdr:nvSpPr>
        <xdr:cNvPr id="38" name="テキスト ボックス 37"/>
        <xdr:cNvSpPr txBox="1"/>
      </xdr:nvSpPr>
      <xdr:spPr>
        <a:xfrm rot="20744204">
          <a:off x="22736175" y="15804356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154782</xdr:colOff>
      <xdr:row>109</xdr:row>
      <xdr:rowOff>190499</xdr:rowOff>
    </xdr:from>
    <xdr:to>
      <xdr:col>16</xdr:col>
      <xdr:colOff>916782</xdr:colOff>
      <xdr:row>110</xdr:row>
      <xdr:rowOff>142876</xdr:rowOff>
    </xdr:to>
    <xdr:cxnSp macro="">
      <xdr:nvCxnSpPr>
        <xdr:cNvPr id="39" name="直線コネクタ 38"/>
        <xdr:cNvCxnSpPr/>
      </xdr:nvCxnSpPr>
      <xdr:spPr>
        <a:xfrm flipV="1">
          <a:off x="24176832" y="27184349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238125</xdr:colOff>
      <xdr:row>114</xdr:row>
      <xdr:rowOff>190500</xdr:rowOff>
    </xdr:from>
    <xdr:to>
      <xdr:col>16</xdr:col>
      <xdr:colOff>1000125</xdr:colOff>
      <xdr:row>115</xdr:row>
      <xdr:rowOff>142877</xdr:rowOff>
    </xdr:to>
    <xdr:cxnSp macro="">
      <xdr:nvCxnSpPr>
        <xdr:cNvPr id="40" name="直線コネクタ 39"/>
        <xdr:cNvCxnSpPr/>
      </xdr:nvCxnSpPr>
      <xdr:spPr>
        <a:xfrm flipV="1">
          <a:off x="24260175" y="28422600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321469</xdr:colOff>
      <xdr:row>110</xdr:row>
      <xdr:rowOff>119064</xdr:rowOff>
    </xdr:from>
    <xdr:to>
      <xdr:col>16</xdr:col>
      <xdr:colOff>333375</xdr:colOff>
      <xdr:row>115</xdr:row>
      <xdr:rowOff>142875</xdr:rowOff>
    </xdr:to>
    <xdr:cxnSp macro="">
      <xdr:nvCxnSpPr>
        <xdr:cNvPr id="41" name="直線コネクタ 40"/>
        <xdr:cNvCxnSpPr/>
      </xdr:nvCxnSpPr>
      <xdr:spPr>
        <a:xfrm flipH="1" flipV="1">
          <a:off x="24343519" y="27360564"/>
          <a:ext cx="11906" cy="126206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1309688</xdr:colOff>
      <xdr:row>108</xdr:row>
      <xdr:rowOff>226218</xdr:rowOff>
    </xdr:from>
    <xdr:to>
      <xdr:col>16</xdr:col>
      <xdr:colOff>1015090</xdr:colOff>
      <xdr:row>110</xdr:row>
      <xdr:rowOff>58548</xdr:rowOff>
    </xdr:to>
    <xdr:sp macro="" textlink="">
      <xdr:nvSpPr>
        <xdr:cNvPr id="42" name="テキスト ボックス 41"/>
        <xdr:cNvSpPr txBox="1"/>
      </xdr:nvSpPr>
      <xdr:spPr>
        <a:xfrm rot="20744204">
          <a:off x="23998238" y="26972418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83344</xdr:colOff>
      <xdr:row>70</xdr:row>
      <xdr:rowOff>3</xdr:rowOff>
    </xdr:from>
    <xdr:to>
      <xdr:col>15</xdr:col>
      <xdr:colOff>976313</xdr:colOff>
      <xdr:row>70</xdr:row>
      <xdr:rowOff>226218</xdr:rowOff>
    </xdr:to>
    <xdr:cxnSp macro="">
      <xdr:nvCxnSpPr>
        <xdr:cNvPr id="43" name="直線コネクタ 42"/>
        <xdr:cNvCxnSpPr/>
      </xdr:nvCxnSpPr>
      <xdr:spPr>
        <a:xfrm flipV="1">
          <a:off x="22771894" y="17335503"/>
          <a:ext cx="892969" cy="22621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1459545</xdr:colOff>
      <xdr:row>69</xdr:row>
      <xdr:rowOff>43894</xdr:rowOff>
    </xdr:from>
    <xdr:to>
      <xdr:col>15</xdr:col>
      <xdr:colOff>1062010</xdr:colOff>
      <xdr:row>70</xdr:row>
      <xdr:rowOff>66073</xdr:rowOff>
    </xdr:to>
    <xdr:sp macro="" textlink="">
      <xdr:nvSpPr>
        <xdr:cNvPr id="44" name="テキスト ボックス 43"/>
        <xdr:cNvSpPr txBox="1"/>
      </xdr:nvSpPr>
      <xdr:spPr>
        <a:xfrm rot="20744204">
          <a:off x="22681245" y="17131744"/>
          <a:ext cx="1069315" cy="2698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2030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130969</xdr:colOff>
      <xdr:row>81</xdr:row>
      <xdr:rowOff>190501</xdr:rowOff>
    </xdr:from>
    <xdr:to>
      <xdr:col>13</xdr:col>
      <xdr:colOff>1047750</xdr:colOff>
      <xdr:row>82</xdr:row>
      <xdr:rowOff>202406</xdr:rowOff>
    </xdr:to>
    <xdr:cxnSp macro="">
      <xdr:nvCxnSpPr>
        <xdr:cNvPr id="45" name="直線コネクタ 44"/>
        <xdr:cNvCxnSpPr/>
      </xdr:nvCxnSpPr>
      <xdr:spPr>
        <a:xfrm flipV="1">
          <a:off x="19895344" y="20250151"/>
          <a:ext cx="916781" cy="25955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1535906</xdr:colOff>
      <xdr:row>81</xdr:row>
      <xdr:rowOff>11907</xdr:rowOff>
    </xdr:from>
    <xdr:to>
      <xdr:col>13</xdr:col>
      <xdr:colOff>1015089</xdr:colOff>
      <xdr:row>82</xdr:row>
      <xdr:rowOff>94268</xdr:rowOff>
    </xdr:to>
    <xdr:sp macro="" textlink="">
      <xdr:nvSpPr>
        <xdr:cNvPr id="46" name="テキスト ボックス 45"/>
        <xdr:cNvSpPr txBox="1"/>
      </xdr:nvSpPr>
      <xdr:spPr>
        <a:xfrm rot="20744204">
          <a:off x="19738181" y="20071557"/>
          <a:ext cx="1041283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13</xdr:col>
      <xdr:colOff>1166812</xdr:colOff>
      <xdr:row>56</xdr:row>
      <xdr:rowOff>11906</xdr:rowOff>
    </xdr:from>
    <xdr:to>
      <xdr:col>14</xdr:col>
      <xdr:colOff>762000</xdr:colOff>
      <xdr:row>57</xdr:row>
      <xdr:rowOff>107157</xdr:rowOff>
    </xdr:to>
    <xdr:cxnSp macro="">
      <xdr:nvCxnSpPr>
        <xdr:cNvPr id="47" name="直線コネクタ 46"/>
        <xdr:cNvCxnSpPr/>
      </xdr:nvCxnSpPr>
      <xdr:spPr>
        <a:xfrm flipV="1">
          <a:off x="20931187" y="13880306"/>
          <a:ext cx="1052513" cy="34290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1023940</xdr:colOff>
      <xdr:row>55</xdr:row>
      <xdr:rowOff>190499</xdr:rowOff>
    </xdr:from>
    <xdr:to>
      <xdr:col>14</xdr:col>
      <xdr:colOff>610280</xdr:colOff>
      <xdr:row>57</xdr:row>
      <xdr:rowOff>22829</xdr:rowOff>
    </xdr:to>
    <xdr:sp macro="" textlink="">
      <xdr:nvSpPr>
        <xdr:cNvPr id="48" name="テキスト ボックス 47"/>
        <xdr:cNvSpPr txBox="1"/>
      </xdr:nvSpPr>
      <xdr:spPr>
        <a:xfrm rot="20744204">
          <a:off x="20788315" y="13811249"/>
          <a:ext cx="1043665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8</xdr:col>
      <xdr:colOff>190500</xdr:colOff>
      <xdr:row>4</xdr:row>
      <xdr:rowOff>178594</xdr:rowOff>
    </xdr:from>
    <xdr:to>
      <xdr:col>8</xdr:col>
      <xdr:colOff>1047749</xdr:colOff>
      <xdr:row>5</xdr:row>
      <xdr:rowOff>178596</xdr:rowOff>
    </xdr:to>
    <xdr:cxnSp macro="">
      <xdr:nvCxnSpPr>
        <xdr:cNvPr id="49" name="直線コネクタ 48"/>
        <xdr:cNvCxnSpPr/>
      </xdr:nvCxnSpPr>
      <xdr:spPr>
        <a:xfrm flipV="1">
          <a:off x="12573000" y="1169194"/>
          <a:ext cx="857249" cy="24765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</xdr:row>
      <xdr:rowOff>1</xdr:rowOff>
    </xdr:from>
    <xdr:to>
      <xdr:col>8</xdr:col>
      <xdr:colOff>1086527</xdr:colOff>
      <xdr:row>5</xdr:row>
      <xdr:rowOff>82362</xdr:rowOff>
    </xdr:to>
    <xdr:sp macro="" textlink="">
      <xdr:nvSpPr>
        <xdr:cNvPr id="50" name="テキスト ボックス 49"/>
        <xdr:cNvSpPr txBox="1"/>
      </xdr:nvSpPr>
      <xdr:spPr>
        <a:xfrm rot="20744204">
          <a:off x="12430125" y="990601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107157</xdr:colOff>
      <xdr:row>21</xdr:row>
      <xdr:rowOff>119062</xdr:rowOff>
    </xdr:from>
    <xdr:to>
      <xdr:col>8</xdr:col>
      <xdr:colOff>964406</xdr:colOff>
      <xdr:row>22</xdr:row>
      <xdr:rowOff>119064</xdr:rowOff>
    </xdr:to>
    <xdr:cxnSp macro="">
      <xdr:nvCxnSpPr>
        <xdr:cNvPr id="51" name="直線コネクタ 50"/>
        <xdr:cNvCxnSpPr/>
      </xdr:nvCxnSpPr>
      <xdr:spPr>
        <a:xfrm flipV="1">
          <a:off x="12489657" y="5319712"/>
          <a:ext cx="857249" cy="24765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47626</xdr:colOff>
      <xdr:row>20</xdr:row>
      <xdr:rowOff>142874</xdr:rowOff>
    </xdr:from>
    <xdr:to>
      <xdr:col>8</xdr:col>
      <xdr:colOff>1086528</xdr:colOff>
      <xdr:row>21</xdr:row>
      <xdr:rowOff>225235</xdr:rowOff>
    </xdr:to>
    <xdr:sp macro="" textlink="">
      <xdr:nvSpPr>
        <xdr:cNvPr id="52" name="テキスト ボックス 51"/>
        <xdr:cNvSpPr txBox="1"/>
      </xdr:nvSpPr>
      <xdr:spPr>
        <a:xfrm rot="20744204">
          <a:off x="12430126" y="5095874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166688</xdr:colOff>
      <xdr:row>5</xdr:row>
      <xdr:rowOff>214313</xdr:rowOff>
    </xdr:from>
    <xdr:to>
      <xdr:col>8</xdr:col>
      <xdr:colOff>1095375</xdr:colOff>
      <xdr:row>6</xdr:row>
      <xdr:rowOff>226219</xdr:rowOff>
    </xdr:to>
    <xdr:cxnSp macro="">
      <xdr:nvCxnSpPr>
        <xdr:cNvPr id="53" name="直線コネクタ 52"/>
        <xdr:cNvCxnSpPr/>
      </xdr:nvCxnSpPr>
      <xdr:spPr>
        <a:xfrm flipV="1">
          <a:off x="12549188" y="1452563"/>
          <a:ext cx="928687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11906</xdr:colOff>
      <xdr:row>5</xdr:row>
      <xdr:rowOff>83345</xdr:rowOff>
    </xdr:from>
    <xdr:to>
      <xdr:col>8</xdr:col>
      <xdr:colOff>1050808</xdr:colOff>
      <xdr:row>6</xdr:row>
      <xdr:rowOff>165705</xdr:rowOff>
    </xdr:to>
    <xdr:sp macro="" textlink="">
      <xdr:nvSpPr>
        <xdr:cNvPr id="54" name="テキスト ボックス 53"/>
        <xdr:cNvSpPr txBox="1"/>
      </xdr:nvSpPr>
      <xdr:spPr>
        <a:xfrm rot="20744204">
          <a:off x="12394406" y="1321595"/>
          <a:ext cx="1038902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3100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30614</xdr:colOff>
      <xdr:row>6</xdr:row>
      <xdr:rowOff>187098</xdr:rowOff>
    </xdr:from>
    <xdr:to>
      <xdr:col>10</xdr:col>
      <xdr:colOff>962704</xdr:colOff>
      <xdr:row>7</xdr:row>
      <xdr:rowOff>199004</xdr:rowOff>
    </xdr:to>
    <xdr:cxnSp macro="">
      <xdr:nvCxnSpPr>
        <xdr:cNvPr id="55" name="直線コネクタ 54"/>
        <xdr:cNvCxnSpPr/>
      </xdr:nvCxnSpPr>
      <xdr:spPr>
        <a:xfrm flipV="1">
          <a:off x="15242039" y="1672998"/>
          <a:ext cx="932090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1289277</xdr:colOff>
      <xdr:row>6</xdr:row>
      <xdr:rowOff>35716</xdr:rowOff>
    </xdr:from>
    <xdr:to>
      <xdr:col>10</xdr:col>
      <xdr:colOff>970867</xdr:colOff>
      <xdr:row>7</xdr:row>
      <xdr:rowOff>123180</xdr:rowOff>
    </xdr:to>
    <xdr:sp macro="" textlink="">
      <xdr:nvSpPr>
        <xdr:cNvPr id="56" name="テキスト ボックス 55"/>
        <xdr:cNvSpPr txBox="1"/>
      </xdr:nvSpPr>
      <xdr:spPr>
        <a:xfrm rot="20744204">
          <a:off x="15138627" y="1521616"/>
          <a:ext cx="1043665" cy="33511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154782</xdr:colOff>
      <xdr:row>58</xdr:row>
      <xdr:rowOff>190500</xdr:rowOff>
    </xdr:from>
    <xdr:to>
      <xdr:col>10</xdr:col>
      <xdr:colOff>964407</xdr:colOff>
      <xdr:row>59</xdr:row>
      <xdr:rowOff>178594</xdr:rowOff>
    </xdr:to>
    <xdr:cxnSp macro="">
      <xdr:nvCxnSpPr>
        <xdr:cNvPr id="57" name="直線コネクタ 56"/>
        <xdr:cNvCxnSpPr/>
      </xdr:nvCxnSpPr>
      <xdr:spPr>
        <a:xfrm flipV="1">
          <a:off x="15366207" y="14554200"/>
          <a:ext cx="809625" cy="23574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1038902</xdr:colOff>
      <xdr:row>59</xdr:row>
      <xdr:rowOff>82360</xdr:rowOff>
    </xdr:to>
    <xdr:sp macro="" textlink="">
      <xdr:nvSpPr>
        <xdr:cNvPr id="58" name="テキスト ボックス 57"/>
        <xdr:cNvSpPr txBox="1"/>
      </xdr:nvSpPr>
      <xdr:spPr>
        <a:xfrm rot="20744204">
          <a:off x="15211425" y="14363700"/>
          <a:ext cx="1038902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0</xdr:colOff>
      <xdr:row>128</xdr:row>
      <xdr:rowOff>0</xdr:rowOff>
    </xdr:from>
    <xdr:to>
      <xdr:col>17</xdr:col>
      <xdr:colOff>762000</xdr:colOff>
      <xdr:row>128</xdr:row>
      <xdr:rowOff>202408</xdr:rowOff>
    </xdr:to>
    <xdr:cxnSp macro="">
      <xdr:nvCxnSpPr>
        <xdr:cNvPr id="59" name="直線コネクタ 58"/>
        <xdr:cNvCxnSpPr/>
      </xdr:nvCxnSpPr>
      <xdr:spPr>
        <a:xfrm flipV="1">
          <a:off x="25365075" y="316992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132</xdr:row>
      <xdr:rowOff>0</xdr:rowOff>
    </xdr:from>
    <xdr:to>
      <xdr:col>17</xdr:col>
      <xdr:colOff>762000</xdr:colOff>
      <xdr:row>132</xdr:row>
      <xdr:rowOff>202408</xdr:rowOff>
    </xdr:to>
    <xdr:cxnSp macro="">
      <xdr:nvCxnSpPr>
        <xdr:cNvPr id="60" name="直線コネクタ 59"/>
        <xdr:cNvCxnSpPr/>
      </xdr:nvCxnSpPr>
      <xdr:spPr>
        <a:xfrm flipV="1">
          <a:off x="25365075" y="326898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178594</xdr:colOff>
      <xdr:row>128</xdr:row>
      <xdr:rowOff>142876</xdr:rowOff>
    </xdr:from>
    <xdr:to>
      <xdr:col>17</xdr:col>
      <xdr:colOff>178594</xdr:colOff>
      <xdr:row>132</xdr:row>
      <xdr:rowOff>166688</xdr:rowOff>
    </xdr:to>
    <xdr:cxnSp macro="">
      <xdr:nvCxnSpPr>
        <xdr:cNvPr id="61" name="直線コネクタ 60"/>
        <xdr:cNvCxnSpPr/>
      </xdr:nvCxnSpPr>
      <xdr:spPr>
        <a:xfrm flipV="1">
          <a:off x="25543669" y="31842076"/>
          <a:ext cx="0" cy="101441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1342007</xdr:colOff>
      <xdr:row>127</xdr:row>
      <xdr:rowOff>20411</xdr:rowOff>
    </xdr:from>
    <xdr:to>
      <xdr:col>17</xdr:col>
      <xdr:colOff>1035503</xdr:colOff>
      <xdr:row>128</xdr:row>
      <xdr:rowOff>102772</xdr:rowOff>
    </xdr:to>
    <xdr:sp macro="" textlink="">
      <xdr:nvSpPr>
        <xdr:cNvPr id="62" name="テキスト ボックス 61"/>
        <xdr:cNvSpPr txBox="1"/>
      </xdr:nvSpPr>
      <xdr:spPr>
        <a:xfrm rot="20744204">
          <a:off x="25364057" y="31471961"/>
          <a:ext cx="1036521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178593</xdr:colOff>
      <xdr:row>166</xdr:row>
      <xdr:rowOff>214312</xdr:rowOff>
    </xdr:from>
    <xdr:to>
      <xdr:col>10</xdr:col>
      <xdr:colOff>988218</xdr:colOff>
      <xdr:row>167</xdr:row>
      <xdr:rowOff>202407</xdr:rowOff>
    </xdr:to>
    <xdr:cxnSp macro="">
      <xdr:nvCxnSpPr>
        <xdr:cNvPr id="63" name="直線コネクタ 62"/>
        <xdr:cNvCxnSpPr/>
      </xdr:nvCxnSpPr>
      <xdr:spPr>
        <a:xfrm flipV="1">
          <a:off x="15390018" y="41324212"/>
          <a:ext cx="809625" cy="23574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23811</xdr:colOff>
      <xdr:row>165</xdr:row>
      <xdr:rowOff>23811</xdr:rowOff>
    </xdr:from>
    <xdr:to>
      <xdr:col>10</xdr:col>
      <xdr:colOff>1062713</xdr:colOff>
      <xdr:row>166</xdr:row>
      <xdr:rowOff>106172</xdr:rowOff>
    </xdr:to>
    <xdr:sp macro="" textlink="">
      <xdr:nvSpPr>
        <xdr:cNvPr id="64" name="テキスト ボックス 63"/>
        <xdr:cNvSpPr txBox="1"/>
      </xdr:nvSpPr>
      <xdr:spPr>
        <a:xfrm rot="20744204">
          <a:off x="15235236" y="40886061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190500</xdr:colOff>
      <xdr:row>166</xdr:row>
      <xdr:rowOff>11906</xdr:rowOff>
    </xdr:from>
    <xdr:to>
      <xdr:col>10</xdr:col>
      <xdr:colOff>1000125</xdr:colOff>
      <xdr:row>167</xdr:row>
      <xdr:rowOff>1</xdr:rowOff>
    </xdr:to>
    <xdr:cxnSp macro="">
      <xdr:nvCxnSpPr>
        <xdr:cNvPr id="65" name="直線コネクタ 64"/>
        <xdr:cNvCxnSpPr/>
      </xdr:nvCxnSpPr>
      <xdr:spPr>
        <a:xfrm flipV="1">
          <a:off x="15401925" y="41121806"/>
          <a:ext cx="809625" cy="23574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369094</xdr:colOff>
      <xdr:row>166</xdr:row>
      <xdr:rowOff>178593</xdr:rowOff>
    </xdr:from>
    <xdr:to>
      <xdr:col>10</xdr:col>
      <xdr:colOff>381000</xdr:colOff>
      <xdr:row>167</xdr:row>
      <xdr:rowOff>130969</xdr:rowOff>
    </xdr:to>
    <xdr:cxnSp macro="">
      <xdr:nvCxnSpPr>
        <xdr:cNvPr id="66" name="直線コネクタ 65"/>
        <xdr:cNvCxnSpPr/>
      </xdr:nvCxnSpPr>
      <xdr:spPr>
        <a:xfrm flipH="1" flipV="1">
          <a:off x="15580519" y="41288493"/>
          <a:ext cx="11906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325047</xdr:colOff>
      <xdr:row>7</xdr:row>
      <xdr:rowOff>126642</xdr:rowOff>
    </xdr:from>
    <xdr:to>
      <xdr:col>10</xdr:col>
      <xdr:colOff>345282</xdr:colOff>
      <xdr:row>25</xdr:row>
      <xdr:rowOff>95250</xdr:rowOff>
    </xdr:to>
    <xdr:cxnSp macro="">
      <xdr:nvCxnSpPr>
        <xdr:cNvPr id="67" name="直線コネクタ 66"/>
        <xdr:cNvCxnSpPr/>
      </xdr:nvCxnSpPr>
      <xdr:spPr>
        <a:xfrm flipH="1" flipV="1">
          <a:off x="15536472" y="1860192"/>
          <a:ext cx="20235" cy="44263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1279071</xdr:colOff>
      <xdr:row>165</xdr:row>
      <xdr:rowOff>108856</xdr:rowOff>
    </xdr:from>
    <xdr:to>
      <xdr:col>11</xdr:col>
      <xdr:colOff>598713</xdr:colOff>
      <xdr:row>166</xdr:row>
      <xdr:rowOff>190500</xdr:rowOff>
    </xdr:to>
    <xdr:sp macro="" textlink="">
      <xdr:nvSpPr>
        <xdr:cNvPr id="68" name="フローチャート : 結合子 67"/>
        <xdr:cNvSpPr/>
      </xdr:nvSpPr>
      <xdr:spPr>
        <a:xfrm>
          <a:off x="16490496" y="40971106"/>
          <a:ext cx="691242" cy="329294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1347106</xdr:colOff>
      <xdr:row>148</xdr:row>
      <xdr:rowOff>163286</xdr:rowOff>
    </xdr:from>
    <xdr:to>
      <xdr:col>5</xdr:col>
      <xdr:colOff>653142</xdr:colOff>
      <xdr:row>150</xdr:row>
      <xdr:rowOff>54429</xdr:rowOff>
    </xdr:to>
    <xdr:sp macro="" textlink="">
      <xdr:nvSpPr>
        <xdr:cNvPr id="69" name="フローチャート : 結合子 68"/>
        <xdr:cNvSpPr/>
      </xdr:nvSpPr>
      <xdr:spPr>
        <a:xfrm>
          <a:off x="7671706" y="36815486"/>
          <a:ext cx="715736" cy="386443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27215</xdr:colOff>
      <xdr:row>185</xdr:row>
      <xdr:rowOff>217715</xdr:rowOff>
    </xdr:from>
    <xdr:to>
      <xdr:col>17</xdr:col>
      <xdr:colOff>789215</xdr:colOff>
      <xdr:row>186</xdr:row>
      <xdr:rowOff>175194</xdr:rowOff>
    </xdr:to>
    <xdr:cxnSp macro="">
      <xdr:nvCxnSpPr>
        <xdr:cNvPr id="70" name="直線コネクタ 69"/>
        <xdr:cNvCxnSpPr/>
      </xdr:nvCxnSpPr>
      <xdr:spPr>
        <a:xfrm flipV="1">
          <a:off x="25392290" y="46032965"/>
          <a:ext cx="762000" cy="2051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189</xdr:row>
      <xdr:rowOff>0</xdr:rowOff>
    </xdr:from>
    <xdr:to>
      <xdr:col>17</xdr:col>
      <xdr:colOff>762000</xdr:colOff>
      <xdr:row>189</xdr:row>
      <xdr:rowOff>202408</xdr:rowOff>
    </xdr:to>
    <xdr:cxnSp macro="">
      <xdr:nvCxnSpPr>
        <xdr:cNvPr id="71" name="直線コネクタ 70"/>
        <xdr:cNvCxnSpPr/>
      </xdr:nvCxnSpPr>
      <xdr:spPr>
        <a:xfrm flipV="1">
          <a:off x="25365075" y="4680585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231322</xdr:colOff>
      <xdr:row>186</xdr:row>
      <xdr:rowOff>136071</xdr:rowOff>
    </xdr:from>
    <xdr:to>
      <xdr:col>17</xdr:col>
      <xdr:colOff>231322</xdr:colOff>
      <xdr:row>189</xdr:row>
      <xdr:rowOff>136071</xdr:rowOff>
    </xdr:to>
    <xdr:cxnSp macro="">
      <xdr:nvCxnSpPr>
        <xdr:cNvPr id="72" name="直線コネクタ 71"/>
        <xdr:cNvCxnSpPr/>
      </xdr:nvCxnSpPr>
      <xdr:spPr>
        <a:xfrm flipV="1">
          <a:off x="25596397" y="46198971"/>
          <a:ext cx="0" cy="7429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1333499</xdr:colOff>
      <xdr:row>184</xdr:row>
      <xdr:rowOff>163285</xdr:rowOff>
    </xdr:from>
    <xdr:to>
      <xdr:col>17</xdr:col>
      <xdr:colOff>1026995</xdr:colOff>
      <xdr:row>186</xdr:row>
      <xdr:rowOff>717</xdr:rowOff>
    </xdr:to>
    <xdr:sp macro="" textlink="">
      <xdr:nvSpPr>
        <xdr:cNvPr id="73" name="テキスト ボックス 72"/>
        <xdr:cNvSpPr txBox="1"/>
      </xdr:nvSpPr>
      <xdr:spPr>
        <a:xfrm rot="20744204">
          <a:off x="25355549" y="45730885"/>
          <a:ext cx="1036521" cy="33273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2100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1251857</xdr:colOff>
      <xdr:row>184</xdr:row>
      <xdr:rowOff>122464</xdr:rowOff>
    </xdr:from>
    <xdr:to>
      <xdr:col>18</xdr:col>
      <xdr:colOff>678656</xdr:colOff>
      <xdr:row>185</xdr:row>
      <xdr:rowOff>214312</xdr:rowOff>
    </xdr:to>
    <xdr:sp macro="" textlink="">
      <xdr:nvSpPr>
        <xdr:cNvPr id="74" name="フローチャート : 結合子 73"/>
        <xdr:cNvSpPr/>
      </xdr:nvSpPr>
      <xdr:spPr>
        <a:xfrm>
          <a:off x="26616932" y="45690064"/>
          <a:ext cx="788874" cy="339498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1282472</xdr:colOff>
      <xdr:row>133</xdr:row>
      <xdr:rowOff>216014</xdr:rowOff>
    </xdr:from>
    <xdr:to>
      <xdr:col>17</xdr:col>
      <xdr:colOff>697365</xdr:colOff>
      <xdr:row>134</xdr:row>
      <xdr:rowOff>168390</xdr:rowOff>
    </xdr:to>
    <xdr:cxnSp macro="">
      <xdr:nvCxnSpPr>
        <xdr:cNvPr id="75" name="直線コネクタ 74"/>
        <xdr:cNvCxnSpPr/>
      </xdr:nvCxnSpPr>
      <xdr:spPr>
        <a:xfrm flipV="1">
          <a:off x="25304522" y="33153464"/>
          <a:ext cx="757918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1256957</xdr:colOff>
      <xdr:row>132</xdr:row>
      <xdr:rowOff>205808</xdr:rowOff>
    </xdr:from>
    <xdr:to>
      <xdr:col>17</xdr:col>
      <xdr:colOff>950453</xdr:colOff>
      <xdr:row>134</xdr:row>
      <xdr:rowOff>38137</xdr:rowOff>
    </xdr:to>
    <xdr:sp macro="" textlink="">
      <xdr:nvSpPr>
        <xdr:cNvPr id="76" name="テキスト ボックス 75"/>
        <xdr:cNvSpPr txBox="1"/>
      </xdr:nvSpPr>
      <xdr:spPr>
        <a:xfrm rot="20744204">
          <a:off x="25279007" y="32895608"/>
          <a:ext cx="1036521" cy="3276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r>
            <a:rPr kumimoji="1" lang="en-US" altLang="ja-JP" sz="1800" b="1" baseline="0">
              <a:solidFill>
                <a:srgbClr val="FF0000"/>
              </a:solidFill>
            </a:rPr>
            <a:t> </a:t>
          </a:r>
        </a:p>
      </xdr:txBody>
    </xdr:sp>
    <xdr:clientData/>
  </xdr:twoCellAnchor>
  <xdr:twoCellAnchor>
    <xdr:from>
      <xdr:col>9</xdr:col>
      <xdr:colOff>23813</xdr:colOff>
      <xdr:row>17</xdr:row>
      <xdr:rowOff>226219</xdr:rowOff>
    </xdr:from>
    <xdr:to>
      <xdr:col>9</xdr:col>
      <xdr:colOff>874260</xdr:colOff>
      <xdr:row>18</xdr:row>
      <xdr:rowOff>197303</xdr:rowOff>
    </xdr:to>
    <xdr:cxnSp macro="">
      <xdr:nvCxnSpPr>
        <xdr:cNvPr id="77" name="直線コネクタ 76"/>
        <xdr:cNvCxnSpPr/>
      </xdr:nvCxnSpPr>
      <xdr:spPr>
        <a:xfrm flipV="1">
          <a:off x="13873163" y="4436269"/>
          <a:ext cx="850447" cy="21873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1381123</xdr:colOff>
      <xdr:row>17</xdr:row>
      <xdr:rowOff>35720</xdr:rowOff>
    </xdr:from>
    <xdr:to>
      <xdr:col>9</xdr:col>
      <xdr:colOff>955556</xdr:colOff>
      <xdr:row>18</xdr:row>
      <xdr:rowOff>123183</xdr:rowOff>
    </xdr:to>
    <xdr:sp macro="" textlink="">
      <xdr:nvSpPr>
        <xdr:cNvPr id="78" name="テキスト ボックス 77"/>
        <xdr:cNvSpPr txBox="1"/>
      </xdr:nvSpPr>
      <xdr:spPr>
        <a:xfrm rot="20744204">
          <a:off x="13763623" y="4245770"/>
          <a:ext cx="1041283" cy="33511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178593</xdr:colOff>
      <xdr:row>124</xdr:row>
      <xdr:rowOff>214312</xdr:rowOff>
    </xdr:from>
    <xdr:to>
      <xdr:col>16</xdr:col>
      <xdr:colOff>940593</xdr:colOff>
      <xdr:row>125</xdr:row>
      <xdr:rowOff>166689</xdr:rowOff>
    </xdr:to>
    <xdr:cxnSp macro="">
      <xdr:nvCxnSpPr>
        <xdr:cNvPr id="79" name="直線コネクタ 78"/>
        <xdr:cNvCxnSpPr/>
      </xdr:nvCxnSpPr>
      <xdr:spPr>
        <a:xfrm flipV="1">
          <a:off x="24200643" y="30922912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107156</xdr:colOff>
      <xdr:row>124</xdr:row>
      <xdr:rowOff>0</xdr:rowOff>
    </xdr:from>
    <xdr:to>
      <xdr:col>16</xdr:col>
      <xdr:colOff>1146058</xdr:colOff>
      <xdr:row>125</xdr:row>
      <xdr:rowOff>82361</xdr:rowOff>
    </xdr:to>
    <xdr:sp macro="" textlink="">
      <xdr:nvSpPr>
        <xdr:cNvPr id="80" name="テキスト ボックス 79"/>
        <xdr:cNvSpPr txBox="1"/>
      </xdr:nvSpPr>
      <xdr:spPr>
        <a:xfrm rot="20744204">
          <a:off x="24129206" y="30708600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226219</xdr:colOff>
      <xdr:row>126</xdr:row>
      <xdr:rowOff>0</xdr:rowOff>
    </xdr:from>
    <xdr:to>
      <xdr:col>16</xdr:col>
      <xdr:colOff>988219</xdr:colOff>
      <xdr:row>126</xdr:row>
      <xdr:rowOff>202408</xdr:rowOff>
    </xdr:to>
    <xdr:cxnSp macro="">
      <xdr:nvCxnSpPr>
        <xdr:cNvPr id="81" name="直線コネクタ 80"/>
        <xdr:cNvCxnSpPr/>
      </xdr:nvCxnSpPr>
      <xdr:spPr>
        <a:xfrm flipV="1">
          <a:off x="24248269" y="312039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142874</xdr:colOff>
      <xdr:row>125</xdr:row>
      <xdr:rowOff>71437</xdr:rowOff>
    </xdr:from>
    <xdr:to>
      <xdr:col>16</xdr:col>
      <xdr:colOff>1181776</xdr:colOff>
      <xdr:row>126</xdr:row>
      <xdr:rowOff>153798</xdr:rowOff>
    </xdr:to>
    <xdr:sp macro="" textlink="">
      <xdr:nvSpPr>
        <xdr:cNvPr id="82" name="テキスト ボックス 81"/>
        <xdr:cNvSpPr txBox="1"/>
      </xdr:nvSpPr>
      <xdr:spPr>
        <a:xfrm rot="20744204">
          <a:off x="24164924" y="31027687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95251</xdr:colOff>
      <xdr:row>18</xdr:row>
      <xdr:rowOff>238125</xdr:rowOff>
    </xdr:from>
    <xdr:to>
      <xdr:col>9</xdr:col>
      <xdr:colOff>945698</xdr:colOff>
      <xdr:row>19</xdr:row>
      <xdr:rowOff>209210</xdr:rowOff>
    </xdr:to>
    <xdr:cxnSp macro="">
      <xdr:nvCxnSpPr>
        <xdr:cNvPr id="83" name="直線コネクタ 82"/>
        <xdr:cNvCxnSpPr/>
      </xdr:nvCxnSpPr>
      <xdr:spPr>
        <a:xfrm flipV="1">
          <a:off x="13944601" y="4695825"/>
          <a:ext cx="850447" cy="218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1440657</xdr:colOff>
      <xdr:row>18</xdr:row>
      <xdr:rowOff>83344</xdr:rowOff>
    </xdr:from>
    <xdr:to>
      <xdr:col>9</xdr:col>
      <xdr:colOff>1015090</xdr:colOff>
      <xdr:row>19</xdr:row>
      <xdr:rowOff>170808</xdr:rowOff>
    </xdr:to>
    <xdr:sp macro="" textlink="">
      <xdr:nvSpPr>
        <xdr:cNvPr id="84" name="テキスト ボックス 83"/>
        <xdr:cNvSpPr txBox="1"/>
      </xdr:nvSpPr>
      <xdr:spPr>
        <a:xfrm rot="20744204">
          <a:off x="13823157" y="4541044"/>
          <a:ext cx="1041283" cy="33511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71437</xdr:colOff>
      <xdr:row>24</xdr:row>
      <xdr:rowOff>190500</xdr:rowOff>
    </xdr:from>
    <xdr:to>
      <xdr:col>10</xdr:col>
      <xdr:colOff>921884</xdr:colOff>
      <xdr:row>25</xdr:row>
      <xdr:rowOff>161585</xdr:rowOff>
    </xdr:to>
    <xdr:cxnSp macro="">
      <xdr:nvCxnSpPr>
        <xdr:cNvPr id="85" name="直線コネクタ 84"/>
        <xdr:cNvCxnSpPr/>
      </xdr:nvCxnSpPr>
      <xdr:spPr>
        <a:xfrm flipV="1">
          <a:off x="15282862" y="6134100"/>
          <a:ext cx="850447" cy="218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35717</xdr:colOff>
      <xdr:row>100</xdr:row>
      <xdr:rowOff>83345</xdr:rowOff>
    </xdr:from>
    <xdr:to>
      <xdr:col>13</xdr:col>
      <xdr:colOff>1102651</xdr:colOff>
      <xdr:row>101</xdr:row>
      <xdr:rowOff>105524</xdr:rowOff>
    </xdr:to>
    <xdr:sp macro="" textlink="">
      <xdr:nvSpPr>
        <xdr:cNvPr id="86" name="テキスト ボックス 85"/>
        <xdr:cNvSpPr txBox="1"/>
      </xdr:nvSpPr>
      <xdr:spPr>
        <a:xfrm rot="20744204">
          <a:off x="19800092" y="24848345"/>
          <a:ext cx="1066934" cy="2698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1071563</xdr:colOff>
      <xdr:row>102</xdr:row>
      <xdr:rowOff>23815</xdr:rowOff>
    </xdr:to>
    <xdr:cxnSp macro="">
      <xdr:nvCxnSpPr>
        <xdr:cNvPr id="87" name="直線コネクタ 86"/>
        <xdr:cNvCxnSpPr/>
      </xdr:nvCxnSpPr>
      <xdr:spPr>
        <a:xfrm flipV="1">
          <a:off x="19764375" y="25012650"/>
          <a:ext cx="1071563" cy="27146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71</xdr:row>
      <xdr:rowOff>71436</xdr:rowOff>
    </xdr:from>
    <xdr:to>
      <xdr:col>15</xdr:col>
      <xdr:colOff>1162184</xdr:colOff>
      <xdr:row>72</xdr:row>
      <xdr:rowOff>93616</xdr:rowOff>
    </xdr:to>
    <xdr:sp macro="" textlink="">
      <xdr:nvSpPr>
        <xdr:cNvPr id="88" name="テキスト ボックス 87"/>
        <xdr:cNvSpPr txBox="1"/>
      </xdr:nvSpPr>
      <xdr:spPr>
        <a:xfrm rot="20744204">
          <a:off x="22783800" y="17654586"/>
          <a:ext cx="1066934" cy="2698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190500</xdr:colOff>
      <xdr:row>72</xdr:row>
      <xdr:rowOff>0</xdr:rowOff>
    </xdr:from>
    <xdr:to>
      <xdr:col>15</xdr:col>
      <xdr:colOff>952500</xdr:colOff>
      <xdr:row>72</xdr:row>
      <xdr:rowOff>202408</xdr:rowOff>
    </xdr:to>
    <xdr:cxnSp macro="">
      <xdr:nvCxnSpPr>
        <xdr:cNvPr id="89" name="直線コネクタ 88"/>
        <xdr:cNvCxnSpPr/>
      </xdr:nvCxnSpPr>
      <xdr:spPr>
        <a:xfrm flipV="1">
          <a:off x="22879050" y="178308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166687</xdr:colOff>
      <xdr:row>83</xdr:row>
      <xdr:rowOff>11906</xdr:rowOff>
    </xdr:from>
    <xdr:to>
      <xdr:col>13</xdr:col>
      <xdr:colOff>869157</xdr:colOff>
      <xdr:row>83</xdr:row>
      <xdr:rowOff>214312</xdr:rowOff>
    </xdr:to>
    <xdr:cxnSp macro="">
      <xdr:nvCxnSpPr>
        <xdr:cNvPr id="90" name="直線コネクタ 89"/>
        <xdr:cNvCxnSpPr/>
      </xdr:nvCxnSpPr>
      <xdr:spPr>
        <a:xfrm flipV="1">
          <a:off x="19931062" y="20566856"/>
          <a:ext cx="702470" cy="20240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82</xdr:row>
      <xdr:rowOff>178596</xdr:rowOff>
    </xdr:from>
    <xdr:to>
      <xdr:col>13</xdr:col>
      <xdr:colOff>357187</xdr:colOff>
      <xdr:row>83</xdr:row>
      <xdr:rowOff>154781</xdr:rowOff>
    </xdr:to>
    <xdr:cxnSp macro="">
      <xdr:nvCxnSpPr>
        <xdr:cNvPr id="91" name="直線コネクタ 90"/>
        <xdr:cNvCxnSpPr/>
      </xdr:nvCxnSpPr>
      <xdr:spPr>
        <a:xfrm flipH="1" flipV="1">
          <a:off x="20097750" y="20485896"/>
          <a:ext cx="23812" cy="2238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182</xdr:row>
      <xdr:rowOff>0</xdr:rowOff>
    </xdr:from>
    <xdr:to>
      <xdr:col>16</xdr:col>
      <xdr:colOff>762000</xdr:colOff>
      <xdr:row>182</xdr:row>
      <xdr:rowOff>207511</xdr:rowOff>
    </xdr:to>
    <xdr:cxnSp macro="">
      <xdr:nvCxnSpPr>
        <xdr:cNvPr id="92" name="直線コネクタ 91"/>
        <xdr:cNvCxnSpPr/>
      </xdr:nvCxnSpPr>
      <xdr:spPr>
        <a:xfrm flipV="1">
          <a:off x="24022050" y="45072300"/>
          <a:ext cx="762000" cy="20751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183</xdr:row>
      <xdr:rowOff>0</xdr:rowOff>
    </xdr:from>
    <xdr:to>
      <xdr:col>16</xdr:col>
      <xdr:colOff>762000</xdr:colOff>
      <xdr:row>183</xdr:row>
      <xdr:rowOff>202408</xdr:rowOff>
    </xdr:to>
    <xdr:cxnSp macro="">
      <xdr:nvCxnSpPr>
        <xdr:cNvPr id="93" name="直線コネクタ 92"/>
        <xdr:cNvCxnSpPr/>
      </xdr:nvCxnSpPr>
      <xdr:spPr>
        <a:xfrm flipV="1">
          <a:off x="24022050" y="4531995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154781</xdr:colOff>
      <xdr:row>182</xdr:row>
      <xdr:rowOff>166687</xdr:rowOff>
    </xdr:from>
    <xdr:to>
      <xdr:col>16</xdr:col>
      <xdr:colOff>154781</xdr:colOff>
      <xdr:row>183</xdr:row>
      <xdr:rowOff>178593</xdr:rowOff>
    </xdr:to>
    <xdr:cxnSp macro="">
      <xdr:nvCxnSpPr>
        <xdr:cNvPr id="94" name="直線コネクタ 93"/>
        <xdr:cNvCxnSpPr/>
      </xdr:nvCxnSpPr>
      <xdr:spPr>
        <a:xfrm flipV="1">
          <a:off x="24176831" y="45238987"/>
          <a:ext cx="0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1238250</xdr:colOff>
      <xdr:row>181</xdr:row>
      <xdr:rowOff>11909</xdr:rowOff>
    </xdr:from>
    <xdr:to>
      <xdr:col>16</xdr:col>
      <xdr:colOff>943652</xdr:colOff>
      <xdr:row>182</xdr:row>
      <xdr:rowOff>99372</xdr:rowOff>
    </xdr:to>
    <xdr:sp macro="" textlink="">
      <xdr:nvSpPr>
        <xdr:cNvPr id="95" name="テキスト ボックス 94"/>
        <xdr:cNvSpPr txBox="1"/>
      </xdr:nvSpPr>
      <xdr:spPr>
        <a:xfrm rot="20744204">
          <a:off x="23926800" y="44836559"/>
          <a:ext cx="1038902" cy="33511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6</xdr:col>
      <xdr:colOff>47625</xdr:colOff>
      <xdr:row>41</xdr:row>
      <xdr:rowOff>202407</xdr:rowOff>
    </xdr:from>
    <xdr:to>
      <xdr:col>6</xdr:col>
      <xdr:colOff>809625</xdr:colOff>
      <xdr:row>42</xdr:row>
      <xdr:rowOff>178595</xdr:rowOff>
    </xdr:to>
    <xdr:cxnSp macro="">
      <xdr:nvCxnSpPr>
        <xdr:cNvPr id="96" name="直線コネクタ 95"/>
        <xdr:cNvCxnSpPr/>
      </xdr:nvCxnSpPr>
      <xdr:spPr>
        <a:xfrm flipV="1">
          <a:off x="9420225" y="10356057"/>
          <a:ext cx="762000" cy="22383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49043</xdr:colOff>
      <xdr:row>40</xdr:row>
      <xdr:rowOff>229910</xdr:rowOff>
    </xdr:from>
    <xdr:to>
      <xdr:col>6</xdr:col>
      <xdr:colOff>961867</xdr:colOff>
      <xdr:row>42</xdr:row>
      <xdr:rowOff>57975</xdr:rowOff>
    </xdr:to>
    <xdr:sp macro="" textlink="">
      <xdr:nvSpPr>
        <xdr:cNvPr id="97" name="テキスト ボックス 96"/>
        <xdr:cNvSpPr txBox="1"/>
      </xdr:nvSpPr>
      <xdr:spPr>
        <a:xfrm rot="20744204">
          <a:off x="9421643" y="10135910"/>
          <a:ext cx="912824" cy="32336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1200</a:t>
          </a:r>
        </a:p>
      </xdr:txBody>
    </xdr:sp>
    <xdr:clientData/>
  </xdr:twoCellAnchor>
  <xdr:twoCellAnchor>
    <xdr:from>
      <xdr:col>12</xdr:col>
      <xdr:colOff>107156</xdr:colOff>
      <xdr:row>40</xdr:row>
      <xdr:rowOff>166687</xdr:rowOff>
    </xdr:from>
    <xdr:to>
      <xdr:col>12</xdr:col>
      <xdr:colOff>869156</xdr:colOff>
      <xdr:row>41</xdr:row>
      <xdr:rowOff>142876</xdr:rowOff>
    </xdr:to>
    <xdr:cxnSp macro="">
      <xdr:nvCxnSpPr>
        <xdr:cNvPr id="98" name="直線コネクタ 97"/>
        <xdr:cNvCxnSpPr/>
      </xdr:nvCxnSpPr>
      <xdr:spPr>
        <a:xfrm flipV="1">
          <a:off x="18309431" y="10072687"/>
          <a:ext cx="762000" cy="22383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1571626</xdr:colOff>
      <xdr:row>39</xdr:row>
      <xdr:rowOff>178594</xdr:rowOff>
    </xdr:from>
    <xdr:to>
      <xdr:col>12</xdr:col>
      <xdr:colOff>991278</xdr:colOff>
      <xdr:row>41</xdr:row>
      <xdr:rowOff>10925</xdr:rowOff>
    </xdr:to>
    <xdr:sp macro="" textlink="">
      <xdr:nvSpPr>
        <xdr:cNvPr id="99" name="テキスト ボックス 98"/>
        <xdr:cNvSpPr txBox="1"/>
      </xdr:nvSpPr>
      <xdr:spPr>
        <a:xfrm rot="20744204">
          <a:off x="18154651" y="9836944"/>
          <a:ext cx="1038902" cy="32763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3300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47625</xdr:colOff>
      <xdr:row>80</xdr:row>
      <xdr:rowOff>11906</xdr:rowOff>
    </xdr:from>
    <xdr:to>
      <xdr:col>13</xdr:col>
      <xdr:colOff>892969</xdr:colOff>
      <xdr:row>80</xdr:row>
      <xdr:rowOff>166689</xdr:rowOff>
    </xdr:to>
    <xdr:cxnSp macro="">
      <xdr:nvCxnSpPr>
        <xdr:cNvPr id="100" name="直線コネクタ 99"/>
        <xdr:cNvCxnSpPr/>
      </xdr:nvCxnSpPr>
      <xdr:spPr>
        <a:xfrm flipV="1">
          <a:off x="19812000" y="19823906"/>
          <a:ext cx="845344" cy="15478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1547814</xdr:colOff>
      <xdr:row>79</xdr:row>
      <xdr:rowOff>47624</xdr:rowOff>
    </xdr:from>
    <xdr:to>
      <xdr:col>13</xdr:col>
      <xdr:colOff>1055029</xdr:colOff>
      <xdr:row>80</xdr:row>
      <xdr:rowOff>69804</xdr:rowOff>
    </xdr:to>
    <xdr:sp macro="" textlink="">
      <xdr:nvSpPr>
        <xdr:cNvPr id="101" name="テキスト ボックス 100"/>
        <xdr:cNvSpPr txBox="1"/>
      </xdr:nvSpPr>
      <xdr:spPr>
        <a:xfrm rot="20744204">
          <a:off x="19750089" y="19611974"/>
          <a:ext cx="1069315" cy="2698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35719</xdr:colOff>
      <xdr:row>55</xdr:row>
      <xdr:rowOff>11906</xdr:rowOff>
    </xdr:from>
    <xdr:to>
      <xdr:col>14</xdr:col>
      <xdr:colOff>666750</xdr:colOff>
      <xdr:row>55</xdr:row>
      <xdr:rowOff>202406</xdr:rowOff>
    </xdr:to>
    <xdr:cxnSp macro="">
      <xdr:nvCxnSpPr>
        <xdr:cNvPr id="102" name="直線コネクタ 101"/>
        <xdr:cNvCxnSpPr/>
      </xdr:nvCxnSpPr>
      <xdr:spPr>
        <a:xfrm flipV="1">
          <a:off x="21257419" y="13632656"/>
          <a:ext cx="631031" cy="1905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1381437</xdr:colOff>
      <xdr:row>54</xdr:row>
      <xdr:rowOff>50563</xdr:rowOff>
    </xdr:from>
    <xdr:to>
      <xdr:col>14</xdr:col>
      <xdr:colOff>993534</xdr:colOff>
      <xdr:row>55</xdr:row>
      <xdr:rowOff>148043</xdr:rowOff>
    </xdr:to>
    <xdr:sp macro="" textlink="">
      <xdr:nvSpPr>
        <xdr:cNvPr id="103" name="テキスト ボックス 102"/>
        <xdr:cNvSpPr txBox="1"/>
      </xdr:nvSpPr>
      <xdr:spPr>
        <a:xfrm rot="20744204">
          <a:off x="21145812" y="13423663"/>
          <a:ext cx="1069422" cy="3451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190500</xdr:colOff>
      <xdr:row>115</xdr:row>
      <xdr:rowOff>226219</xdr:rowOff>
    </xdr:from>
    <xdr:to>
      <xdr:col>16</xdr:col>
      <xdr:colOff>952500</xdr:colOff>
      <xdr:row>116</xdr:row>
      <xdr:rowOff>178596</xdr:rowOff>
    </xdr:to>
    <xdr:cxnSp macro="">
      <xdr:nvCxnSpPr>
        <xdr:cNvPr id="104" name="直線コネクタ 103"/>
        <xdr:cNvCxnSpPr/>
      </xdr:nvCxnSpPr>
      <xdr:spPr>
        <a:xfrm flipV="1">
          <a:off x="24212550" y="28705969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</xdr:colOff>
      <xdr:row>115</xdr:row>
      <xdr:rowOff>35717</xdr:rowOff>
    </xdr:from>
    <xdr:to>
      <xdr:col>16</xdr:col>
      <xdr:colOff>1062714</xdr:colOff>
      <xdr:row>116</xdr:row>
      <xdr:rowOff>118079</xdr:rowOff>
    </xdr:to>
    <xdr:sp macro="" textlink="">
      <xdr:nvSpPr>
        <xdr:cNvPr id="105" name="テキスト ボックス 104"/>
        <xdr:cNvSpPr txBox="1"/>
      </xdr:nvSpPr>
      <xdr:spPr>
        <a:xfrm rot="20744204">
          <a:off x="24045862" y="28515467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</a:p>
      </xdr:txBody>
    </xdr:sp>
    <xdr:clientData/>
  </xdr:twoCellAnchor>
  <xdr:twoCellAnchor>
    <xdr:from>
      <xdr:col>16</xdr:col>
      <xdr:colOff>226219</xdr:colOff>
      <xdr:row>118</xdr:row>
      <xdr:rowOff>190500</xdr:rowOff>
    </xdr:from>
    <xdr:to>
      <xdr:col>16</xdr:col>
      <xdr:colOff>988219</xdr:colOff>
      <xdr:row>119</xdr:row>
      <xdr:rowOff>142878</xdr:rowOff>
    </xdr:to>
    <xdr:cxnSp macro="">
      <xdr:nvCxnSpPr>
        <xdr:cNvPr id="106" name="直線コネクタ 105"/>
        <xdr:cNvCxnSpPr/>
      </xdr:nvCxnSpPr>
      <xdr:spPr>
        <a:xfrm flipV="1">
          <a:off x="24248269" y="29413200"/>
          <a:ext cx="762000" cy="20002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23814</xdr:colOff>
      <xdr:row>118</xdr:row>
      <xdr:rowOff>0</xdr:rowOff>
    </xdr:from>
    <xdr:to>
      <xdr:col>16</xdr:col>
      <xdr:colOff>1062716</xdr:colOff>
      <xdr:row>119</xdr:row>
      <xdr:rowOff>82362</xdr:rowOff>
    </xdr:to>
    <xdr:sp macro="" textlink="">
      <xdr:nvSpPr>
        <xdr:cNvPr id="107" name="テキスト ボックス 106"/>
        <xdr:cNvSpPr txBox="1"/>
      </xdr:nvSpPr>
      <xdr:spPr>
        <a:xfrm rot="20744204">
          <a:off x="24045864" y="29222700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1300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154782</xdr:colOff>
      <xdr:row>119</xdr:row>
      <xdr:rowOff>238124</xdr:rowOff>
    </xdr:from>
    <xdr:to>
      <xdr:col>16</xdr:col>
      <xdr:colOff>916782</xdr:colOff>
      <xdr:row>120</xdr:row>
      <xdr:rowOff>190501</xdr:rowOff>
    </xdr:to>
    <xdr:cxnSp macro="">
      <xdr:nvCxnSpPr>
        <xdr:cNvPr id="108" name="直線コネクタ 107"/>
        <xdr:cNvCxnSpPr/>
      </xdr:nvCxnSpPr>
      <xdr:spPr>
        <a:xfrm flipV="1">
          <a:off x="24176832" y="29708474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1333498</xdr:colOff>
      <xdr:row>119</xdr:row>
      <xdr:rowOff>35716</xdr:rowOff>
    </xdr:from>
    <xdr:to>
      <xdr:col>16</xdr:col>
      <xdr:colOff>1038900</xdr:colOff>
      <xdr:row>120</xdr:row>
      <xdr:rowOff>118078</xdr:rowOff>
    </xdr:to>
    <xdr:sp macro="" textlink="">
      <xdr:nvSpPr>
        <xdr:cNvPr id="109" name="テキスト ボックス 108"/>
        <xdr:cNvSpPr txBox="1"/>
      </xdr:nvSpPr>
      <xdr:spPr>
        <a:xfrm rot="20744204">
          <a:off x="24022048" y="29506066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3400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4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5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6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6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8"/>
  <sheetViews>
    <sheetView showGridLines="0" tabSelected="1" zoomScaleNormal="100" zoomScaleSheetLayoutView="100" workbookViewId="0">
      <selection activeCell="B1" sqref="B1:C1"/>
    </sheetView>
  </sheetViews>
  <sheetFormatPr defaultColWidth="9" defaultRowHeight="12"/>
  <cols>
    <col min="1" max="1" width="1.33203125" style="496" customWidth="1"/>
    <col min="2" max="2" width="19" style="496" customWidth="1"/>
    <col min="3" max="4" width="11.88671875" style="496" customWidth="1"/>
    <col min="5" max="5" width="18.88671875" style="496" customWidth="1"/>
    <col min="6" max="7" width="11.88671875" style="496" customWidth="1"/>
    <col min="8" max="8" width="1.6640625" style="496" customWidth="1"/>
    <col min="9" max="16384" width="9" style="496"/>
  </cols>
  <sheetData>
    <row r="1" spans="2:10" ht="21.75" customHeight="1">
      <c r="B1" s="665" t="s">
        <v>435</v>
      </c>
      <c r="C1" s="665"/>
      <c r="D1" s="651"/>
      <c r="E1" s="651"/>
      <c r="F1" s="651"/>
      <c r="G1" s="651"/>
    </row>
    <row r="2" spans="2:10" ht="21.75" customHeight="1">
      <c r="B2" s="666" t="s">
        <v>436</v>
      </c>
      <c r="C2" s="666"/>
      <c r="D2" s="666"/>
      <c r="E2" s="666"/>
      <c r="F2" s="666"/>
      <c r="G2" s="666"/>
      <c r="I2" s="652"/>
      <c r="J2" s="652"/>
    </row>
    <row r="3" spans="2:10" ht="15.75" customHeight="1" thickBot="1">
      <c r="G3" s="497" t="s">
        <v>437</v>
      </c>
      <c r="I3" s="652"/>
      <c r="J3" s="652"/>
    </row>
    <row r="4" spans="2:10" ht="15.75" customHeight="1">
      <c r="B4" s="498"/>
      <c r="C4" s="499" t="s">
        <v>438</v>
      </c>
      <c r="D4" s="499" t="s">
        <v>439</v>
      </c>
      <c r="E4" s="653"/>
      <c r="F4" s="654" t="s">
        <v>438</v>
      </c>
      <c r="G4" s="655" t="s">
        <v>439</v>
      </c>
    </row>
    <row r="5" spans="2:10">
      <c r="B5" s="501"/>
      <c r="C5" s="656" t="s">
        <v>524</v>
      </c>
      <c r="D5" s="656" t="s">
        <v>525</v>
      </c>
      <c r="E5" s="657"/>
      <c r="F5" s="656" t="s">
        <v>524</v>
      </c>
      <c r="G5" s="658" t="s">
        <v>525</v>
      </c>
    </row>
    <row r="6" spans="2:10">
      <c r="B6" s="501"/>
      <c r="C6" s="502" t="s">
        <v>440</v>
      </c>
      <c r="D6" s="502" t="s">
        <v>440</v>
      </c>
      <c r="E6" s="657"/>
      <c r="F6" s="502" t="s">
        <v>440</v>
      </c>
      <c r="G6" s="503" t="s">
        <v>440</v>
      </c>
    </row>
    <row r="7" spans="2:10" ht="16.5" customHeight="1">
      <c r="B7" s="659" t="s">
        <v>441</v>
      </c>
      <c r="C7" s="660"/>
      <c r="D7" s="660"/>
      <c r="E7" s="661" t="s">
        <v>442</v>
      </c>
      <c r="F7" s="660"/>
      <c r="G7" s="662"/>
    </row>
    <row r="8" spans="2:10" ht="19.5" customHeight="1">
      <c r="B8" s="474" t="s">
        <v>364</v>
      </c>
      <c r="C8" s="475">
        <v>4215</v>
      </c>
      <c r="D8" s="475">
        <v>4080</v>
      </c>
      <c r="E8" s="476" t="s">
        <v>341</v>
      </c>
      <c r="F8" s="475">
        <v>90157</v>
      </c>
      <c r="G8" s="477">
        <v>77802</v>
      </c>
    </row>
    <row r="9" spans="2:10" ht="19.5" customHeight="1">
      <c r="B9" s="474" t="s">
        <v>365</v>
      </c>
      <c r="C9" s="475">
        <v>5</v>
      </c>
      <c r="D9" s="475">
        <v>1</v>
      </c>
      <c r="E9" s="476" t="s">
        <v>342</v>
      </c>
      <c r="F9" s="475">
        <v>2847</v>
      </c>
      <c r="G9" s="477">
        <v>2961</v>
      </c>
    </row>
    <row r="10" spans="2:10" ht="19.5" customHeight="1">
      <c r="B10" s="474" t="s">
        <v>443</v>
      </c>
      <c r="C10" s="475">
        <v>2636827</v>
      </c>
      <c r="D10" s="475">
        <v>2387048</v>
      </c>
      <c r="E10" s="476" t="s">
        <v>343</v>
      </c>
      <c r="F10" s="475">
        <v>71037</v>
      </c>
      <c r="G10" s="477">
        <v>69708</v>
      </c>
    </row>
    <row r="11" spans="2:10" ht="19.5" customHeight="1">
      <c r="B11" s="478" t="s">
        <v>307</v>
      </c>
      <c r="C11" s="475">
        <v>-676</v>
      </c>
      <c r="D11" s="475">
        <v>-52</v>
      </c>
      <c r="E11" s="476" t="s">
        <v>345</v>
      </c>
      <c r="F11" s="475">
        <v>1862762</v>
      </c>
      <c r="G11" s="477">
        <v>1576694</v>
      </c>
    </row>
    <row r="12" spans="2:10" ht="19.5" customHeight="1">
      <c r="B12" s="474" t="s">
        <v>170</v>
      </c>
      <c r="C12" s="475">
        <v>231774</v>
      </c>
      <c r="D12" s="475">
        <v>228479</v>
      </c>
      <c r="E12" s="476" t="s">
        <v>444</v>
      </c>
      <c r="F12" s="475">
        <v>2679468</v>
      </c>
      <c r="G12" s="477">
        <v>2289780</v>
      </c>
    </row>
    <row r="13" spans="2:10" ht="26.25" customHeight="1">
      <c r="B13" s="478" t="s">
        <v>445</v>
      </c>
      <c r="C13" s="475">
        <v>148997</v>
      </c>
      <c r="D13" s="475">
        <v>149562</v>
      </c>
      <c r="E13" s="479"/>
      <c r="F13" s="475"/>
      <c r="G13" s="477"/>
    </row>
    <row r="14" spans="2:10" ht="19.5" customHeight="1">
      <c r="B14" s="480" t="s">
        <v>446</v>
      </c>
      <c r="C14" s="475">
        <v>104873</v>
      </c>
      <c r="D14" s="475">
        <v>107910</v>
      </c>
      <c r="E14" s="479"/>
      <c r="F14" s="475"/>
      <c r="G14" s="477"/>
    </row>
    <row r="15" spans="2:10" ht="19.5" customHeight="1">
      <c r="B15" s="480" t="s">
        <v>447</v>
      </c>
      <c r="C15" s="475">
        <v>96</v>
      </c>
      <c r="D15" s="475">
        <v>91</v>
      </c>
      <c r="E15" s="479"/>
      <c r="F15" s="475"/>
      <c r="G15" s="477"/>
    </row>
    <row r="16" spans="2:10" ht="19.5" customHeight="1">
      <c r="B16" s="480" t="s">
        <v>352</v>
      </c>
      <c r="C16" s="475">
        <v>33263</v>
      </c>
      <c r="D16" s="475">
        <v>32131</v>
      </c>
      <c r="E16" s="479"/>
      <c r="F16" s="475"/>
      <c r="G16" s="477"/>
    </row>
    <row r="17" spans="2:7" ht="19.5" customHeight="1">
      <c r="B17" s="480" t="s">
        <v>448</v>
      </c>
      <c r="C17" s="475">
        <v>9118</v>
      </c>
      <c r="D17" s="475">
        <v>8410</v>
      </c>
      <c r="E17" s="481" t="s">
        <v>4</v>
      </c>
      <c r="F17" s="482">
        <v>4706274</v>
      </c>
      <c r="G17" s="483">
        <v>4016947</v>
      </c>
    </row>
    <row r="18" spans="2:7" ht="19.5" customHeight="1">
      <c r="B18" s="480" t="s">
        <v>354</v>
      </c>
      <c r="C18" s="475">
        <v>1644</v>
      </c>
      <c r="D18" s="475">
        <v>1019</v>
      </c>
      <c r="E18" s="484" t="s">
        <v>449</v>
      </c>
      <c r="F18" s="485"/>
      <c r="G18" s="486"/>
    </row>
    <row r="19" spans="2:7" ht="19.5" customHeight="1">
      <c r="B19" s="478" t="s">
        <v>450</v>
      </c>
      <c r="C19" s="475">
        <v>82777</v>
      </c>
      <c r="D19" s="475">
        <v>78916</v>
      </c>
      <c r="E19" s="487" t="s">
        <v>451</v>
      </c>
      <c r="F19" s="475">
        <v>3863621</v>
      </c>
      <c r="G19" s="477">
        <v>1226522</v>
      </c>
    </row>
    <row r="20" spans="2:7" ht="19.5" customHeight="1">
      <c r="B20" s="474" t="s">
        <v>356</v>
      </c>
      <c r="C20" s="475">
        <v>9053</v>
      </c>
      <c r="D20" s="475">
        <v>8723</v>
      </c>
      <c r="E20" s="488"/>
      <c r="F20" s="475"/>
      <c r="G20" s="477"/>
    </row>
    <row r="21" spans="2:7" ht="19.5" customHeight="1">
      <c r="B21" s="474" t="s">
        <v>373</v>
      </c>
      <c r="C21" s="475">
        <v>5688695</v>
      </c>
      <c r="D21" s="475">
        <v>2615188</v>
      </c>
      <c r="E21" s="488"/>
      <c r="F21" s="475"/>
      <c r="G21" s="477"/>
    </row>
    <row r="22" spans="2:7" ht="19.5" customHeight="1">
      <c r="B22" s="489"/>
      <c r="C22" s="475"/>
      <c r="D22" s="475"/>
      <c r="E22" s="488"/>
      <c r="F22" s="475"/>
      <c r="G22" s="477"/>
    </row>
    <row r="23" spans="2:7" ht="27.75" customHeight="1" thickBot="1">
      <c r="B23" s="490" t="s">
        <v>5</v>
      </c>
      <c r="C23" s="491">
        <v>8569895</v>
      </c>
      <c r="D23" s="492">
        <v>5243469</v>
      </c>
      <c r="E23" s="663" t="s">
        <v>452</v>
      </c>
      <c r="F23" s="493">
        <v>8569895</v>
      </c>
      <c r="G23" s="494">
        <v>5243469</v>
      </c>
    </row>
    <row r="24" spans="2:7" ht="11.25" customHeight="1"/>
    <row r="27" spans="2:7" s="647" customFormat="1"/>
    <row r="28" spans="2:7" s="647" customFormat="1"/>
  </sheetData>
  <customSheetViews>
    <customSheetView guid="{FCEC90E1-064A-47C2-BBCA-B539C4D7DA04}" showPageBreaks="1" showGridLines="0" fitToPage="1" printArea="1" topLeftCell="D1">
      <selection activeCell="O5" sqref="O5"/>
      <pageMargins left="0.78740157480314965" right="0.78740157480314965" top="0.98425196850393704" bottom="0.74803149606299213" header="0.51181102362204722" footer="0.51181102362204722"/>
      <printOptions horizontalCentered="1"/>
      <pageSetup paperSize="9" scale="74" orientation="landscape" r:id="rId1"/>
      <headerFooter alignWithMargins="0"/>
    </customSheetView>
    <customSheetView guid="{C0EB92A2-550F-4994-BABC-FD160CA8AEF3}" showPageBreaks="1" showGridLines="0" fitToPage="1" printArea="1">
      <selection sqref="A1:F1"/>
      <pageMargins left="0.78740157480314965" right="0.78740157480314965" top="0.98425196850393704" bottom="0.74803149606299213" header="0.51181102362204722" footer="0.51181102362204722"/>
      <printOptions horizontalCentered="1"/>
      <pageSetup paperSize="9" scale="72" orientation="landscape" r:id="rId2"/>
      <headerFooter alignWithMargins="0"/>
    </customSheetView>
    <customSheetView guid="{345E6AB3-76D0-436A-B51D-132C5D34B360}" showPageBreaks="1" showGridLines="0" fitToPage="1" printArea="1" topLeftCell="A12">
      <selection activeCell="M29" sqref="M29"/>
      <pageMargins left="0.78740157480314965" right="0.78740157480314965" top="0.98425196850393704" bottom="0.74803149606299213" header="0.51181102362204722" footer="0.51181102362204722"/>
      <printOptions horizontalCentered="1"/>
      <pageSetup paperSize="9" scale="72" orientation="landscape" r:id="rId3"/>
      <headerFooter alignWithMargins="0"/>
    </customSheetView>
  </customSheetViews>
  <mergeCells count="2">
    <mergeCell ref="B2:G2"/>
    <mergeCell ref="B1:C1"/>
  </mergeCells>
  <phoneticPr fontId="4"/>
  <printOptions horizontalCentered="1"/>
  <pageMargins left="0.78740157480314965" right="0.78740157480314965" top="0.98425196850393704" bottom="0.74803149606299213" header="0.51181102362204722" footer="0.51181102362204722"/>
  <pageSetup paperSize="9" scale="75" orientation="landscape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IV57"/>
  <sheetViews>
    <sheetView view="pageBreakPreview" zoomScaleNormal="100" zoomScaleSheetLayoutView="75" workbookViewId="0">
      <pane xSplit="4" ySplit="5" topLeftCell="E34" activePane="bottomRight" state="frozen"/>
      <selection pane="topRight" activeCell="E1" sqref="E1"/>
      <selection pane="bottomLeft" activeCell="A6" sqref="A6"/>
      <selection pane="bottomRight" activeCell="Z79" sqref="Z79"/>
    </sheetView>
  </sheetViews>
  <sheetFormatPr defaultColWidth="9" defaultRowHeight="13.2"/>
  <cols>
    <col min="1" max="1" width="9" style="54"/>
    <col min="2" max="2" width="9" style="54" hidden="1" customWidth="1"/>
    <col min="3" max="5" width="9" style="54"/>
    <col min="6" max="6" width="12.88671875" style="54" customWidth="1"/>
    <col min="7" max="8" width="20.77734375" style="57" hidden="1" customWidth="1"/>
    <col min="9" max="9" width="20.88671875" style="57" hidden="1" customWidth="1"/>
    <col min="10" max="10" width="20.88671875" style="57" customWidth="1"/>
    <col min="11" max="12" width="20.77734375" style="57" customWidth="1"/>
    <col min="13" max="13" width="23.21875" style="54" customWidth="1"/>
    <col min="14" max="14" width="16" style="54" hidden="1" customWidth="1"/>
    <col min="15" max="16384" width="9" style="54"/>
  </cols>
  <sheetData>
    <row r="1" spans="1:256" s="72" customFormat="1">
      <c r="G1" s="64" t="s">
        <v>162</v>
      </c>
      <c r="H1" s="64" t="s">
        <v>162</v>
      </c>
      <c r="I1" s="64" t="s">
        <v>162</v>
      </c>
      <c r="J1" s="64"/>
      <c r="K1" s="64"/>
      <c r="L1" s="64"/>
    </row>
    <row r="2" spans="1:256" s="72" customFormat="1">
      <c r="B2" s="73"/>
      <c r="C2" s="74" t="s">
        <v>64</v>
      </c>
      <c r="D2" s="74"/>
      <c r="E2" s="74"/>
      <c r="F2" s="74"/>
      <c r="G2" s="74"/>
      <c r="H2" s="74"/>
      <c r="I2" s="74"/>
      <c r="J2" s="74"/>
      <c r="K2" s="74"/>
      <c r="L2" s="74"/>
    </row>
    <row r="3" spans="1:256" s="72" customFormat="1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56" s="72" customFormat="1">
      <c r="G4" s="75"/>
      <c r="H4" s="75" t="s">
        <v>162</v>
      </c>
      <c r="I4" s="75"/>
      <c r="J4" s="75"/>
      <c r="K4" s="75"/>
      <c r="L4" s="75" t="s">
        <v>175</v>
      </c>
    </row>
    <row r="5" spans="1:256" s="72" customFormat="1" ht="31.5" customHeight="1">
      <c r="G5" s="76" t="s">
        <v>176</v>
      </c>
      <c r="H5" s="76" t="s">
        <v>177</v>
      </c>
      <c r="I5" s="157" t="s">
        <v>234</v>
      </c>
      <c r="J5" s="157" t="s">
        <v>248</v>
      </c>
      <c r="K5" s="157" t="s">
        <v>273</v>
      </c>
      <c r="L5" s="157" t="s">
        <v>410</v>
      </c>
      <c r="M5" s="157" t="s">
        <v>411</v>
      </c>
    </row>
    <row r="6" spans="1:256" s="72" customFormat="1" ht="13.5" customHeight="1">
      <c r="G6" s="77"/>
      <c r="H6" s="77"/>
      <c r="I6" s="77"/>
      <c r="J6" s="77"/>
      <c r="K6" s="77"/>
      <c r="L6" s="77"/>
    </row>
    <row r="7" spans="1:256">
      <c r="A7" s="78"/>
      <c r="B7" s="12" t="s">
        <v>43</v>
      </c>
      <c r="C7" s="54" t="s">
        <v>6</v>
      </c>
      <c r="G7" s="57">
        <v>54505328970</v>
      </c>
      <c r="H7" s="57">
        <v>43118503619</v>
      </c>
      <c r="I7" s="57">
        <v>48597882142</v>
      </c>
      <c r="J7" s="57">
        <v>49751751467</v>
      </c>
      <c r="K7" s="376">
        <v>51631790834</v>
      </c>
      <c r="L7" s="57">
        <f>-'23ＰＬ＋BS（精算表) '!S4</f>
        <v>50036274565</v>
      </c>
      <c r="M7" s="62">
        <f>L7-K7</f>
        <v>-1595516269</v>
      </c>
      <c r="N7" s="54">
        <f t="shared" ref="N7:N25" si="0">L7/J7</f>
        <v>1.0057188559118109</v>
      </c>
    </row>
    <row r="8" spans="1:256" s="48" customFormat="1">
      <c r="A8" s="66"/>
      <c r="B8" s="12" t="s">
        <v>43</v>
      </c>
      <c r="C8" s="59" t="s">
        <v>83</v>
      </c>
      <c r="D8" s="59"/>
      <c r="E8" s="59"/>
      <c r="F8" s="59"/>
      <c r="G8" s="59">
        <v>2468014377</v>
      </c>
      <c r="H8" s="59">
        <v>3364250000</v>
      </c>
      <c r="I8" s="59">
        <v>3154567414</v>
      </c>
      <c r="J8" s="59">
        <v>2698027613</v>
      </c>
      <c r="K8" s="376">
        <v>2862213588</v>
      </c>
      <c r="L8" s="59">
        <f>-'23ＰＬ＋BS（精算表) '!S13</f>
        <v>2684609000</v>
      </c>
      <c r="M8" s="62">
        <f t="shared" ref="M8:M52" si="1">L8-K8</f>
        <v>-177604588</v>
      </c>
      <c r="N8" s="54">
        <f t="shared" si="0"/>
        <v>0.99502651013082866</v>
      </c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s="48" customFormat="1">
      <c r="A9" s="66"/>
      <c r="B9" s="12" t="s">
        <v>43</v>
      </c>
      <c r="C9" s="59" t="s">
        <v>182</v>
      </c>
      <c r="D9" s="59"/>
      <c r="E9" s="59"/>
      <c r="F9" s="59"/>
      <c r="G9" s="59">
        <v>7299298888</v>
      </c>
      <c r="H9" s="66">
        <v>236511643</v>
      </c>
      <c r="I9" s="59">
        <v>5576068057</v>
      </c>
      <c r="J9" s="59">
        <v>7090820650</v>
      </c>
      <c r="K9" s="376">
        <v>4078877231</v>
      </c>
      <c r="L9" s="59">
        <f>-'23ＰＬ＋BS（精算表) '!S15</f>
        <v>5089804675</v>
      </c>
      <c r="M9" s="62">
        <f t="shared" si="1"/>
        <v>1010927444</v>
      </c>
      <c r="N9" s="54">
        <f t="shared" si="0"/>
        <v>0.71780191972561036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pans="1:256">
      <c r="A10" s="65"/>
      <c r="B10" s="12" t="s">
        <v>43</v>
      </c>
      <c r="C10" s="54" t="s">
        <v>17</v>
      </c>
      <c r="G10" s="57">
        <v>1190521681000</v>
      </c>
      <c r="H10" s="82">
        <v>1866033000</v>
      </c>
      <c r="I10" s="57">
        <v>393847000</v>
      </c>
      <c r="J10" s="57">
        <v>343215000</v>
      </c>
      <c r="K10" s="376">
        <v>257643000</v>
      </c>
      <c r="L10" s="57">
        <f>-'23ＰＬ＋BS（精算表) '!S20</f>
        <v>0</v>
      </c>
      <c r="M10" s="62">
        <f t="shared" si="1"/>
        <v>-257643000</v>
      </c>
      <c r="N10" s="54">
        <f t="shared" si="0"/>
        <v>0</v>
      </c>
    </row>
    <row r="11" spans="1:256" s="48" customFormat="1">
      <c r="A11" s="60"/>
      <c r="B11" s="12" t="s">
        <v>43</v>
      </c>
      <c r="C11" s="59" t="s">
        <v>99</v>
      </c>
      <c r="D11" s="60"/>
      <c r="E11" s="60"/>
      <c r="F11" s="60"/>
      <c r="G11" s="60">
        <v>-937276794000</v>
      </c>
      <c r="H11" s="85">
        <v>68403286109</v>
      </c>
      <c r="I11" s="60">
        <v>228280594783</v>
      </c>
      <c r="J11" s="60">
        <v>154080340113</v>
      </c>
      <c r="K11" s="376">
        <v>47092171110</v>
      </c>
      <c r="L11" s="60">
        <f>-'23ＰＬ＋BS（精算表) '!S25</f>
        <v>147378929116</v>
      </c>
      <c r="M11" s="62">
        <f t="shared" si="1"/>
        <v>100286758006</v>
      </c>
      <c r="N11" s="54">
        <f t="shared" si="0"/>
        <v>0.95650703397925207</v>
      </c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spans="1:256">
      <c r="B12" s="12" t="s">
        <v>43</v>
      </c>
      <c r="C12" s="54" t="s">
        <v>12</v>
      </c>
      <c r="G12" s="57">
        <v>75653056662</v>
      </c>
      <c r="H12" s="57">
        <v>132329920340</v>
      </c>
      <c r="I12" s="57">
        <v>515372786955</v>
      </c>
      <c r="J12" s="57">
        <v>4044391877743</v>
      </c>
      <c r="K12" s="376">
        <v>1357099360733</v>
      </c>
      <c r="L12" s="57">
        <f>-'23ＰＬ＋BS（精算表) '!S27</f>
        <v>398726805759</v>
      </c>
      <c r="M12" s="62">
        <f t="shared" si="1"/>
        <v>-958372554974</v>
      </c>
      <c r="N12" s="54">
        <f t="shared" si="0"/>
        <v>9.8587579495761468E-2</v>
      </c>
    </row>
    <row r="13" spans="1:256">
      <c r="B13" s="12"/>
      <c r="C13" s="59" t="s">
        <v>67</v>
      </c>
      <c r="G13" s="57">
        <v>70772995487</v>
      </c>
      <c r="H13" s="57">
        <v>141098498378</v>
      </c>
      <c r="I13" s="57">
        <v>79678464512</v>
      </c>
      <c r="J13" s="57">
        <v>160840527480</v>
      </c>
      <c r="K13" s="376">
        <v>190118328890</v>
      </c>
      <c r="L13" s="57">
        <f>-'23ＰＬ＋BS（精算表) '!S29</f>
        <v>75581242022</v>
      </c>
      <c r="M13" s="62">
        <f t="shared" si="1"/>
        <v>-114537086868</v>
      </c>
      <c r="N13" s="54">
        <f t="shared" si="0"/>
        <v>0.46991416408652531</v>
      </c>
    </row>
    <row r="14" spans="1:256">
      <c r="B14" s="12"/>
      <c r="C14" s="59" t="s">
        <v>185</v>
      </c>
      <c r="G14" s="57">
        <v>20643361000</v>
      </c>
      <c r="H14" s="57">
        <v>31664859000</v>
      </c>
      <c r="I14" s="57">
        <v>45479204000</v>
      </c>
      <c r="J14" s="57">
        <v>45248141000</v>
      </c>
      <c r="K14" s="376">
        <v>41037817000</v>
      </c>
      <c r="L14" s="57">
        <f>-'23ＰＬ＋BS（精算表) '!S36</f>
        <v>39706986000</v>
      </c>
      <c r="M14" s="62">
        <f t="shared" si="1"/>
        <v>-1330831000</v>
      </c>
      <c r="N14" s="54">
        <f t="shared" si="0"/>
        <v>0.87753850484155804</v>
      </c>
    </row>
    <row r="15" spans="1:256">
      <c r="B15" s="12"/>
      <c r="C15" s="54" t="s">
        <v>73</v>
      </c>
      <c r="G15" s="57">
        <v>31731457000</v>
      </c>
      <c r="H15" s="57">
        <v>31731456538</v>
      </c>
      <c r="I15" s="57">
        <v>32097115573</v>
      </c>
      <c r="J15" s="57">
        <v>32089981191</v>
      </c>
      <c r="K15" s="376">
        <v>32074389608</v>
      </c>
      <c r="L15" s="57">
        <f>-'23ＰＬ＋BS（精算表) '!S84</f>
        <v>31963342663</v>
      </c>
      <c r="M15" s="62">
        <f t="shared" si="1"/>
        <v>-111046945</v>
      </c>
      <c r="N15" s="54">
        <f t="shared" si="0"/>
        <v>0.99605364281000208</v>
      </c>
    </row>
    <row r="16" spans="1:256">
      <c r="A16" s="65"/>
      <c r="B16" s="12" t="s">
        <v>43</v>
      </c>
      <c r="C16" s="203" t="s">
        <v>18</v>
      </c>
      <c r="G16" s="57">
        <v>18633129500000</v>
      </c>
      <c r="H16" s="57">
        <v>18566740109000</v>
      </c>
      <c r="I16" s="57">
        <v>13773648500000</v>
      </c>
      <c r="J16" s="57">
        <v>15010836500000</v>
      </c>
      <c r="K16" s="376">
        <v>17138292737000</v>
      </c>
      <c r="L16" s="57">
        <f>-'23ＰＬ＋BS（精算表) '!S38</f>
        <v>19334659276000</v>
      </c>
      <c r="M16" s="62">
        <f t="shared" si="1"/>
        <v>2196366539000</v>
      </c>
      <c r="N16" s="54">
        <f t="shared" si="0"/>
        <v>1.2880467571544063</v>
      </c>
    </row>
    <row r="17" spans="1:14">
      <c r="B17" s="12"/>
      <c r="C17" s="54" t="s">
        <v>68</v>
      </c>
      <c r="G17" s="57">
        <v>46026211040</v>
      </c>
      <c r="H17" s="57">
        <v>46557689980</v>
      </c>
      <c r="I17" s="57">
        <v>36507924761</v>
      </c>
      <c r="J17" s="57">
        <v>40885841134</v>
      </c>
      <c r="K17" s="376">
        <v>51948038391</v>
      </c>
      <c r="L17" s="237">
        <f>-'23ＰＬ＋BS（精算表) '!S76</f>
        <v>40251585230</v>
      </c>
      <c r="M17" s="62">
        <f t="shared" si="1"/>
        <v>-11696453161</v>
      </c>
      <c r="N17" s="54">
        <f t="shared" si="0"/>
        <v>0.98448715040687851</v>
      </c>
    </row>
    <row r="18" spans="1:14">
      <c r="A18" s="65"/>
      <c r="B18" s="12" t="s">
        <v>43</v>
      </c>
      <c r="C18" s="54" t="s">
        <v>79</v>
      </c>
      <c r="G18" s="57">
        <v>3662154879</v>
      </c>
      <c r="H18" s="57">
        <v>4771198920</v>
      </c>
      <c r="I18" s="57">
        <v>2876188992</v>
      </c>
      <c r="J18" s="57">
        <v>2899585065</v>
      </c>
      <c r="K18" s="376">
        <v>2774689247</v>
      </c>
      <c r="L18" s="57">
        <f>-'23ＰＬ＋BS（精算表) '!S86</f>
        <v>9186389657</v>
      </c>
      <c r="M18" s="62">
        <f t="shared" si="1"/>
        <v>6411700410</v>
      </c>
      <c r="N18" s="54">
        <f t="shared" si="0"/>
        <v>3.1681738769750494</v>
      </c>
    </row>
    <row r="19" spans="1:14">
      <c r="B19" s="12" t="s">
        <v>43</v>
      </c>
      <c r="C19" s="54" t="s">
        <v>33</v>
      </c>
      <c r="G19" s="57">
        <v>23002523224</v>
      </c>
      <c r="H19" s="57">
        <v>23820599880</v>
      </c>
      <c r="I19" s="57">
        <v>21034923057</v>
      </c>
      <c r="J19" s="57">
        <v>20682174793</v>
      </c>
      <c r="K19" s="376">
        <v>19085425573</v>
      </c>
      <c r="L19" s="57">
        <f>-'23ＰＬ＋BS（精算表) '!S50</f>
        <v>21084370682</v>
      </c>
      <c r="M19" s="62">
        <f t="shared" si="1"/>
        <v>1998945109</v>
      </c>
      <c r="N19" s="54">
        <f t="shared" si="0"/>
        <v>1.0194464988825123</v>
      </c>
    </row>
    <row r="20" spans="1:14">
      <c r="A20" s="65"/>
      <c r="B20" s="12" t="s">
        <v>43</v>
      </c>
      <c r="C20" s="54" t="s">
        <v>100</v>
      </c>
      <c r="G20" s="57">
        <v>117198162</v>
      </c>
      <c r="H20" s="57">
        <v>593882062</v>
      </c>
      <c r="I20" s="57">
        <v>830179443</v>
      </c>
      <c r="J20" s="57">
        <v>194400152</v>
      </c>
      <c r="K20" s="376">
        <v>41158285</v>
      </c>
      <c r="L20" s="57">
        <f>-'23ＰＬ＋BS（精算表) '!S57</f>
        <v>-34451293</v>
      </c>
      <c r="M20" s="62">
        <f t="shared" si="1"/>
        <v>-75609578</v>
      </c>
      <c r="N20" s="54">
        <f t="shared" si="0"/>
        <v>-0.17721844682508273</v>
      </c>
    </row>
    <row r="21" spans="1:14" s="283" customFormat="1">
      <c r="A21" s="281"/>
      <c r="B21" s="282" t="s">
        <v>43</v>
      </c>
      <c r="C21" s="283" t="s">
        <v>245</v>
      </c>
      <c r="G21" s="284"/>
      <c r="H21" s="284"/>
      <c r="I21" s="284">
        <v>0</v>
      </c>
      <c r="J21" s="284">
        <v>0</v>
      </c>
      <c r="K21" s="376">
        <v>0</v>
      </c>
      <c r="L21" s="284">
        <f>'23ＰＬ＋BS（精算表) '!S61</f>
        <v>0</v>
      </c>
      <c r="M21" s="62">
        <f t="shared" si="1"/>
        <v>0</v>
      </c>
      <c r="N21" s="283" t="e">
        <f t="shared" si="0"/>
        <v>#DIV/0!</v>
      </c>
    </row>
    <row r="22" spans="1:14">
      <c r="B22" s="12" t="s">
        <v>43</v>
      </c>
      <c r="C22" s="54" t="s">
        <v>45</v>
      </c>
      <c r="G22" s="57">
        <v>2825620368</v>
      </c>
      <c r="H22" s="57">
        <v>1998494061</v>
      </c>
      <c r="I22" s="57">
        <v>314217807</v>
      </c>
      <c r="J22" s="57">
        <v>725620597</v>
      </c>
      <c r="K22" s="376">
        <v>13647113</v>
      </c>
      <c r="L22" s="57">
        <f>-'23ＰＬ＋BS（精算表) '!S63</f>
        <v>-158091990</v>
      </c>
      <c r="M22" s="62">
        <f t="shared" si="1"/>
        <v>-171739103</v>
      </c>
      <c r="N22" s="54">
        <f t="shared" si="0"/>
        <v>-0.21787142020721884</v>
      </c>
    </row>
    <row r="23" spans="1:14">
      <c r="B23" s="12"/>
      <c r="C23" s="54" t="s">
        <v>93</v>
      </c>
      <c r="G23" s="57">
        <v>24875915000</v>
      </c>
      <c r="H23" s="57">
        <v>28552268768</v>
      </c>
      <c r="I23" s="57">
        <v>0</v>
      </c>
      <c r="J23" s="57">
        <v>0</v>
      </c>
      <c r="K23" s="237"/>
      <c r="L23" s="57">
        <f>-'23ＰＬ＋BS（精算表) '!S72</f>
        <v>0</v>
      </c>
      <c r="M23" s="62">
        <f t="shared" si="1"/>
        <v>0</v>
      </c>
      <c r="N23" s="54" t="e">
        <f t="shared" si="0"/>
        <v>#DIV/0!</v>
      </c>
    </row>
    <row r="24" spans="1:14" hidden="1">
      <c r="B24" s="12"/>
      <c r="K24" s="237"/>
      <c r="M24" s="62">
        <f t="shared" si="1"/>
        <v>0</v>
      </c>
      <c r="N24" s="54" t="e">
        <f t="shared" si="0"/>
        <v>#DIV/0!</v>
      </c>
    </row>
    <row r="25" spans="1:14">
      <c r="B25" s="12"/>
      <c r="C25" s="54" t="s">
        <v>66</v>
      </c>
      <c r="G25" s="57">
        <v>0</v>
      </c>
      <c r="H25" s="57">
        <v>0</v>
      </c>
      <c r="I25" s="57">
        <v>0</v>
      </c>
      <c r="J25" s="57">
        <v>0</v>
      </c>
      <c r="K25" s="237"/>
      <c r="L25" s="57">
        <f>'23ＰＬ＋BS（精算表) '!S44</f>
        <v>0</v>
      </c>
      <c r="M25" s="62">
        <f t="shared" si="1"/>
        <v>0</v>
      </c>
      <c r="N25" s="54" t="e">
        <f t="shared" si="0"/>
        <v>#DIV/0!</v>
      </c>
    </row>
    <row r="26" spans="1:14">
      <c r="K26" s="237"/>
      <c r="M26" s="62"/>
      <c r="N26" s="54" t="s">
        <v>162</v>
      </c>
    </row>
    <row r="27" spans="1:14">
      <c r="G27" s="58"/>
      <c r="H27" s="58"/>
      <c r="I27" s="58"/>
      <c r="J27" s="58"/>
      <c r="K27" s="58"/>
      <c r="L27" s="58"/>
      <c r="M27" s="62"/>
      <c r="N27" s="160" t="s">
        <v>162</v>
      </c>
    </row>
    <row r="28" spans="1:14">
      <c r="C28" s="54" t="s">
        <v>44</v>
      </c>
      <c r="G28" s="58">
        <f>SUM(G7:G23)</f>
        <v>19249957522057</v>
      </c>
      <c r="H28" s="83">
        <v>19126847561298</v>
      </c>
      <c r="I28" s="58">
        <v>14793842464496</v>
      </c>
      <c r="J28" s="58">
        <v>19572758803998</v>
      </c>
      <c r="K28" s="58">
        <f>SUM(K7:K25)</f>
        <v>18938408287603</v>
      </c>
      <c r="L28" s="58">
        <f>SUM(L7:L27)</f>
        <v>20156157072086</v>
      </c>
      <c r="M28" s="62">
        <f t="shared" si="1"/>
        <v>1217748784483</v>
      </c>
      <c r="N28" s="54">
        <f>K28/J28</f>
        <v>0.96759013265593274</v>
      </c>
    </row>
    <row r="29" spans="1:14">
      <c r="M29" s="62"/>
    </row>
    <row r="30" spans="1:14">
      <c r="M30" s="62"/>
    </row>
    <row r="31" spans="1:14">
      <c r="M31" s="62"/>
    </row>
    <row r="32" spans="1:14">
      <c r="C32" s="61" t="s">
        <v>65</v>
      </c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3:15">
      <c r="G33" s="63"/>
      <c r="H33" s="63" t="s">
        <v>23</v>
      </c>
      <c r="I33" s="63"/>
      <c r="J33" s="63"/>
      <c r="K33" s="63"/>
      <c r="L33" s="63"/>
      <c r="M33" s="62"/>
    </row>
    <row r="34" spans="3:15">
      <c r="M34" s="62"/>
    </row>
    <row r="35" spans="3:15">
      <c r="C35" s="54" t="s">
        <v>49</v>
      </c>
      <c r="G35" s="57">
        <v>-28658167622802</v>
      </c>
      <c r="H35" s="82">
        <v>-30394988690785</v>
      </c>
      <c r="I35" s="57">
        <v>-9034217714455</v>
      </c>
      <c r="J35" s="57">
        <v>-6503154600470</v>
      </c>
      <c r="K35" s="57">
        <f>'23BS'!K66</f>
        <v>-3608743838963</v>
      </c>
      <c r="L35" s="57">
        <f>'23BS'!L66</f>
        <v>-1202349033384</v>
      </c>
      <c r="M35" s="62">
        <f t="shared" si="1"/>
        <v>2406394805579</v>
      </c>
    </row>
    <row r="36" spans="3:15">
      <c r="M36" s="62"/>
      <c r="O36" s="54" t="s">
        <v>162</v>
      </c>
    </row>
    <row r="37" spans="3:15">
      <c r="C37" s="54" t="s">
        <v>7</v>
      </c>
      <c r="G37" s="57">
        <f>-G28</f>
        <v>-19249957522057</v>
      </c>
      <c r="H37" s="82">
        <v>-19126847561298</v>
      </c>
      <c r="I37" s="57">
        <v>-14793842464496</v>
      </c>
      <c r="J37" s="57">
        <v>-19572758803998</v>
      </c>
      <c r="K37" s="57">
        <f>-K28</f>
        <v>-18938408287603</v>
      </c>
      <c r="L37" s="57">
        <f>-L28</f>
        <v>-20156157072086</v>
      </c>
      <c r="M37" s="62">
        <f t="shared" si="1"/>
        <v>-1217748784483</v>
      </c>
      <c r="N37" s="57" t="s">
        <v>162</v>
      </c>
      <c r="O37" s="54" t="s">
        <v>162</v>
      </c>
    </row>
    <row r="38" spans="3:15">
      <c r="M38" s="62"/>
    </row>
    <row r="39" spans="3:15">
      <c r="C39" s="54" t="s">
        <v>46</v>
      </c>
      <c r="G39" s="57">
        <f>SUM(G40:G41)</f>
        <v>18015719970240</v>
      </c>
      <c r="H39" s="57">
        <v>18995509669953</v>
      </c>
      <c r="I39" s="57">
        <v>17266218776845</v>
      </c>
      <c r="J39" s="57">
        <f>SUM(J40:J41)</f>
        <v>21716925660129</v>
      </c>
      <c r="K39" s="57">
        <f>SUM(K40:K41)</f>
        <v>21216043062603</v>
      </c>
      <c r="L39" s="57">
        <f>SUM(L40:L41)</f>
        <v>20728079210163</v>
      </c>
      <c r="M39" s="62">
        <f t="shared" si="1"/>
        <v>-487963852440</v>
      </c>
    </row>
    <row r="40" spans="3:15" ht="14.4">
      <c r="C40" s="54" t="s">
        <v>51</v>
      </c>
      <c r="G40" s="57">
        <v>1281425966918</v>
      </c>
      <c r="H40" s="57">
        <v>61178907295</v>
      </c>
      <c r="I40" s="57">
        <v>378956227373</v>
      </c>
      <c r="J40" s="57">
        <v>69625330414</v>
      </c>
      <c r="K40" s="375">
        <v>76564727207</v>
      </c>
      <c r="L40" s="57">
        <f>'23ＰＬ＋BS（精算表) '!S94</f>
        <v>80508848795</v>
      </c>
      <c r="M40" s="62">
        <f t="shared" si="1"/>
        <v>3944121588</v>
      </c>
    </row>
    <row r="41" spans="3:15" ht="14.4">
      <c r="C41" s="54" t="s">
        <v>77</v>
      </c>
      <c r="G41" s="57">
        <v>16734294003322</v>
      </c>
      <c r="H41" s="57">
        <v>18934330762658</v>
      </c>
      <c r="I41" s="57">
        <v>16887262549472</v>
      </c>
      <c r="J41" s="57">
        <v>21647300329715</v>
      </c>
      <c r="K41" s="375">
        <v>21139478335396</v>
      </c>
      <c r="L41" s="57">
        <f>'23ＰＬ＋BS（精算表) '!S101</f>
        <v>20647570361368</v>
      </c>
      <c r="M41" s="62">
        <f t="shared" si="1"/>
        <v>-491907974028</v>
      </c>
    </row>
    <row r="42" spans="3:15" ht="14.4">
      <c r="K42" s="375"/>
      <c r="M42" s="62"/>
    </row>
    <row r="43" spans="3:15" ht="14.4">
      <c r="C43" s="54" t="s">
        <v>47</v>
      </c>
      <c r="G43" s="57">
        <v>3309898407</v>
      </c>
      <c r="H43" s="57">
        <v>1295021238657</v>
      </c>
      <c r="I43" s="57">
        <v>1053271703</v>
      </c>
      <c r="J43" s="57">
        <v>222043249491</v>
      </c>
      <c r="K43" s="375">
        <v>-25712937219</v>
      </c>
      <c r="L43" s="57">
        <f>'23ＰＬ＋BS（精算表) '!S107</f>
        <v>16995380432</v>
      </c>
      <c r="M43" s="62">
        <f t="shared" si="1"/>
        <v>42708317651</v>
      </c>
    </row>
    <row r="44" spans="3:15" ht="14.4">
      <c r="K44" s="375"/>
      <c r="M44" s="62"/>
    </row>
    <row r="45" spans="3:15" ht="14.4">
      <c r="C45" s="54" t="s">
        <v>48</v>
      </c>
      <c r="G45" s="57">
        <v>0</v>
      </c>
      <c r="H45" s="57">
        <v>0</v>
      </c>
      <c r="I45" s="57">
        <v>57633529933</v>
      </c>
      <c r="J45" s="57">
        <v>528200655885</v>
      </c>
      <c r="K45" s="375">
        <v>154472967798</v>
      </c>
      <c r="L45" s="57">
        <f>'23ＰＬ＋BS（精算表) '!S123</f>
        <v>342853653574</v>
      </c>
      <c r="M45" s="62">
        <f t="shared" si="1"/>
        <v>188380685776</v>
      </c>
    </row>
    <row r="46" spans="3:15">
      <c r="M46" s="62"/>
    </row>
    <row r="47" spans="3:15">
      <c r="C47" s="54" t="s">
        <v>50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62"/>
    </row>
    <row r="48" spans="3:15">
      <c r="M48" s="62"/>
    </row>
    <row r="49" spans="3:13">
      <c r="C49" s="54" t="s">
        <v>8</v>
      </c>
      <c r="G49" s="57">
        <f>G35+G37+G39+G43+G45+G47</f>
        <v>-29889095276212</v>
      </c>
      <c r="H49" s="82">
        <v>-29231305343473</v>
      </c>
      <c r="I49" s="57">
        <v>-6503154600470</v>
      </c>
      <c r="J49" s="57">
        <v>-3608743838963</v>
      </c>
      <c r="K49" s="242">
        <f>K35+K37+K39+K43+K45+K47</f>
        <v>-1202349033384</v>
      </c>
      <c r="L49" s="242">
        <f>L35+L37+L39+L43+L45+L47</f>
        <v>-270577861301</v>
      </c>
      <c r="M49" s="62">
        <f t="shared" si="1"/>
        <v>931771172083</v>
      </c>
    </row>
    <row r="50" spans="3:13">
      <c r="M50" s="62"/>
    </row>
    <row r="51" spans="3:13">
      <c r="M51" s="62"/>
    </row>
    <row r="52" spans="3:13">
      <c r="C52" s="54" t="s">
        <v>76</v>
      </c>
      <c r="G52" s="57">
        <f>G37+G39+G43+G45+G47</f>
        <v>-1230927653410</v>
      </c>
      <c r="H52" s="82">
        <v>1163683347312</v>
      </c>
      <c r="I52" s="57">
        <v>2531063113985</v>
      </c>
      <c r="J52" s="57">
        <v>2894410761507</v>
      </c>
      <c r="K52" s="57">
        <f>K37+K39+K43+K45+K47</f>
        <v>2406394805579</v>
      </c>
      <c r="L52" s="57">
        <f>L37+L39+L43+L45+L47</f>
        <v>931771172083</v>
      </c>
      <c r="M52" s="62">
        <f t="shared" si="1"/>
        <v>-1474623633496</v>
      </c>
    </row>
    <row r="53" spans="3:13">
      <c r="C53" s="54" t="s">
        <v>199</v>
      </c>
      <c r="I53" s="82"/>
      <c r="J53" s="82"/>
      <c r="K53" s="82"/>
      <c r="L53" s="82"/>
      <c r="M53" s="62"/>
    </row>
    <row r="54" spans="3:13">
      <c r="M54" s="62">
        <f>K52-M52</f>
        <v>3881018439075</v>
      </c>
    </row>
    <row r="55" spans="3:13">
      <c r="K55" s="227" t="s">
        <v>168</v>
      </c>
      <c r="L55" s="227" t="s">
        <v>168</v>
      </c>
    </row>
    <row r="57" spans="3:13">
      <c r="J57" s="57">
        <f>J37+J39</f>
        <v>2144166856131</v>
      </c>
      <c r="K57" s="57">
        <f>K37+L39</f>
        <v>1789670922560</v>
      </c>
      <c r="L57" s="57">
        <f>L37+M39</f>
        <v>-20644120924526</v>
      </c>
      <c r="M57" s="62">
        <f>K57-J57</f>
        <v>-354495933571</v>
      </c>
    </row>
  </sheetData>
  <customSheetViews>
    <customSheetView guid="{FCEC90E1-064A-47C2-BBCA-B539C4D7DA04}" showPageBreaks="1" printArea="1" hiddenRows="1" hiddenColumns="1" state="hidden" view="pageBreakPreview">
      <pane xSplit="4" ySplit="5" topLeftCell="E34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1"/>
      <headerFooter alignWithMargins="0">
        <oddHeader>&amp;R&amp;D</oddHeader>
      </headerFooter>
    </customSheetView>
    <customSheetView guid="{C0EB92A2-550F-4994-BABC-FD160CA8AEF3}" showPageBreaks="1" printArea="1" hiddenRows="1" hiddenColumns="1" view="pageBreakPreview">
      <pane xSplit="4" ySplit="5" topLeftCell="E34" activePane="bottomRight" state="frozen"/>
      <selection pane="bottomRight" activeCell="M55" sqref="M55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2"/>
      <headerFooter alignWithMargins="0">
        <oddHeader>&amp;R&amp;D</oddHeader>
      </headerFooter>
    </customSheetView>
    <customSheetView guid="{345E6AB3-76D0-436A-B51D-132C5D34B360}" showPageBreaks="1" printArea="1" hiddenRows="1" hiddenColumns="1" state="hidden" view="pageBreakPreview">
      <pane xSplit="4" ySplit="5" topLeftCell="E34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3"/>
      <headerFooter alignWithMargins="0">
        <oddHeader>&amp;R&amp;D</oddHeader>
      </headerFooter>
    </customSheetView>
  </customSheetViews>
  <phoneticPr fontId="4"/>
  <printOptions horizontalCentered="1"/>
  <pageMargins left="0.78740157480314965" right="0.78740157480314965" top="0.98425196850393704" bottom="0.19685039370078741" header="0.51181102362204722" footer="0.15748031496062992"/>
  <pageSetup paperSize="9" scale="69" orientation="portrait" r:id="rId4"/>
  <headerFooter alignWithMargins="0">
    <oddHeader>&amp;R&amp;D</oddHeader>
  </headerFooter>
  <legacy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N54"/>
  <sheetViews>
    <sheetView topLeftCell="A2" zoomScaleNormal="100" zoomScaleSheetLayoutView="75" workbookViewId="0">
      <pane xSplit="9" ySplit="6" topLeftCell="J8" activePane="bottomRight" state="frozen"/>
      <selection activeCell="A2" sqref="A2"/>
      <selection pane="topRight" activeCell="J2" sqref="J2"/>
      <selection pane="bottomLeft" activeCell="A8" sqref="A8"/>
      <selection pane="bottomRight" activeCell="Z79" sqref="Z79"/>
    </sheetView>
  </sheetViews>
  <sheetFormatPr defaultColWidth="9" defaultRowHeight="13.2"/>
  <cols>
    <col min="1" max="1" width="1.88671875" style="54" customWidth="1"/>
    <col min="2" max="2" width="4.77734375" style="54" customWidth="1"/>
    <col min="3" max="5" width="9" style="54"/>
    <col min="6" max="6" width="12.88671875" style="54" customWidth="1"/>
    <col min="7" max="9" width="20.77734375" style="57" hidden="1" customWidth="1"/>
    <col min="10" max="12" width="20.77734375" style="57" customWidth="1"/>
    <col min="13" max="13" width="17.88671875" style="54" customWidth="1"/>
    <col min="14" max="14" width="23.21875" style="54" customWidth="1"/>
    <col min="15" max="16384" width="9" style="54"/>
  </cols>
  <sheetData>
    <row r="2" spans="1:13" ht="21">
      <c r="A2" s="685" t="s">
        <v>164</v>
      </c>
      <c r="B2" s="685"/>
      <c r="C2" s="685"/>
      <c r="D2" s="685"/>
      <c r="E2" s="685"/>
      <c r="F2" s="685"/>
      <c r="G2" s="685"/>
      <c r="H2" s="685"/>
      <c r="I2" s="686"/>
      <c r="J2" s="687"/>
      <c r="K2" s="271"/>
      <c r="L2" s="271"/>
    </row>
    <row r="5" spans="1:13">
      <c r="G5" s="55"/>
      <c r="H5" s="55" t="s">
        <v>162</v>
      </c>
      <c r="J5" s="275" t="s">
        <v>162</v>
      </c>
      <c r="K5" s="55"/>
      <c r="L5" s="55" t="s">
        <v>175</v>
      </c>
    </row>
    <row r="7" spans="1:13" ht="31.5" customHeight="1">
      <c r="G7" s="56" t="s">
        <v>176</v>
      </c>
      <c r="H7" s="56" t="s">
        <v>191</v>
      </c>
      <c r="I7" s="157" t="s">
        <v>234</v>
      </c>
      <c r="J7" s="157" t="s">
        <v>248</v>
      </c>
      <c r="K7" s="157" t="s">
        <v>273</v>
      </c>
      <c r="L7" s="157" t="s">
        <v>410</v>
      </c>
      <c r="M7" s="157" t="s">
        <v>411</v>
      </c>
    </row>
    <row r="8" spans="1:13">
      <c r="I8" s="237"/>
    </row>
    <row r="9" spans="1:13">
      <c r="A9" s="54" t="s">
        <v>16</v>
      </c>
      <c r="I9" s="237"/>
    </row>
    <row r="10" spans="1:13">
      <c r="B10" s="54" t="s">
        <v>9</v>
      </c>
      <c r="I10" s="237"/>
    </row>
    <row r="11" spans="1:13">
      <c r="C11" s="54" t="s">
        <v>10</v>
      </c>
      <c r="G11" s="57">
        <v>1281838400810</v>
      </c>
      <c r="H11" s="57">
        <v>65514894953</v>
      </c>
      <c r="I11" s="237">
        <v>379361389438</v>
      </c>
      <c r="J11" s="158">
        <v>69561207623</v>
      </c>
      <c r="K11" s="158">
        <v>76622250257</v>
      </c>
      <c r="L11" s="158">
        <v>81028946673</v>
      </c>
      <c r="M11" s="62">
        <f>L11-K11</f>
        <v>4406696416</v>
      </c>
    </row>
    <row r="12" spans="1:13">
      <c r="C12" s="54" t="s">
        <v>78</v>
      </c>
      <c r="G12" s="57" t="e">
        <f>-G42-G11-G47</f>
        <v>#REF!</v>
      </c>
      <c r="H12" s="57">
        <v>19131011671805</v>
      </c>
      <c r="I12" s="237">
        <f>17266623938910-I11</f>
        <v>16887262549472</v>
      </c>
      <c r="J12" s="158">
        <v>21647300329715</v>
      </c>
      <c r="K12" s="158">
        <v>21139478335396</v>
      </c>
      <c r="L12" s="158">
        <v>20647570361368</v>
      </c>
      <c r="M12" s="62">
        <f t="shared" ref="M12:M54" si="0">L12-K12</f>
        <v>-491907974028</v>
      </c>
    </row>
    <row r="13" spans="1:13">
      <c r="B13" s="54" t="s">
        <v>57</v>
      </c>
      <c r="G13" s="57" t="e">
        <f>SUM(G11:G12)</f>
        <v>#REF!</v>
      </c>
      <c r="H13" s="57">
        <f>SUM(H11:H12)</f>
        <v>19196526566758</v>
      </c>
      <c r="I13" s="237">
        <f>+I11+I12</f>
        <v>17266623938910</v>
      </c>
      <c r="J13" s="158">
        <v>21716861537338</v>
      </c>
      <c r="K13" s="158">
        <v>21216100585653</v>
      </c>
      <c r="L13" s="158">
        <v>20728599308041</v>
      </c>
      <c r="M13" s="62">
        <f t="shared" si="0"/>
        <v>-487501277612</v>
      </c>
    </row>
    <row r="14" spans="1:13">
      <c r="I14" s="237"/>
      <c r="M14" s="62"/>
    </row>
    <row r="15" spans="1:13">
      <c r="B15" s="54" t="s">
        <v>11</v>
      </c>
      <c r="I15" s="237"/>
      <c r="M15" s="62"/>
    </row>
    <row r="16" spans="1:13">
      <c r="B16" s="54" t="s">
        <v>92</v>
      </c>
      <c r="I16" s="237"/>
      <c r="M16" s="62"/>
    </row>
    <row r="17" spans="2:14">
      <c r="C17" s="54" t="s">
        <v>6</v>
      </c>
      <c r="G17" s="57">
        <v>-68013806730</v>
      </c>
      <c r="H17" s="57">
        <v>-53257155074</v>
      </c>
      <c r="I17" s="237">
        <v>-58530527020</v>
      </c>
      <c r="J17" s="158">
        <v>-59248556542</v>
      </c>
      <c r="K17" s="158">
        <v>-59893782891</v>
      </c>
      <c r="L17" s="158">
        <v>-60119306058</v>
      </c>
      <c r="M17" s="62">
        <f t="shared" si="0"/>
        <v>-225523167</v>
      </c>
    </row>
    <row r="18" spans="2:14">
      <c r="C18" s="54" t="s">
        <v>17</v>
      </c>
      <c r="G18" s="57">
        <v>-1205383975000</v>
      </c>
      <c r="H18" s="57">
        <v>-1071444717846</v>
      </c>
      <c r="I18" s="237">
        <v>-804196373783</v>
      </c>
      <c r="J18" s="158">
        <v>-739504065113</v>
      </c>
      <c r="K18" s="158">
        <v>-673435540110</v>
      </c>
      <c r="L18" s="158">
        <v>-606879130116</v>
      </c>
      <c r="M18" s="62">
        <f t="shared" si="0"/>
        <v>66556409994</v>
      </c>
    </row>
    <row r="19" spans="2:14">
      <c r="C19" s="54" t="s">
        <v>12</v>
      </c>
      <c r="G19" s="57">
        <v>-75653056662</v>
      </c>
      <c r="H19" s="57">
        <v>-133919951566</v>
      </c>
      <c r="I19" s="237">
        <v>-515372786955</v>
      </c>
      <c r="J19" s="243">
        <v>-4044391877743</v>
      </c>
      <c r="K19" s="243">
        <v>-1357099360733</v>
      </c>
      <c r="L19" s="158">
        <v>-397971894312</v>
      </c>
      <c r="M19" s="62">
        <f t="shared" si="0"/>
        <v>959127466421</v>
      </c>
    </row>
    <row r="20" spans="2:14">
      <c r="C20" s="54" t="s">
        <v>67</v>
      </c>
      <c r="G20" s="57">
        <f>SUM(G22:G26)</f>
        <v>-70772995487</v>
      </c>
      <c r="H20" s="57">
        <f>SUM(H22:H26)</f>
        <v>-129150562190</v>
      </c>
      <c r="I20" s="237">
        <f>SUM(I22:I26)</f>
        <v>-79678464512</v>
      </c>
      <c r="J20" s="243">
        <v>-160840527480</v>
      </c>
      <c r="K20" s="243">
        <v>-190118328890</v>
      </c>
      <c r="L20" s="158">
        <v>-76375564469</v>
      </c>
      <c r="M20" s="62">
        <f t="shared" si="0"/>
        <v>113742764421</v>
      </c>
    </row>
    <row r="21" spans="2:14" ht="6.75" customHeight="1">
      <c r="C21" s="54" t="s">
        <v>162</v>
      </c>
      <c r="G21" s="54"/>
      <c r="H21" s="54"/>
      <c r="I21" s="54"/>
      <c r="J21" s="54"/>
      <c r="K21" s="54"/>
      <c r="L21" s="54"/>
      <c r="M21" s="62"/>
    </row>
    <row r="22" spans="2:14" hidden="1">
      <c r="C22" s="54" t="s">
        <v>69</v>
      </c>
      <c r="G22" s="57">
        <v>-39306703382</v>
      </c>
      <c r="H22" s="57">
        <v>-96428548660</v>
      </c>
      <c r="I22" s="227">
        <v>-45331628774</v>
      </c>
      <c r="J22" s="243">
        <v>-122132212020</v>
      </c>
      <c r="K22" s="243">
        <v>-153320782205</v>
      </c>
      <c r="L22" s="158"/>
      <c r="M22" s="62">
        <f t="shared" si="0"/>
        <v>153320782205</v>
      </c>
    </row>
    <row r="23" spans="2:14" hidden="1">
      <c r="C23" s="54" t="s">
        <v>201</v>
      </c>
      <c r="I23" s="237">
        <v>0</v>
      </c>
      <c r="J23" s="243">
        <v>0</v>
      </c>
      <c r="K23" s="243">
        <v>0</v>
      </c>
      <c r="L23" s="158"/>
      <c r="M23" s="62">
        <f t="shared" si="0"/>
        <v>0</v>
      </c>
    </row>
    <row r="24" spans="2:14" hidden="1">
      <c r="C24" s="54" t="s">
        <v>70</v>
      </c>
      <c r="G24" s="57">
        <v>-1024453105</v>
      </c>
      <c r="H24" s="57">
        <v>-1282269200</v>
      </c>
      <c r="I24" s="237">
        <v>-1390998528</v>
      </c>
      <c r="J24" s="243">
        <v>-1295519354</v>
      </c>
      <c r="K24" s="243">
        <v>-1226938920</v>
      </c>
      <c r="L24" s="158"/>
      <c r="M24" s="62">
        <f t="shared" si="0"/>
        <v>1226938920</v>
      </c>
    </row>
    <row r="25" spans="2:14" hidden="1">
      <c r="C25" s="54" t="s">
        <v>71</v>
      </c>
      <c r="G25" s="57">
        <v>-291839000</v>
      </c>
      <c r="H25" s="57">
        <v>-289744330</v>
      </c>
      <c r="I25" s="237">
        <v>-310837210</v>
      </c>
      <c r="J25" s="243">
        <v>-303171852</v>
      </c>
      <c r="K25" s="243">
        <v>-292338848</v>
      </c>
      <c r="L25" s="158"/>
      <c r="M25" s="62">
        <f t="shared" si="0"/>
        <v>292338848</v>
      </c>
    </row>
    <row r="26" spans="2:14" hidden="1">
      <c r="C26" s="54" t="s">
        <v>72</v>
      </c>
      <c r="G26" s="57">
        <v>-30150000000</v>
      </c>
      <c r="H26" s="57">
        <v>-31150000000</v>
      </c>
      <c r="I26" s="238">
        <v>-32645000000</v>
      </c>
      <c r="J26" s="244">
        <v>-37109624254</v>
      </c>
      <c r="K26" s="243">
        <v>-35278268917</v>
      </c>
      <c r="L26" s="158"/>
      <c r="M26" s="62">
        <f t="shared" si="0"/>
        <v>35278268917</v>
      </c>
    </row>
    <row r="27" spans="2:14">
      <c r="C27" s="54" t="s">
        <v>185</v>
      </c>
      <c r="G27" s="57">
        <v>-20643361000</v>
      </c>
      <c r="H27" s="57">
        <v>-50291774000</v>
      </c>
      <c r="I27" s="237">
        <v>-45479204000</v>
      </c>
      <c r="J27" s="158">
        <v>-45248141000</v>
      </c>
      <c r="K27" s="158">
        <v>-41037817000</v>
      </c>
      <c r="L27" s="158">
        <v>-39706986000</v>
      </c>
      <c r="M27" s="62">
        <f t="shared" si="0"/>
        <v>1330831000</v>
      </c>
    </row>
    <row r="28" spans="2:14">
      <c r="C28" s="54" t="s">
        <v>73</v>
      </c>
      <c r="G28" s="57">
        <v>-31731457000</v>
      </c>
      <c r="H28" s="57">
        <v>-31731459218</v>
      </c>
      <c r="I28" s="237">
        <v>-32097115573</v>
      </c>
      <c r="J28" s="158">
        <v>-32089981191</v>
      </c>
      <c r="K28" s="158">
        <v>-32074389608</v>
      </c>
      <c r="L28" s="158">
        <v>-31963342663</v>
      </c>
      <c r="M28" s="62">
        <f t="shared" si="0"/>
        <v>111046945</v>
      </c>
    </row>
    <row r="29" spans="2:14">
      <c r="C29" s="54" t="s">
        <v>18</v>
      </c>
      <c r="G29" s="57">
        <v>-16479108000000</v>
      </c>
      <c r="H29" s="57">
        <v>-17662126706000</v>
      </c>
      <c r="I29" s="237">
        <v>-15679227889000</v>
      </c>
      <c r="J29" s="158">
        <v>-16573294000000</v>
      </c>
      <c r="K29" s="158">
        <v>-18790321916000</v>
      </c>
      <c r="L29" s="158">
        <v>-19450671876000</v>
      </c>
      <c r="M29" s="62">
        <f t="shared" si="0"/>
        <v>-660349960000</v>
      </c>
    </row>
    <row r="30" spans="2:14">
      <c r="C30" s="54" t="s">
        <v>68</v>
      </c>
      <c r="G30" s="57">
        <v>-60089664138</v>
      </c>
      <c r="H30" s="57">
        <v>-61265742537</v>
      </c>
      <c r="I30" s="237">
        <v>-49136024185</v>
      </c>
      <c r="J30" s="158">
        <v>-59212463744</v>
      </c>
      <c r="K30" s="243">
        <v>-69138558345</v>
      </c>
      <c r="L30" s="158">
        <v>-54721997528</v>
      </c>
      <c r="M30" s="62">
        <f t="shared" si="0"/>
        <v>14416560817</v>
      </c>
      <c r="N30" s="57"/>
    </row>
    <row r="31" spans="2:14">
      <c r="C31" s="54" t="s">
        <v>80</v>
      </c>
      <c r="G31" s="57">
        <v>-3662154879</v>
      </c>
      <c r="H31" s="57">
        <v>-3116153104</v>
      </c>
      <c r="I31" s="237">
        <v>-2876188992</v>
      </c>
      <c r="J31" s="158">
        <v>-2899585065</v>
      </c>
      <c r="K31" s="158">
        <v>-2774689247</v>
      </c>
      <c r="L31" s="158">
        <v>-8632067887</v>
      </c>
      <c r="M31" s="62">
        <f t="shared" si="0"/>
        <v>-5857378640</v>
      </c>
    </row>
    <row r="32" spans="2:14">
      <c r="B32" s="54" t="s">
        <v>90</v>
      </c>
      <c r="F32" s="54" t="s">
        <v>82</v>
      </c>
      <c r="G32" s="57">
        <f>SUM(G17:G31)-G22-G24-G25-G26</f>
        <v>-18015058470896</v>
      </c>
      <c r="H32" s="57">
        <f>SUM(H17:H31)-H22-H24-H25-H26</f>
        <v>-19196304221535</v>
      </c>
      <c r="I32" s="237">
        <f>SUM(I17:I31)-I22-I23-I24-I25-I26</f>
        <v>-17266594574020</v>
      </c>
      <c r="J32" s="158">
        <v>-21716729197878</v>
      </c>
      <c r="K32" s="158">
        <v>-21215894382824</v>
      </c>
      <c r="L32" s="158">
        <v>-20727042165033</v>
      </c>
      <c r="M32" s="62">
        <f t="shared" si="0"/>
        <v>488852217791</v>
      </c>
    </row>
    <row r="33" spans="1:13">
      <c r="B33" s="54" t="s">
        <v>81</v>
      </c>
      <c r="I33" s="237"/>
      <c r="J33" s="158"/>
      <c r="K33" s="158"/>
      <c r="L33" s="158"/>
      <c r="M33" s="62"/>
    </row>
    <row r="34" spans="1:13" hidden="1">
      <c r="C34" s="54" t="s">
        <v>84</v>
      </c>
      <c r="G34" s="57">
        <v>0</v>
      </c>
      <c r="H34" s="57">
        <v>0</v>
      </c>
      <c r="I34" s="237"/>
      <c r="J34" s="158"/>
      <c r="K34" s="158"/>
      <c r="L34" s="158"/>
      <c r="M34" s="62">
        <f t="shared" si="0"/>
        <v>0</v>
      </c>
    </row>
    <row r="35" spans="1:13">
      <c r="C35" s="160" t="s">
        <v>84</v>
      </c>
      <c r="I35" s="237">
        <v>0</v>
      </c>
      <c r="J35" s="158">
        <v>0</v>
      </c>
      <c r="K35" s="158">
        <v>0</v>
      </c>
      <c r="L35" s="158">
        <v>0</v>
      </c>
      <c r="M35" s="62">
        <f t="shared" si="0"/>
        <v>0</v>
      </c>
    </row>
    <row r="36" spans="1:13">
      <c r="C36" s="54" t="s">
        <v>86</v>
      </c>
      <c r="G36" s="57">
        <v>-1844850</v>
      </c>
      <c r="H36" s="57">
        <v>-819000</v>
      </c>
      <c r="I36" s="237">
        <v>0</v>
      </c>
      <c r="J36" s="158">
        <v>0</v>
      </c>
      <c r="K36" s="158">
        <v>0</v>
      </c>
      <c r="L36" s="158">
        <v>0</v>
      </c>
      <c r="M36" s="62">
        <f t="shared" si="0"/>
        <v>0</v>
      </c>
    </row>
    <row r="37" spans="1:13">
      <c r="C37" s="54" t="s">
        <v>85</v>
      </c>
      <c r="G37" s="57">
        <v>-91787097</v>
      </c>
      <c r="H37" s="57">
        <v>-34887761</v>
      </c>
      <c r="I37" s="237">
        <v>-9530580</v>
      </c>
      <c r="J37" s="158">
        <v>-26977797</v>
      </c>
      <c r="K37" s="158">
        <v>-60158914</v>
      </c>
      <c r="L37" s="158">
        <v>-11190503</v>
      </c>
      <c r="M37" s="62">
        <f t="shared" si="0"/>
        <v>48968411</v>
      </c>
    </row>
    <row r="38" spans="1:13">
      <c r="C38" s="54" t="s">
        <v>87</v>
      </c>
      <c r="G38" s="57">
        <v>-241977289</v>
      </c>
      <c r="H38" s="57">
        <v>-186638462</v>
      </c>
      <c r="I38" s="237">
        <v>-19834310</v>
      </c>
      <c r="J38" s="158">
        <v>-105361663</v>
      </c>
      <c r="K38" s="158">
        <v>-96168915</v>
      </c>
      <c r="L38" s="158">
        <v>-128452505</v>
      </c>
      <c r="M38" s="62">
        <f t="shared" si="0"/>
        <v>-32283590</v>
      </c>
    </row>
    <row r="39" spans="1:13">
      <c r="C39" s="160" t="s">
        <v>202</v>
      </c>
      <c r="I39" s="237">
        <v>0</v>
      </c>
      <c r="J39" s="158">
        <v>0</v>
      </c>
      <c r="K39" s="158">
        <v>-49875000</v>
      </c>
      <c r="L39" s="158">
        <v>-1417500000</v>
      </c>
      <c r="M39" s="62">
        <f t="shared" si="0"/>
        <v>-1367625000</v>
      </c>
    </row>
    <row r="40" spans="1:13">
      <c r="C40" s="54" t="s">
        <v>91</v>
      </c>
      <c r="G40" s="57">
        <f>SUM(G36:G38)</f>
        <v>-335609236</v>
      </c>
      <c r="H40" s="57">
        <f>SUM(H36:H39)</f>
        <v>-222345223</v>
      </c>
      <c r="I40" s="237">
        <f>SUM(I35:I39)</f>
        <v>-29364890</v>
      </c>
      <c r="J40" s="158">
        <v>-132339460</v>
      </c>
      <c r="K40" s="158">
        <v>-206202829</v>
      </c>
      <c r="L40" s="158">
        <v>-1557143008</v>
      </c>
      <c r="M40" s="62">
        <f t="shared" si="0"/>
        <v>-1350940179</v>
      </c>
    </row>
    <row r="41" spans="1:13">
      <c r="I41" s="237"/>
      <c r="M41" s="62"/>
    </row>
    <row r="42" spans="1:13">
      <c r="B42" s="54" t="s">
        <v>58</v>
      </c>
      <c r="G42" s="58" t="e">
        <f>G17+G18+G19+G20+G27+G28+G29+#REF!+G30+G31+G40</f>
        <v>#REF!</v>
      </c>
      <c r="H42" s="58">
        <f>H17+H18+H19+H20+H27+H29+H30+H28+H31+H40</f>
        <v>-19196526566758</v>
      </c>
      <c r="I42" s="239">
        <f>I17+I18+I19+I20+I27+I29+I30+I28+I31+I40</f>
        <v>-17266623938910</v>
      </c>
      <c r="J42" s="159">
        <v>-21716861537338</v>
      </c>
      <c r="K42" s="159">
        <v>-21216100585653</v>
      </c>
      <c r="L42" s="159">
        <f>L17+L18+L19+L20+L27+L29+L30+L28+L31+L40</f>
        <v>-20728599308041</v>
      </c>
      <c r="M42" s="62">
        <f t="shared" si="0"/>
        <v>487501277612</v>
      </c>
    </row>
    <row r="43" spans="1:13">
      <c r="I43" s="237"/>
      <c r="M43" s="62"/>
    </row>
    <row r="44" spans="1:13">
      <c r="B44" s="54" t="s">
        <v>13</v>
      </c>
      <c r="G44" s="57" t="e">
        <f t="shared" ref="G44:L44" si="1">+G13+G42</f>
        <v>#REF!</v>
      </c>
      <c r="H44" s="57">
        <f t="shared" si="1"/>
        <v>0</v>
      </c>
      <c r="I44" s="237">
        <f t="shared" si="1"/>
        <v>0</v>
      </c>
      <c r="J44" s="57">
        <f t="shared" si="1"/>
        <v>0</v>
      </c>
      <c r="K44" s="57">
        <f t="shared" si="1"/>
        <v>0</v>
      </c>
      <c r="L44" s="57">
        <f t="shared" si="1"/>
        <v>0</v>
      </c>
      <c r="M44" s="62">
        <f t="shared" si="0"/>
        <v>0</v>
      </c>
    </row>
    <row r="45" spans="1:13">
      <c r="I45" s="237"/>
      <c r="M45" s="62"/>
    </row>
    <row r="46" spans="1:13">
      <c r="A46" s="54" t="s">
        <v>14</v>
      </c>
      <c r="I46" s="237"/>
      <c r="M46" s="62"/>
    </row>
    <row r="47" spans="1:13">
      <c r="C47" s="54" t="s">
        <v>162</v>
      </c>
      <c r="G47" s="57">
        <v>0</v>
      </c>
      <c r="H47" s="57">
        <v>0</v>
      </c>
      <c r="I47" s="237">
        <v>0</v>
      </c>
      <c r="J47" s="57">
        <v>0</v>
      </c>
      <c r="K47" s="57">
        <v>0</v>
      </c>
      <c r="L47" s="57">
        <v>0</v>
      </c>
      <c r="M47" s="62">
        <f t="shared" si="0"/>
        <v>0</v>
      </c>
    </row>
    <row r="48" spans="1:13">
      <c r="I48" s="237"/>
      <c r="M48" s="62"/>
    </row>
    <row r="49" spans="1:13">
      <c r="I49" s="237"/>
      <c r="M49" s="62"/>
    </row>
    <row r="50" spans="1:13">
      <c r="A50" s="54" t="s">
        <v>15</v>
      </c>
      <c r="G50" s="57" t="e">
        <f t="shared" ref="G50:L50" si="2">+G44+G47</f>
        <v>#REF!</v>
      </c>
      <c r="H50" s="57">
        <f t="shared" si="2"/>
        <v>0</v>
      </c>
      <c r="I50" s="237">
        <f t="shared" si="2"/>
        <v>0</v>
      </c>
      <c r="J50" s="57">
        <f t="shared" si="2"/>
        <v>0</v>
      </c>
      <c r="K50" s="57">
        <f t="shared" si="2"/>
        <v>0</v>
      </c>
      <c r="L50" s="57">
        <f t="shared" si="2"/>
        <v>0</v>
      </c>
      <c r="M50" s="62">
        <f t="shared" si="0"/>
        <v>0</v>
      </c>
    </row>
    <row r="51" spans="1:13">
      <c r="I51" s="237"/>
      <c r="M51" s="62"/>
    </row>
    <row r="52" spans="1:13">
      <c r="A52" s="54" t="s">
        <v>88</v>
      </c>
      <c r="G52" s="57">
        <v>0</v>
      </c>
      <c r="H52" s="57">
        <v>0</v>
      </c>
      <c r="I52" s="237">
        <v>0</v>
      </c>
      <c r="J52" s="57">
        <v>0</v>
      </c>
      <c r="K52" s="57">
        <v>0</v>
      </c>
      <c r="L52" s="57">
        <v>0</v>
      </c>
      <c r="M52" s="62">
        <f t="shared" si="0"/>
        <v>0</v>
      </c>
    </row>
    <row r="53" spans="1:13">
      <c r="I53" s="237"/>
      <c r="M53" s="62"/>
    </row>
    <row r="54" spans="1:13">
      <c r="A54" s="54" t="s">
        <v>89</v>
      </c>
      <c r="G54" s="57">
        <v>0</v>
      </c>
      <c r="H54" s="57">
        <v>0</v>
      </c>
      <c r="I54" s="237">
        <v>0</v>
      </c>
      <c r="J54" s="57">
        <v>0</v>
      </c>
      <c r="K54" s="57">
        <v>0</v>
      </c>
      <c r="L54" s="57">
        <v>0</v>
      </c>
      <c r="M54" s="62">
        <f t="shared" si="0"/>
        <v>0</v>
      </c>
    </row>
  </sheetData>
  <customSheetViews>
    <customSheetView guid="{FCEC90E1-064A-47C2-BBCA-B539C4D7DA04}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1"/>
      <headerFooter alignWithMargins="0">
        <oddHeader>&amp;R&amp;D&amp;T</oddHeader>
      </headerFooter>
    </customSheetView>
    <customSheetView guid="{C0EB92A2-550F-4994-BABC-FD160CA8AEF3}" hiddenRows="1" hiddenColumns="1" topLeftCell="A2">
      <pane xSplit="8" ySplit="6" topLeftCell="J8" activePane="bottomRight" state="frozen"/>
      <selection pane="bottomRight" activeCell="N40" sqref="N40:N44"/>
      <pageMargins left="0.78740157480314965" right="0.78740157480314965" top="0.98425196850393704" bottom="0.98425196850393704" header="0.51181102362204722" footer="0.51181102362204722"/>
      <pageSetup paperSize="9" scale="98" orientation="portrait" r:id="rId2"/>
      <headerFooter alignWithMargins="0">
        <oddHeader>&amp;R&amp;D&amp;T</oddHeader>
      </headerFooter>
    </customSheetView>
    <customSheetView guid="{345E6AB3-76D0-436A-B51D-132C5D34B360}" showPageBreaks="1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3"/>
      <headerFooter alignWithMargins="0">
        <oddHeader>&amp;R&amp;D&amp;T</oddHeader>
      </headerFooter>
    </customSheetView>
  </customSheetViews>
  <mergeCells count="1">
    <mergeCell ref="A2:J2"/>
  </mergeCells>
  <phoneticPr fontId="4"/>
  <pageMargins left="0.78740157480314965" right="0.78740157480314965" top="0.98425196850393704" bottom="0.98425196850393704" header="0.51181102362204722" footer="0.51181102362204722"/>
  <pageSetup paperSize="9" scale="98" orientation="portrait" r:id="rId4"/>
  <headerFooter alignWithMargins="0">
    <oddHeader>&amp;R&amp;D&amp;T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X217"/>
  <sheetViews>
    <sheetView view="pageBreakPreview" zoomScale="70" zoomScaleNormal="90" zoomScaleSheetLayoutView="70" workbookViewId="0">
      <pane xSplit="3" ySplit="3" topLeftCell="D60" activePane="bottomRight" state="frozen"/>
      <selection pane="topRight" activeCell="D1" sqref="D1"/>
      <selection pane="bottomLeft" activeCell="A4" sqref="A4"/>
      <selection pane="bottomRight" activeCell="Z79" sqref="Z79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8" style="306" customWidth="1"/>
    <col min="21" max="21" width="18.6640625" style="306" customWidth="1"/>
    <col min="22" max="22" width="15.21875" style="306" customWidth="1"/>
    <col min="23" max="23" width="19.2187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706" t="s">
        <v>400</v>
      </c>
      <c r="D2" s="696" t="s">
        <v>103</v>
      </c>
      <c r="E2" s="697"/>
      <c r="F2" s="688" t="s">
        <v>104</v>
      </c>
      <c r="G2" s="688"/>
      <c r="H2" s="688" t="s">
        <v>105</v>
      </c>
      <c r="I2" s="688"/>
      <c r="J2" s="688" t="s">
        <v>106</v>
      </c>
      <c r="K2" s="688"/>
      <c r="L2" s="688" t="s">
        <v>107</v>
      </c>
      <c r="M2" s="688"/>
      <c r="N2" s="678" t="s">
        <v>108</v>
      </c>
      <c r="O2" s="679" t="s">
        <v>259</v>
      </c>
      <c r="P2" s="679" t="s">
        <v>260</v>
      </c>
      <c r="Q2" s="690" t="s">
        <v>242</v>
      </c>
      <c r="R2" s="691" t="s">
        <v>220</v>
      </c>
      <c r="S2" s="693" t="s">
        <v>109</v>
      </c>
      <c r="T2" s="671" t="s">
        <v>282</v>
      </c>
      <c r="U2" s="671" t="s">
        <v>283</v>
      </c>
      <c r="V2" s="674" t="s">
        <v>284</v>
      </c>
      <c r="W2" s="674" t="s">
        <v>285</v>
      </c>
    </row>
    <row r="3" spans="1:23" ht="20.100000000000001" customHeight="1">
      <c r="A3" s="92"/>
      <c r="B3" s="93"/>
      <c r="C3" s="707"/>
      <c r="D3" s="194" t="s">
        <v>401</v>
      </c>
      <c r="E3" s="194" t="s">
        <v>402</v>
      </c>
      <c r="F3" s="194" t="s">
        <v>258</v>
      </c>
      <c r="G3" s="194" t="s">
        <v>402</v>
      </c>
      <c r="H3" s="194" t="s">
        <v>262</v>
      </c>
      <c r="I3" s="194" t="s">
        <v>403</v>
      </c>
      <c r="J3" s="194" t="s">
        <v>262</v>
      </c>
      <c r="K3" s="194" t="s">
        <v>404</v>
      </c>
      <c r="L3" s="194" t="s">
        <v>262</v>
      </c>
      <c r="M3" s="194" t="s">
        <v>404</v>
      </c>
      <c r="N3" s="678"/>
      <c r="O3" s="688"/>
      <c r="P3" s="688"/>
      <c r="Q3" s="688"/>
      <c r="R3" s="692"/>
      <c r="S3" s="688"/>
      <c r="T3" s="672"/>
      <c r="U3" s="672"/>
      <c r="V3" s="675"/>
      <c r="W3" s="675"/>
    </row>
    <row r="4" spans="1:23" ht="20.100000000000001" customHeight="1">
      <c r="A4" s="676" t="s">
        <v>110</v>
      </c>
      <c r="B4" s="677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-50036274565</v>
      </c>
      <c r="T4" s="307" t="s">
        <v>168</v>
      </c>
      <c r="U4" s="307"/>
      <c r="V4" s="307"/>
      <c r="W4" s="304"/>
    </row>
    <row r="5" spans="1:23" ht="20.100000000000001" customHeight="1">
      <c r="A5" s="96"/>
      <c r="B5" s="179" t="s">
        <v>111</v>
      </c>
      <c r="C5" s="248">
        <v>-59604484958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-59604484958</v>
      </c>
      <c r="T5" s="324" t="s">
        <v>6</v>
      </c>
      <c r="U5" s="371">
        <f>-S5</f>
        <v>59604484958</v>
      </c>
      <c r="V5" s="324" t="s">
        <v>287</v>
      </c>
      <c r="W5" s="371">
        <f>U5</f>
        <v>59604484958</v>
      </c>
    </row>
    <row r="6" spans="1:23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47">
        <v>322699000</v>
      </c>
      <c r="I6" s="247">
        <v>-54015000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268684000</v>
      </c>
      <c r="T6" s="325" t="s">
        <v>62</v>
      </c>
      <c r="U6" s="371">
        <f>S6</f>
        <v>268684000</v>
      </c>
      <c r="V6" s="324" t="s">
        <v>6</v>
      </c>
      <c r="W6" s="371">
        <f t="shared" ref="W6:W69" si="1">U6</f>
        <v>268684000</v>
      </c>
    </row>
    <row r="7" spans="1:23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47">
        <v>8174875</v>
      </c>
      <c r="I7" s="247">
        <v>-8211308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-36433</v>
      </c>
      <c r="T7" s="324" t="s">
        <v>6</v>
      </c>
      <c r="U7" s="371">
        <f>-S7</f>
        <v>36433</v>
      </c>
      <c r="V7" s="325" t="s">
        <v>62</v>
      </c>
      <c r="W7" s="371">
        <f t="shared" si="1"/>
        <v>36433</v>
      </c>
    </row>
    <row r="8" spans="1:23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47">
        <v>2981267000</v>
      </c>
      <c r="L8" s="165"/>
      <c r="M8" s="165"/>
      <c r="N8" s="165"/>
      <c r="O8" s="165"/>
      <c r="P8" s="165"/>
      <c r="Q8" s="165"/>
      <c r="R8" s="165"/>
      <c r="S8" s="165">
        <f t="shared" si="0"/>
        <v>2981267000</v>
      </c>
      <c r="T8" s="325" t="s">
        <v>289</v>
      </c>
      <c r="U8" s="371">
        <f>S8</f>
        <v>2981267000</v>
      </c>
      <c r="V8" s="324" t="s">
        <v>6</v>
      </c>
      <c r="W8" s="371">
        <f t="shared" si="1"/>
        <v>2981267000</v>
      </c>
    </row>
    <row r="9" spans="1:23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47">
        <v>3319336772</v>
      </c>
      <c r="L9" s="165"/>
      <c r="M9" s="165"/>
      <c r="N9" s="165"/>
      <c r="O9" s="165"/>
      <c r="P9" s="165"/>
      <c r="Q9" s="165"/>
      <c r="R9" s="165"/>
      <c r="S9" s="165">
        <f t="shared" si="0"/>
        <v>3319336772</v>
      </c>
      <c r="T9" s="325" t="s">
        <v>290</v>
      </c>
      <c r="U9" s="371">
        <f>S9</f>
        <v>3319336772</v>
      </c>
      <c r="V9" s="324" t="s">
        <v>6</v>
      </c>
      <c r="W9" s="371">
        <f t="shared" si="1"/>
        <v>3319336772</v>
      </c>
    </row>
    <row r="10" spans="1:23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47">
        <v>2963931000</v>
      </c>
      <c r="L10" s="165"/>
      <c r="M10" s="165"/>
      <c r="N10" s="165"/>
      <c r="O10" s="165"/>
      <c r="P10" s="165"/>
      <c r="Q10" s="165"/>
      <c r="R10" s="165"/>
      <c r="S10" s="165">
        <f t="shared" si="0"/>
        <v>2963931000</v>
      </c>
      <c r="T10" s="325" t="s">
        <v>290</v>
      </c>
      <c r="U10" s="371">
        <f>S10</f>
        <v>2963931000</v>
      </c>
      <c r="V10" s="324" t="s">
        <v>6</v>
      </c>
      <c r="W10" s="371">
        <f t="shared" si="1"/>
        <v>2963931000</v>
      </c>
    </row>
    <row r="11" spans="1:23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47">
        <v>35028054</v>
      </c>
      <c r="L11" s="165"/>
      <c r="M11" s="165"/>
      <c r="N11" s="165"/>
      <c r="O11" s="165"/>
      <c r="Q11" s="165"/>
      <c r="R11" s="165"/>
      <c r="S11" s="165">
        <f t="shared" si="0"/>
        <v>35028054</v>
      </c>
      <c r="T11" s="325" t="s">
        <v>290</v>
      </c>
      <c r="U11" s="371">
        <f>S11</f>
        <v>35028054</v>
      </c>
      <c r="V11" s="324" t="s">
        <v>6</v>
      </c>
      <c r="W11" s="371">
        <f t="shared" si="1"/>
        <v>35028054</v>
      </c>
    </row>
    <row r="12" spans="1:23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24" t="s">
        <v>168</v>
      </c>
      <c r="U12" s="371"/>
      <c r="V12" s="324"/>
      <c r="W12" s="371"/>
    </row>
    <row r="13" spans="1:23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47">
        <v>-2684609000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-2684609000</v>
      </c>
      <c r="T13" s="325" t="s">
        <v>294</v>
      </c>
      <c r="U13" s="371">
        <f>-S13</f>
        <v>2684609000</v>
      </c>
      <c r="V13" s="325" t="s">
        <v>289</v>
      </c>
      <c r="W13" s="371">
        <f t="shared" si="1"/>
        <v>2684609000</v>
      </c>
    </row>
    <row r="14" spans="1:23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24" t="s">
        <v>168</v>
      </c>
      <c r="U14" s="371"/>
      <c r="V14" s="324"/>
      <c r="W14" s="371"/>
    </row>
    <row r="15" spans="1:23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-5089804675</v>
      </c>
      <c r="T15" s="324" t="s">
        <v>168</v>
      </c>
      <c r="U15" s="371"/>
      <c r="V15" s="324"/>
      <c r="W15" s="371"/>
    </row>
    <row r="16" spans="1:23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47">
        <v>-4556244446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-4556244446</v>
      </c>
      <c r="T16" s="324" t="s">
        <v>295</v>
      </c>
      <c r="U16" s="371">
        <f>-S16</f>
        <v>4556244446</v>
      </c>
      <c r="V16" s="325" t="s">
        <v>290</v>
      </c>
      <c r="W16" s="371">
        <f t="shared" si="1"/>
        <v>4556244446</v>
      </c>
    </row>
    <row r="17" spans="1:23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47">
        <v>-508816000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-508816000</v>
      </c>
      <c r="T17" s="324" t="s">
        <v>295</v>
      </c>
      <c r="U17" s="371">
        <f>-S17</f>
        <v>508816000</v>
      </c>
      <c r="V17" s="325" t="s">
        <v>290</v>
      </c>
      <c r="W17" s="371">
        <f t="shared" si="1"/>
        <v>508816000</v>
      </c>
    </row>
    <row r="18" spans="1:23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47">
        <v>-24744229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-24744229</v>
      </c>
      <c r="T18" s="325" t="s">
        <v>290</v>
      </c>
      <c r="U18" s="371">
        <f>-S18</f>
        <v>24744229</v>
      </c>
      <c r="V18" s="324" t="s">
        <v>295</v>
      </c>
      <c r="W18" s="371">
        <f t="shared" si="1"/>
        <v>24744229</v>
      </c>
    </row>
    <row r="19" spans="1:23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24" t="s">
        <v>168</v>
      </c>
      <c r="U19" s="371"/>
      <c r="V19" s="325" t="s">
        <v>168</v>
      </c>
      <c r="W19" s="371"/>
    </row>
    <row r="20" spans="1:23" ht="20.100000000000001" customHeight="1">
      <c r="A20" s="669" t="s">
        <v>118</v>
      </c>
      <c r="B20" s="670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0</v>
      </c>
      <c r="T20" s="324" t="s">
        <v>168</v>
      </c>
      <c r="U20" s="371"/>
      <c r="V20" s="324"/>
      <c r="W20" s="371"/>
    </row>
    <row r="21" spans="1:23" ht="20.100000000000001" customHeight="1">
      <c r="A21" s="96"/>
      <c r="B21" s="179" t="s">
        <v>119</v>
      </c>
      <c r="C21" s="248">
        <v>-606879130116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-606879130116</v>
      </c>
      <c r="T21" s="325" t="s">
        <v>297</v>
      </c>
      <c r="U21" s="371">
        <f>-S21</f>
        <v>606879130116</v>
      </c>
      <c r="V21" s="325" t="s">
        <v>287</v>
      </c>
      <c r="W21" s="371">
        <f t="shared" si="1"/>
        <v>606879130116</v>
      </c>
    </row>
    <row r="22" spans="1:23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47">
        <v>148428960000</v>
      </c>
      <c r="I22" s="247">
        <v>-132881569000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15547391000</v>
      </c>
      <c r="T22" s="325" t="s">
        <v>62</v>
      </c>
      <c r="U22" s="371">
        <f>S22</f>
        <v>15547391000</v>
      </c>
      <c r="V22" s="325" t="s">
        <v>297</v>
      </c>
      <c r="W22" s="371">
        <f t="shared" si="1"/>
        <v>15547391000</v>
      </c>
    </row>
    <row r="23" spans="1:23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47">
        <v>591331739116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591331739116</v>
      </c>
      <c r="T23" s="325" t="s">
        <v>42</v>
      </c>
      <c r="U23" s="371">
        <f>S23</f>
        <v>591331739116</v>
      </c>
      <c r="V23" s="325" t="s">
        <v>297</v>
      </c>
      <c r="W23" s="371">
        <f t="shared" si="1"/>
        <v>591331739116</v>
      </c>
    </row>
    <row r="24" spans="1:23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24" t="s">
        <v>168</v>
      </c>
      <c r="U24" s="371"/>
      <c r="V24" s="324"/>
      <c r="W24" s="371"/>
    </row>
    <row r="25" spans="1:23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47">
        <v>-147378929116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-147378929116</v>
      </c>
      <c r="T25" s="325" t="s">
        <v>251</v>
      </c>
      <c r="U25" s="371">
        <f>-S25</f>
        <v>147378929116</v>
      </c>
      <c r="V25" s="325" t="s">
        <v>42</v>
      </c>
      <c r="W25" s="371">
        <f t="shared" si="1"/>
        <v>147378929116</v>
      </c>
    </row>
    <row r="26" spans="1:23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24" t="s">
        <v>168</v>
      </c>
      <c r="U26" s="371"/>
      <c r="V26" s="324"/>
      <c r="W26" s="371"/>
    </row>
    <row r="27" spans="1:23" ht="20.100000000000001" customHeight="1">
      <c r="A27" s="669" t="s">
        <v>121</v>
      </c>
      <c r="B27" s="670"/>
      <c r="C27" s="248">
        <v>-398726805759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 t="shared" ref="S27:S34" si="2">+C27+D27+E27+F27+G27+H27+I27+J27+K27+L27+M27+N27+O27+P27+Q27</f>
        <v>-398726805759</v>
      </c>
      <c r="T27" s="325" t="s">
        <v>299</v>
      </c>
      <c r="U27" s="371">
        <f>-S27</f>
        <v>398726805759</v>
      </c>
      <c r="V27" s="325" t="s">
        <v>287</v>
      </c>
      <c r="W27" s="371">
        <f t="shared" si="1"/>
        <v>398726805759</v>
      </c>
    </row>
    <row r="28" spans="1:23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 t="shared" si="2"/>
        <v>0</v>
      </c>
      <c r="T28" s="324" t="s">
        <v>168</v>
      </c>
      <c r="U28" s="371"/>
      <c r="V28" s="324"/>
      <c r="W28" s="371"/>
    </row>
    <row r="29" spans="1:23" ht="20.100000000000001" customHeight="1">
      <c r="A29" s="669" t="s">
        <v>122</v>
      </c>
      <c r="B29" s="670"/>
      <c r="C29" s="252">
        <v>-75581242022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 t="shared" si="2"/>
        <v>-75581242022</v>
      </c>
      <c r="T29" s="325" t="s">
        <v>67</v>
      </c>
      <c r="U29" s="371">
        <f>-S29</f>
        <v>75581242022</v>
      </c>
      <c r="V29" s="325" t="s">
        <v>287</v>
      </c>
      <c r="W29" s="371">
        <f t="shared" si="1"/>
        <v>75581242022</v>
      </c>
    </row>
    <row r="30" spans="1:23" ht="20.100000000000001" customHeight="1">
      <c r="A30" s="96"/>
      <c r="B30" s="179" t="s">
        <v>123</v>
      </c>
      <c r="C30" s="253">
        <v>0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 t="shared" si="2"/>
        <v>0</v>
      </c>
      <c r="T30" s="324" t="s">
        <v>168</v>
      </c>
      <c r="U30" s="371"/>
      <c r="V30" s="324"/>
      <c r="W30" s="371"/>
    </row>
    <row r="31" spans="1:23" ht="20.100000000000001" customHeight="1">
      <c r="A31" s="96"/>
      <c r="B31" s="179" t="s">
        <v>205</v>
      </c>
      <c r="C31" s="253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 t="shared" si="2"/>
        <v>0</v>
      </c>
      <c r="T31" s="324" t="s">
        <v>168</v>
      </c>
      <c r="U31" s="371"/>
      <c r="V31" s="324"/>
      <c r="W31" s="371"/>
    </row>
    <row r="32" spans="1:23" ht="20.100000000000001" customHeight="1">
      <c r="A32" s="96"/>
      <c r="B32" s="179" t="s">
        <v>124</v>
      </c>
      <c r="C32" s="253">
        <v>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 t="shared" si="2"/>
        <v>0</v>
      </c>
      <c r="T32" s="324" t="s">
        <v>168</v>
      </c>
      <c r="U32" s="371"/>
      <c r="V32" s="324"/>
      <c r="W32" s="371"/>
    </row>
    <row r="33" spans="1:23" ht="20.100000000000001" customHeight="1">
      <c r="A33" s="96"/>
      <c r="B33" s="179" t="s">
        <v>125</v>
      </c>
      <c r="C33" s="253">
        <v>0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 t="shared" si="2"/>
        <v>0</v>
      </c>
      <c r="T33" s="324" t="s">
        <v>168</v>
      </c>
      <c r="U33" s="371"/>
      <c r="V33" s="324"/>
      <c r="W33" s="371"/>
    </row>
    <row r="34" spans="1:23" ht="20.100000000000001" customHeight="1">
      <c r="A34" s="96"/>
      <c r="B34" s="179" t="s">
        <v>126</v>
      </c>
      <c r="C34" s="253">
        <v>0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 t="shared" si="2"/>
        <v>0</v>
      </c>
      <c r="T34" s="324" t="s">
        <v>168</v>
      </c>
      <c r="U34" s="371"/>
      <c r="V34" s="324"/>
      <c r="W34" s="371"/>
    </row>
    <row r="35" spans="1:23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24" t="s">
        <v>168</v>
      </c>
      <c r="U35" s="371"/>
      <c r="V35" s="324"/>
      <c r="W35" s="371"/>
    </row>
    <row r="36" spans="1:23" ht="20.100000000000001" customHeight="1">
      <c r="A36" s="669" t="s">
        <v>300</v>
      </c>
      <c r="B36" s="670"/>
      <c r="C36" s="248">
        <v>-39706986000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-39706986000</v>
      </c>
      <c r="T36" s="325" t="s">
        <v>301</v>
      </c>
      <c r="U36" s="371">
        <f>-S36</f>
        <v>39706986000</v>
      </c>
      <c r="V36" s="325" t="s">
        <v>287</v>
      </c>
      <c r="W36" s="371">
        <f t="shared" si="1"/>
        <v>39706986000</v>
      </c>
    </row>
    <row r="37" spans="1:23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24" t="s">
        <v>168</v>
      </c>
      <c r="U37" s="371"/>
      <c r="V37" s="324"/>
      <c r="W37" s="371"/>
    </row>
    <row r="38" spans="1:23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-19334659276000</v>
      </c>
      <c r="T38" s="324" t="s">
        <v>168</v>
      </c>
      <c r="U38" s="371"/>
      <c r="V38" s="324"/>
      <c r="W38" s="371"/>
    </row>
    <row r="39" spans="1:23" ht="20.100000000000001" customHeight="1">
      <c r="A39" s="96"/>
      <c r="B39" s="268" t="s">
        <v>128</v>
      </c>
      <c r="C39" s="248">
        <v>-19450671876000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-19450671876000</v>
      </c>
      <c r="T39" s="325" t="s">
        <v>302</v>
      </c>
      <c r="U39" s="371">
        <f>-S39</f>
        <v>19450671876000</v>
      </c>
      <c r="V39" s="325" t="s">
        <v>287</v>
      </c>
      <c r="W39" s="371">
        <f t="shared" si="1"/>
        <v>19450671876000</v>
      </c>
    </row>
    <row r="40" spans="1:23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116012600000</v>
      </c>
      <c r="T40" s="324" t="s">
        <v>168</v>
      </c>
      <c r="U40" s="371"/>
      <c r="V40" s="324" t="s">
        <v>168</v>
      </c>
      <c r="W40" s="324" t="s">
        <v>168</v>
      </c>
    </row>
    <row r="41" spans="1:23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245">
        <v>5170285000000</v>
      </c>
      <c r="M41" s="245">
        <v>-4954385000000</v>
      </c>
      <c r="N41" s="165"/>
      <c r="O41" s="165"/>
      <c r="P41" s="165"/>
      <c r="Q41" s="165"/>
      <c r="R41" s="165"/>
      <c r="S41" s="165">
        <f>+C41+D41+E41+F41+G41+H41+I41+J41+K41+L41+M41+N41+O41+P41+Q41</f>
        <v>215900000000</v>
      </c>
      <c r="T41" s="325" t="s">
        <v>303</v>
      </c>
      <c r="U41" s="371">
        <f>S41</f>
        <v>215900000000</v>
      </c>
      <c r="V41" s="325" t="s">
        <v>302</v>
      </c>
      <c r="W41" s="371">
        <f t="shared" si="1"/>
        <v>215900000000</v>
      </c>
    </row>
    <row r="42" spans="1:23" ht="20.100000000000001" customHeight="1">
      <c r="A42" s="96"/>
      <c r="B42" s="268" t="s">
        <v>130</v>
      </c>
      <c r="C42" s="249"/>
      <c r="D42" s="164"/>
      <c r="E42" s="164"/>
      <c r="F42" s="230">
        <v>-3875828698000</v>
      </c>
      <c r="G42" s="230">
        <v>3775941298000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-99887400000</v>
      </c>
      <c r="T42" s="325" t="s">
        <v>302</v>
      </c>
      <c r="U42" s="371">
        <f>-S42</f>
        <v>99887400000</v>
      </c>
      <c r="V42" s="325" t="s">
        <v>304</v>
      </c>
      <c r="W42" s="371">
        <f t="shared" si="1"/>
        <v>99887400000</v>
      </c>
    </row>
    <row r="43" spans="1:23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24" t="s">
        <v>168</v>
      </c>
      <c r="U43" s="371"/>
      <c r="V43" s="324"/>
      <c r="W43" s="371"/>
    </row>
    <row r="44" spans="1:23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24" t="s">
        <v>168</v>
      </c>
      <c r="U44" s="371"/>
      <c r="V44" s="324"/>
      <c r="W44" s="371"/>
    </row>
    <row r="45" spans="1:23" ht="20.100000000000001" customHeight="1">
      <c r="A45" s="96"/>
      <c r="B45" s="179" t="s">
        <v>132</v>
      </c>
      <c r="C45" s="248">
        <f>SUM(C46:C48)</f>
        <v>-1557143008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24" t="s">
        <v>168</v>
      </c>
      <c r="U45" s="371"/>
      <c r="V45" s="324"/>
      <c r="W45" s="371"/>
    </row>
    <row r="46" spans="1:23" ht="20.100000000000001" customHeight="1">
      <c r="A46" s="96"/>
      <c r="B46" s="179" t="s">
        <v>134</v>
      </c>
      <c r="C46" s="278">
        <v>-11190503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266">
        <f>-C46</f>
        <v>11190503</v>
      </c>
      <c r="O46" s="165"/>
      <c r="P46" s="165"/>
      <c r="Q46" s="165"/>
      <c r="R46" s="165"/>
      <c r="S46" s="165">
        <f>C46+D46+E46+F46+G46+H46+I46+J46+K46+L46+M46+N46+O46+P46+Q46</f>
        <v>0</v>
      </c>
      <c r="T46" s="325" t="s">
        <v>1</v>
      </c>
      <c r="U46" s="371">
        <f>S46</f>
        <v>0</v>
      </c>
      <c r="V46" s="325" t="s">
        <v>287</v>
      </c>
      <c r="W46" s="371">
        <f t="shared" si="1"/>
        <v>0</v>
      </c>
    </row>
    <row r="47" spans="1:23" ht="20.100000000000001" customHeight="1">
      <c r="A47" s="96"/>
      <c r="B47" s="179" t="s">
        <v>135</v>
      </c>
      <c r="C47" s="276">
        <v>-128452505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266">
        <f>-C47</f>
        <v>128452505</v>
      </c>
      <c r="O47" s="177"/>
      <c r="P47" s="178"/>
      <c r="Q47" s="178"/>
      <c r="R47" s="178"/>
      <c r="S47" s="165">
        <f>+C47+D47+E47+F47+G47+H47+I47+J47+K47+L47+M47+N47+O47+P47+Q47</f>
        <v>0</v>
      </c>
      <c r="T47" s="325" t="s">
        <v>20</v>
      </c>
      <c r="U47" s="371">
        <f>S47</f>
        <v>0</v>
      </c>
      <c r="V47" s="325" t="s">
        <v>287</v>
      </c>
      <c r="W47" s="371">
        <f t="shared" si="1"/>
        <v>0</v>
      </c>
    </row>
    <row r="48" spans="1:23" ht="20.100000000000001" customHeight="1">
      <c r="A48" s="96"/>
      <c r="B48" s="179" t="s">
        <v>206</v>
      </c>
      <c r="C48" s="277">
        <v>-1417500000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266">
        <f>-C48</f>
        <v>1417500000</v>
      </c>
      <c r="O48" s="178"/>
      <c r="P48" s="178"/>
      <c r="Q48" s="178"/>
      <c r="R48" s="178"/>
      <c r="S48" s="165">
        <f>+C48+D48+E48+F48+G48+H48+I48+J48+K48+L48+M48+N48+O48+P48+Q48</f>
        <v>0</v>
      </c>
      <c r="T48" s="325" t="s">
        <v>203</v>
      </c>
      <c r="U48" s="371">
        <f>S48</f>
        <v>0</v>
      </c>
      <c r="V48" s="325" t="s">
        <v>287</v>
      </c>
      <c r="W48" s="371">
        <f t="shared" si="1"/>
        <v>0</v>
      </c>
    </row>
    <row r="49" spans="1:23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24" t="s">
        <v>168</v>
      </c>
      <c r="U49" s="371"/>
      <c r="V49" s="324"/>
      <c r="W49" s="371"/>
    </row>
    <row r="50" spans="1:23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-21084370682</v>
      </c>
      <c r="T50" s="324" t="s">
        <v>168</v>
      </c>
      <c r="U50" s="324" t="s">
        <v>168</v>
      </c>
      <c r="V50" s="324"/>
      <c r="W50" s="371"/>
    </row>
    <row r="51" spans="1:23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47">
        <v>-1854477077</v>
      </c>
      <c r="P51" s="165"/>
      <c r="Q51" s="165"/>
      <c r="R51" s="165"/>
      <c r="S51" s="165">
        <f>+C51+D51+E51+F51+G51+H51+I51+J51+K51+L51+M51+N51+O51+P51+Q51</f>
        <v>-1854477077</v>
      </c>
      <c r="T51" s="325" t="s">
        <v>305</v>
      </c>
      <c r="U51" s="371">
        <f>-S51</f>
        <v>1854477077</v>
      </c>
      <c r="V51" s="325" t="s">
        <v>1</v>
      </c>
      <c r="W51" s="371">
        <f t="shared" si="1"/>
        <v>1854477077</v>
      </c>
    </row>
    <row r="52" spans="1:23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47">
        <v>-1788134306</v>
      </c>
      <c r="P52" s="165"/>
      <c r="Q52" s="165"/>
      <c r="R52" s="165"/>
      <c r="S52" s="165">
        <f>+C52+D52+E52+F52+G52+H52+I52+J52+K52+L52+M52+N52+O52+P52+Q52</f>
        <v>-1788134306</v>
      </c>
      <c r="T52" s="325" t="s">
        <v>305</v>
      </c>
      <c r="U52" s="371">
        <f>-S52</f>
        <v>1788134306</v>
      </c>
      <c r="V52" s="325" t="s">
        <v>20</v>
      </c>
      <c r="W52" s="371">
        <f t="shared" si="1"/>
        <v>1788134306</v>
      </c>
    </row>
    <row r="53" spans="1:23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-377707664</v>
      </c>
      <c r="P53" s="165"/>
      <c r="Q53" s="165"/>
      <c r="R53" s="165"/>
      <c r="S53" s="165">
        <f>+C53+D53+E53+F53+G53+H53+I53+J53+K53+L53+M53+N53+O53+P53+Q53</f>
        <v>-377707664</v>
      </c>
      <c r="T53" s="325" t="s">
        <v>305</v>
      </c>
      <c r="U53" s="371">
        <f>-S53</f>
        <v>377707664</v>
      </c>
      <c r="V53" s="325" t="s">
        <v>203</v>
      </c>
      <c r="W53" s="371">
        <f t="shared" si="1"/>
        <v>377707664</v>
      </c>
    </row>
    <row r="54" spans="1:23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-13216051635</v>
      </c>
      <c r="P54" s="165"/>
      <c r="Q54" s="165"/>
      <c r="R54" s="165"/>
      <c r="S54" s="165">
        <f>+C54+D54+E54+F54+G54+H54+I54+J54+K54+L54+M54+N54+O54+P54+Q54</f>
        <v>-13216051635</v>
      </c>
      <c r="T54" s="325" t="s">
        <v>305</v>
      </c>
      <c r="U54" s="371">
        <f>-S54</f>
        <v>13216051635</v>
      </c>
      <c r="V54" s="325" t="s">
        <v>40</v>
      </c>
      <c r="W54" s="371">
        <f t="shared" si="1"/>
        <v>13216051635</v>
      </c>
    </row>
    <row r="55" spans="1:23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-3848000000</v>
      </c>
      <c r="P55" s="165"/>
      <c r="Q55" s="165"/>
      <c r="R55" s="165"/>
      <c r="S55" s="165">
        <f>+C55+D55+E55+F55+G55+H55+I55+J55+K55+L55+M55+N55+O55+P55+Q55</f>
        <v>-3848000000</v>
      </c>
      <c r="T55" s="325" t="s">
        <v>305</v>
      </c>
      <c r="U55" s="371">
        <f>-S55</f>
        <v>3848000000</v>
      </c>
      <c r="V55" s="325" t="s">
        <v>41</v>
      </c>
      <c r="W55" s="371">
        <f t="shared" si="1"/>
        <v>3848000000</v>
      </c>
    </row>
    <row r="56" spans="1:23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24" t="s">
        <v>168</v>
      </c>
      <c r="U56" s="371"/>
      <c r="V56" s="324"/>
      <c r="W56" s="371"/>
    </row>
    <row r="57" spans="1:23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34451293</v>
      </c>
      <c r="T57" s="324" t="s">
        <v>168</v>
      </c>
      <c r="U57" s="371">
        <f>S57</f>
        <v>34451293</v>
      </c>
      <c r="V57" s="324"/>
      <c r="W57" s="371"/>
    </row>
    <row r="58" spans="1:23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47">
        <v>152402532</v>
      </c>
      <c r="K58" s="247">
        <v>-117951239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34451293</v>
      </c>
      <c r="T58" s="325" t="s">
        <v>307</v>
      </c>
      <c r="U58" s="371">
        <f>S58</f>
        <v>34451293</v>
      </c>
      <c r="V58" s="325" t="s">
        <v>306</v>
      </c>
      <c r="W58" s="371">
        <f t="shared" si="1"/>
        <v>34451293</v>
      </c>
    </row>
    <row r="59" spans="1:23" ht="20.100000000000001" customHeight="1">
      <c r="A59" s="96"/>
      <c r="B59" s="179" t="s">
        <v>157</v>
      </c>
      <c r="C59" s="249"/>
      <c r="D59" s="164"/>
      <c r="E59" s="164"/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0</v>
      </c>
      <c r="T59" s="325" t="s">
        <v>306</v>
      </c>
      <c r="U59" s="371">
        <f>S59</f>
        <v>0</v>
      </c>
      <c r="V59" s="325" t="s">
        <v>35</v>
      </c>
      <c r="W59" s="371">
        <f t="shared" si="1"/>
        <v>0</v>
      </c>
    </row>
    <row r="60" spans="1:23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24" t="s">
        <v>168</v>
      </c>
      <c r="U60" s="371"/>
      <c r="V60" s="324"/>
      <c r="W60" s="371"/>
    </row>
    <row r="61" spans="1:23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24" t="s">
        <v>168</v>
      </c>
      <c r="U61" s="371"/>
      <c r="V61" s="324"/>
      <c r="W61" s="371"/>
    </row>
    <row r="62" spans="1:23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24" t="s">
        <v>168</v>
      </c>
      <c r="U62" s="371"/>
      <c r="V62" s="324"/>
      <c r="W62" s="371"/>
    </row>
    <row r="63" spans="1:23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158091990</v>
      </c>
      <c r="T63" s="324" t="s">
        <v>168</v>
      </c>
      <c r="U63" s="371"/>
      <c r="V63" s="324"/>
      <c r="W63" s="371"/>
    </row>
    <row r="64" spans="1:23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47">
        <v>-288103</v>
      </c>
      <c r="Q64" s="165"/>
      <c r="R64" s="165"/>
      <c r="S64" s="165">
        <f t="shared" ref="S64:S71" si="3">+C64+D64+E64+F64+G64+H64+I64+J64+K64+L64+M64+N64+O64+P64+Q64</f>
        <v>-288103</v>
      </c>
      <c r="T64" s="325" t="s">
        <v>309</v>
      </c>
      <c r="U64" s="371">
        <f>-S64</f>
        <v>288103</v>
      </c>
      <c r="V64" s="325" t="s">
        <v>310</v>
      </c>
      <c r="W64" s="371">
        <f t="shared" si="1"/>
        <v>288103</v>
      </c>
    </row>
    <row r="65" spans="1:24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47">
        <v>0</v>
      </c>
      <c r="Q65" s="165"/>
      <c r="R65" s="165"/>
      <c r="S65" s="165">
        <f t="shared" si="3"/>
        <v>0</v>
      </c>
      <c r="T65" s="325" t="s">
        <v>168</v>
      </c>
      <c r="U65" s="371"/>
      <c r="V65" s="324"/>
      <c r="W65" s="371">
        <f t="shared" si="1"/>
        <v>0</v>
      </c>
    </row>
    <row r="66" spans="1:24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-4446828</v>
      </c>
      <c r="Q66" s="165"/>
      <c r="R66" s="165"/>
      <c r="S66" s="165">
        <f t="shared" si="3"/>
        <v>-4446828</v>
      </c>
      <c r="T66" s="325" t="s">
        <v>309</v>
      </c>
      <c r="U66" s="371">
        <f>-S66</f>
        <v>4446828</v>
      </c>
      <c r="V66" s="325" t="s">
        <v>20</v>
      </c>
      <c r="W66" s="371">
        <f t="shared" si="1"/>
        <v>4446828</v>
      </c>
    </row>
    <row r="67" spans="1:24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0</v>
      </c>
      <c r="Q67" s="165"/>
      <c r="R67" s="165"/>
      <c r="S67" s="165">
        <f t="shared" si="3"/>
        <v>0</v>
      </c>
      <c r="T67" s="325" t="s">
        <v>168</v>
      </c>
      <c r="U67" s="371"/>
      <c r="V67" s="324"/>
      <c r="W67" s="324"/>
    </row>
    <row r="68" spans="1:24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0</v>
      </c>
      <c r="Q68" s="165"/>
      <c r="R68" s="165"/>
      <c r="S68" s="165">
        <f t="shared" si="3"/>
        <v>0</v>
      </c>
      <c r="T68" s="325" t="s">
        <v>168</v>
      </c>
      <c r="U68" s="371"/>
      <c r="V68" s="324"/>
      <c r="W68" s="324"/>
    </row>
    <row r="69" spans="1:24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47">
        <v>-442800</v>
      </c>
      <c r="Q69" s="165"/>
      <c r="R69" s="165"/>
      <c r="S69" s="165">
        <f t="shared" si="3"/>
        <v>-442800</v>
      </c>
      <c r="T69" s="325" t="s">
        <v>309</v>
      </c>
      <c r="U69" s="371">
        <f>-S69</f>
        <v>442800</v>
      </c>
      <c r="V69" s="325" t="s">
        <v>41</v>
      </c>
      <c r="W69" s="371">
        <f t="shared" si="1"/>
        <v>442800</v>
      </c>
    </row>
    <row r="70" spans="1:24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3"/>
        <v>0</v>
      </c>
      <c r="T70" s="325" t="s">
        <v>168</v>
      </c>
      <c r="U70" s="371"/>
      <c r="V70" s="324"/>
      <c r="W70" s="324"/>
    </row>
    <row r="71" spans="1:24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163269721</v>
      </c>
      <c r="Q71" s="165"/>
      <c r="R71" s="165"/>
      <c r="S71" s="165">
        <f t="shared" si="3"/>
        <v>163269721</v>
      </c>
      <c r="T71" s="325" t="s">
        <v>405</v>
      </c>
      <c r="U71" s="371">
        <f>S71</f>
        <v>163269721</v>
      </c>
      <c r="V71" s="325" t="s">
        <v>309</v>
      </c>
      <c r="W71" s="371">
        <f>U71</f>
        <v>163269721</v>
      </c>
      <c r="X71" s="374" t="s">
        <v>408</v>
      </c>
    </row>
    <row r="72" spans="1:24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24" t="s">
        <v>168</v>
      </c>
      <c r="U72" s="371"/>
      <c r="V72" s="324"/>
      <c r="W72" s="324"/>
    </row>
    <row r="73" spans="1:24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24" t="s">
        <v>168</v>
      </c>
      <c r="U73" s="371"/>
      <c r="V73" s="324"/>
      <c r="W73" s="324"/>
    </row>
    <row r="74" spans="1:24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24" t="s">
        <v>168</v>
      </c>
      <c r="U74" s="371"/>
      <c r="V74" s="324"/>
      <c r="W74" s="324"/>
    </row>
    <row r="75" spans="1:24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24" t="s">
        <v>168</v>
      </c>
      <c r="U75" s="371"/>
      <c r="V75" s="324"/>
      <c r="W75" s="324"/>
    </row>
    <row r="76" spans="1:24" ht="20.100000000000001" customHeight="1">
      <c r="A76" s="669" t="s">
        <v>141</v>
      </c>
      <c r="B76" s="670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-40251585230</v>
      </c>
      <c r="T76" s="324" t="s">
        <v>168</v>
      </c>
      <c r="U76" s="324" t="s">
        <v>168</v>
      </c>
      <c r="V76" s="324" t="s">
        <v>168</v>
      </c>
      <c r="W76" s="324"/>
    </row>
    <row r="77" spans="1:24" ht="20.100000000000001" customHeight="1">
      <c r="A77" s="669" t="s">
        <v>142</v>
      </c>
      <c r="B77" s="670"/>
      <c r="C77" s="248">
        <v>-54721907858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-54721907858</v>
      </c>
      <c r="T77" s="325" t="s">
        <v>312</v>
      </c>
      <c r="U77" s="371">
        <f>-S77</f>
        <v>54721907858</v>
      </c>
      <c r="V77" s="325" t="s">
        <v>287</v>
      </c>
      <c r="W77" s="371">
        <f>U77</f>
        <v>54721907858</v>
      </c>
    </row>
    <row r="78" spans="1:24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24" t="s">
        <v>168</v>
      </c>
      <c r="U78" s="371"/>
      <c r="V78" s="324"/>
      <c r="W78" s="324"/>
    </row>
    <row r="79" spans="1:24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47">
        <v>14151534826</v>
      </c>
      <c r="O79" s="165"/>
      <c r="P79" s="165"/>
      <c r="Q79" s="165"/>
      <c r="R79" s="165"/>
      <c r="S79" s="165">
        <f>+C79+D79+E79+F79+G79+H79+I79+J79+K79+L79+M79+N79+O79+P79+Q79</f>
        <v>14151534826</v>
      </c>
      <c r="T79" s="325" t="s">
        <v>40</v>
      </c>
      <c r="U79" s="371">
        <f>S79</f>
        <v>14151534826</v>
      </c>
      <c r="V79" s="325" t="s">
        <v>312</v>
      </c>
      <c r="W79" s="371">
        <f>U79</f>
        <v>14151534826</v>
      </c>
    </row>
    <row r="80" spans="1:24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47">
        <v>0</v>
      </c>
      <c r="O80" s="165"/>
      <c r="P80" s="165"/>
      <c r="Q80" s="165"/>
      <c r="R80" s="165"/>
      <c r="S80" s="165">
        <f>+C80+D80+E80+F80+G80+H80+I80+J80+K80+L80+M80+N80+O80+P80+Q80</f>
        <v>0</v>
      </c>
      <c r="T80" s="325" t="s">
        <v>41</v>
      </c>
      <c r="U80" s="371">
        <f>S80</f>
        <v>0</v>
      </c>
      <c r="V80" s="325" t="s">
        <v>312</v>
      </c>
      <c r="W80" s="371">
        <f>U80</f>
        <v>0</v>
      </c>
    </row>
    <row r="81" spans="1:23" ht="20.100000000000001" customHeight="1">
      <c r="A81" s="96"/>
      <c r="B81" s="268" t="s">
        <v>212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47">
        <v>317000000</v>
      </c>
      <c r="O81" s="165"/>
      <c r="P81" s="165"/>
      <c r="Q81" s="165"/>
      <c r="R81" s="165"/>
      <c r="S81" s="165">
        <f>+C81+D81+E81+F81+G81+H81+I81+J81+K81+L81+M81+N81+O81+P81+Q81</f>
        <v>317000000</v>
      </c>
      <c r="T81" s="325" t="s">
        <v>41</v>
      </c>
      <c r="U81" s="371">
        <f>S81</f>
        <v>317000000</v>
      </c>
      <c r="V81" s="325" t="s">
        <v>312</v>
      </c>
      <c r="W81" s="371">
        <f>U81</f>
        <v>317000000</v>
      </c>
    </row>
    <row r="82" spans="1:23" ht="20.100000000000001" customHeight="1">
      <c r="A82" s="96"/>
      <c r="B82" s="268" t="s">
        <v>265</v>
      </c>
      <c r="C82" s="249"/>
      <c r="D82" s="266">
        <v>-2591131</v>
      </c>
      <c r="E82" s="266">
        <v>4378933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1787802</v>
      </c>
      <c r="T82" s="325" t="s">
        <v>312</v>
      </c>
      <c r="U82" s="371">
        <f>S82</f>
        <v>1787802</v>
      </c>
      <c r="V82" s="325" t="s">
        <v>314</v>
      </c>
      <c r="W82" s="371">
        <f>U82</f>
        <v>1787802</v>
      </c>
    </row>
    <row r="83" spans="1:23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24" t="s">
        <v>168</v>
      </c>
      <c r="U83" s="371"/>
      <c r="V83" s="324"/>
      <c r="W83" s="324"/>
    </row>
    <row r="84" spans="1:23" ht="20.100000000000001" customHeight="1">
      <c r="A84" s="669" t="s">
        <v>143</v>
      </c>
      <c r="B84" s="670"/>
      <c r="C84" s="252">
        <v>-31963342663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-31963342663</v>
      </c>
      <c r="T84" s="325" t="s">
        <v>315</v>
      </c>
      <c r="U84" s="371">
        <f>-S84</f>
        <v>31963342663</v>
      </c>
      <c r="V84" s="325" t="s">
        <v>287</v>
      </c>
      <c r="W84" s="371">
        <f>U84</f>
        <v>31963342663</v>
      </c>
    </row>
    <row r="85" spans="1:23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24" t="s">
        <v>168</v>
      </c>
      <c r="U85" s="371"/>
      <c r="V85" s="324"/>
      <c r="W85" s="324"/>
    </row>
    <row r="86" spans="1:23" ht="20.100000000000001" customHeight="1">
      <c r="A86" s="669" t="s">
        <v>144</v>
      </c>
      <c r="B86" s="670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-9186389657</v>
      </c>
      <c r="T86" s="324" t="s">
        <v>168</v>
      </c>
      <c r="U86" s="371"/>
      <c r="V86" s="324"/>
      <c r="W86" s="324"/>
    </row>
    <row r="87" spans="1:23" ht="20.100000000000001" customHeight="1">
      <c r="A87" s="96"/>
      <c r="B87" s="182" t="s">
        <v>160</v>
      </c>
      <c r="C87" s="257">
        <v>-9186389657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-9186389657</v>
      </c>
      <c r="T87" s="324" t="s">
        <v>316</v>
      </c>
      <c r="U87" s="371">
        <f>-S87</f>
        <v>9186389657</v>
      </c>
      <c r="V87" s="325" t="s">
        <v>287</v>
      </c>
      <c r="W87" s="371">
        <f>U87</f>
        <v>9186389657</v>
      </c>
    </row>
    <row r="88" spans="1:23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24" t="s">
        <v>168</v>
      </c>
      <c r="U88" s="371"/>
      <c r="V88" s="324"/>
      <c r="W88" s="324"/>
    </row>
    <row r="89" spans="1:23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24" t="s">
        <v>168</v>
      </c>
      <c r="U89" s="371"/>
      <c r="V89" s="324"/>
      <c r="W89" s="324"/>
    </row>
    <row r="90" spans="1:23" s="99" customFormat="1" ht="20.100000000000001" customHeight="1">
      <c r="A90" s="69" t="s">
        <v>7</v>
      </c>
      <c r="B90" s="184"/>
      <c r="C90" s="259">
        <f>+C5+C21+C27+C29+C36+C39+C45+C72+C77+C84+C87</f>
        <v>-20728599308041</v>
      </c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95">
        <f>+S4+S13+S15+S20+S25+S27+S29+S36+S38+S44+S48+S50+S57+S63+S72+S76+S84+S86+S61</f>
        <v>-20156157072086</v>
      </c>
      <c r="T90" s="324" t="s">
        <v>168</v>
      </c>
      <c r="U90" s="371"/>
      <c r="V90" s="324"/>
      <c r="W90" s="324"/>
    </row>
    <row r="91" spans="1:23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24" t="s">
        <v>162</v>
      </c>
      <c r="U91" s="371"/>
      <c r="V91" s="324"/>
      <c r="W91" s="324"/>
    </row>
    <row r="92" spans="1:23" s="99" customFormat="1" ht="20.100000000000001" customHeight="1">
      <c r="A92" s="69" t="s">
        <v>145</v>
      </c>
      <c r="B92" s="184"/>
      <c r="C92" s="373">
        <v>-1202349033384</v>
      </c>
      <c r="D92" s="169"/>
      <c r="E92" s="169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5">
        <f>+C92+D92+E92+F92+G92+H92+I92+J92+K92+L92+M92+N92+O92+P92+Q92</f>
        <v>-1202349033384</v>
      </c>
      <c r="T92" s="324" t="s">
        <v>168</v>
      </c>
      <c r="U92" s="371"/>
      <c r="V92" s="324"/>
      <c r="W92" s="324"/>
    </row>
    <row r="93" spans="1:23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24" t="s">
        <v>162</v>
      </c>
      <c r="U93" s="371"/>
      <c r="V93" s="324"/>
      <c r="W93" s="324"/>
    </row>
    <row r="94" spans="1:23" ht="20.100000000000001" customHeight="1">
      <c r="A94" s="669" t="s">
        <v>146</v>
      </c>
      <c r="B94" s="701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80508848795</v>
      </c>
      <c r="T94" s="324" t="s">
        <v>168</v>
      </c>
      <c r="U94" s="371"/>
      <c r="V94" s="324"/>
      <c r="W94" s="324"/>
    </row>
    <row r="95" spans="1:23" ht="20.100000000000001" customHeight="1">
      <c r="A95" s="95"/>
      <c r="B95" s="179" t="s">
        <v>147</v>
      </c>
      <c r="C95" s="262">
        <v>81028946673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81028946673</v>
      </c>
      <c r="T95" s="325" t="s">
        <v>287</v>
      </c>
      <c r="U95" s="371">
        <f>S95</f>
        <v>81028946673</v>
      </c>
      <c r="V95" s="325" t="s">
        <v>311</v>
      </c>
      <c r="W95" s="371">
        <f>U95</f>
        <v>81028946673</v>
      </c>
    </row>
    <row r="96" spans="1:23" ht="20.100000000000001" customHeight="1">
      <c r="A96" s="95"/>
      <c r="B96" s="268" t="s">
        <v>148</v>
      </c>
      <c r="C96" s="254"/>
      <c r="D96" s="247">
        <v>-876537323</v>
      </c>
      <c r="E96" s="247">
        <v>519709166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-356828157</v>
      </c>
      <c r="T96" s="325" t="s">
        <v>311</v>
      </c>
      <c r="U96" s="371">
        <f>-S96</f>
        <v>356828157</v>
      </c>
      <c r="V96" s="325" t="s">
        <v>317</v>
      </c>
      <c r="W96" s="371">
        <f>U96</f>
        <v>356828157</v>
      </c>
    </row>
    <row r="97" spans="1:23" ht="20.100000000000001" customHeight="1">
      <c r="A97" s="95"/>
      <c r="B97" s="179" t="s">
        <v>159</v>
      </c>
      <c r="C97" s="263"/>
      <c r="D97" s="165"/>
      <c r="E97" s="247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24" t="s">
        <v>168</v>
      </c>
      <c r="U97" s="371">
        <f>S97</f>
        <v>0</v>
      </c>
      <c r="V97" s="324"/>
      <c r="W97" s="324"/>
    </row>
    <row r="98" spans="1:23" ht="20.100000000000001" customHeight="1">
      <c r="A98" s="95"/>
      <c r="B98" s="179" t="s">
        <v>158</v>
      </c>
      <c r="C98" s="254"/>
      <c r="D98" s="165"/>
      <c r="E98" s="266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0</v>
      </c>
      <c r="T98" s="325" t="s">
        <v>407</v>
      </c>
      <c r="U98" s="371">
        <f>S98</f>
        <v>0</v>
      </c>
      <c r="V98" s="325" t="s">
        <v>311</v>
      </c>
      <c r="W98" s="371">
        <f>U98</f>
        <v>0</v>
      </c>
    </row>
    <row r="99" spans="1:23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-163269721</v>
      </c>
      <c r="O99" s="165"/>
      <c r="P99" s="165"/>
      <c r="Q99" s="165"/>
      <c r="R99" s="165"/>
      <c r="S99" s="165">
        <f>SUM(C99:Q99)</f>
        <v>-163269721</v>
      </c>
      <c r="T99" s="325" t="s">
        <v>311</v>
      </c>
      <c r="U99" s="371">
        <f>-S99</f>
        <v>163269721</v>
      </c>
      <c r="V99" s="325" t="s">
        <v>406</v>
      </c>
      <c r="W99" s="371">
        <f>U99</f>
        <v>163269721</v>
      </c>
    </row>
    <row r="100" spans="1:23" ht="20.100000000000001" customHeight="1">
      <c r="A100" s="669" t="s">
        <v>188</v>
      </c>
      <c r="B100" s="701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24" t="s">
        <v>162</v>
      </c>
      <c r="U100" s="371"/>
      <c r="V100" s="324"/>
      <c r="W100" s="324"/>
    </row>
    <row r="101" spans="1:23" ht="20.100000000000001" customHeight="1">
      <c r="A101" s="16"/>
      <c r="B101" s="179" t="s">
        <v>155</v>
      </c>
      <c r="C101" s="262">
        <f>SUM(C102:C103)</f>
        <v>20647570361368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20647570361368</v>
      </c>
      <c r="T101" s="324" t="s">
        <v>162</v>
      </c>
      <c r="U101" s="371"/>
      <c r="V101" s="324"/>
      <c r="W101" s="324"/>
    </row>
    <row r="102" spans="1:23" ht="20.100000000000001" customHeight="1">
      <c r="A102" s="16"/>
      <c r="B102" s="179" t="s">
        <v>189</v>
      </c>
      <c r="C102" s="264">
        <v>20728599308041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20728599308041</v>
      </c>
      <c r="T102" s="325" t="s">
        <v>287</v>
      </c>
      <c r="U102" s="371">
        <f>S102</f>
        <v>20728599308041</v>
      </c>
      <c r="V102" s="325" t="s">
        <v>318</v>
      </c>
      <c r="W102" s="371">
        <f>U102</f>
        <v>20728599308041</v>
      </c>
    </row>
    <row r="103" spans="1:23" ht="20.100000000000001" customHeight="1">
      <c r="A103" s="16"/>
      <c r="B103" s="179" t="s">
        <v>190</v>
      </c>
      <c r="C103" s="264">
        <f>-C95</f>
        <v>-81028946673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-81028946673</v>
      </c>
      <c r="T103" s="325" t="s">
        <v>318</v>
      </c>
      <c r="U103" s="371">
        <f>-S103</f>
        <v>81028946673</v>
      </c>
      <c r="V103" s="325" t="s">
        <v>287</v>
      </c>
      <c r="W103" s="371">
        <f>U103</f>
        <v>81028946673</v>
      </c>
    </row>
    <row r="104" spans="1:23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24" t="s">
        <v>162</v>
      </c>
      <c r="U104" s="371"/>
      <c r="V104" s="324"/>
      <c r="W104" s="324"/>
    </row>
    <row r="105" spans="1:23" s="99" customFormat="1" ht="20.100000000000001" customHeight="1">
      <c r="A105" s="71" t="s">
        <v>149</v>
      </c>
      <c r="B105" s="184"/>
      <c r="C105" s="9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5">
        <f>+S101+S94</f>
        <v>20728079210163</v>
      </c>
      <c r="T105" s="324" t="s">
        <v>162</v>
      </c>
      <c r="U105" s="371"/>
      <c r="V105" s="324"/>
      <c r="W105" s="324"/>
    </row>
    <row r="106" spans="1:23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24" t="s">
        <v>162</v>
      </c>
      <c r="U106" s="371"/>
      <c r="V106" s="324"/>
      <c r="W106" s="324"/>
    </row>
    <row r="107" spans="1:23" s="99" customFormat="1" ht="20.100000000000001" customHeight="1">
      <c r="A107" s="71" t="s">
        <v>150</v>
      </c>
      <c r="B107" s="184"/>
      <c r="C107" s="9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5">
        <f>SUM(S108:S122)</f>
        <v>16995380432</v>
      </c>
      <c r="T107" s="324" t="s">
        <v>162</v>
      </c>
      <c r="U107" s="371"/>
      <c r="V107" s="324"/>
      <c r="W107" s="324"/>
    </row>
    <row r="108" spans="1:23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47">
        <v>-19714624</v>
      </c>
      <c r="R108" s="165"/>
      <c r="S108" s="165">
        <f t="shared" ref="S108:S117" si="4">SUM(C108:Q108)</f>
        <v>-19714624</v>
      </c>
      <c r="T108" s="325" t="s">
        <v>319</v>
      </c>
      <c r="U108" s="371">
        <f>-S108</f>
        <v>19714624</v>
      </c>
      <c r="V108" s="325" t="s">
        <v>0</v>
      </c>
      <c r="W108" s="371">
        <f t="shared" ref="W108:W113" si="5">U108</f>
        <v>19714624</v>
      </c>
    </row>
    <row r="109" spans="1:23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47">
        <v>0</v>
      </c>
      <c r="R109" s="165"/>
      <c r="S109" s="165">
        <f t="shared" si="4"/>
        <v>0</v>
      </c>
      <c r="T109" s="325" t="s">
        <v>319</v>
      </c>
      <c r="U109" s="371">
        <f>S109</f>
        <v>0</v>
      </c>
      <c r="V109" s="325" t="s">
        <v>320</v>
      </c>
      <c r="W109" s="371">
        <f t="shared" si="5"/>
        <v>0</v>
      </c>
    </row>
    <row r="110" spans="1:23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47">
        <v>6466185</v>
      </c>
      <c r="R110" s="165"/>
      <c r="S110" s="165">
        <f t="shared" si="4"/>
        <v>6466185</v>
      </c>
      <c r="T110" s="325" t="s">
        <v>1</v>
      </c>
      <c r="U110" s="371">
        <f>S110</f>
        <v>6466185</v>
      </c>
      <c r="V110" s="325" t="s">
        <v>319</v>
      </c>
      <c r="W110" s="371">
        <f t="shared" si="5"/>
        <v>6466185</v>
      </c>
    </row>
    <row r="111" spans="1:23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84479745</v>
      </c>
      <c r="R111" s="165"/>
      <c r="S111" s="165">
        <f t="shared" si="4"/>
        <v>84479745</v>
      </c>
      <c r="T111" s="325" t="s">
        <v>20</v>
      </c>
      <c r="U111" s="371">
        <f>S111</f>
        <v>84479745</v>
      </c>
      <c r="V111" s="325" t="s">
        <v>319</v>
      </c>
      <c r="W111" s="371">
        <f t="shared" si="5"/>
        <v>84479745</v>
      </c>
    </row>
    <row r="112" spans="1:23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0</v>
      </c>
      <c r="R112" s="165"/>
      <c r="S112" s="165">
        <f t="shared" si="4"/>
        <v>0</v>
      </c>
      <c r="T112" s="325" t="s">
        <v>327</v>
      </c>
      <c r="U112" s="371">
        <f>S112</f>
        <v>0</v>
      </c>
      <c r="V112" s="325" t="s">
        <v>319</v>
      </c>
      <c r="W112" s="371">
        <f t="shared" si="5"/>
        <v>0</v>
      </c>
    </row>
    <row r="113" spans="1:23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267830046</v>
      </c>
      <c r="R113" s="165"/>
      <c r="S113" s="165">
        <f t="shared" si="4"/>
        <v>267830046</v>
      </c>
      <c r="T113" s="325" t="s">
        <v>40</v>
      </c>
      <c r="U113" s="371">
        <f>S113</f>
        <v>267830046</v>
      </c>
      <c r="V113" s="325" t="s">
        <v>319</v>
      </c>
      <c r="W113" s="371">
        <f t="shared" si="5"/>
        <v>267830046</v>
      </c>
    </row>
    <row r="114" spans="1:23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04">
        <v>0</v>
      </c>
      <c r="R114" s="165"/>
      <c r="S114" s="165">
        <f t="shared" si="4"/>
        <v>0</v>
      </c>
      <c r="T114" s="324" t="s">
        <v>162</v>
      </c>
      <c r="U114" s="371"/>
      <c r="V114" s="324"/>
      <c r="W114" s="324"/>
    </row>
    <row r="115" spans="1:23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04">
        <v>0</v>
      </c>
      <c r="R115" s="165"/>
      <c r="S115" s="165">
        <f t="shared" si="4"/>
        <v>0</v>
      </c>
      <c r="T115" s="324" t="s">
        <v>162</v>
      </c>
      <c r="U115" s="371"/>
      <c r="V115" s="324"/>
      <c r="W115" s="324"/>
    </row>
    <row r="116" spans="1:23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04">
        <v>-45644514</v>
      </c>
      <c r="R116" s="165"/>
      <c r="S116" s="165">
        <f t="shared" si="4"/>
        <v>-45644514</v>
      </c>
      <c r="T116" s="325" t="s">
        <v>319</v>
      </c>
      <c r="U116" s="371">
        <f>-S116</f>
        <v>45644514</v>
      </c>
      <c r="V116" s="325" t="s">
        <v>321</v>
      </c>
      <c r="W116" s="371">
        <f>U116</f>
        <v>45644514</v>
      </c>
    </row>
    <row r="117" spans="1:23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04">
        <v>-85068463</v>
      </c>
      <c r="R117" s="165"/>
      <c r="S117" s="165">
        <f t="shared" si="4"/>
        <v>-85068463</v>
      </c>
      <c r="T117" s="325" t="s">
        <v>319</v>
      </c>
      <c r="U117" s="371">
        <f>-S117</f>
        <v>85068463</v>
      </c>
      <c r="V117" s="325" t="s">
        <v>322</v>
      </c>
      <c r="W117" s="371">
        <f>U117</f>
        <v>85068463</v>
      </c>
    </row>
    <row r="118" spans="1:23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0</v>
      </c>
      <c r="R118" s="165"/>
      <c r="S118" s="165">
        <f>SUM(C118:R118)</f>
        <v>0</v>
      </c>
      <c r="T118" s="325" t="s">
        <v>319</v>
      </c>
      <c r="U118" s="371">
        <f>S118</f>
        <v>0</v>
      </c>
      <c r="V118" s="325" t="s">
        <v>74</v>
      </c>
      <c r="W118" s="371">
        <f>U118</f>
        <v>0</v>
      </c>
    </row>
    <row r="119" spans="1:23" ht="20.100000000000001" customHeight="1">
      <c r="A119" s="95"/>
      <c r="B119" s="197" t="s">
        <v>396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0</v>
      </c>
      <c r="R119" s="165"/>
      <c r="S119" s="165">
        <f>SUM(C119:R119)</f>
        <v>0</v>
      </c>
      <c r="T119" s="325" t="s">
        <v>319</v>
      </c>
      <c r="U119" s="371">
        <f>S119</f>
        <v>0</v>
      </c>
      <c r="V119" s="325" t="s">
        <v>395</v>
      </c>
      <c r="W119" s="371">
        <f>U119</f>
        <v>0</v>
      </c>
    </row>
    <row r="120" spans="1:23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0</v>
      </c>
      <c r="R120" s="165"/>
      <c r="S120" s="165">
        <f>SUM(C120:R120)</f>
        <v>0</v>
      </c>
      <c r="T120" s="324" t="s">
        <v>162</v>
      </c>
      <c r="U120" s="371"/>
      <c r="V120" s="324"/>
      <c r="W120" s="371"/>
    </row>
    <row r="121" spans="1:23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204">
        <v>0</v>
      </c>
      <c r="R121" s="165"/>
      <c r="S121" s="165">
        <f>SUM(C121:R121)</f>
        <v>0</v>
      </c>
      <c r="T121" s="324" t="s">
        <v>162</v>
      </c>
      <c r="U121" s="371"/>
      <c r="V121" s="324"/>
      <c r="W121" s="371"/>
    </row>
    <row r="122" spans="1:23" ht="20.100000000000001" customHeight="1">
      <c r="A122" s="95"/>
      <c r="B122" s="197" t="s">
        <v>412</v>
      </c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>
        <v>16787032057</v>
      </c>
      <c r="R122" s="165"/>
      <c r="S122" s="165">
        <f>SUM(C122:R122)</f>
        <v>16787032057</v>
      </c>
      <c r="T122" s="324" t="s">
        <v>324</v>
      </c>
      <c r="U122" s="371">
        <f>S122</f>
        <v>16787032057</v>
      </c>
      <c r="V122" s="325" t="s">
        <v>319</v>
      </c>
      <c r="W122" s="371">
        <f>U122</f>
        <v>16787032057</v>
      </c>
    </row>
    <row r="123" spans="1:23" s="99" customFormat="1" ht="20.100000000000001" customHeight="1">
      <c r="A123" s="71" t="s">
        <v>151</v>
      </c>
      <c r="B123" s="185"/>
      <c r="C123" s="9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5">
        <f>SUM(S124:S130)</f>
        <v>342853653574</v>
      </c>
      <c r="T123" s="324" t="s">
        <v>162</v>
      </c>
      <c r="U123" s="371"/>
      <c r="V123" s="324"/>
      <c r="W123" s="324"/>
    </row>
    <row r="124" spans="1:23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47">
        <v>-2813938003</v>
      </c>
      <c r="S124" s="174">
        <f t="shared" ref="S124:S130" si="6">SUM(C124:R124)</f>
        <v>-2813938003</v>
      </c>
      <c r="T124" s="324" t="s">
        <v>324</v>
      </c>
      <c r="U124" s="371">
        <f>-S124</f>
        <v>2813938003</v>
      </c>
      <c r="V124" s="325" t="s">
        <v>0</v>
      </c>
      <c r="W124" s="371">
        <f t="shared" ref="W124:W130" si="7">U124</f>
        <v>2813938003</v>
      </c>
    </row>
    <row r="125" spans="1:23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47">
        <v>-8497826</v>
      </c>
      <c r="S125" s="174">
        <f t="shared" si="6"/>
        <v>-8497826</v>
      </c>
      <c r="T125" s="324" t="s">
        <v>324</v>
      </c>
      <c r="U125" s="371">
        <f>-S125</f>
        <v>8497826</v>
      </c>
      <c r="V125" s="325" t="s">
        <v>310</v>
      </c>
      <c r="W125" s="371">
        <f t="shared" si="7"/>
        <v>8497826</v>
      </c>
    </row>
    <row r="126" spans="1:23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>
        <v>-16787032057</v>
      </c>
      <c r="R126" s="247">
        <v>0</v>
      </c>
      <c r="S126" s="174">
        <f t="shared" si="6"/>
        <v>-16787032057</v>
      </c>
      <c r="T126" s="325" t="s">
        <v>1</v>
      </c>
      <c r="U126" s="371">
        <f>S126</f>
        <v>-16787032057</v>
      </c>
      <c r="V126" s="324" t="s">
        <v>324</v>
      </c>
      <c r="W126" s="371">
        <f t="shared" si="7"/>
        <v>-16787032057</v>
      </c>
    </row>
    <row r="127" spans="1:23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47">
        <v>0</v>
      </c>
      <c r="S127" s="174">
        <f t="shared" si="6"/>
        <v>0</v>
      </c>
      <c r="T127" s="324" t="s">
        <v>324</v>
      </c>
      <c r="U127" s="371">
        <f>S127</f>
        <v>0</v>
      </c>
      <c r="V127" s="325" t="s">
        <v>332</v>
      </c>
      <c r="W127" s="371">
        <f t="shared" si="7"/>
        <v>0</v>
      </c>
    </row>
    <row r="128" spans="1:23" ht="20.100000000000001" customHeight="1">
      <c r="A128" s="96"/>
      <c r="B128" s="197" t="s">
        <v>206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47">
        <v>0</v>
      </c>
      <c r="S128" s="174">
        <f t="shared" si="6"/>
        <v>0</v>
      </c>
      <c r="T128" s="325" t="s">
        <v>203</v>
      </c>
      <c r="U128" s="371">
        <f>S128</f>
        <v>0</v>
      </c>
      <c r="V128" s="324" t="s">
        <v>324</v>
      </c>
      <c r="W128" s="371">
        <f t="shared" si="7"/>
        <v>0</v>
      </c>
    </row>
    <row r="129" spans="1:23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0</v>
      </c>
      <c r="S129" s="174">
        <f t="shared" si="6"/>
        <v>0</v>
      </c>
      <c r="T129" s="324" t="s">
        <v>324</v>
      </c>
      <c r="U129" s="371">
        <f>S129</f>
        <v>0</v>
      </c>
      <c r="V129" s="325" t="s">
        <v>327</v>
      </c>
      <c r="W129" s="371">
        <f t="shared" si="7"/>
        <v>0</v>
      </c>
    </row>
    <row r="130" spans="1:23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73">
        <v>362463121460</v>
      </c>
      <c r="S130" s="174">
        <f t="shared" si="6"/>
        <v>362463121460</v>
      </c>
      <c r="T130" s="325" t="s">
        <v>74</v>
      </c>
      <c r="U130" s="371">
        <f>S130</f>
        <v>362463121460</v>
      </c>
      <c r="V130" s="324" t="s">
        <v>324</v>
      </c>
      <c r="W130" s="371">
        <f t="shared" si="7"/>
        <v>362463121460</v>
      </c>
    </row>
    <row r="131" spans="1:23" s="99" customFormat="1" ht="20.100000000000001" customHeight="1">
      <c r="A131" s="71" t="s">
        <v>152</v>
      </c>
      <c r="B131" s="185"/>
      <c r="C131" s="9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5">
        <v>0</v>
      </c>
      <c r="T131" s="307" t="s">
        <v>162</v>
      </c>
      <c r="U131" s="371"/>
      <c r="V131" s="324"/>
      <c r="W131" s="324"/>
    </row>
    <row r="132" spans="1:23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07" t="s">
        <v>162</v>
      </c>
      <c r="U132" s="371"/>
      <c r="V132" s="324"/>
      <c r="W132" s="324"/>
    </row>
    <row r="133" spans="1:23" ht="20.100000000000001" customHeight="1">
      <c r="A133" s="95" t="s">
        <v>194</v>
      </c>
      <c r="B133" s="179"/>
      <c r="C133" s="372">
        <v>0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S90+S105+S107+S123+S131</f>
        <v>931771172083</v>
      </c>
      <c r="T133" s="307" t="s">
        <v>162</v>
      </c>
      <c r="U133" s="371"/>
      <c r="V133" s="324"/>
      <c r="W133" s="324"/>
    </row>
    <row r="134" spans="1:23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07" t="s">
        <v>162</v>
      </c>
      <c r="U134" s="371"/>
      <c r="V134" s="324"/>
      <c r="W134" s="324"/>
    </row>
    <row r="135" spans="1:23" s="99" customFormat="1" ht="20.100000000000001" customHeight="1">
      <c r="A135" s="69" t="s">
        <v>8</v>
      </c>
      <c r="B135" s="184"/>
      <c r="C135" s="372"/>
      <c r="D135" s="169"/>
      <c r="E135" s="169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9">
        <f>S92+S133</f>
        <v>-270577861301</v>
      </c>
      <c r="T135" s="305" t="s">
        <v>82</v>
      </c>
      <c r="U135" s="307">
        <f>SUM(U5:U134)</f>
        <v>43107194424678</v>
      </c>
      <c r="V135" s="305" t="s">
        <v>82</v>
      </c>
      <c r="W135" s="307">
        <f>SUM(W5:W134)</f>
        <v>43107159973385</v>
      </c>
    </row>
    <row r="136" spans="1:23" ht="20.100000000000001" customHeight="1">
      <c r="B136" s="100"/>
      <c r="C136" s="94" t="s">
        <v>215</v>
      </c>
      <c r="F136" s="101"/>
    </row>
    <row r="137" spans="1:23" ht="20.100000000000001" customHeight="1">
      <c r="B137" s="102"/>
      <c r="C137" s="202" t="s">
        <v>233</v>
      </c>
      <c r="F137" s="94"/>
      <c r="T137" s="306" t="s">
        <v>168</v>
      </c>
    </row>
    <row r="138" spans="1:23" ht="20.100000000000001" customHeight="1">
      <c r="B138" s="102"/>
      <c r="C138" s="15"/>
      <c r="F138" s="94"/>
      <c r="T138" s="306" t="s">
        <v>153</v>
      </c>
    </row>
    <row r="139" spans="1:23" ht="20.100000000000001" customHeight="1">
      <c r="B139" s="102"/>
      <c r="C139" s="103" t="s">
        <v>207</v>
      </c>
      <c r="D139" s="104">
        <f t="shared" ref="D139:P139" si="8">SUM(D4:D135)</f>
        <v>-879128454</v>
      </c>
      <c r="E139" s="104">
        <f t="shared" si="8"/>
        <v>524088099</v>
      </c>
      <c r="F139" s="104">
        <f t="shared" si="8"/>
        <v>-3875828698000</v>
      </c>
      <c r="G139" s="104">
        <f t="shared" si="8"/>
        <v>3775941298000</v>
      </c>
      <c r="H139" s="104">
        <f t="shared" si="8"/>
        <v>148759833875</v>
      </c>
      <c r="I139" s="104">
        <f t="shared" si="8"/>
        <v>-132943795308</v>
      </c>
      <c r="J139" s="104">
        <f t="shared" si="8"/>
        <v>152402532</v>
      </c>
      <c r="K139" s="104">
        <f t="shared" si="8"/>
        <v>445360007912</v>
      </c>
      <c r="L139" s="104">
        <f t="shared" si="8"/>
        <v>5170285000000</v>
      </c>
      <c r="M139" s="104">
        <f t="shared" si="8"/>
        <v>-4954385000000</v>
      </c>
      <c r="N139" s="104">
        <f t="shared" si="8"/>
        <v>15862408113</v>
      </c>
      <c r="O139" s="104">
        <f t="shared" si="8"/>
        <v>-21084370682</v>
      </c>
      <c r="P139" s="104">
        <f t="shared" si="8"/>
        <v>158091990</v>
      </c>
      <c r="Q139" s="104">
        <f>SUM(Q4:Q135)</f>
        <v>208348375</v>
      </c>
      <c r="R139" s="104">
        <f>SUM(R4:R135)</f>
        <v>359640685631</v>
      </c>
      <c r="S139" s="104">
        <f>SUM(D139:Q139)</f>
        <v>572130486452</v>
      </c>
      <c r="T139" s="308">
        <v>0</v>
      </c>
      <c r="U139" s="370" t="s">
        <v>397</v>
      </c>
      <c r="V139" s="315"/>
    </row>
    <row r="140" spans="1:23" ht="20.100000000000001" customHeight="1">
      <c r="B140" s="102"/>
      <c r="D140" s="94"/>
      <c r="E140" s="94"/>
      <c r="F140" s="94"/>
    </row>
    <row r="141" spans="1:23" ht="20.100000000000001" customHeight="1" thickBot="1">
      <c r="A141" s="105" t="s">
        <v>162</v>
      </c>
      <c r="B141" s="105"/>
      <c r="C141" s="105"/>
    </row>
    <row r="142" spans="1:23" ht="20.100000000000001" customHeight="1">
      <c r="A142" s="106"/>
      <c r="B142" s="106"/>
      <c r="C142" s="107" t="s">
        <v>24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53"/>
      <c r="S142" s="109" t="s">
        <v>24</v>
      </c>
      <c r="T142" s="110" t="s">
        <v>24</v>
      </c>
      <c r="U142" s="9"/>
      <c r="V142" s="9"/>
    </row>
    <row r="143" spans="1:23" ht="20.100000000000001" customHeight="1">
      <c r="A143" s="111" t="s">
        <v>19</v>
      </c>
      <c r="B143" s="112"/>
      <c r="C143" s="113" t="s">
        <v>235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114" t="s">
        <v>247</v>
      </c>
      <c r="T143" s="115" t="s">
        <v>247</v>
      </c>
      <c r="U143" s="4"/>
      <c r="V143" s="4"/>
    </row>
    <row r="144" spans="1:23" ht="20.100000000000001" customHeight="1">
      <c r="A144" s="116" t="s">
        <v>35</v>
      </c>
      <c r="B144" s="117"/>
      <c r="C144" s="118">
        <f>SUM(C145:C155)</f>
        <v>1275400998</v>
      </c>
      <c r="D144" s="119">
        <f>SUM(D145:D155)</f>
        <v>-1275400998</v>
      </c>
      <c r="E144" s="119">
        <f>SUM(E145:E155)</f>
        <v>989900934</v>
      </c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120">
        <f>SUM(C144:Q144)</f>
        <v>989900934</v>
      </c>
      <c r="T144" s="309">
        <f>SUM(T145:T155)</f>
        <v>989900934</v>
      </c>
      <c r="U144" s="316"/>
      <c r="V144" s="316"/>
      <c r="W144" s="89">
        <f>S144-T144</f>
        <v>0</v>
      </c>
    </row>
    <row r="145" spans="1:23" ht="20.100000000000001" customHeight="1">
      <c r="A145" s="186" t="s">
        <v>31</v>
      </c>
      <c r="B145" s="187"/>
      <c r="C145" s="205">
        <v>464131</v>
      </c>
      <c r="D145" s="206">
        <v>-464131</v>
      </c>
      <c r="E145" s="206">
        <v>464131</v>
      </c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122">
        <f t="shared" ref="S145:S185" si="9">SUM(C145:Q145)</f>
        <v>464131</v>
      </c>
      <c r="T145" s="209">
        <v>464131</v>
      </c>
      <c r="U145" s="293"/>
      <c r="V145" s="293"/>
      <c r="W145" s="89">
        <f t="shared" ref="W145:W173" si="10">S145-T145</f>
        <v>0</v>
      </c>
    </row>
    <row r="146" spans="1:23" ht="20.100000000000001" customHeight="1">
      <c r="A146" s="186" t="s">
        <v>95</v>
      </c>
      <c r="B146" s="187"/>
      <c r="C146" s="205">
        <v>4245844</v>
      </c>
      <c r="D146" s="206">
        <v>-4245844</v>
      </c>
      <c r="E146" s="206">
        <v>2900780</v>
      </c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22">
        <f t="shared" si="9"/>
        <v>2900780</v>
      </c>
      <c r="T146" s="209">
        <v>2900780</v>
      </c>
      <c r="U146" s="293"/>
      <c r="V146" s="293"/>
      <c r="W146" s="89">
        <f t="shared" si="10"/>
        <v>0</v>
      </c>
    </row>
    <row r="147" spans="1:23" ht="20.100000000000001" customHeight="1">
      <c r="A147" s="186" t="s">
        <v>25</v>
      </c>
      <c r="B147" s="187"/>
      <c r="C147" s="121">
        <v>0</v>
      </c>
      <c r="D147" s="121">
        <v>0</v>
      </c>
      <c r="E147" s="144">
        <v>0</v>
      </c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122">
        <f t="shared" si="9"/>
        <v>0</v>
      </c>
      <c r="T147" s="133">
        <v>0</v>
      </c>
      <c r="U147" s="294"/>
      <c r="V147" s="294"/>
      <c r="W147" s="89">
        <f t="shared" si="10"/>
        <v>0</v>
      </c>
    </row>
    <row r="148" spans="1:23" ht="20.100000000000001" customHeight="1">
      <c r="A148" s="186" t="s">
        <v>97</v>
      </c>
      <c r="B148" s="187"/>
      <c r="C148" s="205">
        <v>962825971</v>
      </c>
      <c r="D148" s="205">
        <v>-962825971</v>
      </c>
      <c r="E148" s="206">
        <v>706686948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si="9"/>
        <v>706686948</v>
      </c>
      <c r="T148" s="209">
        <v>706686948</v>
      </c>
      <c r="U148" s="293"/>
      <c r="V148" s="293"/>
      <c r="W148" s="89">
        <f t="shared" si="10"/>
        <v>0</v>
      </c>
    </row>
    <row r="149" spans="1:23" ht="20.100000000000001" customHeight="1">
      <c r="A149" s="186" t="s">
        <v>26</v>
      </c>
      <c r="B149" s="187"/>
      <c r="C149" s="205">
        <v>147725583</v>
      </c>
      <c r="D149" s="206">
        <v>-147725583</v>
      </c>
      <c r="E149" s="206">
        <v>156741931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9"/>
        <v>156741931</v>
      </c>
      <c r="T149" s="209">
        <v>156741931</v>
      </c>
      <c r="U149" s="293"/>
      <c r="V149" s="293"/>
      <c r="W149" s="89">
        <f t="shared" si="10"/>
        <v>0</v>
      </c>
    </row>
    <row r="150" spans="1:23" ht="20.100000000000001" customHeight="1">
      <c r="A150" s="186" t="s">
        <v>27</v>
      </c>
      <c r="B150" s="187"/>
      <c r="C150" s="205">
        <v>95556060</v>
      </c>
      <c r="D150" s="206">
        <v>-95556060</v>
      </c>
      <c r="E150" s="206">
        <v>69261187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9"/>
        <v>69261187</v>
      </c>
      <c r="T150" s="209">
        <v>69261187</v>
      </c>
      <c r="U150" s="293"/>
      <c r="V150" s="293"/>
      <c r="W150" s="89">
        <f t="shared" si="10"/>
        <v>0</v>
      </c>
    </row>
    <row r="151" spans="1:23" ht="20.100000000000001" customHeight="1">
      <c r="A151" s="186" t="s">
        <v>28</v>
      </c>
      <c r="B151" s="187"/>
      <c r="C151" s="205">
        <v>43406609</v>
      </c>
      <c r="D151" s="206">
        <v>-43406609</v>
      </c>
      <c r="E151" s="206">
        <v>44321518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9"/>
        <v>44321518</v>
      </c>
      <c r="T151" s="209">
        <v>44321518</v>
      </c>
      <c r="U151" s="293"/>
      <c r="V151" s="293"/>
      <c r="W151" s="89">
        <f t="shared" si="10"/>
        <v>0</v>
      </c>
    </row>
    <row r="152" spans="1:23" ht="20.100000000000001" customHeight="1">
      <c r="A152" s="186" t="s">
        <v>96</v>
      </c>
      <c r="B152" s="187"/>
      <c r="C152" s="121">
        <v>0</v>
      </c>
      <c r="D152" s="144">
        <v>0</v>
      </c>
      <c r="E152" s="144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9"/>
        <v>0</v>
      </c>
      <c r="T152" s="133">
        <v>0</v>
      </c>
      <c r="U152" s="294"/>
      <c r="V152" s="294"/>
      <c r="W152" s="89">
        <f t="shared" si="10"/>
        <v>0</v>
      </c>
    </row>
    <row r="153" spans="1:23" ht="20.100000000000001" customHeight="1">
      <c r="A153" s="186" t="s">
        <v>98</v>
      </c>
      <c r="B153" s="187"/>
      <c r="C153" s="121">
        <v>0</v>
      </c>
      <c r="D153" s="144">
        <v>0</v>
      </c>
      <c r="E153" s="144">
        <v>0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9"/>
        <v>0</v>
      </c>
      <c r="T153" s="133">
        <v>0</v>
      </c>
      <c r="U153" s="294"/>
      <c r="V153" s="294"/>
      <c r="W153" s="89">
        <f t="shared" si="10"/>
        <v>0</v>
      </c>
    </row>
    <row r="154" spans="1:23" ht="20.100000000000001" customHeight="1">
      <c r="A154" s="186" t="s">
        <v>223</v>
      </c>
      <c r="B154" s="187"/>
      <c r="C154" s="121">
        <v>0</v>
      </c>
      <c r="D154" s="121">
        <v>0</v>
      </c>
      <c r="E154" s="121">
        <v>0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9"/>
        <v>0</v>
      </c>
      <c r="T154" s="133">
        <v>0</v>
      </c>
      <c r="U154" s="294"/>
      <c r="V154" s="294"/>
      <c r="W154" s="89">
        <f t="shared" si="10"/>
        <v>0</v>
      </c>
    </row>
    <row r="155" spans="1:23" ht="20.100000000000001" customHeight="1">
      <c r="A155" s="226" t="s">
        <v>244</v>
      </c>
      <c r="B155" s="187"/>
      <c r="C155" s="121">
        <v>21176800</v>
      </c>
      <c r="D155" s="144">
        <v>-21176800</v>
      </c>
      <c r="E155" s="225">
        <v>9524439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>SUM(C155:Q155)</f>
        <v>9524439</v>
      </c>
      <c r="T155" s="133">
        <v>9524439</v>
      </c>
      <c r="U155" s="294"/>
      <c r="V155" s="294"/>
      <c r="W155" s="89">
        <f>S155-T155</f>
        <v>0</v>
      </c>
    </row>
    <row r="156" spans="1:23" ht="20.100000000000001" customHeight="1">
      <c r="A156" s="702" t="s">
        <v>208</v>
      </c>
      <c r="B156" s="703"/>
      <c r="C156" s="207">
        <v>2956111</v>
      </c>
      <c r="D156" s="219">
        <v>-2956111</v>
      </c>
      <c r="E156" s="219">
        <v>3010669</v>
      </c>
      <c r="F156" s="98"/>
      <c r="G156" s="98"/>
      <c r="H156" s="98"/>
      <c r="I156" s="98"/>
      <c r="J156" s="98"/>
      <c r="K156" s="98"/>
      <c r="L156" s="98"/>
      <c r="M156" s="98"/>
      <c r="N156" s="154"/>
      <c r="O156" s="98"/>
      <c r="P156" s="98"/>
      <c r="Q156" s="98"/>
      <c r="R156" s="98"/>
      <c r="S156" s="120">
        <f t="shared" si="9"/>
        <v>3010669</v>
      </c>
      <c r="T156" s="216">
        <v>3010669</v>
      </c>
      <c r="U156" s="298"/>
      <c r="V156" s="298"/>
      <c r="W156" s="89">
        <f t="shared" si="10"/>
        <v>0</v>
      </c>
    </row>
    <row r="157" spans="1:23" ht="20.100000000000001" customHeight="1">
      <c r="A157" s="702" t="s">
        <v>209</v>
      </c>
      <c r="B157" s="704"/>
      <c r="C157" s="207">
        <v>0</v>
      </c>
      <c r="D157" s="98"/>
      <c r="E157" s="208">
        <v>0</v>
      </c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120">
        <f t="shared" si="9"/>
        <v>0</v>
      </c>
      <c r="T157" s="216">
        <v>0</v>
      </c>
      <c r="U157" s="298"/>
      <c r="V157" s="298"/>
      <c r="W157" s="89">
        <f t="shared" si="10"/>
        <v>0</v>
      </c>
    </row>
    <row r="158" spans="1:23" ht="20.100000000000001" customHeight="1">
      <c r="A158" s="698" t="s">
        <v>36</v>
      </c>
      <c r="B158" s="699"/>
      <c r="C158" s="118">
        <f>SUM(C159:C160)</f>
        <v>1717443589305</v>
      </c>
      <c r="D158" s="70">
        <f>SUM(D159:D160)</f>
        <v>0</v>
      </c>
      <c r="E158" s="70">
        <f>SUM(E159:E160)</f>
        <v>0</v>
      </c>
      <c r="F158" s="232">
        <f>F159+F160</f>
        <v>-1717242019000</v>
      </c>
      <c r="G158" s="232">
        <f>G159+G160</f>
        <v>3303799519000</v>
      </c>
      <c r="H158" s="70">
        <f>H159+H160</f>
        <v>0</v>
      </c>
      <c r="I158" s="70">
        <f>I159+I160</f>
        <v>0</v>
      </c>
      <c r="J158" s="70">
        <f t="shared" ref="J158:R158" si="11">J159+J160</f>
        <v>0</v>
      </c>
      <c r="K158" s="70">
        <f t="shared" si="11"/>
        <v>0</v>
      </c>
      <c r="L158" s="70">
        <f t="shared" si="11"/>
        <v>0</v>
      </c>
      <c r="M158" s="70">
        <f t="shared" si="11"/>
        <v>0</v>
      </c>
      <c r="N158" s="70">
        <f t="shared" si="11"/>
        <v>0</v>
      </c>
      <c r="O158" s="70">
        <f t="shared" si="11"/>
        <v>0</v>
      </c>
      <c r="P158" s="70">
        <f t="shared" si="11"/>
        <v>0</v>
      </c>
      <c r="Q158" s="70">
        <f t="shared" si="11"/>
        <v>-49317538</v>
      </c>
      <c r="R158" s="70">
        <f t="shared" si="11"/>
        <v>0</v>
      </c>
      <c r="S158" s="120">
        <f>SUM(C158:Q158)</f>
        <v>3303951771767</v>
      </c>
      <c r="T158" s="218">
        <f>SUM(T159:T160)</f>
        <v>3303951771767</v>
      </c>
      <c r="U158" s="299"/>
      <c r="V158" s="299"/>
      <c r="W158" s="89">
        <f>S158-T158</f>
        <v>0</v>
      </c>
    </row>
    <row r="159" spans="1:23" ht="20.100000000000001" customHeight="1">
      <c r="A159" s="142" t="s">
        <v>154</v>
      </c>
      <c r="B159" s="188"/>
      <c r="C159" s="205">
        <v>201570305</v>
      </c>
      <c r="D159" s="95"/>
      <c r="E159" s="95"/>
      <c r="F159" s="95"/>
      <c r="H159" s="95"/>
      <c r="I159" s="95"/>
      <c r="J159" s="95"/>
      <c r="K159" s="95"/>
      <c r="L159" s="95"/>
      <c r="M159" s="95"/>
      <c r="N159" s="95"/>
      <c r="O159" s="95"/>
      <c r="P159" s="95"/>
      <c r="Q159" s="246">
        <v>-49317538</v>
      </c>
      <c r="R159" s="95"/>
      <c r="S159" s="122">
        <f>SUM(C159:Q159)</f>
        <v>152252767</v>
      </c>
      <c r="T159" s="209">
        <v>152252767</v>
      </c>
      <c r="U159" s="293"/>
      <c r="V159" s="293"/>
      <c r="W159" s="89">
        <f t="shared" si="10"/>
        <v>0</v>
      </c>
    </row>
    <row r="160" spans="1:23" ht="20.100000000000001" customHeight="1">
      <c r="A160" s="198" t="s">
        <v>56</v>
      </c>
      <c r="B160" s="188"/>
      <c r="C160" s="205">
        <v>1717242019000</v>
      </c>
      <c r="D160" s="95"/>
      <c r="E160" s="95"/>
      <c r="F160" s="205">
        <v>-1717242019000</v>
      </c>
      <c r="G160" s="231">
        <v>3303799519000</v>
      </c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122">
        <f>SUM(C160:Q160)</f>
        <v>3303799519000</v>
      </c>
      <c r="T160" s="209">
        <v>3303799519000</v>
      </c>
      <c r="U160" s="293"/>
      <c r="V160" s="293"/>
      <c r="W160" s="89">
        <f t="shared" si="10"/>
        <v>0</v>
      </c>
    </row>
    <row r="161" spans="1:23" ht="20.100000000000001" customHeight="1">
      <c r="A161" s="116" t="s">
        <v>37</v>
      </c>
      <c r="B161" s="124"/>
      <c r="C161" s="125">
        <f>SUM(C162:C164)</f>
        <v>-325351741</v>
      </c>
      <c r="D161" s="70">
        <f t="shared" ref="D161:P161" si="12">SUM(D162:D166)</f>
        <v>0</v>
      </c>
      <c r="E161" s="123">
        <f t="shared" si="12"/>
        <v>0</v>
      </c>
      <c r="F161" s="123">
        <f t="shared" si="12"/>
        <v>0</v>
      </c>
      <c r="G161" s="123">
        <f t="shared" si="12"/>
        <v>0</v>
      </c>
      <c r="H161" s="123">
        <f t="shared" si="12"/>
        <v>0</v>
      </c>
      <c r="I161" s="123">
        <f t="shared" si="12"/>
        <v>0</v>
      </c>
      <c r="J161" s="123">
        <f>SUM(J162:J166)</f>
        <v>325351741</v>
      </c>
      <c r="K161" s="123">
        <f>SUM(K162:K166)</f>
        <v>-170129038</v>
      </c>
      <c r="L161" s="123">
        <f t="shared" si="12"/>
        <v>0</v>
      </c>
      <c r="M161" s="123">
        <f t="shared" si="12"/>
        <v>0</v>
      </c>
      <c r="N161" s="123">
        <f t="shared" si="12"/>
        <v>0</v>
      </c>
      <c r="O161" s="123">
        <f t="shared" si="12"/>
        <v>0</v>
      </c>
      <c r="P161" s="123">
        <f t="shared" si="12"/>
        <v>0</v>
      </c>
      <c r="Q161" s="123">
        <f>SUM(Q162:Q166)</f>
        <v>-24382316</v>
      </c>
      <c r="R161" s="123"/>
      <c r="S161" s="120">
        <f t="shared" si="9"/>
        <v>-194511354</v>
      </c>
      <c r="T161" s="310">
        <f>SUM(T162:T165)</f>
        <v>-194511354</v>
      </c>
      <c r="U161" s="317"/>
      <c r="V161" s="317"/>
      <c r="W161" s="89">
        <f t="shared" si="10"/>
        <v>0</v>
      </c>
    </row>
    <row r="162" spans="1:23" ht="20.100000000000001" customHeight="1">
      <c r="A162" s="142" t="s">
        <v>229</v>
      </c>
      <c r="B162" s="189"/>
      <c r="C162" s="210">
        <v>-2780350</v>
      </c>
      <c r="D162" s="95"/>
      <c r="E162" s="95"/>
      <c r="F162" s="95"/>
      <c r="G162" s="95"/>
      <c r="H162" s="95"/>
      <c r="I162" s="95"/>
      <c r="J162" s="206">
        <v>2780350</v>
      </c>
      <c r="K162" s="206">
        <v>-1555825</v>
      </c>
      <c r="L162" s="95"/>
      <c r="M162" s="95"/>
      <c r="N162" s="95"/>
      <c r="O162" s="95"/>
      <c r="P162" s="95"/>
      <c r="Q162" s="95"/>
      <c r="R162" s="95"/>
      <c r="S162" s="122">
        <f t="shared" si="9"/>
        <v>-1555825</v>
      </c>
      <c r="T162" s="236">
        <v>-1555825</v>
      </c>
      <c r="U162" s="295"/>
      <c r="V162" s="295"/>
      <c r="W162" s="89">
        <f t="shared" si="10"/>
        <v>0</v>
      </c>
    </row>
    <row r="163" spans="1:23" ht="20.100000000000001" customHeight="1">
      <c r="A163" s="142" t="s">
        <v>230</v>
      </c>
      <c r="B163" s="189"/>
      <c r="C163" s="210">
        <v>-322571391</v>
      </c>
      <c r="D163" s="95"/>
      <c r="E163" s="95"/>
      <c r="F163" s="95"/>
      <c r="G163" s="95"/>
      <c r="H163" s="95"/>
      <c r="I163" s="95"/>
      <c r="J163" s="206">
        <v>322571391</v>
      </c>
      <c r="K163" s="206">
        <v>-168573213</v>
      </c>
      <c r="L163" s="95"/>
      <c r="M163" s="95"/>
      <c r="N163" s="95"/>
      <c r="O163" s="95"/>
      <c r="P163" s="95"/>
      <c r="Q163" s="213">
        <v>-24382316</v>
      </c>
      <c r="R163" s="95"/>
      <c r="S163" s="122">
        <f t="shared" si="9"/>
        <v>-192955529</v>
      </c>
      <c r="T163" s="236">
        <v>-192955529</v>
      </c>
      <c r="U163" s="295"/>
      <c r="V163" s="295"/>
      <c r="W163" s="89">
        <f t="shared" si="10"/>
        <v>0</v>
      </c>
    </row>
    <row r="164" spans="1:23" ht="20.100000000000001" customHeight="1">
      <c r="A164" s="142"/>
      <c r="B164" s="189"/>
      <c r="C164" s="126">
        <v>0</v>
      </c>
      <c r="D164" s="95"/>
      <c r="E164" s="95"/>
      <c r="F164" s="95"/>
      <c r="G164" s="95"/>
      <c r="H164" s="95"/>
      <c r="I164" s="95"/>
      <c r="J164" s="144">
        <v>0</v>
      </c>
      <c r="K164" s="144">
        <v>0</v>
      </c>
      <c r="L164" s="95"/>
      <c r="M164" s="95"/>
      <c r="N164" s="95"/>
      <c r="O164" s="95"/>
      <c r="P164" s="95"/>
      <c r="Q164" s="95"/>
      <c r="R164" s="95"/>
      <c r="S164" s="122">
        <f t="shared" si="9"/>
        <v>0</v>
      </c>
      <c r="T164" s="211">
        <v>0</v>
      </c>
      <c r="U164" s="32"/>
      <c r="V164" s="32"/>
      <c r="W164" s="89">
        <f t="shared" si="10"/>
        <v>0</v>
      </c>
    </row>
    <row r="165" spans="1:23" ht="20.100000000000001" customHeight="1">
      <c r="A165" s="142" t="s">
        <v>168</v>
      </c>
      <c r="B165" s="189"/>
      <c r="C165" s="126">
        <v>0</v>
      </c>
      <c r="D165" s="95"/>
      <c r="E165" s="95"/>
      <c r="F165" s="95"/>
      <c r="G165" s="95"/>
      <c r="H165" s="95"/>
      <c r="I165" s="95"/>
      <c r="J165" s="144">
        <v>0</v>
      </c>
      <c r="K165" s="95">
        <v>0</v>
      </c>
      <c r="L165" s="95"/>
      <c r="M165" s="95"/>
      <c r="N165" s="95"/>
      <c r="O165" s="95"/>
      <c r="P165" s="95"/>
      <c r="Q165" s="95"/>
      <c r="R165" s="95"/>
      <c r="S165" s="122">
        <f t="shared" si="9"/>
        <v>0</v>
      </c>
      <c r="T165" s="211">
        <v>0</v>
      </c>
      <c r="U165" s="32"/>
      <c r="V165" s="32"/>
      <c r="W165" s="89">
        <f t="shared" si="10"/>
        <v>0</v>
      </c>
    </row>
    <row r="166" spans="1:23" ht="20.100000000000001" customHeight="1">
      <c r="A166" s="142"/>
      <c r="B166" s="189"/>
      <c r="C166" s="126"/>
      <c r="D166" s="95"/>
      <c r="E166" s="95"/>
      <c r="F166" s="95"/>
      <c r="G166" s="95"/>
      <c r="H166" s="95"/>
      <c r="I166" s="95"/>
      <c r="J166" s="121"/>
      <c r="K166" s="121"/>
      <c r="L166" s="95"/>
      <c r="M166" s="95"/>
      <c r="N166" s="95"/>
      <c r="O166" s="95"/>
      <c r="P166" s="95"/>
      <c r="Q166" s="95"/>
      <c r="R166" s="95"/>
      <c r="S166" s="122"/>
      <c r="T166" s="212"/>
      <c r="U166" s="296"/>
      <c r="V166" s="296"/>
    </row>
    <row r="167" spans="1:23" ht="20.100000000000001" customHeight="1">
      <c r="A167" s="116" t="s">
        <v>170</v>
      </c>
      <c r="B167" s="190"/>
      <c r="C167" s="127">
        <f>C168+C175</f>
        <v>197460683145</v>
      </c>
      <c r="D167" s="127">
        <f t="shared" ref="D167:R167" si="13">D168+D175</f>
        <v>0</v>
      </c>
      <c r="E167" s="127">
        <f t="shared" si="13"/>
        <v>0</v>
      </c>
      <c r="F167" s="127">
        <f t="shared" si="13"/>
        <v>0</v>
      </c>
      <c r="G167" s="127">
        <f t="shared" si="13"/>
        <v>0</v>
      </c>
      <c r="H167" s="127">
        <f t="shared" si="13"/>
        <v>0</v>
      </c>
      <c r="I167" s="127">
        <f t="shared" si="13"/>
        <v>0</v>
      </c>
      <c r="J167" s="127">
        <f t="shared" si="13"/>
        <v>0</v>
      </c>
      <c r="K167" s="127">
        <f t="shared" si="13"/>
        <v>0</v>
      </c>
      <c r="L167" s="127">
        <f t="shared" si="13"/>
        <v>0</v>
      </c>
      <c r="M167" s="127">
        <f t="shared" si="13"/>
        <v>0</v>
      </c>
      <c r="N167" s="154">
        <f t="shared" si="13"/>
        <v>15843547512</v>
      </c>
      <c r="O167" s="154">
        <f t="shared" si="13"/>
        <v>-15132174793</v>
      </c>
      <c r="P167" s="154">
        <f t="shared" si="13"/>
        <v>-725507197</v>
      </c>
      <c r="Q167" s="154">
        <f t="shared" si="13"/>
        <v>904999927</v>
      </c>
      <c r="R167" s="154">
        <f t="shared" si="13"/>
        <v>0</v>
      </c>
      <c r="S167" s="120">
        <f t="shared" ref="S167:S172" si="14">SUM(C167:R167)</f>
        <v>198351548594</v>
      </c>
      <c r="T167" s="129">
        <f>T168+T175</f>
        <v>198351548594</v>
      </c>
      <c r="U167" s="297"/>
      <c r="V167" s="297"/>
      <c r="W167" s="89">
        <f t="shared" si="10"/>
        <v>0</v>
      </c>
    </row>
    <row r="168" spans="1:23" ht="20.100000000000001" customHeight="1">
      <c r="A168" s="162" t="s">
        <v>39</v>
      </c>
      <c r="B168" s="190"/>
      <c r="C168" s="127">
        <f>SUM(C169:C173)</f>
        <v>167060184637</v>
      </c>
      <c r="D168" s="123">
        <f t="shared" ref="D168:R168" si="15">SUM(D169:D174)</f>
        <v>0</v>
      </c>
      <c r="E168" s="123">
        <f t="shared" si="15"/>
        <v>0</v>
      </c>
      <c r="F168" s="123">
        <f t="shared" si="15"/>
        <v>0</v>
      </c>
      <c r="G168" s="123">
        <f t="shared" si="15"/>
        <v>0</v>
      </c>
      <c r="H168" s="123">
        <f t="shared" si="15"/>
        <v>0</v>
      </c>
      <c r="I168" s="123">
        <f t="shared" si="15"/>
        <v>0</v>
      </c>
      <c r="J168" s="123">
        <f t="shared" si="15"/>
        <v>0</v>
      </c>
      <c r="K168" s="123">
        <f t="shared" si="15"/>
        <v>0</v>
      </c>
      <c r="L168" s="123">
        <f t="shared" si="15"/>
        <v>0</v>
      </c>
      <c r="M168" s="123">
        <f t="shared" si="15"/>
        <v>0</v>
      </c>
      <c r="N168" s="123">
        <f t="shared" si="15"/>
        <v>132339460</v>
      </c>
      <c r="O168" s="123">
        <f t="shared" si="15"/>
        <v>-3893593412</v>
      </c>
      <c r="P168" s="123">
        <f t="shared" si="15"/>
        <v>-18713433</v>
      </c>
      <c r="Q168" s="123">
        <f t="shared" si="15"/>
        <v>-270868503</v>
      </c>
      <c r="R168" s="123">
        <f t="shared" si="15"/>
        <v>0</v>
      </c>
      <c r="S168" s="128">
        <f t="shared" si="14"/>
        <v>163009348749</v>
      </c>
      <c r="T168" s="129">
        <f>SUM(T169:T173)</f>
        <v>163009348749</v>
      </c>
      <c r="U168" s="297"/>
      <c r="V168" s="297"/>
      <c r="W168" s="89">
        <f t="shared" si="10"/>
        <v>0</v>
      </c>
    </row>
    <row r="169" spans="1:23" ht="20.100000000000001" customHeight="1">
      <c r="A169" s="142" t="s">
        <v>0</v>
      </c>
      <c r="B169" s="191"/>
      <c r="C169" s="205">
        <v>106257286272</v>
      </c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213">
        <v>0</v>
      </c>
      <c r="O169" s="213">
        <v>0</v>
      </c>
      <c r="P169" s="213">
        <v>0</v>
      </c>
      <c r="Q169" s="205">
        <v>-177614952</v>
      </c>
      <c r="R169" s="121">
        <v>0</v>
      </c>
      <c r="S169" s="122">
        <f t="shared" si="14"/>
        <v>106079671320</v>
      </c>
      <c r="T169" s="216">
        <v>106079671320</v>
      </c>
      <c r="U169" s="298"/>
      <c r="V169" s="298"/>
      <c r="W169" s="89">
        <f t="shared" si="10"/>
        <v>0</v>
      </c>
    </row>
    <row r="170" spans="1:23" ht="20.100000000000001" customHeight="1">
      <c r="A170" s="142" t="s">
        <v>21</v>
      </c>
      <c r="B170" s="191"/>
      <c r="C170" s="205">
        <v>169564674</v>
      </c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206">
        <v>0</v>
      </c>
      <c r="O170" s="206">
        <v>0</v>
      </c>
      <c r="P170" s="205">
        <v>-269781</v>
      </c>
      <c r="Q170" s="205">
        <v>0</v>
      </c>
      <c r="R170" s="121">
        <v>0</v>
      </c>
      <c r="S170" s="122">
        <f t="shared" si="14"/>
        <v>169294893</v>
      </c>
      <c r="T170" s="216">
        <v>169294893</v>
      </c>
      <c r="U170" s="298"/>
      <c r="V170" s="298"/>
      <c r="W170" s="89">
        <f t="shared" si="10"/>
        <v>0</v>
      </c>
    </row>
    <row r="171" spans="1:23" ht="20.100000000000001" customHeight="1">
      <c r="A171" s="192" t="s">
        <v>1</v>
      </c>
      <c r="B171" s="191"/>
      <c r="C171" s="205">
        <v>43198995081</v>
      </c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206">
        <v>26977797</v>
      </c>
      <c r="O171" s="205">
        <v>-2113477164</v>
      </c>
      <c r="P171" s="205">
        <v>-13157126</v>
      </c>
      <c r="Q171" s="205">
        <v>-72781516</v>
      </c>
      <c r="R171" s="121">
        <v>0</v>
      </c>
      <c r="S171" s="122">
        <f t="shared" si="14"/>
        <v>41026557072</v>
      </c>
      <c r="T171" s="216">
        <v>41026557072</v>
      </c>
      <c r="U171" s="298"/>
      <c r="V171" s="298"/>
      <c r="W171" s="89">
        <f t="shared" si="10"/>
        <v>0</v>
      </c>
    </row>
    <row r="172" spans="1:23" ht="20.100000000000001" customHeight="1">
      <c r="A172" s="142" t="s">
        <v>20</v>
      </c>
      <c r="B172" s="191"/>
      <c r="C172" s="205">
        <v>17228573385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06">
        <v>105361663</v>
      </c>
      <c r="O172" s="205">
        <v>-1704188880</v>
      </c>
      <c r="P172" s="205">
        <v>-5286526</v>
      </c>
      <c r="Q172" s="205">
        <v>-20472035</v>
      </c>
      <c r="R172" s="121">
        <v>0</v>
      </c>
      <c r="S172" s="122">
        <f t="shared" si="14"/>
        <v>15603987607</v>
      </c>
      <c r="T172" s="216">
        <v>15603987607</v>
      </c>
      <c r="U172" s="298"/>
      <c r="V172" s="298"/>
      <c r="W172" s="89">
        <f t="shared" si="10"/>
        <v>0</v>
      </c>
    </row>
    <row r="173" spans="1:23" ht="20.100000000000001" customHeight="1">
      <c r="A173" s="142" t="s">
        <v>203</v>
      </c>
      <c r="B173" s="191"/>
      <c r="C173" s="205">
        <v>205765225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-75927368</v>
      </c>
      <c r="P173" s="206">
        <v>0</v>
      </c>
      <c r="Q173" s="213">
        <v>0</v>
      </c>
      <c r="R173" s="95">
        <v>0</v>
      </c>
      <c r="S173" s="122">
        <f>SUM(C173:R173)</f>
        <v>129837857</v>
      </c>
      <c r="T173" s="216">
        <v>129837857</v>
      </c>
      <c r="U173" s="298"/>
      <c r="V173" s="298"/>
      <c r="W173" s="89">
        <f t="shared" si="10"/>
        <v>0</v>
      </c>
    </row>
    <row r="174" spans="1:23" ht="20.100000000000001" customHeight="1">
      <c r="A174" s="142"/>
      <c r="B174" s="191"/>
      <c r="C174" s="121">
        <v>0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121"/>
      <c r="O174" s="95"/>
      <c r="P174" s="152"/>
      <c r="Q174" s="121"/>
      <c r="R174" s="121"/>
      <c r="S174" s="122">
        <f t="shared" si="9"/>
        <v>0</v>
      </c>
      <c r="T174" s="218"/>
      <c r="U174" s="299"/>
      <c r="V174" s="299"/>
    </row>
    <row r="175" spans="1:23" ht="20.100000000000001" customHeight="1">
      <c r="A175" s="193" t="s">
        <v>40</v>
      </c>
      <c r="B175" s="190"/>
      <c r="C175" s="220">
        <v>30400498508</v>
      </c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208">
        <v>15711208052</v>
      </c>
      <c r="O175" s="208">
        <v>-11238581381</v>
      </c>
      <c r="P175" s="208">
        <v>-706793764</v>
      </c>
      <c r="Q175" s="208">
        <v>1175868430</v>
      </c>
      <c r="R175" s="119"/>
      <c r="S175" s="128">
        <f t="shared" si="9"/>
        <v>35342199845</v>
      </c>
      <c r="T175" s="221">
        <v>35342199845</v>
      </c>
      <c r="U175" s="300"/>
      <c r="V175" s="300"/>
      <c r="W175" s="89">
        <f t="shared" ref="W175:W185" si="16">S175-T175</f>
        <v>0</v>
      </c>
    </row>
    <row r="176" spans="1:23" ht="20.100000000000001" customHeight="1">
      <c r="A176" s="130" t="s">
        <v>41</v>
      </c>
      <c r="B176" s="190"/>
      <c r="C176" s="125">
        <f>SUM(C177:C178)</f>
        <v>14757189500</v>
      </c>
      <c r="D176" s="123">
        <f t="shared" ref="D176:Q176" si="17">SUM(D177:D178)</f>
        <v>0</v>
      </c>
      <c r="E176" s="123">
        <f t="shared" si="17"/>
        <v>0</v>
      </c>
      <c r="F176" s="123">
        <f t="shared" si="17"/>
        <v>0</v>
      </c>
      <c r="G176" s="123">
        <f t="shared" si="17"/>
        <v>0</v>
      </c>
      <c r="H176" s="123">
        <f t="shared" si="17"/>
        <v>0</v>
      </c>
      <c r="I176" s="123">
        <f t="shared" si="17"/>
        <v>0</v>
      </c>
      <c r="J176" s="123">
        <f t="shared" si="17"/>
        <v>0</v>
      </c>
      <c r="K176" s="123">
        <f t="shared" si="17"/>
        <v>0</v>
      </c>
      <c r="L176" s="123">
        <f t="shared" si="17"/>
        <v>0</v>
      </c>
      <c r="M176" s="123">
        <f t="shared" si="17"/>
        <v>0</v>
      </c>
      <c r="N176" s="123">
        <f t="shared" si="17"/>
        <v>2615360000</v>
      </c>
      <c r="O176" s="123">
        <f t="shared" si="17"/>
        <v>-5550000000</v>
      </c>
      <c r="P176" s="123">
        <f t="shared" si="17"/>
        <v>-113400</v>
      </c>
      <c r="Q176" s="123">
        <f t="shared" si="17"/>
        <v>42831600</v>
      </c>
      <c r="R176" s="123"/>
      <c r="S176" s="120">
        <f t="shared" si="9"/>
        <v>11865267700</v>
      </c>
      <c r="T176" s="310">
        <f>SUM(T177:T178)</f>
        <v>11865267700</v>
      </c>
      <c r="U176" s="317"/>
      <c r="V176" s="317"/>
      <c r="W176" s="89">
        <f t="shared" si="16"/>
        <v>0</v>
      </c>
    </row>
    <row r="177" spans="1:23" ht="20.100000000000001" customHeight="1">
      <c r="A177" s="142" t="s">
        <v>171</v>
      </c>
      <c r="B177" s="131"/>
      <c r="C177" s="205">
        <v>110189500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206">
        <v>360000</v>
      </c>
      <c r="O177" s="95"/>
      <c r="P177" s="205">
        <v>-113400</v>
      </c>
      <c r="Q177" s="205">
        <v>831600</v>
      </c>
      <c r="R177" s="121"/>
      <c r="S177" s="122">
        <f t="shared" si="9"/>
        <v>111267700</v>
      </c>
      <c r="T177" s="209">
        <v>111267700</v>
      </c>
      <c r="U177" s="293"/>
      <c r="V177" s="293"/>
      <c r="W177" s="89">
        <f t="shared" si="16"/>
        <v>0</v>
      </c>
    </row>
    <row r="178" spans="1:23" ht="20.100000000000001" customHeight="1">
      <c r="A178" s="142" t="s">
        <v>172</v>
      </c>
      <c r="B178" s="131"/>
      <c r="C178" s="205">
        <v>14647000000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205">
        <v>2615000000</v>
      </c>
      <c r="O178" s="205">
        <v>-5550000000</v>
      </c>
      <c r="P178" s="217" t="s">
        <v>232</v>
      </c>
      <c r="Q178" s="205">
        <v>42000000</v>
      </c>
      <c r="R178" s="121"/>
      <c r="S178" s="122">
        <f t="shared" si="9"/>
        <v>11754000000</v>
      </c>
      <c r="T178" s="209">
        <v>11754000000</v>
      </c>
      <c r="U178" s="293"/>
      <c r="V178" s="293"/>
      <c r="W178" s="89">
        <f t="shared" si="16"/>
        <v>0</v>
      </c>
    </row>
    <row r="179" spans="1:23" ht="20.100000000000001" customHeight="1">
      <c r="A179" s="130" t="s">
        <v>74</v>
      </c>
      <c r="B179" s="132"/>
      <c r="C179" s="118">
        <f>SUM(C180:C184)</f>
        <v>3076931159662</v>
      </c>
      <c r="D179" s="123">
        <f t="shared" ref="D179:Q179" si="18">SUM(D180:D185)</f>
        <v>0</v>
      </c>
      <c r="E179" s="123">
        <f t="shared" si="18"/>
        <v>0</v>
      </c>
      <c r="F179" s="123">
        <f t="shared" si="18"/>
        <v>0</v>
      </c>
      <c r="G179" s="123">
        <f t="shared" si="18"/>
        <v>0</v>
      </c>
      <c r="H179" s="123">
        <f t="shared" si="18"/>
        <v>0</v>
      </c>
      <c r="I179" s="123">
        <f t="shared" si="18"/>
        <v>0</v>
      </c>
      <c r="J179" s="123">
        <f t="shared" si="18"/>
        <v>0</v>
      </c>
      <c r="K179" s="123">
        <f t="shared" si="18"/>
        <v>0</v>
      </c>
      <c r="L179" s="123">
        <f t="shared" si="18"/>
        <v>0</v>
      </c>
      <c r="M179" s="123">
        <f t="shared" si="18"/>
        <v>0</v>
      </c>
      <c r="N179" s="123">
        <f t="shared" si="18"/>
        <v>0</v>
      </c>
      <c r="O179" s="123">
        <f t="shared" si="18"/>
        <v>0</v>
      </c>
      <c r="P179" s="123">
        <f t="shared" si="18"/>
        <v>0</v>
      </c>
      <c r="Q179" s="123">
        <f t="shared" si="18"/>
        <v>0</v>
      </c>
      <c r="R179" s="199">
        <f>SUM(R180:R184)</f>
        <v>528200655885</v>
      </c>
      <c r="S179" s="200">
        <f t="shared" ref="S179:S184" si="19">SUM(C179:R179)</f>
        <v>3605131815547</v>
      </c>
      <c r="T179" s="309">
        <f>SUM(T180:T184)</f>
        <v>3605131815547</v>
      </c>
      <c r="U179" s="316"/>
      <c r="V179" s="316"/>
      <c r="W179" s="89">
        <f t="shared" si="16"/>
        <v>0</v>
      </c>
    </row>
    <row r="180" spans="1:23" ht="20.100000000000001" customHeight="1">
      <c r="A180" s="142" t="s">
        <v>180</v>
      </c>
      <c r="B180" s="131"/>
      <c r="C180" s="121">
        <v>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>
        <v>0</v>
      </c>
      <c r="Q180" s="95">
        <v>0</v>
      </c>
      <c r="R180" s="95">
        <v>0</v>
      </c>
      <c r="S180" s="122">
        <f t="shared" si="19"/>
        <v>0</v>
      </c>
      <c r="T180" s="133">
        <v>0</v>
      </c>
      <c r="U180" s="294"/>
      <c r="V180" s="294"/>
      <c r="W180" s="89">
        <f t="shared" si="16"/>
        <v>0</v>
      </c>
    </row>
    <row r="181" spans="1:23" ht="20.100000000000001" customHeight="1">
      <c r="A181" s="142" t="s">
        <v>221</v>
      </c>
      <c r="B181" s="131"/>
      <c r="C181" s="205">
        <v>2932961192816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>
        <v>0</v>
      </c>
      <c r="O181" s="95"/>
      <c r="P181" s="95"/>
      <c r="Q181" s="95">
        <v>0</v>
      </c>
      <c r="R181" s="213">
        <v>532385460839</v>
      </c>
      <c r="S181" s="122">
        <f t="shared" si="19"/>
        <v>3465346653655</v>
      </c>
      <c r="T181" s="209">
        <v>3465346653655</v>
      </c>
      <c r="U181" s="293"/>
      <c r="V181" s="293"/>
      <c r="W181" s="89">
        <f t="shared" si="16"/>
        <v>0</v>
      </c>
    </row>
    <row r="182" spans="1:23" ht="20.100000000000001" customHeight="1">
      <c r="A182" s="142" t="s">
        <v>193</v>
      </c>
      <c r="B182" s="131"/>
      <c r="C182" s="205">
        <v>79287600111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213">
        <v>-1889489815</v>
      </c>
      <c r="S182" s="122">
        <f t="shared" si="19"/>
        <v>77398110296</v>
      </c>
      <c r="T182" s="209">
        <v>77398110296</v>
      </c>
      <c r="U182" s="293"/>
      <c r="V182" s="293"/>
      <c r="W182" s="89">
        <f t="shared" si="16"/>
        <v>0</v>
      </c>
    </row>
    <row r="183" spans="1:23" ht="20.100000000000001" customHeight="1">
      <c r="A183" s="142" t="s">
        <v>75</v>
      </c>
      <c r="B183" s="131"/>
      <c r="C183" s="205">
        <v>21646475218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/>
      <c r="R183" s="213">
        <v>52309018</v>
      </c>
      <c r="S183" s="122">
        <f t="shared" si="19"/>
        <v>21698784236</v>
      </c>
      <c r="T183" s="209">
        <v>21698784236</v>
      </c>
      <c r="U183" s="293"/>
      <c r="V183" s="293"/>
      <c r="W183" s="89">
        <f t="shared" si="16"/>
        <v>0</v>
      </c>
    </row>
    <row r="184" spans="1:23" ht="20.100000000000001" customHeight="1">
      <c r="A184" s="142" t="s">
        <v>225</v>
      </c>
      <c r="B184" s="131"/>
      <c r="C184" s="205">
        <v>43035891517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-2347624157</v>
      </c>
      <c r="S184" s="122">
        <f t="shared" si="19"/>
        <v>40688267360</v>
      </c>
      <c r="T184" s="209">
        <v>40688267360</v>
      </c>
      <c r="U184" s="293"/>
      <c r="V184" s="293"/>
      <c r="W184" s="89">
        <f>S184-T184</f>
        <v>0</v>
      </c>
    </row>
    <row r="185" spans="1:23" ht="20.100000000000001" customHeight="1">
      <c r="A185" s="142"/>
      <c r="B185" s="131"/>
      <c r="C185" s="121">
        <v>0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122">
        <f t="shared" si="9"/>
        <v>0</v>
      </c>
      <c r="T185" s="133"/>
      <c r="U185" s="294"/>
      <c r="V185" s="294"/>
      <c r="W185" s="89">
        <f t="shared" si="16"/>
        <v>0</v>
      </c>
    </row>
    <row r="186" spans="1:23" ht="20.100000000000001" customHeight="1">
      <c r="A186" s="134" t="s">
        <v>5</v>
      </c>
      <c r="B186" s="161"/>
      <c r="C186" s="118">
        <f>C144+C156+C157+C158+C161+C167+C176+C179</f>
        <v>5007545626980</v>
      </c>
      <c r="D186" s="118">
        <f>D144+D156+D157+D158+D161+D167+D176+D179</f>
        <v>-1278357109</v>
      </c>
      <c r="E186" s="118">
        <f t="shared" ref="E186:T186" si="20">E144+E156+E157+E158+E161+E167+E176+E179</f>
        <v>992911603</v>
      </c>
      <c r="F186" s="118">
        <f t="shared" si="20"/>
        <v>-1717242019000</v>
      </c>
      <c r="G186" s="118">
        <f t="shared" si="20"/>
        <v>3303799519000</v>
      </c>
      <c r="H186" s="118">
        <f t="shared" si="20"/>
        <v>0</v>
      </c>
      <c r="I186" s="118">
        <f t="shared" si="20"/>
        <v>0</v>
      </c>
      <c r="J186" s="118">
        <f t="shared" si="20"/>
        <v>325351741</v>
      </c>
      <c r="K186" s="118">
        <f t="shared" si="20"/>
        <v>-170129038</v>
      </c>
      <c r="L186" s="118">
        <f t="shared" si="20"/>
        <v>0</v>
      </c>
      <c r="M186" s="118">
        <f t="shared" si="20"/>
        <v>0</v>
      </c>
      <c r="N186" s="118">
        <f t="shared" si="20"/>
        <v>18458907512</v>
      </c>
      <c r="O186" s="118">
        <f t="shared" si="20"/>
        <v>-20682174793</v>
      </c>
      <c r="P186" s="118">
        <f t="shared" si="20"/>
        <v>-725620597</v>
      </c>
      <c r="Q186" s="118">
        <f t="shared" si="20"/>
        <v>874131673</v>
      </c>
      <c r="R186" s="118">
        <f t="shared" si="20"/>
        <v>528200655885</v>
      </c>
      <c r="S186" s="135">
        <f t="shared" si="20"/>
        <v>7120098803857</v>
      </c>
      <c r="T186" s="309">
        <f t="shared" si="20"/>
        <v>7120098803857</v>
      </c>
      <c r="U186" s="316"/>
      <c r="V186" s="316"/>
      <c r="W186" s="89">
        <f>S186-T186</f>
        <v>0</v>
      </c>
    </row>
    <row r="187" spans="1:23" ht="20.100000000000001" customHeight="1">
      <c r="A187" s="136"/>
      <c r="B187" s="137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122"/>
      <c r="T187" s="311"/>
      <c r="U187" s="292"/>
      <c r="V187" s="292"/>
    </row>
    <row r="188" spans="1:23" ht="20.100000000000001" customHeight="1">
      <c r="A188" s="136" t="s">
        <v>22</v>
      </c>
      <c r="B188" s="138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/>
      <c r="T188" s="311"/>
      <c r="U188" s="292"/>
      <c r="V188" s="292"/>
    </row>
    <row r="189" spans="1:23" ht="20.100000000000001" customHeight="1">
      <c r="A189" s="116" t="s">
        <v>62</v>
      </c>
      <c r="B189" s="139"/>
      <c r="C189" s="118">
        <f>SUM(C190:C192)</f>
        <v>-181140914054</v>
      </c>
      <c r="D189" s="123">
        <f t="shared" ref="D189:Q189" si="21">SUM(D190:D192)</f>
        <v>0</v>
      </c>
      <c r="E189" s="123">
        <f t="shared" si="21"/>
        <v>0</v>
      </c>
      <c r="F189" s="123">
        <f t="shared" si="21"/>
        <v>0</v>
      </c>
      <c r="G189" s="123">
        <f t="shared" si="21"/>
        <v>0</v>
      </c>
      <c r="H189" s="123">
        <f t="shared" si="21"/>
        <v>181140914054</v>
      </c>
      <c r="I189" s="123">
        <f t="shared" si="21"/>
        <v>-163824425391</v>
      </c>
      <c r="J189" s="123">
        <f t="shared" si="21"/>
        <v>0</v>
      </c>
      <c r="K189" s="123">
        <f t="shared" si="21"/>
        <v>0</v>
      </c>
      <c r="L189" s="123">
        <f t="shared" si="21"/>
        <v>0</v>
      </c>
      <c r="M189" s="123">
        <f t="shared" si="21"/>
        <v>0</v>
      </c>
      <c r="N189" s="123">
        <f t="shared" si="21"/>
        <v>0</v>
      </c>
      <c r="O189" s="123">
        <f t="shared" si="21"/>
        <v>0</v>
      </c>
      <c r="P189" s="123">
        <f t="shared" si="21"/>
        <v>0</v>
      </c>
      <c r="Q189" s="123">
        <f t="shared" si="21"/>
        <v>0</v>
      </c>
      <c r="R189" s="123"/>
      <c r="S189" s="120">
        <f t="shared" ref="S189:S201" si="22">SUM(C189:Q189)</f>
        <v>-163824425391</v>
      </c>
      <c r="T189" s="312">
        <f>SUM(T190:T192)</f>
        <v>-163824425391</v>
      </c>
      <c r="U189" s="318"/>
      <c r="V189" s="318"/>
      <c r="W189" s="89">
        <f t="shared" ref="W189:W209" si="23">S189-T189</f>
        <v>0</v>
      </c>
    </row>
    <row r="190" spans="1:23" ht="20.100000000000001" customHeight="1">
      <c r="A190" s="186" t="s">
        <v>29</v>
      </c>
      <c r="B190" s="191"/>
      <c r="C190" s="205">
        <v>-16783000</v>
      </c>
      <c r="D190" s="95"/>
      <c r="E190" s="95"/>
      <c r="F190" s="95"/>
      <c r="G190" s="95"/>
      <c r="H190" s="206">
        <v>16783000</v>
      </c>
      <c r="I190" s="206">
        <v>-17580000</v>
      </c>
      <c r="J190" s="95"/>
      <c r="K190" s="95"/>
      <c r="L190" s="95"/>
      <c r="M190" s="95"/>
      <c r="N190" s="95"/>
      <c r="O190" s="95"/>
      <c r="P190" s="95"/>
      <c r="Q190" s="95"/>
      <c r="R190" s="95"/>
      <c r="S190" s="122">
        <f t="shared" si="22"/>
        <v>-17580000</v>
      </c>
      <c r="T190" s="209">
        <v>-17580000</v>
      </c>
      <c r="U190" s="293"/>
      <c r="V190" s="293"/>
      <c r="W190" s="89">
        <f t="shared" si="23"/>
        <v>0</v>
      </c>
    </row>
    <row r="191" spans="1:23" ht="20.100000000000001" customHeight="1">
      <c r="A191" s="186" t="s">
        <v>30</v>
      </c>
      <c r="B191" s="191"/>
      <c r="C191" s="205">
        <v>-9036054</v>
      </c>
      <c r="D191" s="95"/>
      <c r="E191" s="95"/>
      <c r="F191" s="95"/>
      <c r="G191" s="95"/>
      <c r="H191" s="206">
        <v>9036054</v>
      </c>
      <c r="I191" s="206">
        <v>-8934391</v>
      </c>
      <c r="J191" s="95"/>
      <c r="K191" s="95"/>
      <c r="L191" s="95"/>
      <c r="M191" s="95"/>
      <c r="N191" s="95"/>
      <c r="O191" s="95"/>
      <c r="P191" s="95"/>
      <c r="Q191" s="95"/>
      <c r="R191" s="95"/>
      <c r="S191" s="122">
        <f t="shared" si="22"/>
        <v>-8934391</v>
      </c>
      <c r="T191" s="209">
        <v>-8934391</v>
      </c>
      <c r="U191" s="293"/>
      <c r="V191" s="293"/>
      <c r="W191" s="89">
        <f t="shared" si="23"/>
        <v>0</v>
      </c>
    </row>
    <row r="192" spans="1:23" ht="20.100000000000001" customHeight="1">
      <c r="A192" s="186" t="s">
        <v>60</v>
      </c>
      <c r="B192" s="191"/>
      <c r="C192" s="205">
        <v>-181115095000</v>
      </c>
      <c r="D192" s="95"/>
      <c r="E192" s="95"/>
      <c r="F192" s="95"/>
      <c r="G192" s="95"/>
      <c r="H192" s="206">
        <f>181114866000+229000</f>
        <v>181115095000</v>
      </c>
      <c r="I192" s="222">
        <v>-163797911000</v>
      </c>
      <c r="J192" s="95"/>
      <c r="K192" s="95"/>
      <c r="L192" s="95"/>
      <c r="M192" s="95"/>
      <c r="N192" s="95"/>
      <c r="O192" s="95"/>
      <c r="P192" s="95"/>
      <c r="Q192" s="95"/>
      <c r="R192" s="95"/>
      <c r="S192" s="122">
        <f t="shared" si="22"/>
        <v>-163797911000</v>
      </c>
      <c r="T192" s="209">
        <v>-163797911000</v>
      </c>
      <c r="U192" s="293"/>
      <c r="V192" s="293"/>
      <c r="W192" s="89">
        <f t="shared" si="23"/>
        <v>0</v>
      </c>
    </row>
    <row r="193" spans="1:23" ht="20.100000000000001" customHeight="1">
      <c r="A193" s="116" t="s">
        <v>2</v>
      </c>
      <c r="B193" s="139"/>
      <c r="C193" s="207">
        <v>-3252169000</v>
      </c>
      <c r="D193" s="98"/>
      <c r="E193" s="98"/>
      <c r="F193" s="98"/>
      <c r="G193" s="98"/>
      <c r="H193" s="98"/>
      <c r="I193" s="98"/>
      <c r="J193" s="98"/>
      <c r="K193" s="206">
        <v>203103000</v>
      </c>
      <c r="L193" s="98"/>
      <c r="M193" s="98"/>
      <c r="N193" s="98"/>
      <c r="O193" s="98"/>
      <c r="P193" s="98"/>
      <c r="Q193" s="95"/>
      <c r="R193" s="98"/>
      <c r="S193" s="120">
        <f t="shared" si="22"/>
        <v>-3049066000</v>
      </c>
      <c r="T193" s="216">
        <v>-3049066000</v>
      </c>
      <c r="U193" s="298"/>
      <c r="V193" s="298"/>
      <c r="W193" s="89">
        <f t="shared" si="23"/>
        <v>0</v>
      </c>
    </row>
    <row r="194" spans="1:23" ht="20.100000000000001" customHeight="1">
      <c r="A194" s="116" t="s">
        <v>3</v>
      </c>
      <c r="B194" s="139"/>
      <c r="C194" s="118">
        <f>SUM(C195:C197)</f>
        <v>-86877139396</v>
      </c>
      <c r="D194" s="70">
        <f t="shared" ref="D194:P194" si="24">SUM(D195:D197)</f>
        <v>0</v>
      </c>
      <c r="E194" s="70">
        <f t="shared" si="24"/>
        <v>0</v>
      </c>
      <c r="F194" s="70">
        <f t="shared" si="24"/>
        <v>0</v>
      </c>
      <c r="G194" s="70">
        <f t="shared" si="24"/>
        <v>0</v>
      </c>
      <c r="H194" s="70">
        <f t="shared" si="24"/>
        <v>0</v>
      </c>
      <c r="I194" s="70">
        <f t="shared" si="24"/>
        <v>0</v>
      </c>
      <c r="J194" s="70">
        <f t="shared" si="24"/>
        <v>0</v>
      </c>
      <c r="K194" s="17">
        <f>SUM(K195:K197)</f>
        <v>-494450851</v>
      </c>
      <c r="L194" s="70">
        <f t="shared" si="24"/>
        <v>0</v>
      </c>
      <c r="M194" s="70">
        <f t="shared" si="24"/>
        <v>0</v>
      </c>
      <c r="N194" s="70">
        <f t="shared" si="24"/>
        <v>0</v>
      </c>
      <c r="O194" s="70">
        <f t="shared" si="24"/>
        <v>0</v>
      </c>
      <c r="P194" s="70">
        <f t="shared" si="24"/>
        <v>0</v>
      </c>
      <c r="Q194" s="70">
        <f>SUM(Q195:Q197)</f>
        <v>514775139</v>
      </c>
      <c r="R194" s="70"/>
      <c r="S194" s="120">
        <f>SUM(C194:Q194)</f>
        <v>-86856815108</v>
      </c>
      <c r="T194" s="309">
        <f>SUM(T195:T197)</f>
        <v>-86856815108</v>
      </c>
      <c r="U194" s="316"/>
      <c r="V194" s="316"/>
      <c r="W194" s="89">
        <f t="shared" si="23"/>
        <v>0</v>
      </c>
    </row>
    <row r="195" spans="1:23" ht="20.100000000000001" customHeight="1">
      <c r="A195" s="186" t="s">
        <v>59</v>
      </c>
      <c r="B195" s="131"/>
      <c r="C195" s="205">
        <v>-53305967592</v>
      </c>
      <c r="D195" s="95"/>
      <c r="E195" s="95"/>
      <c r="F195" s="95"/>
      <c r="G195" s="95"/>
      <c r="H195" s="95"/>
      <c r="I195" s="95"/>
      <c r="J195" s="95"/>
      <c r="K195" s="206">
        <v>-1944086465</v>
      </c>
      <c r="L195" s="95"/>
      <c r="M195" s="95"/>
      <c r="N195" s="95"/>
      <c r="O195" s="95"/>
      <c r="P195" s="95"/>
      <c r="Q195" s="95"/>
      <c r="R195" s="95"/>
      <c r="S195" s="122">
        <f t="shared" si="22"/>
        <v>-55250054057</v>
      </c>
      <c r="T195" s="209">
        <v>-55250054057</v>
      </c>
      <c r="U195" s="293"/>
      <c r="V195" s="293"/>
      <c r="W195" s="89">
        <f t="shared" si="23"/>
        <v>0</v>
      </c>
    </row>
    <row r="196" spans="1:23" ht="20.100000000000001" customHeight="1">
      <c r="A196" s="186" t="s">
        <v>204</v>
      </c>
      <c r="B196" s="131"/>
      <c r="C196" s="205">
        <v>-32768786000</v>
      </c>
      <c r="D196" s="95"/>
      <c r="E196" s="95"/>
      <c r="F196" s="95"/>
      <c r="G196" s="95"/>
      <c r="H196" s="95"/>
      <c r="I196" s="95"/>
      <c r="J196" s="95"/>
      <c r="K196" s="206">
        <v>1445204000</v>
      </c>
      <c r="L196" s="95"/>
      <c r="M196" s="95"/>
      <c r="N196" s="95"/>
      <c r="O196" s="95"/>
      <c r="P196" s="95"/>
      <c r="Q196" s="213">
        <v>463409000</v>
      </c>
      <c r="R196" s="95"/>
      <c r="S196" s="122">
        <f t="shared" si="22"/>
        <v>-30860173000</v>
      </c>
      <c r="T196" s="209">
        <v>-30860173000</v>
      </c>
      <c r="U196" s="293"/>
      <c r="V196" s="293"/>
      <c r="W196" s="89">
        <f t="shared" si="23"/>
        <v>0</v>
      </c>
    </row>
    <row r="197" spans="1:23" ht="20.100000000000001" customHeight="1">
      <c r="A197" s="186" t="s">
        <v>173</v>
      </c>
      <c r="B197" s="131"/>
      <c r="C197" s="205">
        <v>-802385804</v>
      </c>
      <c r="D197" s="95"/>
      <c r="E197" s="95"/>
      <c r="F197" s="95"/>
      <c r="G197" s="95"/>
      <c r="H197" s="95"/>
      <c r="I197" s="95"/>
      <c r="J197" s="95"/>
      <c r="K197" s="206">
        <v>4431614</v>
      </c>
      <c r="L197" s="95"/>
      <c r="M197" s="95"/>
      <c r="N197" s="95"/>
      <c r="O197" s="95"/>
      <c r="P197" s="95"/>
      <c r="Q197" s="213">
        <v>51366139</v>
      </c>
      <c r="R197" s="95"/>
      <c r="S197" s="122">
        <f t="shared" si="22"/>
        <v>-746588051</v>
      </c>
      <c r="T197" s="209">
        <v>-746588051</v>
      </c>
      <c r="U197" s="293"/>
      <c r="V197" s="293"/>
      <c r="W197" s="89">
        <f t="shared" si="23"/>
        <v>0</v>
      </c>
    </row>
    <row r="198" spans="1:23" ht="20.100000000000001" customHeight="1">
      <c r="A198" s="116" t="s">
        <v>42</v>
      </c>
      <c r="B198" s="139"/>
      <c r="C198" s="207">
        <v>-5013245005000</v>
      </c>
      <c r="D198" s="98"/>
      <c r="E198" s="98"/>
      <c r="F198" s="98"/>
      <c r="G198" s="98"/>
      <c r="H198" s="98"/>
      <c r="I198" s="98"/>
      <c r="J198" s="98"/>
      <c r="K198" s="215">
        <v>567763326000</v>
      </c>
      <c r="L198" s="98"/>
      <c r="M198" s="98"/>
      <c r="N198" s="98"/>
      <c r="O198" s="98"/>
      <c r="P198" s="98"/>
      <c r="Q198" s="98">
        <v>220696831000</v>
      </c>
      <c r="R198" s="98"/>
      <c r="S198" s="120">
        <f>SUM(C198:Q198)</f>
        <v>-4224784848000</v>
      </c>
      <c r="T198" s="221">
        <v>-4224784848000</v>
      </c>
      <c r="U198" s="300"/>
      <c r="V198" s="300"/>
      <c r="W198" s="89">
        <f t="shared" si="23"/>
        <v>0</v>
      </c>
    </row>
    <row r="199" spans="1:23" ht="20.100000000000001" customHeight="1">
      <c r="A199" s="116" t="s">
        <v>38</v>
      </c>
      <c r="B199" s="139"/>
      <c r="C199" s="118">
        <f>SUM(C200:C201)</f>
        <v>-6226185000000</v>
      </c>
      <c r="D199" s="70">
        <f t="shared" ref="D199:Q199" si="25">SUM(D200:D201)</f>
        <v>0</v>
      </c>
      <c r="E199" s="70">
        <f t="shared" si="25"/>
        <v>0</v>
      </c>
      <c r="F199" s="70">
        <f t="shared" si="25"/>
        <v>0</v>
      </c>
      <c r="G199" s="70">
        <f t="shared" si="25"/>
        <v>0</v>
      </c>
      <c r="H199" s="70">
        <f t="shared" si="25"/>
        <v>0</v>
      </c>
      <c r="I199" s="70">
        <f t="shared" si="25"/>
        <v>0</v>
      </c>
      <c r="J199" s="70">
        <f t="shared" si="25"/>
        <v>0</v>
      </c>
      <c r="K199" s="70">
        <f t="shared" si="25"/>
        <v>0</v>
      </c>
      <c r="L199" s="123">
        <f t="shared" si="25"/>
        <v>6226185000000</v>
      </c>
      <c r="M199" s="123">
        <f t="shared" si="25"/>
        <v>-6250285000000</v>
      </c>
      <c r="N199" s="70">
        <f t="shared" si="25"/>
        <v>0</v>
      </c>
      <c r="O199" s="70">
        <f t="shared" si="25"/>
        <v>0</v>
      </c>
      <c r="P199" s="70">
        <f t="shared" si="25"/>
        <v>0</v>
      </c>
      <c r="Q199" s="70">
        <f t="shared" si="25"/>
        <v>-42488321</v>
      </c>
      <c r="R199" s="70"/>
      <c r="S199" s="120">
        <f t="shared" si="22"/>
        <v>-6250327488321</v>
      </c>
      <c r="T199" s="309">
        <f>SUM(T200:T201)</f>
        <v>-6250327488321</v>
      </c>
      <c r="U199" s="316"/>
      <c r="V199" s="316"/>
      <c r="W199" s="89">
        <f t="shared" si="23"/>
        <v>0</v>
      </c>
    </row>
    <row r="200" spans="1:23" ht="20.100000000000001" customHeight="1">
      <c r="A200" s="142" t="s">
        <v>174</v>
      </c>
      <c r="B200" s="131"/>
      <c r="C200" s="205">
        <v>0</v>
      </c>
      <c r="D200" s="95"/>
      <c r="E200" s="95"/>
      <c r="F200" s="95"/>
      <c r="G200" s="95"/>
      <c r="H200" s="95"/>
      <c r="I200" s="95"/>
      <c r="J200" s="95"/>
      <c r="K200" s="95"/>
      <c r="L200" s="144"/>
      <c r="M200" s="144"/>
      <c r="N200" s="95"/>
      <c r="O200" s="95"/>
      <c r="P200" s="95"/>
      <c r="Q200" s="246">
        <v>-42488321</v>
      </c>
      <c r="R200" s="95"/>
      <c r="S200" s="122">
        <f>SUM(C200:Q200)</f>
        <v>-42488321</v>
      </c>
      <c r="T200" s="209">
        <v>-42488321</v>
      </c>
      <c r="U200" s="293"/>
      <c r="V200" s="293"/>
      <c r="W200" s="89">
        <f t="shared" si="23"/>
        <v>0</v>
      </c>
    </row>
    <row r="201" spans="1:23" ht="20.100000000000001" customHeight="1">
      <c r="A201" s="196" t="s">
        <v>32</v>
      </c>
      <c r="B201" s="131"/>
      <c r="C201" s="205">
        <v>-6226185000000</v>
      </c>
      <c r="D201" s="95"/>
      <c r="E201" s="95"/>
      <c r="F201" s="95"/>
      <c r="G201" s="95"/>
      <c r="H201" s="95"/>
      <c r="I201" s="95"/>
      <c r="J201" s="95"/>
      <c r="K201" s="95"/>
      <c r="L201" s="206">
        <v>6226185000000</v>
      </c>
      <c r="M201" s="206">
        <v>-6250285000000</v>
      </c>
      <c r="N201" s="95"/>
      <c r="O201" s="95"/>
      <c r="P201" s="95"/>
      <c r="Q201" s="95"/>
      <c r="R201" s="95"/>
      <c r="S201" s="122">
        <f t="shared" si="22"/>
        <v>-6250285000000</v>
      </c>
      <c r="T201" s="209">
        <v>-6250285000000</v>
      </c>
      <c r="U201" s="293"/>
      <c r="V201" s="293"/>
      <c r="W201" s="89">
        <f t="shared" si="23"/>
        <v>0</v>
      </c>
    </row>
    <row r="202" spans="1:23" ht="20.100000000000001" customHeight="1">
      <c r="A202" s="140" t="s">
        <v>4</v>
      </c>
      <c r="B202" s="139"/>
      <c r="C202" s="118">
        <f>+C189+C193+C194+C198+C199</f>
        <v>-11510700227450</v>
      </c>
      <c r="D202" s="118">
        <f t="shared" ref="D202:T202" si="26">+D189+D193+D194+D198+D199</f>
        <v>0</v>
      </c>
      <c r="E202" s="118">
        <f t="shared" si="26"/>
        <v>0</v>
      </c>
      <c r="F202" s="118">
        <f t="shared" si="26"/>
        <v>0</v>
      </c>
      <c r="G202" s="118">
        <f t="shared" si="26"/>
        <v>0</v>
      </c>
      <c r="H202" s="118">
        <f t="shared" si="26"/>
        <v>181140914054</v>
      </c>
      <c r="I202" s="118">
        <f t="shared" si="26"/>
        <v>-163824425391</v>
      </c>
      <c r="J202" s="118">
        <f t="shared" si="26"/>
        <v>0</v>
      </c>
      <c r="K202" s="118">
        <f t="shared" si="26"/>
        <v>567471978149</v>
      </c>
      <c r="L202" s="118">
        <f t="shared" si="26"/>
        <v>6226185000000</v>
      </c>
      <c r="M202" s="118">
        <f t="shared" si="26"/>
        <v>-6250285000000</v>
      </c>
      <c r="N202" s="118">
        <f t="shared" si="26"/>
        <v>0</v>
      </c>
      <c r="O202" s="118">
        <f t="shared" si="26"/>
        <v>0</v>
      </c>
      <c r="P202" s="118">
        <f t="shared" si="26"/>
        <v>0</v>
      </c>
      <c r="Q202" s="118">
        <f t="shared" si="26"/>
        <v>221169117818</v>
      </c>
      <c r="R202" s="118"/>
      <c r="S202" s="393">
        <f t="shared" si="26"/>
        <v>-10728842642820</v>
      </c>
      <c r="T202" s="313">
        <f t="shared" si="26"/>
        <v>-10728842642820</v>
      </c>
      <c r="U202" s="319"/>
      <c r="V202" s="319"/>
      <c r="W202" s="89">
        <f t="shared" si="23"/>
        <v>0</v>
      </c>
    </row>
    <row r="203" spans="1:23" ht="20.100000000000001" customHeight="1">
      <c r="A203" s="111"/>
      <c r="B203" s="141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122"/>
      <c r="T203" s="311"/>
      <c r="U203" s="292"/>
      <c r="V203" s="292"/>
      <c r="W203" s="89">
        <f t="shared" si="23"/>
        <v>0</v>
      </c>
    </row>
    <row r="204" spans="1:23" ht="20.100000000000001" customHeight="1">
      <c r="A204" s="136" t="s">
        <v>52</v>
      </c>
      <c r="B204" s="138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122"/>
      <c r="T204" s="311"/>
      <c r="U204" s="292"/>
      <c r="V204" s="292"/>
      <c r="W204" s="89">
        <f t="shared" si="23"/>
        <v>0</v>
      </c>
    </row>
    <row r="205" spans="1:23" ht="20.100000000000001" customHeight="1">
      <c r="A205" s="142" t="s">
        <v>53</v>
      </c>
      <c r="B205" s="143"/>
      <c r="C205" s="201">
        <v>-6503154600470</v>
      </c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235">
        <v>-6503154600470</v>
      </c>
      <c r="T205" s="224">
        <v>-6503154600470</v>
      </c>
      <c r="U205" s="301"/>
      <c r="V205" s="301"/>
      <c r="W205" s="89">
        <f t="shared" si="23"/>
        <v>0</v>
      </c>
    </row>
    <row r="206" spans="1:23" ht="20.100000000000001" customHeight="1">
      <c r="A206" s="142" t="s">
        <v>187</v>
      </c>
      <c r="B206" s="191"/>
      <c r="C206" s="240">
        <v>2531063113985</v>
      </c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22">
        <f>-S205-S207</f>
        <v>2894410761507</v>
      </c>
      <c r="T206" s="241">
        <v>2894410761507</v>
      </c>
      <c r="U206" s="302"/>
      <c r="V206" s="302"/>
      <c r="W206" s="89">
        <f t="shared" si="23"/>
        <v>0</v>
      </c>
    </row>
    <row r="207" spans="1:23" ht="20.100000000000001" customHeight="1">
      <c r="A207" s="134" t="s">
        <v>54</v>
      </c>
      <c r="B207" s="145"/>
      <c r="C207" s="234">
        <f>-C209+C202</f>
        <v>-6503154600470</v>
      </c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155">
        <f>+S209-S202</f>
        <v>3608743838963</v>
      </c>
      <c r="T207" s="313">
        <f>+T209-T202</f>
        <v>3608743838963</v>
      </c>
      <c r="U207" s="319"/>
      <c r="V207" s="319"/>
      <c r="W207" s="321">
        <f t="shared" si="23"/>
        <v>0</v>
      </c>
    </row>
    <row r="208" spans="1:23" ht="20.100000000000001" customHeight="1">
      <c r="A208" s="136"/>
      <c r="B208" s="146"/>
      <c r="C208" s="121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122"/>
      <c r="T208" s="147"/>
      <c r="U208" s="303"/>
      <c r="V208" s="303"/>
      <c r="W208" s="89">
        <f t="shared" si="23"/>
        <v>0</v>
      </c>
    </row>
    <row r="209" spans="1:23" ht="20.100000000000001" customHeight="1" thickBot="1">
      <c r="A209" s="134" t="s">
        <v>55</v>
      </c>
      <c r="B209" s="148"/>
      <c r="C209" s="233">
        <f>-C186</f>
        <v>-5007545626980</v>
      </c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56">
        <f>+-S186</f>
        <v>-7120098803857</v>
      </c>
      <c r="T209" s="314">
        <f>-T186</f>
        <v>-7120098803857</v>
      </c>
      <c r="U209" s="319"/>
      <c r="V209" s="319"/>
      <c r="W209" s="89">
        <f t="shared" si="23"/>
        <v>0</v>
      </c>
    </row>
    <row r="210" spans="1:23" ht="20.100000000000001" customHeight="1"/>
    <row r="211" spans="1:23" ht="20.100000000000001" customHeight="1">
      <c r="C211" s="103" t="s">
        <v>210</v>
      </c>
      <c r="D211" s="150">
        <f t="shared" ref="D211:Q211" si="27">D144+D156+D157+D158+D161+D167+D176+D179+D189+D193+D194+D198+D199+D207</f>
        <v>-1278357109</v>
      </c>
      <c r="E211" s="150">
        <f t="shared" si="27"/>
        <v>992911603</v>
      </c>
      <c r="F211" s="150">
        <f t="shared" si="27"/>
        <v>-1717242019000</v>
      </c>
      <c r="G211" s="150">
        <f t="shared" si="27"/>
        <v>3303799519000</v>
      </c>
      <c r="H211" s="150">
        <f t="shared" si="27"/>
        <v>181140914054</v>
      </c>
      <c r="I211" s="150">
        <f t="shared" si="27"/>
        <v>-163824425391</v>
      </c>
      <c r="J211" s="150">
        <f t="shared" si="27"/>
        <v>325351741</v>
      </c>
      <c r="K211" s="150">
        <f t="shared" si="27"/>
        <v>567301849111</v>
      </c>
      <c r="L211" s="150">
        <f t="shared" si="27"/>
        <v>6226185000000</v>
      </c>
      <c r="M211" s="150">
        <f t="shared" si="27"/>
        <v>-6250285000000</v>
      </c>
      <c r="N211" s="150">
        <f t="shared" si="27"/>
        <v>18458907512</v>
      </c>
      <c r="O211" s="150">
        <f t="shared" si="27"/>
        <v>-20682174793</v>
      </c>
      <c r="P211" s="150">
        <f t="shared" si="27"/>
        <v>-725620597</v>
      </c>
      <c r="Q211" s="150">
        <f t="shared" si="27"/>
        <v>222043249491</v>
      </c>
      <c r="R211" s="150"/>
      <c r="S211" s="150">
        <f>S144+S156+S157+S158+S161+S167+S176+S179+S189+S193+S194+S198+S199+S207</f>
        <v>0</v>
      </c>
    </row>
    <row r="212" spans="1:23" ht="20.100000000000001" customHeight="1">
      <c r="S212" s="89"/>
    </row>
    <row r="213" spans="1:23" ht="20.100000000000001" customHeight="1">
      <c r="C213" s="151" t="s">
        <v>211</v>
      </c>
      <c r="D213" s="150">
        <f t="shared" ref="D213:S213" si="28">D139+D211</f>
        <v>-2157485563</v>
      </c>
      <c r="E213" s="150">
        <f t="shared" si="28"/>
        <v>1516999702</v>
      </c>
      <c r="F213" s="150">
        <f t="shared" si="28"/>
        <v>-5593070717000</v>
      </c>
      <c r="G213" s="150">
        <f t="shared" si="28"/>
        <v>7079740817000</v>
      </c>
      <c r="H213" s="150">
        <f t="shared" si="28"/>
        <v>329900747929</v>
      </c>
      <c r="I213" s="150">
        <f t="shared" si="28"/>
        <v>-296768220699</v>
      </c>
      <c r="J213" s="150">
        <f t="shared" si="28"/>
        <v>477754273</v>
      </c>
      <c r="K213" s="150">
        <f t="shared" si="28"/>
        <v>1012661857023</v>
      </c>
      <c r="L213" s="150">
        <f t="shared" si="28"/>
        <v>11396470000000</v>
      </c>
      <c r="M213" s="150">
        <f t="shared" si="28"/>
        <v>-11204670000000</v>
      </c>
      <c r="N213" s="150">
        <f t="shared" si="28"/>
        <v>34321315625</v>
      </c>
      <c r="O213" s="150">
        <f t="shared" si="28"/>
        <v>-41766545475</v>
      </c>
      <c r="P213" s="150">
        <f t="shared" si="28"/>
        <v>-567528607</v>
      </c>
      <c r="Q213" s="150">
        <f t="shared" si="28"/>
        <v>222251597866</v>
      </c>
      <c r="R213" s="150">
        <f t="shared" si="28"/>
        <v>359640685631</v>
      </c>
      <c r="S213" s="150">
        <f t="shared" si="28"/>
        <v>572130486452</v>
      </c>
    </row>
    <row r="214" spans="1:23">
      <c r="S214" s="89"/>
    </row>
    <row r="215" spans="1:23">
      <c r="S215" s="89"/>
    </row>
    <row r="216" spans="1:23">
      <c r="S216" s="89"/>
    </row>
    <row r="217" spans="1:23">
      <c r="S217" s="89"/>
    </row>
  </sheetData>
  <autoFilter ref="A3:W136"/>
  <customSheetViews>
    <customSheetView guid="{FCEC90E1-064A-47C2-BBCA-B539C4D7DA04}" scale="70" showPageBreaks="1" printArea="1" showAutoFilter="1" state="hidden" view="pageBreakPreview">
      <pane xSplit="3" ySplit="3" topLeftCell="D60" activePane="bottomRight" state="frozen"/>
      <selection pane="bottomRight" activeCell="Z79" sqref="Z79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W136"/>
    </customSheetView>
    <customSheetView guid="{C0EB92A2-550F-4994-BABC-FD160CA8AEF3}" scale="70" showPageBreaks="1" printArea="1" showAutoFilter="1" view="pageBreakPreview">
      <pane xSplit="3" ySplit="3" topLeftCell="D60" activePane="bottomRight" state="frozen"/>
      <selection pane="bottomRight" activeCell="A70" sqref="A70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X1"/>
    </customSheetView>
    <customSheetView guid="{345E6AB3-76D0-436A-B51D-132C5D34B360}" scale="70" showPageBreaks="1" printArea="1" showAutoFilter="1" state="hidden" view="pageBreakPreview">
      <pane xSplit="3" ySplit="3" topLeftCell="D60" activePane="bottomRight" state="frozen"/>
      <selection pane="bottomRight" activeCell="Z79" sqref="Z79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W136"/>
    </customSheetView>
  </customSheetViews>
  <mergeCells count="30">
    <mergeCell ref="A157:B157"/>
    <mergeCell ref="A158:B158"/>
    <mergeCell ref="A84:B84"/>
    <mergeCell ref="A86:B86"/>
    <mergeCell ref="A94:B94"/>
    <mergeCell ref="A100:B100"/>
    <mergeCell ref="A156:B156"/>
    <mergeCell ref="A27:B27"/>
    <mergeCell ref="A29:B29"/>
    <mergeCell ref="A36:B36"/>
    <mergeCell ref="A76:B76"/>
    <mergeCell ref="A77:B77"/>
    <mergeCell ref="A20:B20"/>
    <mergeCell ref="N2:N3"/>
    <mergeCell ref="O2:O3"/>
    <mergeCell ref="P2:P3"/>
    <mergeCell ref="Q2:Q3"/>
    <mergeCell ref="T2:T3"/>
    <mergeCell ref="U2:U3"/>
    <mergeCell ref="V2:V3"/>
    <mergeCell ref="W2:W3"/>
    <mergeCell ref="A4:B4"/>
    <mergeCell ref="R2:R3"/>
    <mergeCell ref="S2:S3"/>
    <mergeCell ref="C2:C3"/>
    <mergeCell ref="D2:E2"/>
    <mergeCell ref="F2:G2"/>
    <mergeCell ref="H2:I2"/>
    <mergeCell ref="J2:K2"/>
    <mergeCell ref="L2:M2"/>
  </mergeCells>
  <phoneticPr fontId="4"/>
  <pageMargins left="0.6692913385826772" right="0.23622047244094491" top="0.5511811023622047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75" max="22" man="1"/>
    <brk id="140" max="19" man="1"/>
  </rowBreaks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AF220"/>
  <sheetViews>
    <sheetView view="pageBreakPreview" topLeftCell="T1" zoomScaleNormal="90" zoomScaleSheetLayoutView="100" workbookViewId="0">
      <pane xSplit="2" ySplit="3" topLeftCell="V4" activePane="bottomRight" state="frozen"/>
      <selection activeCell="T1" sqref="T1"/>
      <selection pane="topRight" activeCell="V1" sqref="V1"/>
      <selection pane="bottomLeft" activeCell="T4" sqref="T4"/>
      <selection pane="bottomRight" activeCell="Z79" sqref="Z79"/>
    </sheetView>
  </sheetViews>
  <sheetFormatPr defaultColWidth="9" defaultRowHeight="14.4"/>
  <cols>
    <col min="1" max="1" width="17.77734375" style="88" hidden="1" customWidth="1"/>
    <col min="2" max="2" width="23.44140625" style="97" hidden="1" customWidth="1"/>
    <col min="3" max="3" width="1.6640625" style="88" hidden="1" customWidth="1"/>
    <col min="4" max="5" width="18.44140625" style="88" hidden="1" customWidth="1"/>
    <col min="6" max="6" width="21.44140625" style="88" hidden="1" customWidth="1"/>
    <col min="7" max="7" width="20" style="88" hidden="1" customWidth="1"/>
    <col min="8" max="8" width="19.44140625" style="88" hidden="1" customWidth="1"/>
    <col min="9" max="9" width="19.21875" style="88" hidden="1" customWidth="1"/>
    <col min="10" max="10" width="17.88671875" style="88" hidden="1" customWidth="1"/>
    <col min="11" max="11" width="18" style="88" hidden="1" customWidth="1"/>
    <col min="12" max="12" width="21.21875" style="88" hidden="1" customWidth="1"/>
    <col min="13" max="13" width="20.44140625" style="88" hidden="1" customWidth="1"/>
    <col min="14" max="14" width="19.109375" style="88" hidden="1" customWidth="1"/>
    <col min="15" max="15" width="19.21875" style="88" hidden="1" customWidth="1"/>
    <col min="16" max="16" width="17.44140625" style="88" hidden="1" customWidth="1"/>
    <col min="17" max="17" width="17.6640625" style="88" hidden="1" customWidth="1"/>
    <col min="18" max="18" width="17.88671875" style="88" hidden="1" customWidth="1"/>
    <col min="19" max="19" width="22.6640625" style="88" hidden="1" customWidth="1"/>
    <col min="20" max="22" width="14.77734375" style="306" customWidth="1"/>
    <col min="23" max="23" width="14.77734375" style="89" customWidth="1"/>
    <col min="24" max="24" width="14.77734375" style="306" customWidth="1"/>
    <col min="25" max="25" width="17" style="306" customWidth="1"/>
    <col min="26" max="26" width="14.77734375" style="306" customWidth="1"/>
    <col min="27" max="27" width="16.33203125" style="306" customWidth="1"/>
    <col min="28" max="31" width="14.77734375" style="88" customWidth="1"/>
    <col min="32" max="32" width="14.21875" style="88" customWidth="1"/>
    <col min="33" max="16384" width="9" style="88"/>
  </cols>
  <sheetData>
    <row r="1" spans="1:31" ht="20.100000000000001" customHeight="1">
      <c r="A1" s="13" t="s">
        <v>102</v>
      </c>
      <c r="B1" s="86"/>
      <c r="C1" s="87"/>
      <c r="D1" s="87"/>
      <c r="E1" s="87"/>
      <c r="F1" s="87"/>
      <c r="G1" s="87"/>
      <c r="T1" s="708" t="s">
        <v>389</v>
      </c>
      <c r="U1" s="709"/>
      <c r="V1" s="709"/>
      <c r="W1" s="710"/>
      <c r="X1" s="711" t="s">
        <v>333</v>
      </c>
      <c r="Y1" s="712"/>
      <c r="Z1" s="712"/>
      <c r="AA1" s="713"/>
      <c r="AB1" s="714" t="s">
        <v>334</v>
      </c>
      <c r="AC1" s="715"/>
      <c r="AD1" s="715"/>
      <c r="AE1" s="716"/>
    </row>
    <row r="2" spans="1:31" ht="20.100000000000001" customHeight="1">
      <c r="A2" s="90"/>
      <c r="B2" s="91"/>
      <c r="C2" s="706" t="s">
        <v>255</v>
      </c>
      <c r="D2" s="696" t="s">
        <v>103</v>
      </c>
      <c r="E2" s="697"/>
      <c r="F2" s="688" t="s">
        <v>104</v>
      </c>
      <c r="G2" s="688"/>
      <c r="H2" s="688" t="s">
        <v>105</v>
      </c>
      <c r="I2" s="688"/>
      <c r="J2" s="688" t="s">
        <v>106</v>
      </c>
      <c r="K2" s="688"/>
      <c r="L2" s="688" t="s">
        <v>107</v>
      </c>
      <c r="M2" s="688"/>
      <c r="N2" s="678" t="s">
        <v>108</v>
      </c>
      <c r="O2" s="679" t="s">
        <v>259</v>
      </c>
      <c r="P2" s="679" t="s">
        <v>260</v>
      </c>
      <c r="Q2" s="690" t="s">
        <v>242</v>
      </c>
      <c r="R2" s="691" t="s">
        <v>220</v>
      </c>
      <c r="S2" s="693" t="s">
        <v>109</v>
      </c>
      <c r="T2" s="671" t="s">
        <v>282</v>
      </c>
      <c r="U2" s="671" t="s">
        <v>283</v>
      </c>
      <c r="V2" s="674" t="s">
        <v>284</v>
      </c>
      <c r="W2" s="717" t="s">
        <v>285</v>
      </c>
      <c r="X2" s="671" t="s">
        <v>282</v>
      </c>
      <c r="Y2" s="671" t="s">
        <v>283</v>
      </c>
      <c r="Z2" s="674" t="s">
        <v>284</v>
      </c>
      <c r="AA2" s="674" t="s">
        <v>285</v>
      </c>
      <c r="AB2" s="719" t="s">
        <v>282</v>
      </c>
      <c r="AC2" s="671" t="s">
        <v>283</v>
      </c>
      <c r="AD2" s="674" t="s">
        <v>284</v>
      </c>
      <c r="AE2" s="674" t="s">
        <v>285</v>
      </c>
    </row>
    <row r="3" spans="1:31" ht="20.100000000000001" customHeight="1">
      <c r="A3" s="92"/>
      <c r="B3" s="93"/>
      <c r="C3" s="707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678"/>
      <c r="O3" s="688"/>
      <c r="P3" s="688"/>
      <c r="Q3" s="688"/>
      <c r="R3" s="692"/>
      <c r="S3" s="688"/>
      <c r="T3" s="672"/>
      <c r="U3" s="672"/>
      <c r="V3" s="675"/>
      <c r="W3" s="718"/>
      <c r="X3" s="672"/>
      <c r="Y3" s="672"/>
      <c r="Z3" s="675"/>
      <c r="AA3" s="675"/>
      <c r="AB3" s="720"/>
      <c r="AC3" s="672"/>
      <c r="AD3" s="675"/>
      <c r="AE3" s="675"/>
    </row>
    <row r="4" spans="1:31" ht="20.100000000000001" customHeight="1">
      <c r="A4" s="676" t="s">
        <v>110</v>
      </c>
      <c r="B4" s="677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24" t="s">
        <v>168</v>
      </c>
      <c r="U4" s="324"/>
      <c r="V4" s="325"/>
      <c r="W4" s="341"/>
      <c r="X4" s="344"/>
      <c r="Y4" s="344"/>
      <c r="Z4" s="344"/>
      <c r="AA4" s="344"/>
      <c r="AB4" s="343"/>
      <c r="AC4" s="340"/>
      <c r="AD4" s="340"/>
      <c r="AE4" s="340"/>
    </row>
    <row r="5" spans="1:31" ht="20.100000000000001" customHeight="1">
      <c r="A5" s="96"/>
      <c r="B5" s="179" t="s">
        <v>111</v>
      </c>
      <c r="C5" s="329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46" t="str">
        <f>'23ＰＬ＋BS（精算表) '!T5</f>
        <v>人件費</v>
      </c>
      <c r="U5" s="346">
        <f>'23ＰＬ＋BS（精算表) '!U5</f>
        <v>59604484958</v>
      </c>
      <c r="V5" s="346" t="str">
        <f>'23ＰＬ＋BS（精算表) '!V5</f>
        <v>現金・預金</v>
      </c>
      <c r="W5" s="348">
        <f>'23ＰＬ＋BS（精算表) '!W5</f>
        <v>59604484958</v>
      </c>
      <c r="X5" s="328" t="s">
        <v>340</v>
      </c>
      <c r="Y5" s="344">
        <v>13774158805</v>
      </c>
      <c r="Z5" s="347" t="s">
        <v>340</v>
      </c>
      <c r="AA5" s="345">
        <v>21220944632175</v>
      </c>
      <c r="AB5" s="343" t="s">
        <v>286</v>
      </c>
      <c r="AC5" s="340">
        <f>U5+U6-Y6</f>
        <v>6339782535</v>
      </c>
      <c r="AD5" s="343" t="s">
        <v>286</v>
      </c>
      <c r="AE5" s="340">
        <f>W7+W8+W9+W10+W11-AA6</f>
        <v>5535735334</v>
      </c>
    </row>
    <row r="6" spans="1:31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55">
        <v>17580000</v>
      </c>
      <c r="I6" s="255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46" t="str">
        <f>'23ＰＬ＋BS（精算表) '!T6</f>
        <v>未払金</v>
      </c>
      <c r="U6" s="346">
        <f>'23ＰＬ＋BS（精算表) '!U6</f>
        <v>268684000</v>
      </c>
      <c r="V6" s="346" t="str">
        <f>'23ＰＬ＋BS（精算表) '!V6</f>
        <v>人件費</v>
      </c>
      <c r="W6" s="348">
        <f>'23ＰＬ＋BS（精算表) '!W6</f>
        <v>268684000</v>
      </c>
      <c r="X6" s="365" t="s">
        <v>286</v>
      </c>
      <c r="Y6" s="366">
        <v>53533386423</v>
      </c>
      <c r="Z6" s="347" t="s">
        <v>286</v>
      </c>
      <c r="AA6" s="345">
        <v>3763863925</v>
      </c>
      <c r="AB6" s="343" t="s">
        <v>340</v>
      </c>
      <c r="AC6" s="340">
        <f>U95+U102-Y5</f>
        <v>20795854095909</v>
      </c>
      <c r="AD6" s="343" t="s">
        <v>340</v>
      </c>
      <c r="AE6" s="340">
        <f>W5+W21+W27+W29+W36+W39+W46+W47+W48+W77+W84+W87+W103-AA5</f>
        <v>-412873520469</v>
      </c>
    </row>
    <row r="7" spans="1:31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55">
        <v>8934391</v>
      </c>
      <c r="I7" s="255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46" t="str">
        <f>'23ＰＬ＋BS（精算表) '!T7</f>
        <v>人件費</v>
      </c>
      <c r="U7" s="346">
        <f>'23ＰＬ＋BS（精算表) '!U7</f>
        <v>36433</v>
      </c>
      <c r="V7" s="346" t="str">
        <f>'23ＰＬ＋BS（精算表) '!V7</f>
        <v>未払金</v>
      </c>
      <c r="W7" s="348">
        <f>'23ＰＬ＋BS（精算表) '!W7</f>
        <v>36433</v>
      </c>
      <c r="X7" s="367" t="s">
        <v>341</v>
      </c>
      <c r="Y7" s="344">
        <v>26245197455989</v>
      </c>
      <c r="Z7" s="345" t="s">
        <v>341</v>
      </c>
      <c r="AA7" s="345">
        <v>26610311462978</v>
      </c>
      <c r="AB7" s="343" t="s">
        <v>341</v>
      </c>
      <c r="AC7" s="340">
        <f>U7+U22-Y7</f>
        <v>-26229650028556</v>
      </c>
      <c r="AD7" s="343" t="s">
        <v>341</v>
      </c>
      <c r="AE7" s="340">
        <f>W6-AA7</f>
        <v>-26610042778978</v>
      </c>
    </row>
    <row r="8" spans="1:31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55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46" t="str">
        <f>'23ＰＬ＋BS（精算表) '!T8</f>
        <v>賞与引当金</v>
      </c>
      <c r="U8" s="346">
        <f>'23ＰＬ＋BS（精算表) '!U8</f>
        <v>2981267000</v>
      </c>
      <c r="V8" s="346" t="str">
        <f>'23ＰＬ＋BS（精算表) '!V8</f>
        <v>人件費</v>
      </c>
      <c r="W8" s="348">
        <f>'23ＰＬ＋BS（精算表) '!W8</f>
        <v>2981267000</v>
      </c>
      <c r="X8" s="367" t="s">
        <v>342</v>
      </c>
      <c r="Y8" s="344">
        <v>7780516493</v>
      </c>
      <c r="Z8" s="345" t="s">
        <v>342</v>
      </c>
      <c r="AA8" s="345">
        <v>91011773</v>
      </c>
      <c r="AB8" s="343" t="s">
        <v>342</v>
      </c>
      <c r="AC8" s="340">
        <f>U8-Y8</f>
        <v>-4799249493</v>
      </c>
      <c r="AD8" s="343" t="s">
        <v>342</v>
      </c>
      <c r="AE8" s="340">
        <f>W13-AA8</f>
        <v>2593597227</v>
      </c>
    </row>
    <row r="9" spans="1:31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55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46" t="str">
        <f>'23ＰＬ＋BS（精算表) '!T9</f>
        <v>退職給付引当金</v>
      </c>
      <c r="U9" s="346">
        <f>'23ＰＬ＋BS（精算表) '!U9</f>
        <v>3319336772</v>
      </c>
      <c r="V9" s="346" t="str">
        <f>'23ＰＬ＋BS（精算表) '!V9</f>
        <v>人件費</v>
      </c>
      <c r="W9" s="348">
        <f>'23ＰＬ＋BS（精算表) '!W9</f>
        <v>3319336772</v>
      </c>
      <c r="X9" s="367" t="s">
        <v>343</v>
      </c>
      <c r="Y9" s="344">
        <v>2785587004</v>
      </c>
      <c r="Z9" s="345" t="s">
        <v>343</v>
      </c>
      <c r="AA9" s="345">
        <v>310983831</v>
      </c>
      <c r="AB9" s="343" t="s">
        <v>343</v>
      </c>
      <c r="AC9" s="340">
        <f>U9+U10+U11+U18-Y9</f>
        <v>3557453051</v>
      </c>
      <c r="AD9" s="343" t="s">
        <v>343</v>
      </c>
      <c r="AE9" s="340">
        <f>W16+W17-AA9</f>
        <v>4754076615</v>
      </c>
    </row>
    <row r="10" spans="1:31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55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46" t="str">
        <f>'23ＰＬ＋BS（精算表) '!T10</f>
        <v>退職給付引当金</v>
      </c>
      <c r="U10" s="346">
        <f>'23ＰＬ＋BS（精算表) '!U10</f>
        <v>2963931000</v>
      </c>
      <c r="V10" s="346" t="str">
        <f>'23ＰＬ＋BS（精算表) '!V10</f>
        <v>人件費</v>
      </c>
      <c r="W10" s="348">
        <f>'23ＰＬ＋BS（精算表) '!W10</f>
        <v>2963931000</v>
      </c>
      <c r="X10" s="344"/>
      <c r="Y10" s="344" t="s">
        <v>168</v>
      </c>
      <c r="Z10" s="344"/>
      <c r="AA10" s="344"/>
      <c r="AB10" s="343"/>
      <c r="AC10" s="340"/>
      <c r="AD10" s="340"/>
      <c r="AE10" s="340"/>
    </row>
    <row r="11" spans="1:31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55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46" t="str">
        <f>'23ＰＬ＋BS（精算表) '!T11</f>
        <v>退職給付引当金</v>
      </c>
      <c r="U11" s="346">
        <f>'23ＰＬ＋BS（精算表) '!U11</f>
        <v>35028054</v>
      </c>
      <c r="V11" s="346" t="str">
        <f>'23ＰＬ＋BS（精算表) '!V11</f>
        <v>人件費</v>
      </c>
      <c r="W11" s="348">
        <f>'23ＰＬ＋BS（精算表) '!W11</f>
        <v>35028054</v>
      </c>
      <c r="X11" s="344"/>
      <c r="Y11" s="344"/>
      <c r="Z11" s="344"/>
      <c r="AA11" s="344"/>
      <c r="AB11" s="343"/>
      <c r="AC11" s="340"/>
      <c r="AD11" s="340"/>
      <c r="AE11" s="340"/>
    </row>
    <row r="12" spans="1:31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62" t="str">
        <f>'23ＰＬ＋BS（精算表) '!T12</f>
        <v>　</v>
      </c>
      <c r="U12" s="362">
        <f>'23ＰＬ＋BS（精算表) '!U12</f>
        <v>0</v>
      </c>
      <c r="V12" s="325">
        <f>'23ＰＬ＋BS（精算表) '!V12</f>
        <v>0</v>
      </c>
      <c r="W12" s="342">
        <f>'23ＰＬ＋BS（精算表) '!W12</f>
        <v>0</v>
      </c>
      <c r="X12" s="344"/>
      <c r="Y12" s="344"/>
      <c r="Z12" s="344"/>
      <c r="AA12" s="344"/>
      <c r="AB12" s="343"/>
      <c r="AC12" s="340"/>
      <c r="AD12" s="340"/>
      <c r="AE12" s="340"/>
    </row>
    <row r="13" spans="1:31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55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46" t="str">
        <f>'23ＰＬ＋BS（精算表) '!T13</f>
        <v>賞与引当金繰入額</v>
      </c>
      <c r="U13" s="346">
        <f>'23ＰＬ＋BS（精算表) '!U13</f>
        <v>2684609000</v>
      </c>
      <c r="V13" s="346" t="str">
        <f>'23ＰＬ＋BS（精算表) '!V13</f>
        <v>賞与引当金</v>
      </c>
      <c r="W13" s="348">
        <f>'23ＰＬ＋BS（精算表) '!W13</f>
        <v>2684609000</v>
      </c>
      <c r="X13" s="344" t="s">
        <v>344</v>
      </c>
      <c r="Y13" s="344">
        <v>0</v>
      </c>
      <c r="Z13" s="345" t="s">
        <v>344</v>
      </c>
      <c r="AA13" s="345">
        <v>0</v>
      </c>
      <c r="AB13" s="343" t="s">
        <v>344</v>
      </c>
      <c r="AC13" s="340">
        <f>U13-Y13</f>
        <v>2684609000</v>
      </c>
      <c r="AD13" s="343" t="s">
        <v>344</v>
      </c>
      <c r="AE13" s="340">
        <v>0</v>
      </c>
    </row>
    <row r="14" spans="1:31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62" t="str">
        <f>'23ＰＬ＋BS（精算表) '!T14</f>
        <v>　</v>
      </c>
      <c r="U14" s="362">
        <f>'23ＰＬ＋BS（精算表) '!U14</f>
        <v>0</v>
      </c>
      <c r="V14" s="325">
        <f>'23ＰＬ＋BS（精算表) '!V14</f>
        <v>0</v>
      </c>
      <c r="W14" s="342">
        <f>'23ＰＬ＋BS（精算表) '!W14</f>
        <v>0</v>
      </c>
      <c r="X14" s="344"/>
      <c r="Y14" s="344"/>
      <c r="Z14" s="344"/>
      <c r="AA14" s="344"/>
      <c r="AB14" s="343"/>
      <c r="AC14" s="340"/>
      <c r="AD14" s="340"/>
      <c r="AE14" s="340"/>
    </row>
    <row r="15" spans="1:31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-4081082231</v>
      </c>
      <c r="T15" s="362" t="str">
        <f>'23ＰＬ＋BS（精算表) '!T15</f>
        <v>　</v>
      </c>
      <c r="U15" s="362">
        <f>'23ＰＬ＋BS（精算表) '!U15</f>
        <v>0</v>
      </c>
      <c r="V15" s="325">
        <f>'23ＰＬ＋BS（精算表) '!V15</f>
        <v>0</v>
      </c>
      <c r="W15" s="342">
        <f>'23ＰＬ＋BS（精算表) '!W15</f>
        <v>0</v>
      </c>
      <c r="X15" s="344"/>
      <c r="Y15" s="344"/>
      <c r="Z15" s="344"/>
      <c r="AA15" s="344"/>
      <c r="AB15" s="343"/>
      <c r="AC15" s="340"/>
      <c r="AD15" s="340"/>
      <c r="AE15" s="340"/>
    </row>
    <row r="16" spans="1:31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55">
        <v>-3579141778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-3579141778</v>
      </c>
      <c r="T16" s="346" t="str">
        <f>'23ＰＬ＋BS（精算表) '!T16</f>
        <v>退職給付引当金繰入額</v>
      </c>
      <c r="U16" s="346">
        <f>'23ＰＬ＋BS（精算表) '!U16</f>
        <v>4556244446</v>
      </c>
      <c r="V16" s="346" t="str">
        <f>'23ＰＬ＋BS（精算表) '!V16</f>
        <v>退職給付引当金</v>
      </c>
      <c r="W16" s="348">
        <f>'23ＰＬ＋BS（精算表) '!W16</f>
        <v>4556244446</v>
      </c>
      <c r="X16" s="344" t="s">
        <v>295</v>
      </c>
      <c r="Y16" s="344">
        <v>0</v>
      </c>
      <c r="Z16" s="345" t="s">
        <v>295</v>
      </c>
      <c r="AA16" s="345">
        <v>0</v>
      </c>
      <c r="AB16" s="343" t="s">
        <v>295</v>
      </c>
      <c r="AC16" s="340">
        <f>U16+U17-Y16</f>
        <v>5065060446</v>
      </c>
      <c r="AD16" s="343" t="s">
        <v>295</v>
      </c>
      <c r="AE16" s="340">
        <f>W18-AA16</f>
        <v>24744229</v>
      </c>
    </row>
    <row r="17" spans="1:31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55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46" t="str">
        <f>'23ＰＬ＋BS（精算表) '!T17</f>
        <v>退職給付引当金繰入額</v>
      </c>
      <c r="U17" s="346">
        <f>'23ＰＬ＋BS（精算表) '!U17</f>
        <v>508816000</v>
      </c>
      <c r="V17" s="346" t="str">
        <f>'23ＰＬ＋BS（精算表) '!V17</f>
        <v>退職給付引当金</v>
      </c>
      <c r="W17" s="348">
        <f>'23ＰＬ＋BS（精算表) '!W17</f>
        <v>508816000</v>
      </c>
      <c r="X17" s="344"/>
      <c r="Y17" s="344"/>
      <c r="Z17" s="344"/>
      <c r="AA17" s="344"/>
      <c r="AB17" s="343"/>
      <c r="AC17" s="340"/>
      <c r="AD17" s="340"/>
      <c r="AE17" s="340"/>
    </row>
    <row r="18" spans="1:31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55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46" t="str">
        <f>'23ＰＬ＋BS（精算表) '!T18</f>
        <v>退職給付引当金</v>
      </c>
      <c r="U18" s="346">
        <f>'23ＰＬ＋BS（精算表) '!U18</f>
        <v>24744229</v>
      </c>
      <c r="V18" s="346" t="str">
        <f>'23ＰＬ＋BS（精算表) '!V18</f>
        <v>退職給付引当金繰入額</v>
      </c>
      <c r="W18" s="348">
        <f>'23ＰＬ＋BS（精算表) '!W18</f>
        <v>24744229</v>
      </c>
      <c r="X18" s="344"/>
      <c r="Y18" s="344"/>
      <c r="Z18" s="344"/>
      <c r="AA18" s="344"/>
      <c r="AB18" s="343"/>
      <c r="AC18" s="340"/>
      <c r="AD18" s="340"/>
      <c r="AE18" s="340"/>
    </row>
    <row r="19" spans="1:31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62" t="str">
        <f>'23ＰＬ＋BS（精算表) '!T19</f>
        <v>　</v>
      </c>
      <c r="U19" s="362">
        <f>'23ＰＬ＋BS（精算表) '!U19</f>
        <v>0</v>
      </c>
      <c r="V19" s="325" t="str">
        <f>'23ＰＬ＋BS（精算表) '!V19</f>
        <v>　</v>
      </c>
      <c r="W19" s="342">
        <f>'23ＰＬ＋BS（精算表) '!W19</f>
        <v>0</v>
      </c>
      <c r="X19" s="344"/>
      <c r="Y19" s="344"/>
      <c r="Z19" s="344"/>
      <c r="AA19" s="344"/>
      <c r="AB19" s="343"/>
      <c r="AC19" s="340"/>
      <c r="AD19" s="340"/>
      <c r="AE19" s="340"/>
    </row>
    <row r="20" spans="1:31" ht="20.100000000000001" customHeight="1">
      <c r="A20" s="669" t="s">
        <v>118</v>
      </c>
      <c r="B20" s="670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62" t="str">
        <f>'23ＰＬ＋BS（精算表) '!T20</f>
        <v>　</v>
      </c>
      <c r="U20" s="362">
        <f>'23ＰＬ＋BS（精算表) '!U20</f>
        <v>0</v>
      </c>
      <c r="V20" s="325">
        <f>'23ＰＬ＋BS（精算表) '!V20</f>
        <v>0</v>
      </c>
      <c r="W20" s="342">
        <f>'23ＰＬ＋BS（精算表) '!W20</f>
        <v>0</v>
      </c>
      <c r="X20" s="344"/>
      <c r="Y20" s="344"/>
      <c r="Z20" s="344"/>
      <c r="AA20" s="344"/>
      <c r="AB20" s="343"/>
      <c r="AC20" s="340"/>
      <c r="AD20" s="340"/>
      <c r="AE20" s="340"/>
    </row>
    <row r="21" spans="1:31" ht="20.100000000000001" customHeight="1">
      <c r="A21" s="96"/>
      <c r="B21" s="179" t="s">
        <v>119</v>
      </c>
      <c r="C21" s="329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46" t="str">
        <f>'23ＰＬ＋BS（精算表) '!T21</f>
        <v>恩給費</v>
      </c>
      <c r="U21" s="346">
        <f>'23ＰＬ＋BS（精算表) '!U21</f>
        <v>606879130116</v>
      </c>
      <c r="V21" s="346" t="str">
        <f>'23ＰＬ＋BS（精算表) '!V21</f>
        <v>現金・預金</v>
      </c>
      <c r="W21" s="348">
        <f>'23ＰＬ＋BS（精算表) '!W21</f>
        <v>606879130116</v>
      </c>
      <c r="X21" s="368" t="s">
        <v>296</v>
      </c>
      <c r="Y21" s="344">
        <v>673855473167</v>
      </c>
      <c r="Z21" s="345" t="s">
        <v>296</v>
      </c>
      <c r="AA21" s="345">
        <v>419933057</v>
      </c>
      <c r="AB21" s="343" t="s">
        <v>296</v>
      </c>
      <c r="AC21" s="340">
        <f>U21-Y21</f>
        <v>-66976343051</v>
      </c>
      <c r="AD21" s="343" t="s">
        <v>296</v>
      </c>
      <c r="AE21" s="340">
        <f>W22+W23-AA21</f>
        <v>606459197059</v>
      </c>
    </row>
    <row r="22" spans="1:31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55">
        <v>163797911000</v>
      </c>
      <c r="I22" s="255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46" t="str">
        <f>'23ＰＬ＋BS（精算表) '!T22</f>
        <v>未払金</v>
      </c>
      <c r="U22" s="346">
        <f>'23ＰＬ＋BS（精算表) '!U22</f>
        <v>15547391000</v>
      </c>
      <c r="V22" s="346" t="str">
        <f>'23ＰＬ＋BS（精算表) '!V22</f>
        <v>恩給費</v>
      </c>
      <c r="W22" s="348">
        <f>'23ＰＬ＋BS（精算表) '!W22</f>
        <v>15547391000</v>
      </c>
      <c r="X22" s="344"/>
      <c r="Y22" s="344"/>
      <c r="Z22" s="344"/>
      <c r="AA22" s="344"/>
      <c r="AB22" s="343"/>
      <c r="AC22" s="340"/>
      <c r="AD22" s="340"/>
      <c r="AE22" s="340"/>
    </row>
    <row r="23" spans="1:31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55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46" t="str">
        <f>'23ＰＬ＋BS（精算表) '!T23</f>
        <v>恩給引当金</v>
      </c>
      <c r="U23" s="346">
        <f>'23ＰＬ＋BS（精算表) '!U23</f>
        <v>591331739116</v>
      </c>
      <c r="V23" s="346" t="str">
        <f>'23ＰＬ＋BS（精算表) '!V23</f>
        <v>恩給費</v>
      </c>
      <c r="W23" s="348">
        <f>'23ＰＬ＋BS（精算表) '!W23</f>
        <v>591331739116</v>
      </c>
      <c r="X23" s="367" t="s">
        <v>345</v>
      </c>
      <c r="Y23" s="344">
        <v>0</v>
      </c>
      <c r="Z23" s="345" t="s">
        <v>345</v>
      </c>
      <c r="AA23" s="345">
        <v>0</v>
      </c>
      <c r="AB23" s="343" t="s">
        <v>345</v>
      </c>
      <c r="AC23" s="340">
        <f>U23-Y23</f>
        <v>591331739116</v>
      </c>
      <c r="AD23" s="343" t="s">
        <v>345</v>
      </c>
      <c r="AE23" s="340">
        <f>W25-AA23</f>
        <v>147378929116</v>
      </c>
    </row>
    <row r="24" spans="1:31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62" t="str">
        <f>'23ＰＬ＋BS（精算表) '!T24</f>
        <v>　</v>
      </c>
      <c r="U24" s="362">
        <f>'23ＰＬ＋BS（精算表) '!U24</f>
        <v>0</v>
      </c>
      <c r="V24" s="325">
        <f>'23ＰＬ＋BS（精算表) '!V24</f>
        <v>0</v>
      </c>
      <c r="W24" s="342">
        <f>'23ＰＬ＋BS（精算表) '!W24</f>
        <v>0</v>
      </c>
      <c r="X24" s="344"/>
      <c r="Y24" s="344"/>
      <c r="Z24" s="344"/>
      <c r="AA24" s="344"/>
      <c r="AB24" s="343"/>
      <c r="AC24" s="340"/>
      <c r="AD24" s="340"/>
      <c r="AE24" s="340"/>
    </row>
    <row r="25" spans="1:31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55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46" t="str">
        <f>'23ＰＬ＋BS（精算表) '!T25</f>
        <v>恩給引当金繰入額</v>
      </c>
      <c r="U25" s="346">
        <f>'23ＰＬ＋BS（精算表) '!U25</f>
        <v>147378929116</v>
      </c>
      <c r="V25" s="346" t="str">
        <f>'23ＰＬ＋BS（精算表) '!V25</f>
        <v>恩給引当金</v>
      </c>
      <c r="W25" s="348">
        <f>'23ＰＬ＋BS（精算表) '!W25</f>
        <v>147378929116</v>
      </c>
      <c r="X25" s="344" t="s">
        <v>346</v>
      </c>
      <c r="Y25" s="344">
        <v>0</v>
      </c>
      <c r="Z25" s="345" t="s">
        <v>346</v>
      </c>
      <c r="AA25" s="345">
        <v>0</v>
      </c>
      <c r="AB25" s="343" t="s">
        <v>346</v>
      </c>
      <c r="AC25" s="340">
        <f>U25-Y25</f>
        <v>147378929116</v>
      </c>
      <c r="AD25" s="343" t="s">
        <v>346</v>
      </c>
      <c r="AE25" s="340">
        <f>0-AA25</f>
        <v>0</v>
      </c>
    </row>
    <row r="26" spans="1:31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62" t="str">
        <f>'23ＰＬ＋BS（精算表) '!T26</f>
        <v>　</v>
      </c>
      <c r="U26" s="362">
        <f>'23ＰＬ＋BS（精算表) '!U26</f>
        <v>0</v>
      </c>
      <c r="V26" s="325">
        <f>'23ＰＬ＋BS（精算表) '!V26</f>
        <v>0</v>
      </c>
      <c r="W26" s="342">
        <f>'23ＰＬ＋BS（精算表) '!W26</f>
        <v>0</v>
      </c>
      <c r="X26" s="344"/>
      <c r="Y26" s="344"/>
      <c r="Z26" s="344"/>
      <c r="AA26" s="344"/>
      <c r="AB26" s="343"/>
      <c r="AC26" s="340"/>
      <c r="AD26" s="340"/>
      <c r="AE26" s="340"/>
    </row>
    <row r="27" spans="1:31" ht="20.100000000000001" customHeight="1">
      <c r="A27" s="669" t="s">
        <v>121</v>
      </c>
      <c r="B27" s="670"/>
      <c r="C27" s="329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46" t="str">
        <f>'23ＰＬ＋BS（精算表) '!T27</f>
        <v>補助金等</v>
      </c>
      <c r="U27" s="346">
        <f>'23ＰＬ＋BS（精算表) '!U27</f>
        <v>398726805759</v>
      </c>
      <c r="V27" s="346" t="str">
        <f>'23ＰＬ＋BS（精算表) '!V27</f>
        <v>現金・預金</v>
      </c>
      <c r="W27" s="348">
        <f>'23ＰＬ＋BS（精算表) '!W27</f>
        <v>398726805759</v>
      </c>
      <c r="X27" s="368" t="s">
        <v>347</v>
      </c>
      <c r="Y27" s="344">
        <v>2319548246061</v>
      </c>
      <c r="Z27" s="345" t="s">
        <v>347</v>
      </c>
      <c r="AA27" s="345">
        <v>638408448506</v>
      </c>
      <c r="AB27" s="343" t="s">
        <v>347</v>
      </c>
      <c r="AC27" s="340">
        <f>U27-Y27</f>
        <v>-1920821440302</v>
      </c>
      <c r="AD27" s="343" t="s">
        <v>347</v>
      </c>
      <c r="AE27" s="340">
        <f>0-AA27</f>
        <v>-638408448506</v>
      </c>
    </row>
    <row r="28" spans="1:31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62" t="str">
        <f>'23ＰＬ＋BS（精算表) '!T28</f>
        <v>　</v>
      </c>
      <c r="U28" s="362">
        <f>'23ＰＬ＋BS（精算表) '!U28</f>
        <v>0</v>
      </c>
      <c r="V28" s="325">
        <f>'23ＰＬ＋BS（精算表) '!V28</f>
        <v>0</v>
      </c>
      <c r="W28" s="342">
        <f>'23ＰＬ＋BS（精算表) '!W28</f>
        <v>0</v>
      </c>
      <c r="X28" s="344"/>
      <c r="Y28" s="344"/>
      <c r="Z28" s="344"/>
      <c r="AA28" s="344"/>
      <c r="AB28" s="343"/>
      <c r="AC28" s="340"/>
      <c r="AD28" s="340"/>
      <c r="AE28" s="340"/>
    </row>
    <row r="29" spans="1:31" ht="20.100000000000001" customHeight="1">
      <c r="A29" s="669" t="s">
        <v>122</v>
      </c>
      <c r="B29" s="670"/>
      <c r="C29" s="330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46" t="str">
        <f>'23ＰＬ＋BS（精算表) '!T29</f>
        <v>委託費等</v>
      </c>
      <c r="U29" s="346">
        <f>'23ＰＬ＋BS（精算表) '!U29</f>
        <v>75581242022</v>
      </c>
      <c r="V29" s="346" t="str">
        <f>'23ＰＬ＋BS（精算表) '!V29</f>
        <v>現金・預金</v>
      </c>
      <c r="W29" s="348">
        <f>'23ＰＬ＋BS（精算表) '!W29</f>
        <v>75581242022</v>
      </c>
      <c r="X29" s="368" t="s">
        <v>339</v>
      </c>
      <c r="Y29" s="344">
        <v>240543566323</v>
      </c>
      <c r="Z29" s="345" t="s">
        <v>339</v>
      </c>
      <c r="AA29" s="345">
        <v>15650721081</v>
      </c>
      <c r="AB29" s="343" t="s">
        <v>339</v>
      </c>
      <c r="AC29" s="340">
        <f>U29-Y29</f>
        <v>-164962324301</v>
      </c>
      <c r="AD29" s="343" t="s">
        <v>339</v>
      </c>
      <c r="AE29" s="340">
        <f>0-AA29</f>
        <v>-15650721081</v>
      </c>
    </row>
    <row r="30" spans="1:31" ht="20.100000000000001" customHeight="1">
      <c r="A30" s="96"/>
      <c r="B30" s="179" t="s">
        <v>123</v>
      </c>
      <c r="C30" s="251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62" t="str">
        <f>'23ＰＬ＋BS（精算表) '!T30</f>
        <v>　</v>
      </c>
      <c r="U30" s="362">
        <f>'23ＰＬ＋BS（精算表) '!U30</f>
        <v>0</v>
      </c>
      <c r="V30" s="325">
        <f>'23ＰＬ＋BS（精算表) '!V30</f>
        <v>0</v>
      </c>
      <c r="W30" s="342">
        <f>'23ＰＬ＋BS（精算表) '!W30</f>
        <v>0</v>
      </c>
      <c r="X30" s="368" t="s">
        <v>379</v>
      </c>
      <c r="Y30" s="344">
        <v>7350000</v>
      </c>
      <c r="Z30" s="345" t="s">
        <v>379</v>
      </c>
      <c r="AA30" s="345">
        <v>0</v>
      </c>
      <c r="AB30" s="359" t="s">
        <v>379</v>
      </c>
      <c r="AC30" s="340">
        <f>-Y30</f>
        <v>-7350000</v>
      </c>
      <c r="AD30" s="359" t="s">
        <v>379</v>
      </c>
      <c r="AE30" s="340">
        <v>0</v>
      </c>
    </row>
    <row r="31" spans="1:31" ht="20.100000000000001" customHeight="1">
      <c r="A31" s="96"/>
      <c r="B31" s="179" t="s">
        <v>205</v>
      </c>
      <c r="C31" s="251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62" t="str">
        <f>'23ＰＬ＋BS（精算表) '!T31</f>
        <v>　</v>
      </c>
      <c r="U31" s="362">
        <f>'23ＰＬ＋BS（精算表) '!U31</f>
        <v>0</v>
      </c>
      <c r="V31" s="325">
        <f>'23ＰＬ＋BS（精算表) '!V31</f>
        <v>0</v>
      </c>
      <c r="W31" s="342">
        <f>'23ＰＬ＋BS（精算表) '!W31</f>
        <v>0</v>
      </c>
      <c r="X31" s="344"/>
      <c r="Y31" s="344"/>
      <c r="Z31" s="344"/>
      <c r="AA31" s="344"/>
      <c r="AB31" s="343"/>
      <c r="AC31" s="340"/>
      <c r="AD31" s="340"/>
      <c r="AE31" s="340"/>
    </row>
    <row r="32" spans="1:31" ht="20.100000000000001" customHeight="1">
      <c r="A32" s="96"/>
      <c r="B32" s="179" t="s">
        <v>124</v>
      </c>
      <c r="C32" s="251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62" t="str">
        <f>'23ＰＬ＋BS（精算表) '!T32</f>
        <v>　</v>
      </c>
      <c r="U32" s="362">
        <f>'23ＰＬ＋BS（精算表) '!U32</f>
        <v>0</v>
      </c>
      <c r="V32" s="325">
        <f>'23ＰＬ＋BS（精算表) '!V32</f>
        <v>0</v>
      </c>
      <c r="W32" s="342">
        <f>'23ＰＬ＋BS（精算表) '!W32</f>
        <v>0</v>
      </c>
      <c r="X32" s="344"/>
      <c r="Y32" s="344"/>
      <c r="Z32" s="344"/>
      <c r="AA32" s="344"/>
      <c r="AB32" s="343"/>
      <c r="AC32" s="340"/>
      <c r="AD32" s="340"/>
      <c r="AE32" s="340"/>
    </row>
    <row r="33" spans="1:31" ht="20.100000000000001" customHeight="1">
      <c r="A33" s="96"/>
      <c r="B33" s="179" t="s">
        <v>125</v>
      </c>
      <c r="C33" s="251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62" t="str">
        <f>'23ＰＬ＋BS（精算表) '!T33</f>
        <v>　</v>
      </c>
      <c r="U33" s="362">
        <f>'23ＰＬ＋BS（精算表) '!U33</f>
        <v>0</v>
      </c>
      <c r="V33" s="325">
        <f>'23ＰＬ＋BS（精算表) '!V33</f>
        <v>0</v>
      </c>
      <c r="W33" s="342">
        <f>'23ＰＬ＋BS（精算表) '!W33</f>
        <v>0</v>
      </c>
      <c r="X33" s="344"/>
      <c r="Y33" s="344"/>
      <c r="Z33" s="344"/>
      <c r="AA33" s="344"/>
      <c r="AB33" s="343"/>
      <c r="AC33" s="340"/>
      <c r="AD33" s="340"/>
      <c r="AE33" s="340"/>
    </row>
    <row r="34" spans="1:31" ht="20.100000000000001" customHeight="1">
      <c r="A34" s="96"/>
      <c r="B34" s="179" t="s">
        <v>126</v>
      </c>
      <c r="C34" s="251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62" t="str">
        <f>'23ＰＬ＋BS（精算表) '!T34</f>
        <v>　</v>
      </c>
      <c r="U34" s="362">
        <f>'23ＰＬ＋BS（精算表) '!U34</f>
        <v>0</v>
      </c>
      <c r="V34" s="325">
        <f>'23ＰＬ＋BS（精算表) '!V34</f>
        <v>0</v>
      </c>
      <c r="W34" s="342">
        <f>'23ＰＬ＋BS（精算表) '!W34</f>
        <v>0</v>
      </c>
      <c r="X34" s="344"/>
      <c r="Y34" s="344"/>
      <c r="Z34" s="344"/>
      <c r="AA34" s="344"/>
      <c r="AB34" s="343"/>
      <c r="AC34" s="340"/>
      <c r="AD34" s="340"/>
      <c r="AE34" s="340"/>
    </row>
    <row r="35" spans="1:31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62" t="str">
        <f>'23ＰＬ＋BS（精算表) '!T35</f>
        <v>　</v>
      </c>
      <c r="U35" s="362">
        <f>'23ＰＬ＋BS（精算表) '!U35</f>
        <v>0</v>
      </c>
      <c r="V35" s="325">
        <f>'23ＰＬ＋BS（精算表) '!V35</f>
        <v>0</v>
      </c>
      <c r="W35" s="342">
        <f>'23ＰＬ＋BS（精算表) '!W35</f>
        <v>0</v>
      </c>
      <c r="X35" s="344"/>
      <c r="Y35" s="344"/>
      <c r="Z35" s="344"/>
      <c r="AA35" s="344"/>
      <c r="AB35" s="343"/>
      <c r="AC35" s="340"/>
      <c r="AD35" s="340"/>
      <c r="AE35" s="340"/>
    </row>
    <row r="36" spans="1:31" ht="20.100000000000001" customHeight="1">
      <c r="A36" s="669" t="s">
        <v>300</v>
      </c>
      <c r="B36" s="670"/>
      <c r="C36" s="329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46" t="str">
        <f>'23ＰＬ＋BS（精算表) '!T36</f>
        <v>独立行政法人運営費交付金</v>
      </c>
      <c r="U36" s="346">
        <f>'23ＰＬ＋BS（精算表) '!U36</f>
        <v>39706986000</v>
      </c>
      <c r="V36" s="346" t="str">
        <f>'23ＰＬ＋BS（精算表) '!V36</f>
        <v>現金・預金</v>
      </c>
      <c r="W36" s="348">
        <f>'23ＰＬ＋BS（精算表) '!W36</f>
        <v>39706986000</v>
      </c>
      <c r="X36" s="368" t="s">
        <v>348</v>
      </c>
      <c r="Y36" s="344">
        <v>41295892629</v>
      </c>
      <c r="Z36" s="345" t="s">
        <v>301</v>
      </c>
      <c r="AA36" s="345">
        <v>258075629</v>
      </c>
      <c r="AB36" s="343" t="s">
        <v>348</v>
      </c>
      <c r="AC36" s="340">
        <f>U36-Y36</f>
        <v>-1588906629</v>
      </c>
      <c r="AD36" s="343" t="s">
        <v>348</v>
      </c>
      <c r="AE36" s="340">
        <f>-AA36</f>
        <v>-258075629</v>
      </c>
    </row>
    <row r="37" spans="1:31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62" t="str">
        <f>'23ＰＬ＋BS（精算表) '!T37</f>
        <v>　</v>
      </c>
      <c r="U37" s="362">
        <f>'23ＰＬ＋BS（精算表) '!U37</f>
        <v>0</v>
      </c>
      <c r="V37" s="325">
        <f>'23ＰＬ＋BS（精算表) '!V37</f>
        <v>0</v>
      </c>
      <c r="W37" s="342">
        <f>'23ＰＬ＋BS（精算表) '!W37</f>
        <v>0</v>
      </c>
      <c r="X37" s="344"/>
      <c r="Y37" s="344"/>
      <c r="Z37" s="344"/>
      <c r="AA37" s="344"/>
      <c r="AB37" s="343"/>
      <c r="AC37" s="340"/>
      <c r="AD37" s="340"/>
      <c r="AE37" s="340"/>
    </row>
    <row r="38" spans="1:31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62" t="str">
        <f>'23ＰＬ＋BS（精算表) '!T38</f>
        <v>　</v>
      </c>
      <c r="U38" s="362">
        <f>'23ＰＬ＋BS（精算表) '!U38</f>
        <v>0</v>
      </c>
      <c r="V38" s="325">
        <f>'23ＰＬ＋BS（精算表) '!V38</f>
        <v>0</v>
      </c>
      <c r="W38" s="342">
        <f>'23ＰＬ＋BS（精算表) '!W38</f>
        <v>0</v>
      </c>
      <c r="X38" s="344"/>
      <c r="Y38" s="344"/>
      <c r="Z38" s="344"/>
      <c r="AA38" s="344"/>
      <c r="AB38" s="343"/>
      <c r="AC38" s="340"/>
      <c r="AD38" s="340"/>
      <c r="AE38" s="340"/>
    </row>
    <row r="39" spans="1:31" ht="20.100000000000001" customHeight="1">
      <c r="A39" s="96"/>
      <c r="B39" s="268" t="s">
        <v>128</v>
      </c>
      <c r="C39" s="329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46" t="str">
        <f>'23ＰＬ＋BS（精算表) '!T39</f>
        <v>交付税及び譲与税配付金特別会計への繰入</v>
      </c>
      <c r="U39" s="346">
        <f>'23ＰＬ＋BS（精算表) '!U39</f>
        <v>19450671876000</v>
      </c>
      <c r="V39" s="346" t="str">
        <f>'23ＰＬ＋BS（精算表) '!V39</f>
        <v>現金・預金</v>
      </c>
      <c r="W39" s="348">
        <f>'23ＰＬ＋BS（精算表) '!W39</f>
        <v>19450671876000</v>
      </c>
      <c r="X39" s="368" t="s">
        <v>349</v>
      </c>
      <c r="Y39" s="344">
        <v>23145689246144</v>
      </c>
      <c r="Z39" s="345" t="s">
        <v>349</v>
      </c>
      <c r="AA39" s="345">
        <v>4355367330144</v>
      </c>
      <c r="AB39" s="343" t="s">
        <v>349</v>
      </c>
      <c r="AC39" s="340">
        <f>U39-Y39</f>
        <v>-3695017370144</v>
      </c>
      <c r="AD39" s="343" t="s">
        <v>349</v>
      </c>
      <c r="AE39" s="340">
        <f>W41+W42-AA39</f>
        <v>-4039579930144</v>
      </c>
    </row>
    <row r="40" spans="1:31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62" t="str">
        <f>'23ＰＬ＋BS（精算表) '!T40</f>
        <v>　</v>
      </c>
      <c r="U40" s="362">
        <f>'23ＰＬ＋BS（精算表) '!U40</f>
        <v>0</v>
      </c>
      <c r="V40" s="325" t="str">
        <f>'23ＰＬ＋BS（精算表) '!V40</f>
        <v>　</v>
      </c>
      <c r="W40" s="342" t="str">
        <f>'23ＰＬ＋BS（精算表) '!W40</f>
        <v>　</v>
      </c>
      <c r="X40" s="344"/>
      <c r="Y40" s="344"/>
      <c r="Z40" s="344"/>
      <c r="AA40" s="344"/>
      <c r="AB40" s="343"/>
      <c r="AC40" s="340"/>
      <c r="AD40" s="340"/>
      <c r="AE40" s="340"/>
    </row>
    <row r="41" spans="1:31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331">
        <v>6250285000000</v>
      </c>
      <c r="M41" s="332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46" t="str">
        <f>'23ＰＬ＋BS（精算表) '!T41</f>
        <v>その他の負債分</v>
      </c>
      <c r="U41" s="346">
        <f>'23ＰＬ＋BS（精算表) '!U41</f>
        <v>215900000000</v>
      </c>
      <c r="V41" s="346" t="str">
        <f>'23ＰＬ＋BS（精算表) '!V41</f>
        <v>交付税及び譲与税配付金特別会計への繰入</v>
      </c>
      <c r="W41" s="348">
        <f>'23ＰＬ＋BS（精算表) '!W41</f>
        <v>215900000000</v>
      </c>
      <c r="X41" s="367" t="s">
        <v>350</v>
      </c>
      <c r="Y41" s="344">
        <v>0</v>
      </c>
      <c r="Z41" s="345" t="s">
        <v>350</v>
      </c>
      <c r="AA41" s="345">
        <v>0</v>
      </c>
      <c r="AB41" s="343" t="s">
        <v>350</v>
      </c>
      <c r="AC41" s="340">
        <f>U41-Y41</f>
        <v>215900000000</v>
      </c>
      <c r="AD41" s="343" t="s">
        <v>350</v>
      </c>
      <c r="AE41" s="340">
        <f>0-AA41+W117</f>
        <v>85068463</v>
      </c>
    </row>
    <row r="42" spans="1:31" ht="20.100000000000001" customHeight="1">
      <c r="A42" s="96"/>
      <c r="B42" s="268" t="s">
        <v>130</v>
      </c>
      <c r="C42" s="249"/>
      <c r="D42" s="164"/>
      <c r="E42" s="164"/>
      <c r="F42" s="255">
        <v>-3303799519000</v>
      </c>
      <c r="G42" s="333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46" t="str">
        <f>'23ＰＬ＋BS（精算表) '!T42</f>
        <v>交付税及び譲与税配付金特別会計への繰入</v>
      </c>
      <c r="U42" s="346">
        <f>'23ＰＬ＋BS（精算表) '!U42</f>
        <v>99887400000</v>
      </c>
      <c r="V42" s="346" t="str">
        <f>'23ＰＬ＋BS（精算表) '!V42</f>
        <v>その他の債権分</v>
      </c>
      <c r="W42" s="348">
        <f>'23ＰＬ＋BS（精算表) '!W42</f>
        <v>99887400000</v>
      </c>
      <c r="X42" s="358" t="s">
        <v>351</v>
      </c>
      <c r="Y42" s="344">
        <v>0</v>
      </c>
      <c r="Z42" s="345" t="s">
        <v>351</v>
      </c>
      <c r="AA42" s="345">
        <v>0</v>
      </c>
      <c r="AB42" s="343" t="s">
        <v>351</v>
      </c>
      <c r="AC42" s="340">
        <f>U42+U116-Y42</f>
        <v>99933044514</v>
      </c>
      <c r="AD42" s="343" t="s">
        <v>351</v>
      </c>
      <c r="AE42" s="340">
        <f>0-AA42</f>
        <v>0</v>
      </c>
    </row>
    <row r="43" spans="1:31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62" t="str">
        <f>'23ＰＬ＋BS（精算表) '!T43</f>
        <v>　</v>
      </c>
      <c r="U43" s="362">
        <f>'23ＰＬ＋BS（精算表) '!U43</f>
        <v>0</v>
      </c>
      <c r="V43" s="325">
        <f>'23ＰＬ＋BS（精算表) '!V43</f>
        <v>0</v>
      </c>
      <c r="W43" s="342">
        <f>'23ＰＬ＋BS（精算表) '!W43</f>
        <v>0</v>
      </c>
      <c r="X43" s="344"/>
      <c r="Y43" s="344"/>
      <c r="Z43" s="344"/>
      <c r="AA43" s="344"/>
      <c r="AB43" s="343"/>
      <c r="AC43" s="340"/>
      <c r="AD43" s="340"/>
      <c r="AE43" s="340"/>
    </row>
    <row r="44" spans="1:31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62" t="str">
        <f>'23ＰＬ＋BS（精算表) '!T44</f>
        <v>　</v>
      </c>
      <c r="U44" s="362">
        <f>'23ＰＬ＋BS（精算表) '!U44</f>
        <v>0</v>
      </c>
      <c r="V44" s="325">
        <f>'23ＰＬ＋BS（精算表) '!V44</f>
        <v>0</v>
      </c>
      <c r="W44" s="342">
        <f>'23ＰＬ＋BS（精算表) '!W44</f>
        <v>0</v>
      </c>
      <c r="X44" s="344"/>
      <c r="Y44" s="344"/>
      <c r="Z44" s="344"/>
      <c r="AA44" s="344"/>
      <c r="AB44" s="343"/>
      <c r="AC44" s="340"/>
      <c r="AD44" s="340"/>
      <c r="AE44" s="340"/>
    </row>
    <row r="45" spans="1:31" ht="20.100000000000001" customHeight="1">
      <c r="A45" s="96"/>
      <c r="B45" s="179" t="s">
        <v>132</v>
      </c>
      <c r="C45" s="329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62" t="str">
        <f>'23ＰＬ＋BS（精算表) '!T45</f>
        <v>　</v>
      </c>
      <c r="U45" s="362">
        <f>'23ＰＬ＋BS（精算表) '!U45</f>
        <v>0</v>
      </c>
      <c r="V45" s="325">
        <f>'23ＰＬ＋BS（精算表) '!V45</f>
        <v>0</v>
      </c>
      <c r="W45" s="342">
        <f>'23ＰＬ＋BS（精算表) '!W45</f>
        <v>0</v>
      </c>
      <c r="X45" s="344"/>
      <c r="Y45" s="344"/>
      <c r="Z45" s="344"/>
      <c r="AA45" s="344"/>
      <c r="AB45" s="343"/>
      <c r="AC45" s="340"/>
      <c r="AD45" s="340"/>
      <c r="AE45" s="340"/>
    </row>
    <row r="46" spans="1:31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334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62" t="str">
        <f>'23ＰＬ＋BS（精算表) '!T46</f>
        <v>建物</v>
      </c>
      <c r="U46" s="362">
        <f>'23ＰＬ＋BS（精算表) '!U46</f>
        <v>0</v>
      </c>
      <c r="V46" s="346" t="str">
        <f>'23ＰＬ＋BS（精算表) '!V46</f>
        <v>現金・預金</v>
      </c>
      <c r="W46" s="348">
        <f>'23ＰＬ＋BS（精算表) '!W46</f>
        <v>0</v>
      </c>
      <c r="X46" s="358" t="s">
        <v>352</v>
      </c>
      <c r="Y46" s="344">
        <v>0</v>
      </c>
      <c r="Z46" s="345" t="s">
        <v>352</v>
      </c>
      <c r="AA46" s="345">
        <v>0</v>
      </c>
      <c r="AB46" s="343" t="s">
        <v>352</v>
      </c>
      <c r="AC46" s="340">
        <f>U46+U126-Y46</f>
        <v>-16787032057</v>
      </c>
      <c r="AD46" s="343" t="s">
        <v>352</v>
      </c>
      <c r="AE46" s="340">
        <f>W51+W110-AA46</f>
        <v>1860943262</v>
      </c>
    </row>
    <row r="47" spans="1:31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334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62" t="str">
        <f>'23ＰＬ＋BS（精算表) '!T47</f>
        <v>工作物</v>
      </c>
      <c r="U47" s="362">
        <f>'23ＰＬ＋BS（精算表) '!U47</f>
        <v>0</v>
      </c>
      <c r="V47" s="346" t="str">
        <f>'23ＰＬ＋BS（精算表) '!V47</f>
        <v>現金・預金</v>
      </c>
      <c r="W47" s="348">
        <f>'23ＰＬ＋BS（精算表) '!W47</f>
        <v>0</v>
      </c>
      <c r="X47" s="358" t="s">
        <v>353</v>
      </c>
      <c r="Y47" s="344">
        <v>0</v>
      </c>
      <c r="Z47" s="345" t="s">
        <v>353</v>
      </c>
      <c r="AA47" s="345">
        <v>0</v>
      </c>
      <c r="AB47" s="343" t="s">
        <v>353</v>
      </c>
      <c r="AC47" s="340">
        <f>U47-Y46</f>
        <v>0</v>
      </c>
      <c r="AD47" s="343" t="s">
        <v>353</v>
      </c>
      <c r="AE47" s="340">
        <f>W52+W66+W111+W127-AA47</f>
        <v>1877060879</v>
      </c>
    </row>
    <row r="48" spans="1:31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334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62" t="str">
        <f>'23ＰＬ＋BS（精算表) '!T48</f>
        <v>航空機</v>
      </c>
      <c r="U48" s="362">
        <f>'23ＰＬ＋BS（精算表) '!U48</f>
        <v>0</v>
      </c>
      <c r="V48" s="346" t="str">
        <f>'23ＰＬ＋BS（精算表) '!V48</f>
        <v>現金・預金</v>
      </c>
      <c r="W48" s="348">
        <f>'23ＰＬ＋BS（精算表) '!W48</f>
        <v>0</v>
      </c>
      <c r="X48" s="358" t="s">
        <v>354</v>
      </c>
      <c r="Y48" s="344">
        <v>0</v>
      </c>
      <c r="Z48" s="345" t="s">
        <v>354</v>
      </c>
      <c r="AA48" s="345">
        <v>0</v>
      </c>
      <c r="AB48" s="343" t="s">
        <v>354</v>
      </c>
      <c r="AC48" s="340">
        <f>U48+U128-Y48</f>
        <v>0</v>
      </c>
      <c r="AD48" s="343" t="s">
        <v>354</v>
      </c>
      <c r="AE48" s="340">
        <f>W53-AA48</f>
        <v>377707664</v>
      </c>
    </row>
    <row r="49" spans="1:31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62" t="str">
        <f>'23ＰＬ＋BS（精算表) '!T49</f>
        <v>　</v>
      </c>
      <c r="U49" s="362">
        <f>'23ＰＬ＋BS（精算表) '!U49</f>
        <v>0</v>
      </c>
      <c r="V49" s="325">
        <f>'23ＰＬ＋BS（精算表) '!V49</f>
        <v>0</v>
      </c>
      <c r="W49" s="342">
        <f>'23ＰＬ＋BS（精算表) '!W49</f>
        <v>0</v>
      </c>
      <c r="X49" s="358" t="s">
        <v>372</v>
      </c>
      <c r="Y49" s="344">
        <v>1417500000</v>
      </c>
      <c r="Z49" s="345" t="s">
        <v>372</v>
      </c>
      <c r="AA49" s="345">
        <v>0</v>
      </c>
      <c r="AB49" s="343" t="s">
        <v>372</v>
      </c>
      <c r="AC49" s="340">
        <f>0-Y49</f>
        <v>-1417500000</v>
      </c>
      <c r="AD49" s="343" t="s">
        <v>372</v>
      </c>
      <c r="AE49" s="340">
        <f>0-AA49</f>
        <v>0</v>
      </c>
    </row>
    <row r="50" spans="1:31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62" t="str">
        <f>'23ＰＬ＋BS（精算表) '!T50</f>
        <v>　</v>
      </c>
      <c r="U50" s="362" t="str">
        <f>'23ＰＬ＋BS（精算表) '!U50</f>
        <v>　</v>
      </c>
      <c r="V50" s="325">
        <f>'23ＰＬ＋BS（精算表) '!V50</f>
        <v>0</v>
      </c>
      <c r="W50" s="342">
        <f>'23ＰＬ＋BS（精算表) '!W50</f>
        <v>0</v>
      </c>
      <c r="X50" s="344"/>
      <c r="Y50" s="344"/>
      <c r="Z50" s="344"/>
      <c r="AA50" s="344"/>
      <c r="AB50" s="343"/>
      <c r="AC50" s="340"/>
      <c r="AD50" s="340"/>
      <c r="AE50" s="340"/>
    </row>
    <row r="51" spans="1:31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55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62" t="str">
        <f>'23ＰＬ＋BS（精算表) '!T51</f>
        <v>減価償却費</v>
      </c>
      <c r="U51" s="362">
        <f>'23ＰＬ＋BS（精算表) '!U51</f>
        <v>1854477077</v>
      </c>
      <c r="V51" s="346" t="str">
        <f>'23ＰＬ＋BS（精算表) '!V51</f>
        <v>建物</v>
      </c>
      <c r="W51" s="348">
        <f>'23ＰＬ＋BS（精算表) '!W51</f>
        <v>1854477077</v>
      </c>
      <c r="X51" s="344" t="s">
        <v>355</v>
      </c>
      <c r="Y51" s="344">
        <v>0</v>
      </c>
      <c r="Z51" s="345" t="s">
        <v>355</v>
      </c>
      <c r="AA51" s="345">
        <v>0</v>
      </c>
      <c r="AB51" s="343" t="s">
        <v>355</v>
      </c>
      <c r="AC51" s="340">
        <f>U51+U52+U53+U54+U55-Y51</f>
        <v>21084370682</v>
      </c>
      <c r="AD51" s="343" t="s">
        <v>355</v>
      </c>
      <c r="AE51" s="340">
        <f>0-AA51</f>
        <v>0</v>
      </c>
    </row>
    <row r="52" spans="1:31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55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62" t="str">
        <f>'23ＰＬ＋BS（精算表) '!T52</f>
        <v>減価償却費</v>
      </c>
      <c r="U52" s="362">
        <f>'23ＰＬ＋BS（精算表) '!U52</f>
        <v>1788134306</v>
      </c>
      <c r="V52" s="346" t="str">
        <f>'23ＰＬ＋BS（精算表) '!V52</f>
        <v>工作物</v>
      </c>
      <c r="W52" s="348">
        <f>'23ＰＬ＋BS（精算表) '!W52</f>
        <v>1788134306</v>
      </c>
      <c r="X52" s="344"/>
      <c r="Y52" s="344"/>
      <c r="Z52" s="344"/>
      <c r="AA52" s="344"/>
      <c r="AB52" s="343"/>
      <c r="AC52" s="340"/>
      <c r="AD52" s="340"/>
      <c r="AE52" s="340"/>
    </row>
    <row r="53" spans="1:31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55">
        <v>-47910169</v>
      </c>
      <c r="P53" s="165"/>
      <c r="Q53" s="165"/>
      <c r="R53" s="165"/>
      <c r="S53" s="165">
        <f>+C53+D53+E53+F53+G53+H53+I53+J53+K53+L53+M53+N53+O53+P53+Q53</f>
        <v>-47910169</v>
      </c>
      <c r="T53" s="362" t="str">
        <f>'23ＰＬ＋BS（精算表) '!T53</f>
        <v>減価償却費</v>
      </c>
      <c r="U53" s="362">
        <f>'23ＰＬ＋BS（精算表) '!U53</f>
        <v>377707664</v>
      </c>
      <c r="V53" s="346" t="str">
        <f>'23ＰＬ＋BS（精算表) '!V53</f>
        <v>航空機</v>
      </c>
      <c r="W53" s="348">
        <f>'23ＰＬ＋BS（精算表) '!W53</f>
        <v>377707664</v>
      </c>
      <c r="X53" s="344"/>
      <c r="Y53" s="344"/>
      <c r="Z53" s="344"/>
      <c r="AA53" s="344"/>
      <c r="AB53" s="343"/>
      <c r="AC53" s="340"/>
      <c r="AD53" s="340"/>
      <c r="AE53" s="340"/>
    </row>
    <row r="54" spans="1:31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55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62" t="str">
        <f>'23ＰＬ＋BS（精算表) '!T54</f>
        <v>減価償却費</v>
      </c>
      <c r="U54" s="362">
        <f>'23ＰＬ＋BS（精算表) '!U54</f>
        <v>13216051635</v>
      </c>
      <c r="V54" s="346" t="str">
        <f>'23ＰＬ＋BS（精算表) '!V54</f>
        <v>物品</v>
      </c>
      <c r="W54" s="348">
        <f>'23ＰＬ＋BS（精算表) '!W54</f>
        <v>13216051635</v>
      </c>
      <c r="X54" s="360" t="s">
        <v>363</v>
      </c>
      <c r="Y54" s="345">
        <v>9072927085</v>
      </c>
      <c r="Z54" s="345" t="s">
        <v>363</v>
      </c>
      <c r="AA54" s="345">
        <v>4328375018</v>
      </c>
      <c r="AB54" s="343" t="s">
        <v>363</v>
      </c>
      <c r="AC54" s="340">
        <f>U79+U113-Y54</f>
        <v>5346437787</v>
      </c>
      <c r="AD54" s="343" t="s">
        <v>363</v>
      </c>
      <c r="AE54" s="340">
        <f>W54-AA54</f>
        <v>8887676617</v>
      </c>
    </row>
    <row r="55" spans="1:31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55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62" t="str">
        <f>'23ＰＬ＋BS（精算表) '!T55</f>
        <v>減価償却費</v>
      </c>
      <c r="U55" s="362">
        <f>'23ＰＬ＋BS（精算表) '!U55</f>
        <v>3848000000</v>
      </c>
      <c r="V55" s="346" t="str">
        <f>'23ＰＬ＋BS（精算表) '!V55</f>
        <v>無形固定資産</v>
      </c>
      <c r="W55" s="348">
        <f>'23ＰＬ＋BS（精算表) '!W55</f>
        <v>3848000000</v>
      </c>
      <c r="X55" s="358" t="s">
        <v>356</v>
      </c>
      <c r="Y55" s="344">
        <v>2581795179</v>
      </c>
      <c r="Z55" s="345" t="s">
        <v>356</v>
      </c>
      <c r="AA55" s="345">
        <v>0</v>
      </c>
      <c r="AB55" s="343" t="s">
        <v>356</v>
      </c>
      <c r="AC55" s="340">
        <f>U80+U81-Y55</f>
        <v>-2264795179</v>
      </c>
      <c r="AD55" s="343" t="s">
        <v>356</v>
      </c>
      <c r="AE55" s="340">
        <f>W55+W69-AA55</f>
        <v>3848442800</v>
      </c>
    </row>
    <row r="56" spans="1:31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62" t="str">
        <f>'23ＰＬ＋BS（精算表) '!T56</f>
        <v>　</v>
      </c>
      <c r="U56" s="362">
        <f>'23ＰＬ＋BS（精算表) '!U56</f>
        <v>0</v>
      </c>
      <c r="V56" s="325">
        <f>'23ＰＬ＋BS（精算表) '!V56</f>
        <v>0</v>
      </c>
      <c r="W56" s="342">
        <f>'23ＰＬ＋BS（精算表) '!W56</f>
        <v>0</v>
      </c>
      <c r="X56" s="344"/>
      <c r="Y56" s="344"/>
      <c r="Z56" s="344"/>
      <c r="AA56" s="344"/>
      <c r="AB56" s="343"/>
      <c r="AC56" s="340"/>
      <c r="AD56" s="340"/>
      <c r="AE56" s="340"/>
    </row>
    <row r="57" spans="1:31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62" t="str">
        <f>'23ＰＬ＋BS（精算表) '!T57</f>
        <v>　</v>
      </c>
      <c r="U57" s="362">
        <f>'23ＰＬ＋BS（精算表) '!U57</f>
        <v>34451293</v>
      </c>
      <c r="V57" s="325">
        <f>'23ＰＬ＋BS（精算表) '!V57</f>
        <v>0</v>
      </c>
      <c r="W57" s="342">
        <f>'23ＰＬ＋BS（精算表) '!W57</f>
        <v>0</v>
      </c>
      <c r="X57" s="344"/>
      <c r="Y57" s="344"/>
      <c r="Z57" s="344"/>
      <c r="AA57" s="344"/>
      <c r="AB57" s="343"/>
      <c r="AC57" s="340"/>
      <c r="AD57" s="340"/>
      <c r="AE57" s="340"/>
    </row>
    <row r="58" spans="1:31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55">
        <v>194511354</v>
      </c>
      <c r="K58" s="255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62" t="str">
        <f>'23ＰＬ＋BS（精算表) '!T58</f>
        <v>貸倒引当金</v>
      </c>
      <c r="U58" s="362">
        <f>'23ＰＬ＋BS（精算表) '!U58</f>
        <v>34451293</v>
      </c>
      <c r="V58" s="346" t="str">
        <f>'23ＰＬ＋BS（精算表) '!V58</f>
        <v>貸倒引当金繰入額</v>
      </c>
      <c r="W58" s="348">
        <f>'23ＰＬ＋BS（精算表) '!W58</f>
        <v>34451293</v>
      </c>
      <c r="X58" s="344" t="s">
        <v>357</v>
      </c>
      <c r="Y58" s="344">
        <v>0</v>
      </c>
      <c r="Z58" s="345" t="s">
        <v>357</v>
      </c>
      <c r="AA58" s="345">
        <v>0</v>
      </c>
      <c r="AB58" s="343" t="s">
        <v>357</v>
      </c>
      <c r="AC58" s="340">
        <f>U58-Y58</f>
        <v>34451293</v>
      </c>
      <c r="AD58" s="343" t="s">
        <v>357</v>
      </c>
      <c r="AE58" s="340">
        <v>0</v>
      </c>
    </row>
    <row r="59" spans="1:31" ht="20.100000000000001" customHeight="1">
      <c r="A59" s="96"/>
      <c r="B59" s="179" t="s">
        <v>157</v>
      </c>
      <c r="C59" s="249"/>
      <c r="D59" s="164"/>
      <c r="E59" s="334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62" t="str">
        <f>'23ＰＬ＋BS（精算表) '!T59</f>
        <v>貸倒引当金繰入額</v>
      </c>
      <c r="U59" s="362">
        <f>'23ＰＬ＋BS（精算表) '!U59</f>
        <v>0</v>
      </c>
      <c r="V59" s="346" t="str">
        <f>'23ＰＬ＋BS（精算表) '!V59</f>
        <v>未収金</v>
      </c>
      <c r="W59" s="348">
        <f>'23ＰＬ＋BS（精算表) '!W59</f>
        <v>0</v>
      </c>
      <c r="X59" s="344" t="s">
        <v>358</v>
      </c>
      <c r="Y59" s="344">
        <v>0</v>
      </c>
      <c r="Z59" s="345" t="s">
        <v>358</v>
      </c>
      <c r="AA59" s="345">
        <v>0</v>
      </c>
      <c r="AB59" s="343" t="s">
        <v>358</v>
      </c>
      <c r="AC59" s="340">
        <f>U59-Y59</f>
        <v>0</v>
      </c>
      <c r="AD59" s="343" t="s">
        <v>358</v>
      </c>
      <c r="AE59" s="340">
        <f>W58-AA59</f>
        <v>34451293</v>
      </c>
    </row>
    <row r="60" spans="1:31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62" t="str">
        <f>'23ＰＬ＋BS（精算表) '!T60</f>
        <v>　</v>
      </c>
      <c r="U60" s="362">
        <f>'23ＰＬ＋BS（精算表) '!U60</f>
        <v>0</v>
      </c>
      <c r="V60" s="325">
        <f>'23ＰＬ＋BS（精算表) '!V60</f>
        <v>0</v>
      </c>
      <c r="W60" s="342">
        <f>'23ＰＬ＋BS（精算表) '!W60</f>
        <v>0</v>
      </c>
      <c r="X60" s="358" t="s">
        <v>364</v>
      </c>
      <c r="Y60" s="344">
        <v>18508574657</v>
      </c>
      <c r="Z60" s="345" t="s">
        <v>364</v>
      </c>
      <c r="AA60" s="345">
        <v>18396461728</v>
      </c>
      <c r="AB60" s="343"/>
      <c r="AC60" s="340"/>
      <c r="AD60" s="340"/>
      <c r="AE60" s="340"/>
    </row>
    <row r="61" spans="1:31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62" t="str">
        <f>'23ＰＬ＋BS（精算表) '!T61</f>
        <v>　</v>
      </c>
      <c r="U61" s="362">
        <f>'23ＰＬ＋BS（精算表) '!U61</f>
        <v>0</v>
      </c>
      <c r="V61" s="325">
        <f>'23ＰＬ＋BS（精算表) '!V61</f>
        <v>0</v>
      </c>
      <c r="W61" s="342">
        <f>'23ＰＬ＋BS（精算表) '!W61</f>
        <v>0</v>
      </c>
      <c r="X61" s="368" t="s">
        <v>381</v>
      </c>
      <c r="Y61" s="344">
        <v>70440412</v>
      </c>
      <c r="Z61" s="345" t="s">
        <v>381</v>
      </c>
      <c r="AA61" s="345">
        <v>1281278</v>
      </c>
      <c r="AB61" s="343" t="s">
        <v>381</v>
      </c>
      <c r="AC61" s="340">
        <f>-Y61</f>
        <v>-70440412</v>
      </c>
      <c r="AD61" s="343" t="s">
        <v>381</v>
      </c>
      <c r="AE61" s="340">
        <f>-AA61</f>
        <v>-1281278</v>
      </c>
    </row>
    <row r="62" spans="1:31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62" t="str">
        <f>'23ＰＬ＋BS（精算表) '!T62</f>
        <v>　</v>
      </c>
      <c r="U62" s="362">
        <f>'23ＰＬ＋BS（精算表) '!U62</f>
        <v>0</v>
      </c>
      <c r="V62" s="325">
        <f>'23ＰＬ＋BS（精算表) '!V62</f>
        <v>0</v>
      </c>
      <c r="W62" s="342">
        <f>'23ＰＬ＋BS（精算表) '!W62</f>
        <v>0</v>
      </c>
      <c r="X62" s="344"/>
      <c r="Y62" s="344"/>
      <c r="Z62" s="344"/>
      <c r="AA62" s="344"/>
      <c r="AB62" s="343"/>
      <c r="AC62" s="340"/>
      <c r="AD62" s="340"/>
      <c r="AE62" s="340"/>
    </row>
    <row r="63" spans="1:31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62" t="str">
        <f>'23ＰＬ＋BS（精算表) '!T63</f>
        <v>　</v>
      </c>
      <c r="U63" s="362">
        <f>'23ＰＬ＋BS（精算表) '!U63</f>
        <v>0</v>
      </c>
      <c r="V63" s="325">
        <f>'23ＰＬ＋BS（精算表) '!V63</f>
        <v>0</v>
      </c>
      <c r="W63" s="342">
        <f>'23ＰＬ＋BS（精算表) '!W63</f>
        <v>0</v>
      </c>
      <c r="X63" s="344"/>
      <c r="Y63" s="344"/>
      <c r="Z63" s="344"/>
      <c r="AA63" s="344"/>
      <c r="AB63" s="343"/>
      <c r="AC63" s="340"/>
      <c r="AD63" s="340"/>
      <c r="AE63" s="340"/>
    </row>
    <row r="64" spans="1:31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55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62" t="str">
        <f>'23ＰＬ＋BS（精算表) '!T64</f>
        <v>資産処分損益</v>
      </c>
      <c r="U64" s="362">
        <f>'23ＰＬ＋BS（精算表) '!U64</f>
        <v>288103</v>
      </c>
      <c r="V64" s="346" t="str">
        <f>'23ＰＬ＋BS（精算表) '!V64</f>
        <v>立木</v>
      </c>
      <c r="W64" s="348">
        <f>'23ＰＬ＋BS（精算表) '!W64</f>
        <v>288103</v>
      </c>
      <c r="X64" s="368" t="s">
        <v>359</v>
      </c>
      <c r="Y64" s="344">
        <v>0</v>
      </c>
      <c r="Z64" s="345" t="s">
        <v>359</v>
      </c>
      <c r="AA64" s="345">
        <v>230000</v>
      </c>
      <c r="AB64" s="343" t="s">
        <v>359</v>
      </c>
      <c r="AC64" s="340">
        <f>U64+U66+U69-Y64</f>
        <v>5177731</v>
      </c>
      <c r="AD64" s="343" t="s">
        <v>359</v>
      </c>
      <c r="AE64" s="340">
        <f>W71-AA64</f>
        <v>163039721</v>
      </c>
    </row>
    <row r="65" spans="1:31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55">
        <v>0</v>
      </c>
      <c r="Q65" s="165"/>
      <c r="R65" s="165"/>
      <c r="S65" s="165">
        <f t="shared" si="1"/>
        <v>0</v>
      </c>
      <c r="T65" s="362" t="str">
        <f>'23ＰＬ＋BS（精算表) '!T65</f>
        <v>　</v>
      </c>
      <c r="U65" s="362">
        <f>'23ＰＬ＋BS（精算表) '!U65</f>
        <v>0</v>
      </c>
      <c r="V65" s="325">
        <f>'23ＰＬ＋BS（精算表) '!V65</f>
        <v>0</v>
      </c>
      <c r="W65" s="342">
        <f>'23ＰＬ＋BS（精算表) '!W65</f>
        <v>0</v>
      </c>
      <c r="X65" s="358" t="s">
        <v>360</v>
      </c>
      <c r="Y65" s="344">
        <v>0</v>
      </c>
      <c r="Z65" s="345" t="s">
        <v>360</v>
      </c>
      <c r="AA65" s="345">
        <v>0</v>
      </c>
      <c r="AB65" s="343" t="s">
        <v>360</v>
      </c>
      <c r="AC65" s="361">
        <v>0</v>
      </c>
      <c r="AD65" s="343" t="s">
        <v>360</v>
      </c>
      <c r="AE65" s="340">
        <f>W64+W109+W125-AA65</f>
        <v>8785929</v>
      </c>
    </row>
    <row r="66" spans="1:31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55">
        <v>-30714889</v>
      </c>
      <c r="Q66" s="165"/>
      <c r="R66" s="165"/>
      <c r="S66" s="165">
        <f t="shared" si="1"/>
        <v>-30714889</v>
      </c>
      <c r="T66" s="362" t="str">
        <f>'23ＰＬ＋BS（精算表) '!T66</f>
        <v>資産処分損益</v>
      </c>
      <c r="U66" s="362">
        <f>'23ＰＬ＋BS（精算表) '!U66</f>
        <v>4446828</v>
      </c>
      <c r="V66" s="346" t="str">
        <f>'23ＰＬ＋BS（精算表) '!V66</f>
        <v>工作物</v>
      </c>
      <c r="W66" s="348">
        <f>'23ＰＬ＋BS（精算表) '!W66</f>
        <v>4446828</v>
      </c>
      <c r="X66" s="344"/>
      <c r="Y66" s="344"/>
      <c r="Z66" s="344"/>
      <c r="AA66" s="344"/>
      <c r="AB66" s="343"/>
      <c r="AC66" s="340"/>
      <c r="AD66" s="340"/>
      <c r="AE66" s="340"/>
    </row>
    <row r="67" spans="1:31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55">
        <v>0</v>
      </c>
      <c r="Q67" s="165"/>
      <c r="R67" s="165"/>
      <c r="S67" s="165">
        <f t="shared" si="1"/>
        <v>0</v>
      </c>
      <c r="T67" s="362" t="str">
        <f>'23ＰＬ＋BS（精算表) '!T67</f>
        <v>　</v>
      </c>
      <c r="U67" s="362">
        <f>'23ＰＬ＋BS（精算表) '!U67</f>
        <v>0</v>
      </c>
      <c r="V67" s="325">
        <f>'23ＰＬ＋BS（精算表) '!V67</f>
        <v>0</v>
      </c>
      <c r="W67" s="342">
        <f>'23ＰＬ＋BS（精算表) '!W67</f>
        <v>0</v>
      </c>
      <c r="X67" s="344"/>
      <c r="Y67" s="344"/>
      <c r="Z67" s="344"/>
      <c r="AA67" s="344"/>
      <c r="AB67" s="343"/>
      <c r="AC67" s="340"/>
      <c r="AD67" s="340"/>
      <c r="AE67" s="340"/>
    </row>
    <row r="68" spans="1:31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55">
        <v>0</v>
      </c>
      <c r="Q68" s="165"/>
      <c r="R68" s="165"/>
      <c r="S68" s="165">
        <f t="shared" si="1"/>
        <v>0</v>
      </c>
      <c r="T68" s="362" t="str">
        <f>'23ＰＬ＋BS（精算表) '!T68</f>
        <v>　</v>
      </c>
      <c r="U68" s="362">
        <f>'23ＰＬ＋BS（精算表) '!U68</f>
        <v>0</v>
      </c>
      <c r="V68" s="325">
        <f>'23ＰＬ＋BS（精算表) '!V68</f>
        <v>0</v>
      </c>
      <c r="W68" s="342">
        <f>'23ＰＬ＋BS（精算表) '!W68</f>
        <v>0</v>
      </c>
      <c r="X68" s="344"/>
      <c r="Y68" s="344"/>
      <c r="Z68" s="344"/>
      <c r="AA68" s="344"/>
      <c r="AB68" s="343"/>
      <c r="AC68" s="340"/>
      <c r="AD68" s="340"/>
      <c r="AE68" s="340"/>
    </row>
    <row r="69" spans="1:31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55">
        <v>-113400</v>
      </c>
      <c r="Q69" s="165"/>
      <c r="R69" s="165"/>
      <c r="S69" s="165">
        <f t="shared" si="1"/>
        <v>-113400</v>
      </c>
      <c r="T69" s="362" t="str">
        <f>'23ＰＬ＋BS（精算表) '!T69</f>
        <v>資産処分損益</v>
      </c>
      <c r="U69" s="362">
        <f>'23ＰＬ＋BS（精算表) '!U69</f>
        <v>442800</v>
      </c>
      <c r="V69" s="346" t="str">
        <f>'23ＰＬ＋BS（精算表) '!V69</f>
        <v>無形固定資産</v>
      </c>
      <c r="W69" s="348">
        <f>'23ＰＬ＋BS（精算表) '!W69</f>
        <v>442800</v>
      </c>
      <c r="X69" s="344"/>
      <c r="Y69" s="344"/>
      <c r="Z69" s="344"/>
      <c r="AA69" s="344"/>
      <c r="AB69" s="343"/>
      <c r="AC69" s="340"/>
      <c r="AD69" s="340"/>
      <c r="AE69" s="340"/>
    </row>
    <row r="70" spans="1:31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55">
        <v>0</v>
      </c>
      <c r="Q70" s="165"/>
      <c r="R70" s="165"/>
      <c r="S70" s="165">
        <f t="shared" si="1"/>
        <v>0</v>
      </c>
      <c r="T70" s="362" t="str">
        <f>'23ＰＬ＋BS（精算表) '!T70</f>
        <v>　</v>
      </c>
      <c r="U70" s="362">
        <f>'23ＰＬ＋BS（精算表) '!U70</f>
        <v>0</v>
      </c>
      <c r="V70" s="325">
        <f>'23ＰＬ＋BS（精算表) '!V70</f>
        <v>0</v>
      </c>
      <c r="W70" s="342">
        <f>'23ＰＬ＋BS（精算表) '!W70</f>
        <v>0</v>
      </c>
      <c r="X70" s="344"/>
      <c r="Y70" s="344"/>
      <c r="Z70" s="344"/>
      <c r="AA70" s="344"/>
      <c r="AB70" s="343"/>
      <c r="AC70" s="340"/>
      <c r="AD70" s="340"/>
      <c r="AE70" s="340"/>
    </row>
    <row r="71" spans="1:31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62" t="str">
        <f>'23ＰＬ＋BS（精算表) '!T71</f>
        <v>主管の財源</v>
      </c>
      <c r="U71" s="362">
        <f>'23ＰＬ＋BS（精算表) '!U71</f>
        <v>163269721</v>
      </c>
      <c r="V71" s="346" t="str">
        <f>'23ＰＬ＋BS（精算表) '!V71</f>
        <v>資産処分損益</v>
      </c>
      <c r="W71" s="348">
        <f>'23ＰＬ＋BS（精算表) '!W71</f>
        <v>163269721</v>
      </c>
      <c r="X71" s="344"/>
      <c r="Y71" s="344"/>
      <c r="Z71" s="344"/>
      <c r="AA71" s="344"/>
      <c r="AB71" s="343"/>
      <c r="AC71" s="340"/>
      <c r="AD71" s="340"/>
      <c r="AE71" s="340"/>
    </row>
    <row r="72" spans="1:31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62" t="str">
        <f>'23ＰＬ＋BS（精算表) '!T72</f>
        <v>　</v>
      </c>
      <c r="U72" s="362">
        <f>'23ＰＬ＋BS（精算表) '!U72</f>
        <v>0</v>
      </c>
      <c r="V72" s="325">
        <f>'23ＰＬ＋BS（精算表) '!V72</f>
        <v>0</v>
      </c>
      <c r="W72" s="342">
        <f>'23ＰＬ＋BS（精算表) '!W72</f>
        <v>0</v>
      </c>
      <c r="X72" s="344"/>
      <c r="Y72" s="344"/>
      <c r="Z72" s="344"/>
      <c r="AA72" s="344"/>
      <c r="AB72" s="343"/>
      <c r="AC72" s="340"/>
      <c r="AD72" s="340"/>
      <c r="AE72" s="340"/>
    </row>
    <row r="73" spans="1:31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62" t="str">
        <f>'23ＰＬ＋BS（精算表) '!T73</f>
        <v>　</v>
      </c>
      <c r="U73" s="362">
        <f>'23ＰＬ＋BS（精算表) '!U73</f>
        <v>0</v>
      </c>
      <c r="V73" s="325">
        <f>'23ＰＬ＋BS（精算表) '!V73</f>
        <v>0</v>
      </c>
      <c r="W73" s="342">
        <f>'23ＰＬ＋BS（精算表) '!W73</f>
        <v>0</v>
      </c>
      <c r="X73" s="344"/>
      <c r="Y73" s="344"/>
      <c r="Z73" s="344"/>
      <c r="AA73" s="344"/>
      <c r="AB73" s="343"/>
      <c r="AC73" s="340"/>
      <c r="AD73" s="340"/>
      <c r="AE73" s="340"/>
    </row>
    <row r="74" spans="1:31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62" t="str">
        <f>'23ＰＬ＋BS（精算表) '!T74</f>
        <v>　</v>
      </c>
      <c r="U74" s="362">
        <f>'23ＰＬ＋BS（精算表) '!U74</f>
        <v>0</v>
      </c>
      <c r="V74" s="325">
        <f>'23ＰＬ＋BS（精算表) '!V74</f>
        <v>0</v>
      </c>
      <c r="W74" s="342">
        <f>'23ＰＬ＋BS（精算表) '!W74</f>
        <v>0</v>
      </c>
      <c r="X74" s="344"/>
      <c r="Y74" s="344"/>
      <c r="Z74" s="344"/>
      <c r="AA74" s="344"/>
      <c r="AB74" s="343"/>
      <c r="AC74" s="340"/>
      <c r="AD74" s="340"/>
      <c r="AE74" s="340"/>
    </row>
    <row r="75" spans="1:31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62" t="str">
        <f>'23ＰＬ＋BS（精算表) '!T75</f>
        <v>　</v>
      </c>
      <c r="U75" s="362">
        <f>'23ＰＬ＋BS（精算表) '!U75</f>
        <v>0</v>
      </c>
      <c r="V75" s="325">
        <f>'23ＰＬ＋BS（精算表) '!V75</f>
        <v>0</v>
      </c>
      <c r="W75" s="342">
        <f>'23ＰＬ＋BS（精算表) '!W75</f>
        <v>0</v>
      </c>
      <c r="X75" s="344"/>
      <c r="Y75" s="344"/>
      <c r="Z75" s="344"/>
      <c r="AA75" s="344"/>
      <c r="AB75" s="343"/>
      <c r="AC75" s="340"/>
      <c r="AD75" s="340"/>
      <c r="AE75" s="340"/>
    </row>
    <row r="76" spans="1:31" ht="20.100000000000001" customHeight="1">
      <c r="A76" s="669" t="s">
        <v>141</v>
      </c>
      <c r="B76" s="670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62" t="str">
        <f>'23ＰＬ＋BS（精算表) '!T76</f>
        <v>　</v>
      </c>
      <c r="U76" s="362" t="str">
        <f>'23ＰＬ＋BS（精算表) '!U76</f>
        <v>　</v>
      </c>
      <c r="V76" s="325" t="str">
        <f>'23ＰＬ＋BS（精算表) '!V76</f>
        <v>　</v>
      </c>
      <c r="W76" s="342">
        <f>'23ＰＬ＋BS（精算表) '!W76</f>
        <v>0</v>
      </c>
      <c r="X76" s="344"/>
      <c r="Y76" s="344"/>
      <c r="Z76" s="344"/>
      <c r="AA76" s="344"/>
      <c r="AB76" s="343"/>
      <c r="AC76" s="340"/>
      <c r="AD76" s="340"/>
      <c r="AE76" s="340"/>
    </row>
    <row r="77" spans="1:31" ht="20.100000000000001" customHeight="1">
      <c r="A77" s="669" t="s">
        <v>142</v>
      </c>
      <c r="B77" s="670"/>
      <c r="C77" s="329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62" t="str">
        <f>'23ＰＬ＋BS（精算表) '!T77</f>
        <v>庁費等</v>
      </c>
      <c r="U77" s="362">
        <f>'23ＰＬ＋BS（精算表) '!U77</f>
        <v>54721907858</v>
      </c>
      <c r="V77" s="346" t="str">
        <f>'23ＰＬ＋BS（精算表) '!V77</f>
        <v>現金・預金</v>
      </c>
      <c r="W77" s="348">
        <f>'23ＰＬ＋BS（精算表) '!W77</f>
        <v>54721907858</v>
      </c>
      <c r="X77" s="368" t="s">
        <v>361</v>
      </c>
      <c r="Y77" s="344">
        <v>76925557244</v>
      </c>
      <c r="Z77" s="345" t="s">
        <v>361</v>
      </c>
      <c r="AA77" s="345">
        <v>9883978106</v>
      </c>
      <c r="AB77" s="343" t="s">
        <v>361</v>
      </c>
      <c r="AC77" s="340">
        <f>U77+U82-Y77</f>
        <v>-22201861584</v>
      </c>
      <c r="AD77" s="343" t="s">
        <v>361</v>
      </c>
      <c r="AE77" s="340">
        <f>W79+W80+W81-AA77</f>
        <v>4584556720</v>
      </c>
    </row>
    <row r="78" spans="1:31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62" t="str">
        <f>'23ＰＬ＋BS（精算表) '!T78</f>
        <v>　</v>
      </c>
      <c r="U78" s="362">
        <f>'23ＰＬ＋BS（精算表) '!U78</f>
        <v>0</v>
      </c>
      <c r="V78" s="325">
        <f>'23ＰＬ＋BS（精算表) '!V78</f>
        <v>0</v>
      </c>
      <c r="W78" s="342">
        <f>'23ＰＬ＋BS（精算表) '!W78</f>
        <v>0</v>
      </c>
      <c r="X78" s="344"/>
      <c r="Y78" s="344"/>
      <c r="Z78" s="344"/>
      <c r="AA78" s="344"/>
      <c r="AB78" s="343"/>
      <c r="AC78" s="340"/>
      <c r="AD78" s="340"/>
      <c r="AE78" s="340"/>
    </row>
    <row r="79" spans="1:31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55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62" t="str">
        <f>'23ＰＬ＋BS（精算表) '!T79</f>
        <v>物品</v>
      </c>
      <c r="U79" s="362">
        <f>'23ＰＬ＋BS（精算表) '!U79</f>
        <v>14151534826</v>
      </c>
      <c r="V79" s="346" t="str">
        <f>'23ＰＬ＋BS（精算表) '!V79</f>
        <v>庁費等</v>
      </c>
      <c r="W79" s="348">
        <f>'23ＰＬ＋BS（精算表) '!W79</f>
        <v>14151534826</v>
      </c>
      <c r="X79" s="344"/>
      <c r="Y79" s="344"/>
      <c r="Z79" s="344"/>
      <c r="AA79" s="344"/>
      <c r="AB79" s="343"/>
      <c r="AC79" s="340"/>
      <c r="AD79" s="340"/>
      <c r="AE79" s="340"/>
    </row>
    <row r="80" spans="1:31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55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62" t="str">
        <f>'23ＰＬ＋BS（精算表) '!T80</f>
        <v>無形固定資産</v>
      </c>
      <c r="U80" s="362">
        <f>'23ＰＬ＋BS（精算表) '!U80</f>
        <v>0</v>
      </c>
      <c r="V80" s="346" t="str">
        <f>'23ＰＬ＋BS（精算表) '!V80</f>
        <v>庁費等</v>
      </c>
      <c r="W80" s="348">
        <f>'23ＰＬ＋BS（精算表) '!W80</f>
        <v>0</v>
      </c>
      <c r="X80" s="344"/>
      <c r="Y80" s="344"/>
      <c r="Z80" s="344"/>
      <c r="AA80" s="344"/>
      <c r="AB80" s="343"/>
      <c r="AC80" s="340"/>
      <c r="AD80" s="340"/>
      <c r="AE80" s="340"/>
    </row>
    <row r="81" spans="1:31" ht="20.100000000000001" customHeight="1">
      <c r="A81" s="96"/>
      <c r="B81" s="268" t="s">
        <v>212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55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62" t="str">
        <f>'23ＰＬ＋BS（精算表) '!T81</f>
        <v>無形固定資産</v>
      </c>
      <c r="U81" s="362">
        <f>'23ＰＬ＋BS（精算表) '!U81</f>
        <v>317000000</v>
      </c>
      <c r="V81" s="346" t="str">
        <f>'23ＰＬ＋BS（精算表) '!V81</f>
        <v>庁費等</v>
      </c>
      <c r="W81" s="348">
        <f>'23ＰＬ＋BS（精算表) '!W81</f>
        <v>317000000</v>
      </c>
      <c r="X81" s="344"/>
      <c r="Y81" s="344"/>
      <c r="Z81" s="344"/>
      <c r="AA81" s="344"/>
      <c r="AB81" s="343"/>
      <c r="AC81" s="340"/>
      <c r="AD81" s="340"/>
      <c r="AE81" s="340"/>
    </row>
    <row r="82" spans="1:31" ht="20.100000000000001" customHeight="1">
      <c r="A82" s="96"/>
      <c r="B82" s="268" t="s">
        <v>265</v>
      </c>
      <c r="C82" s="249"/>
      <c r="D82" s="334">
        <v>-3010669</v>
      </c>
      <c r="E82" s="334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62" t="str">
        <f>'23ＰＬ＋BS（精算表) '!T82</f>
        <v>庁費等</v>
      </c>
      <c r="U82" s="362">
        <f>'23ＰＬ＋BS（精算表) '!U82</f>
        <v>1787802</v>
      </c>
      <c r="V82" s="346" t="str">
        <f>'23ＰＬ＋BS（精算表) '!V82</f>
        <v>前払費用</v>
      </c>
      <c r="W82" s="348">
        <f>'23ＰＬ＋BS（精算表) '!W82</f>
        <v>1787802</v>
      </c>
      <c r="X82" s="360" t="s">
        <v>365</v>
      </c>
      <c r="Y82" s="345">
        <v>0</v>
      </c>
      <c r="Z82" s="345" t="s">
        <v>365</v>
      </c>
      <c r="AA82" s="345">
        <v>0</v>
      </c>
      <c r="AB82" s="343" t="s">
        <v>365</v>
      </c>
      <c r="AC82" s="340">
        <v>0</v>
      </c>
      <c r="AD82" s="343" t="s">
        <v>365</v>
      </c>
      <c r="AE82" s="340">
        <f>W82-AA82</f>
        <v>1787802</v>
      </c>
    </row>
    <row r="83" spans="1:31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62" t="str">
        <f>'23ＰＬ＋BS（精算表) '!T83</f>
        <v>　</v>
      </c>
      <c r="U83" s="362">
        <f>'23ＰＬ＋BS（精算表) '!U83</f>
        <v>0</v>
      </c>
      <c r="V83" s="325">
        <f>'23ＰＬ＋BS（精算表) '!V83</f>
        <v>0</v>
      </c>
      <c r="W83" s="342">
        <f>'23ＰＬ＋BS（精算表) '!W83</f>
        <v>0</v>
      </c>
      <c r="X83" s="344"/>
      <c r="Y83" s="344"/>
      <c r="Z83" s="344"/>
      <c r="AA83" s="344"/>
      <c r="AB83" s="343"/>
      <c r="AC83" s="340"/>
      <c r="AD83" s="340"/>
      <c r="AE83" s="340"/>
    </row>
    <row r="84" spans="1:31" ht="20.100000000000001" customHeight="1">
      <c r="A84" s="669" t="s">
        <v>143</v>
      </c>
      <c r="B84" s="670"/>
      <c r="C84" s="330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62" t="str">
        <f>'23ＰＬ＋BS（精算表) '!T84</f>
        <v>政党助成費　</v>
      </c>
      <c r="U84" s="362">
        <f>'23ＰＬ＋BS（精算表) '!U84</f>
        <v>31963342663</v>
      </c>
      <c r="V84" s="346" t="str">
        <f>'23ＰＬ＋BS（精算表) '!V84</f>
        <v>現金・預金</v>
      </c>
      <c r="W84" s="348">
        <f>'23ＰＬ＋BS（精算表) '!W84</f>
        <v>31963342663</v>
      </c>
      <c r="X84" s="368" t="s">
        <v>366</v>
      </c>
      <c r="Y84" s="344">
        <v>32614324000</v>
      </c>
      <c r="Z84" s="345" t="s">
        <v>366</v>
      </c>
      <c r="AA84" s="345">
        <v>539934392</v>
      </c>
      <c r="AB84" s="343" t="s">
        <v>366</v>
      </c>
      <c r="AC84" s="340">
        <f>U84-Y84</f>
        <v>-650981337</v>
      </c>
      <c r="AD84" s="343" t="s">
        <v>366</v>
      </c>
      <c r="AE84" s="340">
        <f>-AA84</f>
        <v>-539934392</v>
      </c>
    </row>
    <row r="85" spans="1:31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62" t="str">
        <f>'23ＰＬ＋BS（精算表) '!T85</f>
        <v>　</v>
      </c>
      <c r="U85" s="362">
        <f>'23ＰＬ＋BS（精算表) '!U85</f>
        <v>0</v>
      </c>
      <c r="V85" s="325">
        <f>'23ＰＬ＋BS（精算表) '!V85</f>
        <v>0</v>
      </c>
      <c r="W85" s="342">
        <f>'23ＰＬ＋BS（精算表) '!W85</f>
        <v>0</v>
      </c>
      <c r="X85" s="344"/>
      <c r="Y85" s="344"/>
      <c r="Z85" s="344"/>
      <c r="AA85" s="344"/>
      <c r="AB85" s="343"/>
      <c r="AC85" s="340"/>
      <c r="AD85" s="340"/>
      <c r="AE85" s="340"/>
    </row>
    <row r="86" spans="1:31" ht="20.100000000000001" customHeight="1">
      <c r="A86" s="669" t="s">
        <v>144</v>
      </c>
      <c r="B86" s="670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62" t="str">
        <f>'23ＰＬ＋BS（精算表) '!T86</f>
        <v>　</v>
      </c>
      <c r="U86" s="362">
        <f>'23ＰＬ＋BS（精算表) '!U86</f>
        <v>0</v>
      </c>
      <c r="V86" s="325">
        <f>'23ＰＬ＋BS（精算表) '!V86</f>
        <v>0</v>
      </c>
      <c r="W86" s="342">
        <f>'23ＰＬ＋BS（精算表) '!W86</f>
        <v>0</v>
      </c>
      <c r="X86" s="344"/>
      <c r="Y86" s="344"/>
      <c r="Z86" s="344"/>
      <c r="AA86" s="344"/>
      <c r="AB86" s="343"/>
      <c r="AC86" s="340"/>
      <c r="AD86" s="340"/>
      <c r="AE86" s="340"/>
    </row>
    <row r="87" spans="1:31" ht="20.100000000000001" customHeight="1">
      <c r="A87" s="96"/>
      <c r="B87" s="182" t="s">
        <v>160</v>
      </c>
      <c r="C87" s="335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62" t="str">
        <f>'23ＰＬ＋BS（精算表) '!T87</f>
        <v>その他の経費</v>
      </c>
      <c r="U87" s="362">
        <f>'23ＰＬ＋BS（精算表) '!U87</f>
        <v>9186389657</v>
      </c>
      <c r="V87" s="346" t="str">
        <f>'23ＰＬ＋BS（精算表) '!V87</f>
        <v>現金・預金</v>
      </c>
      <c r="W87" s="348">
        <f>'23ＰＬ＋BS（精算表) '!W87</f>
        <v>9186389657</v>
      </c>
      <c r="X87" s="368" t="s">
        <v>316</v>
      </c>
      <c r="Y87" s="344">
        <v>3034188186</v>
      </c>
      <c r="Z87" s="345" t="s">
        <v>316</v>
      </c>
      <c r="AA87" s="345">
        <v>448307834</v>
      </c>
      <c r="AB87" s="343" t="s">
        <v>316</v>
      </c>
      <c r="AC87" s="340">
        <f>U87-Y87</f>
        <v>6152201471</v>
      </c>
      <c r="AD87" s="343" t="s">
        <v>316</v>
      </c>
      <c r="AE87" s="340">
        <f>-AA87</f>
        <v>-448307834</v>
      </c>
    </row>
    <row r="88" spans="1:31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62" t="str">
        <f>'23ＰＬ＋BS（精算表) '!T88</f>
        <v>　</v>
      </c>
      <c r="U88" s="362">
        <f>'23ＰＬ＋BS（精算表) '!U88</f>
        <v>0</v>
      </c>
      <c r="V88" s="325">
        <f>'23ＰＬ＋BS（精算表) '!V88</f>
        <v>0</v>
      </c>
      <c r="W88" s="342">
        <f>'23ＰＬ＋BS（精算表) '!W88</f>
        <v>0</v>
      </c>
      <c r="X88" s="344"/>
      <c r="Y88" s="344"/>
      <c r="Z88" s="344"/>
      <c r="AA88" s="344"/>
      <c r="AB88" s="343"/>
      <c r="AC88" s="340"/>
      <c r="AD88" s="340"/>
      <c r="AE88" s="340"/>
    </row>
    <row r="89" spans="1:31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62" t="str">
        <f>'23ＰＬ＋BS（精算表) '!T89</f>
        <v>　</v>
      </c>
      <c r="U89" s="362">
        <f>'23ＰＬ＋BS（精算表) '!U89</f>
        <v>0</v>
      </c>
      <c r="V89" s="325">
        <f>'23ＰＬ＋BS（精算表) '!V89</f>
        <v>0</v>
      </c>
      <c r="W89" s="342">
        <f>'23ＰＬ＋BS（精算表) '!W89</f>
        <v>0</v>
      </c>
      <c r="X89" s="344"/>
      <c r="Y89" s="344"/>
      <c r="Z89" s="344"/>
      <c r="AA89" s="344"/>
      <c r="AB89" s="343"/>
      <c r="AC89" s="340"/>
      <c r="AD89" s="340"/>
      <c r="AE89" s="340"/>
    </row>
    <row r="90" spans="1:31" ht="20.100000000000001" customHeight="1">
      <c r="A90" s="336" t="s">
        <v>7</v>
      </c>
      <c r="B90" s="179"/>
      <c r="C90" s="337">
        <f>+C5+C21+C27+C29+C36+C39+C45+C72+C77+C84+C87</f>
        <v>-21216100585653</v>
      </c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74">
        <f>+S4+S13+S15+S20+S25+S27+S29+S36+S38+S44+S48+S50+S57+S63+S72+S76+S84+S86+S61</f>
        <v>-18938410492603</v>
      </c>
      <c r="T90" s="362" t="str">
        <f>'23ＰＬ＋BS（精算表) '!T90</f>
        <v>　</v>
      </c>
      <c r="U90" s="362">
        <f>'23ＰＬ＋BS（精算表) '!U90</f>
        <v>0</v>
      </c>
      <c r="V90" s="325">
        <f>'23ＰＬ＋BS（精算表) '!V90</f>
        <v>0</v>
      </c>
      <c r="W90" s="342">
        <f>'23ＰＬ＋BS（精算表) '!W90</f>
        <v>0</v>
      </c>
      <c r="X90" s="344"/>
      <c r="Y90" s="344"/>
      <c r="Z90" s="344"/>
      <c r="AA90" s="344"/>
      <c r="AB90" s="343"/>
      <c r="AC90" s="340"/>
      <c r="AD90" s="340"/>
      <c r="AE90" s="340"/>
    </row>
    <row r="91" spans="1:31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62" t="str">
        <f>'23ＰＬ＋BS（精算表) '!T91</f>
        <v xml:space="preserve"> </v>
      </c>
      <c r="U91" s="362">
        <f>'23ＰＬ＋BS（精算表) '!U91</f>
        <v>0</v>
      </c>
      <c r="V91" s="325">
        <f>'23ＰＬ＋BS（精算表) '!V91</f>
        <v>0</v>
      </c>
      <c r="W91" s="342">
        <f>'23ＰＬ＋BS（精算表) '!W91</f>
        <v>0</v>
      </c>
      <c r="X91" s="344"/>
      <c r="Y91" s="344"/>
      <c r="Z91" s="344"/>
      <c r="AA91" s="344"/>
      <c r="AB91" s="343"/>
      <c r="AC91" s="340"/>
      <c r="AD91" s="340"/>
      <c r="AE91" s="340"/>
    </row>
    <row r="92" spans="1:31" ht="20.100000000000001" customHeight="1">
      <c r="A92" s="336" t="s">
        <v>145</v>
      </c>
      <c r="B92" s="179"/>
      <c r="C92" s="261">
        <f>'23BS'!K66</f>
        <v>-3608743838963</v>
      </c>
      <c r="D92" s="170"/>
      <c r="E92" s="170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>
        <f>+C92+D92+E92+F92+G92+H92+I92+J92+K92+L92+M92+N92+O92+P92+Q92</f>
        <v>-3608743838963</v>
      </c>
      <c r="T92" s="362" t="str">
        <f>'23ＰＬ＋BS（精算表) '!T92</f>
        <v>　</v>
      </c>
      <c r="U92" s="362">
        <f>'23ＰＬ＋BS（精算表) '!U92</f>
        <v>0</v>
      </c>
      <c r="V92" s="325">
        <f>'23ＰＬ＋BS（精算表) '!V92</f>
        <v>0</v>
      </c>
      <c r="W92" s="342">
        <f>'23ＰＬ＋BS（精算表) '!W92</f>
        <v>0</v>
      </c>
      <c r="X92" s="344"/>
      <c r="Y92" s="344"/>
      <c r="Z92" s="344"/>
      <c r="AA92" s="344"/>
      <c r="AB92" s="343"/>
      <c r="AC92" s="340"/>
      <c r="AD92" s="340"/>
      <c r="AE92" s="340"/>
    </row>
    <row r="93" spans="1:31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62" t="str">
        <f>'23ＰＬ＋BS（精算表) '!T93</f>
        <v xml:space="preserve"> </v>
      </c>
      <c r="U93" s="362">
        <f>'23ＰＬ＋BS（精算表) '!U93</f>
        <v>0</v>
      </c>
      <c r="V93" s="325">
        <f>'23ＰＬ＋BS（精算表) '!V93</f>
        <v>0</v>
      </c>
      <c r="W93" s="342">
        <f>'23ＰＬ＋BS（精算表) '!W93</f>
        <v>0</v>
      </c>
      <c r="X93" s="344"/>
      <c r="Y93" s="344"/>
      <c r="Z93" s="344"/>
      <c r="AA93" s="344"/>
      <c r="AB93" s="343"/>
      <c r="AC93" s="340"/>
      <c r="AD93" s="340"/>
      <c r="AE93" s="340"/>
    </row>
    <row r="94" spans="1:31" ht="20.100000000000001" customHeight="1">
      <c r="A94" s="669" t="s">
        <v>146</v>
      </c>
      <c r="B94" s="721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62" t="str">
        <f>'23ＰＬ＋BS（精算表) '!T94</f>
        <v>　</v>
      </c>
      <c r="U94" s="362">
        <f>'23ＰＬ＋BS（精算表) '!U94</f>
        <v>0</v>
      </c>
      <c r="V94" s="325">
        <f>'23ＰＬ＋BS（精算表) '!V94</f>
        <v>0</v>
      </c>
      <c r="W94" s="342">
        <f>'23ＰＬ＋BS（精算表) '!W94</f>
        <v>0</v>
      </c>
      <c r="X94" s="344"/>
      <c r="Y94" s="344"/>
      <c r="Z94" s="344"/>
      <c r="AA94" s="344"/>
      <c r="AB94" s="343"/>
      <c r="AC94" s="340"/>
      <c r="AD94" s="340"/>
      <c r="AE94" s="340"/>
    </row>
    <row r="95" spans="1:31" ht="20.100000000000001" customHeight="1">
      <c r="A95" s="95"/>
      <c r="B95" s="179" t="s">
        <v>147</v>
      </c>
      <c r="C95" s="337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46" t="str">
        <f>'23ＰＬ＋BS（精算表) '!T95</f>
        <v>現金・預金</v>
      </c>
      <c r="U95" s="346">
        <f>'23ＰＬ＋BS（精算表) '!U95</f>
        <v>81028946673</v>
      </c>
      <c r="V95" s="346" t="str">
        <f>'23ＰＬ＋BS（精算表) '!V95</f>
        <v>主管の財源</v>
      </c>
      <c r="W95" s="348">
        <f>'23ＰＬ＋BS（精算表) '!W95</f>
        <v>81028946673</v>
      </c>
      <c r="X95" s="369" t="s">
        <v>367</v>
      </c>
      <c r="Y95" s="344">
        <v>4621791167</v>
      </c>
      <c r="Z95" s="345" t="s">
        <v>367</v>
      </c>
      <c r="AA95" s="345">
        <v>13602217490</v>
      </c>
      <c r="AB95" s="343" t="s">
        <v>367</v>
      </c>
      <c r="AC95" s="340">
        <f>U96+U99-Y95</f>
        <v>-4101693289</v>
      </c>
      <c r="AD95" s="343" t="s">
        <v>367</v>
      </c>
      <c r="AE95" s="340">
        <f>W95+W98-AA95</f>
        <v>67426729183</v>
      </c>
    </row>
    <row r="96" spans="1:31" ht="20.100000000000001" customHeight="1">
      <c r="A96" s="95"/>
      <c r="B96" s="268" t="s">
        <v>148</v>
      </c>
      <c r="C96" s="254"/>
      <c r="D96" s="255">
        <v>-989900934</v>
      </c>
      <c r="E96" s="255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62" t="str">
        <f>'23ＰＬ＋BS（精算表) '!T96</f>
        <v>主管の財源</v>
      </c>
      <c r="U96" s="362">
        <f>'23ＰＬ＋BS（精算表) '!U96</f>
        <v>356828157</v>
      </c>
      <c r="V96" s="346" t="str">
        <f>'23ＰＬ＋BS（精算表) '!V96</f>
        <v>未収金</v>
      </c>
      <c r="W96" s="348">
        <f>'23ＰＬ＋BS（精算表) '!W96</f>
        <v>356828157</v>
      </c>
      <c r="X96" s="344"/>
      <c r="Y96" s="344"/>
      <c r="Z96" s="344"/>
      <c r="AA96" s="344"/>
      <c r="AB96" s="343"/>
      <c r="AC96" s="340"/>
      <c r="AD96" s="340"/>
      <c r="AE96" s="340"/>
    </row>
    <row r="97" spans="1:31" ht="20.100000000000001" customHeight="1">
      <c r="A97" s="95"/>
      <c r="B97" s="179" t="s">
        <v>159</v>
      </c>
      <c r="C97" s="263"/>
      <c r="D97" s="165"/>
      <c r="E97" s="255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62" t="str">
        <f>'23ＰＬ＋BS（精算表) '!T97</f>
        <v>　</v>
      </c>
      <c r="U97" s="362">
        <f>'23ＰＬ＋BS（精算表) '!U97</f>
        <v>0</v>
      </c>
      <c r="V97" s="325">
        <f>'23ＰＬ＋BS（精算表) '!V97</f>
        <v>0</v>
      </c>
      <c r="W97" s="342">
        <f>'23ＰＬ＋BS（精算表) '!W97</f>
        <v>0</v>
      </c>
      <c r="X97" s="344"/>
      <c r="Y97" s="344"/>
      <c r="Z97" s="344"/>
      <c r="AA97" s="344"/>
      <c r="AB97" s="343"/>
      <c r="AC97" s="340"/>
      <c r="AD97" s="340"/>
      <c r="AE97" s="340"/>
    </row>
    <row r="98" spans="1:31" ht="20.100000000000001" customHeight="1">
      <c r="A98" s="95"/>
      <c r="B98" s="179" t="s">
        <v>158</v>
      </c>
      <c r="C98" s="254"/>
      <c r="D98" s="165"/>
      <c r="E98" s="334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62" t="str">
        <f>'23ＰＬ＋BS（精算表) '!T98</f>
        <v>貸倒引当金</v>
      </c>
      <c r="U98" s="362">
        <f>'23ＰＬ＋BS（精算表) '!U98</f>
        <v>0</v>
      </c>
      <c r="V98" s="346" t="str">
        <f>'23ＰＬ＋BS（精算表) '!V98</f>
        <v>主管の財源</v>
      </c>
      <c r="W98" s="348">
        <f>'23ＰＬ＋BS（精算表) '!W98</f>
        <v>0</v>
      </c>
      <c r="X98" s="344"/>
      <c r="Y98" s="344"/>
      <c r="Z98" s="344"/>
      <c r="AA98" s="344"/>
      <c r="AB98" s="343" t="s">
        <v>364</v>
      </c>
      <c r="AC98" s="340">
        <f>U98-Y60</f>
        <v>-18508574657</v>
      </c>
      <c r="AD98" s="343" t="s">
        <v>364</v>
      </c>
      <c r="AE98" s="340">
        <f>W59+W96-AA60</f>
        <v>-18039633571</v>
      </c>
    </row>
    <row r="99" spans="1:31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62" t="str">
        <f>'23ＰＬ＋BS（精算表) '!T99</f>
        <v>主管の財源</v>
      </c>
      <c r="U99" s="362">
        <f>'23ＰＬ＋BS（精算表) '!U99</f>
        <v>163269721</v>
      </c>
      <c r="V99" s="325" t="str">
        <f>'23ＰＬ＋BS（精算表) '!V99</f>
        <v>資産処分損益</v>
      </c>
      <c r="W99" s="342">
        <f>'23ＰＬ＋BS（精算表) '!W99</f>
        <v>163269721</v>
      </c>
      <c r="X99" s="344"/>
      <c r="Y99" s="344"/>
      <c r="Z99" s="344"/>
      <c r="AA99" s="344"/>
      <c r="AB99" s="343"/>
      <c r="AC99" s="340"/>
      <c r="AD99" s="340"/>
      <c r="AE99" s="340"/>
    </row>
    <row r="100" spans="1:31" ht="20.100000000000001" customHeight="1">
      <c r="A100" s="669" t="s">
        <v>188</v>
      </c>
      <c r="B100" s="721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62" t="str">
        <f>'23ＰＬ＋BS（精算表) '!T100</f>
        <v xml:space="preserve"> </v>
      </c>
      <c r="U100" s="362">
        <f>'23ＰＬ＋BS（精算表) '!U100</f>
        <v>0</v>
      </c>
      <c r="V100" s="325">
        <f>'23ＰＬ＋BS（精算表) '!V100</f>
        <v>0</v>
      </c>
      <c r="W100" s="342">
        <f>'23ＰＬ＋BS（精算表) '!W100</f>
        <v>0</v>
      </c>
      <c r="X100" s="344"/>
      <c r="Y100" s="344"/>
      <c r="Z100" s="344"/>
      <c r="AA100" s="344"/>
      <c r="AB100" s="343"/>
      <c r="AC100" s="340"/>
      <c r="AD100" s="340"/>
      <c r="AE100" s="340"/>
    </row>
    <row r="101" spans="1:31" ht="20.100000000000001" customHeight="1">
      <c r="A101" s="16"/>
      <c r="B101" s="179" t="s">
        <v>155</v>
      </c>
      <c r="C101" s="337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62" t="str">
        <f>'23ＰＬ＋BS（精算表) '!T101</f>
        <v xml:space="preserve"> </v>
      </c>
      <c r="U101" s="362">
        <f>'23ＰＬ＋BS（精算表) '!U101</f>
        <v>0</v>
      </c>
      <c r="V101" s="325">
        <f>'23ＰＬ＋BS（精算表) '!V101</f>
        <v>0</v>
      </c>
      <c r="W101" s="342">
        <f>'23ＰＬ＋BS（精算表) '!W101</f>
        <v>0</v>
      </c>
      <c r="X101" s="344"/>
      <c r="Y101" s="344"/>
      <c r="Z101" s="344"/>
      <c r="AA101" s="344"/>
      <c r="AB101" s="343"/>
      <c r="AC101" s="340"/>
      <c r="AD101" s="340"/>
      <c r="AE101" s="340"/>
    </row>
    <row r="102" spans="1:31" ht="20.100000000000001" customHeight="1">
      <c r="A102" s="16"/>
      <c r="B102" s="179" t="s">
        <v>189</v>
      </c>
      <c r="C102" s="263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46" t="str">
        <f>'23ＰＬ＋BS（精算表) '!T102</f>
        <v>現金・預金</v>
      </c>
      <c r="U102" s="346">
        <f>'23ＰＬ＋BS（精算表) '!U102</f>
        <v>20728599308041</v>
      </c>
      <c r="V102" s="346" t="str">
        <f>'23ＰＬ＋BS（精算表) '!V102</f>
        <v>配賦財源</v>
      </c>
      <c r="W102" s="348">
        <f>'23ＰＬ＋BS（精算表) '!W102</f>
        <v>20728599308041</v>
      </c>
      <c r="X102" s="345" t="s">
        <v>368</v>
      </c>
      <c r="Y102" s="345">
        <v>0</v>
      </c>
      <c r="Z102" s="345" t="s">
        <v>368</v>
      </c>
      <c r="AA102" s="345">
        <v>0</v>
      </c>
      <c r="AB102" s="343" t="s">
        <v>368</v>
      </c>
      <c r="AC102" s="340">
        <f>U103-Y102</f>
        <v>81028946673</v>
      </c>
      <c r="AD102" s="343" t="s">
        <v>368</v>
      </c>
      <c r="AE102" s="340">
        <f>W102-AA102</f>
        <v>20728599308041</v>
      </c>
    </row>
    <row r="103" spans="1:31" ht="20.100000000000001" customHeight="1">
      <c r="A103" s="16"/>
      <c r="B103" s="179" t="s">
        <v>190</v>
      </c>
      <c r="C103" s="263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62" t="str">
        <f>'23ＰＬ＋BS（精算表) '!T103</f>
        <v>配賦財源</v>
      </c>
      <c r="U103" s="362">
        <f>'23ＰＬ＋BS（精算表) '!U103</f>
        <v>81028946673</v>
      </c>
      <c r="V103" s="346" t="str">
        <f>'23ＰＬ＋BS（精算表) '!V103</f>
        <v>現金・預金</v>
      </c>
      <c r="W103" s="348">
        <f>'23ＰＬ＋BS（精算表) '!W103</f>
        <v>81028946673</v>
      </c>
      <c r="X103" s="344"/>
      <c r="Y103" s="344"/>
      <c r="Z103" s="344"/>
      <c r="AA103" s="344"/>
      <c r="AB103" s="343"/>
      <c r="AC103" s="340"/>
      <c r="AD103" s="340"/>
      <c r="AE103" s="340"/>
    </row>
    <row r="104" spans="1:31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62" t="str">
        <f>'23ＰＬ＋BS（精算表) '!T104</f>
        <v xml:space="preserve"> </v>
      </c>
      <c r="U104" s="362">
        <f>'23ＰＬ＋BS（精算表) '!U104</f>
        <v>0</v>
      </c>
      <c r="V104" s="325">
        <f>'23ＰＬ＋BS（精算表) '!V104</f>
        <v>0</v>
      </c>
      <c r="W104" s="342">
        <f>'23ＰＬ＋BS（精算表) '!W104</f>
        <v>0</v>
      </c>
      <c r="X104" s="344"/>
      <c r="Y104" s="344"/>
      <c r="Z104" s="344"/>
      <c r="AA104" s="344"/>
      <c r="AB104" s="343"/>
      <c r="AC104" s="340"/>
      <c r="AD104" s="340"/>
      <c r="AE104" s="340"/>
    </row>
    <row r="105" spans="1:31" ht="20.100000000000001" customHeight="1">
      <c r="A105" s="338" t="s">
        <v>149</v>
      </c>
      <c r="B105" s="179"/>
      <c r="C105" s="9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74">
        <f>+S101+S94</f>
        <v>21216043062603</v>
      </c>
      <c r="T105" s="362" t="str">
        <f>'23ＰＬ＋BS（精算表) '!T105</f>
        <v xml:space="preserve"> </v>
      </c>
      <c r="U105" s="362">
        <f>'23ＰＬ＋BS（精算表) '!U105</f>
        <v>0</v>
      </c>
      <c r="V105" s="325">
        <f>'23ＰＬ＋BS（精算表) '!V105</f>
        <v>0</v>
      </c>
      <c r="W105" s="342">
        <f>'23ＰＬ＋BS（精算表) '!W105</f>
        <v>0</v>
      </c>
      <c r="X105" s="344"/>
      <c r="Y105" s="344"/>
      <c r="Z105" s="344"/>
      <c r="AA105" s="344"/>
      <c r="AB105" s="343"/>
      <c r="AC105" s="340"/>
      <c r="AD105" s="340"/>
      <c r="AE105" s="340"/>
    </row>
    <row r="106" spans="1:31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62" t="str">
        <f>'23ＰＬ＋BS（精算表) '!T106</f>
        <v xml:space="preserve"> </v>
      </c>
      <c r="U106" s="362">
        <f>'23ＰＬ＋BS（精算表) '!U106</f>
        <v>0</v>
      </c>
      <c r="V106" s="325">
        <f>'23ＰＬ＋BS（精算表) '!V106</f>
        <v>0</v>
      </c>
      <c r="W106" s="342">
        <f>'23ＰＬ＋BS（精算表) '!W106</f>
        <v>0</v>
      </c>
      <c r="X106" s="344"/>
      <c r="Y106" s="344"/>
      <c r="Z106" s="344"/>
      <c r="AA106" s="344"/>
      <c r="AB106" s="343"/>
      <c r="AC106" s="340"/>
      <c r="AD106" s="340"/>
      <c r="AE106" s="340"/>
    </row>
    <row r="107" spans="1:31" ht="20.100000000000001" customHeight="1">
      <c r="A107" s="338" t="s">
        <v>150</v>
      </c>
      <c r="B107" s="179"/>
      <c r="C107" s="9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>
        <f>SUM(S108:S121)</f>
        <v>-19310814219</v>
      </c>
      <c r="T107" s="362" t="str">
        <f>'23ＰＬ＋BS（精算表) '!T107</f>
        <v xml:space="preserve"> </v>
      </c>
      <c r="U107" s="362">
        <f>'23ＰＬ＋BS（精算表) '!U107</f>
        <v>0</v>
      </c>
      <c r="V107" s="325">
        <f>'23ＰＬ＋BS（精算表) '!V107</f>
        <v>0</v>
      </c>
      <c r="W107" s="342">
        <f>'23ＰＬ＋BS（精算表) '!W107</f>
        <v>0</v>
      </c>
      <c r="X107" s="344"/>
      <c r="Y107" s="344"/>
      <c r="Z107" s="344"/>
      <c r="AA107" s="344"/>
      <c r="AB107" s="343"/>
      <c r="AC107" s="340"/>
      <c r="AD107" s="340"/>
      <c r="AE107" s="340"/>
    </row>
    <row r="108" spans="1:31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55">
        <v>-7972578784</v>
      </c>
      <c r="R108" s="165"/>
      <c r="S108" s="165">
        <f t="shared" ref="S108:S117" si="2">SUM(C108:Q108)</f>
        <v>-7972578784</v>
      </c>
      <c r="T108" s="362" t="str">
        <f>'23ＰＬ＋BS（精算表) '!T108</f>
        <v>無償所管換等</v>
      </c>
      <c r="U108" s="362">
        <f>'23ＰＬ＋BS（精算表) '!U108</f>
        <v>19714624</v>
      </c>
      <c r="V108" s="346" t="str">
        <f>'23ＰＬ＋BS（精算表) '!V108</f>
        <v>土地</v>
      </c>
      <c r="W108" s="348">
        <f>'23ＰＬ＋BS（精算表) '!W108</f>
        <v>19714624</v>
      </c>
      <c r="X108" s="344" t="s">
        <v>369</v>
      </c>
      <c r="Y108" s="344">
        <v>0</v>
      </c>
      <c r="Z108" s="345" t="s">
        <v>369</v>
      </c>
      <c r="AA108" s="345">
        <v>0</v>
      </c>
      <c r="AB108" s="343" t="s">
        <v>369</v>
      </c>
      <c r="AC108" s="340">
        <f>U108+U109+U110+U111+U117+U118-Y108</f>
        <v>195729017</v>
      </c>
      <c r="AD108" s="343" t="s">
        <v>369</v>
      </c>
      <c r="AE108" s="340">
        <f>W112+W113+W116-AA108</f>
        <v>313474560</v>
      </c>
    </row>
    <row r="109" spans="1:31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55">
        <v>-46933038</v>
      </c>
      <c r="R109" s="165"/>
      <c r="S109" s="165">
        <f t="shared" si="2"/>
        <v>-46933038</v>
      </c>
      <c r="T109" s="362" t="str">
        <f>'23ＰＬ＋BS（精算表) '!T109</f>
        <v>無償所管換等</v>
      </c>
      <c r="U109" s="362">
        <f>'23ＰＬ＋BS（精算表) '!U109</f>
        <v>0</v>
      </c>
      <c r="V109" s="346" t="str">
        <f>'23ＰＬ＋BS（精算表) '!V109</f>
        <v>立木</v>
      </c>
      <c r="W109" s="348">
        <f>'23ＰＬ＋BS（精算表) '!W109</f>
        <v>0</v>
      </c>
      <c r="X109" s="344"/>
      <c r="Y109" s="344"/>
      <c r="Z109" s="344"/>
      <c r="AA109" s="344"/>
      <c r="AB109" s="343"/>
      <c r="AC109" s="340"/>
      <c r="AD109" s="340"/>
      <c r="AE109" s="340"/>
    </row>
    <row r="110" spans="1:31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55">
        <v>-274952250</v>
      </c>
      <c r="R110" s="165"/>
      <c r="S110" s="165">
        <f t="shared" si="2"/>
        <v>-274952250</v>
      </c>
      <c r="T110" s="362" t="str">
        <f>'23ＰＬ＋BS（精算表) '!T110</f>
        <v>建物</v>
      </c>
      <c r="U110" s="362">
        <f>'23ＰＬ＋BS（精算表) '!U110</f>
        <v>6466185</v>
      </c>
      <c r="V110" s="346" t="str">
        <f>'23ＰＬ＋BS（精算表) '!V110</f>
        <v>無償所管換等</v>
      </c>
      <c r="W110" s="348">
        <f>'23ＰＬ＋BS（精算表) '!W110</f>
        <v>6466185</v>
      </c>
      <c r="X110" s="344"/>
      <c r="Y110" s="344"/>
      <c r="Z110" s="344"/>
      <c r="AA110" s="344"/>
      <c r="AB110" s="343"/>
      <c r="AC110" s="340"/>
      <c r="AD110" s="340"/>
      <c r="AE110" s="340"/>
    </row>
    <row r="111" spans="1:31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55">
        <v>-181774934</v>
      </c>
      <c r="R111" s="165"/>
      <c r="S111" s="165">
        <f t="shared" si="2"/>
        <v>-181774934</v>
      </c>
      <c r="T111" s="362" t="str">
        <f>'23ＰＬ＋BS（精算表) '!T111</f>
        <v>工作物</v>
      </c>
      <c r="U111" s="362">
        <f>'23ＰＬ＋BS（精算表) '!U111</f>
        <v>84479745</v>
      </c>
      <c r="V111" s="346" t="str">
        <f>'23ＰＬ＋BS（精算表) '!V111</f>
        <v>無償所管換等</v>
      </c>
      <c r="W111" s="348">
        <f>'23ＰＬ＋BS（精算表) '!W111</f>
        <v>84479745</v>
      </c>
      <c r="X111" s="344"/>
      <c r="Y111" s="344"/>
      <c r="Z111" s="344"/>
      <c r="AA111" s="344"/>
      <c r="AB111" s="343"/>
      <c r="AC111" s="340"/>
      <c r="AD111" s="340"/>
      <c r="AE111" s="340"/>
    </row>
    <row r="112" spans="1:31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55">
        <v>91528866</v>
      </c>
      <c r="R112" s="165"/>
      <c r="S112" s="165">
        <f t="shared" si="2"/>
        <v>91528866</v>
      </c>
      <c r="T112" s="363" t="str">
        <f>'23ＰＬ＋BS（精算表) '!T112</f>
        <v>公共用財産</v>
      </c>
      <c r="U112" s="363">
        <f>'23ＰＬ＋BS（精算表) '!U112</f>
        <v>0</v>
      </c>
      <c r="V112" s="346" t="str">
        <f>'23ＰＬ＋BS（精算表) '!V112</f>
        <v>無償所管換等</v>
      </c>
      <c r="W112" s="348">
        <f>'23ＰＬ＋BS（精算表) '!W112</f>
        <v>0</v>
      </c>
      <c r="X112" s="358" t="s">
        <v>370</v>
      </c>
      <c r="Y112" s="344">
        <v>0</v>
      </c>
      <c r="Z112" s="345" t="s">
        <v>370</v>
      </c>
      <c r="AA112" s="345">
        <v>0</v>
      </c>
      <c r="AB112" s="343" t="s">
        <v>370</v>
      </c>
      <c r="AC112" s="340">
        <f>U112-Y112</f>
        <v>0</v>
      </c>
      <c r="AD112" s="343" t="s">
        <v>370</v>
      </c>
      <c r="AE112" s="340">
        <f>W129-AA112</f>
        <v>0</v>
      </c>
    </row>
    <row r="113" spans="1:31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55">
        <v>8959889039</v>
      </c>
      <c r="R113" s="165"/>
      <c r="S113" s="165">
        <f t="shared" si="2"/>
        <v>8959889039</v>
      </c>
      <c r="T113" s="362" t="str">
        <f>'23ＰＬ＋BS（精算表) '!T113</f>
        <v>物品</v>
      </c>
      <c r="U113" s="362">
        <f>'23ＰＬ＋BS（精算表) '!U113</f>
        <v>267830046</v>
      </c>
      <c r="V113" s="346" t="str">
        <f>'23ＰＬ＋BS（精算表) '!V113</f>
        <v>無償所管換等</v>
      </c>
      <c r="W113" s="348">
        <f>'23ＰＬ＋BS（精算表) '!W113</f>
        <v>267830046</v>
      </c>
      <c r="X113" s="344"/>
      <c r="Y113" s="344"/>
      <c r="Z113" s="344"/>
      <c r="AA113" s="344"/>
      <c r="AB113" s="343"/>
      <c r="AC113" s="340"/>
      <c r="AD113" s="340"/>
      <c r="AE113" s="340"/>
    </row>
    <row r="114" spans="1:31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>
        <v>0</v>
      </c>
      <c r="R114" s="165"/>
      <c r="S114" s="165">
        <f t="shared" si="2"/>
        <v>0</v>
      </c>
      <c r="T114" s="362" t="str">
        <f>'23ＰＬ＋BS（精算表) '!T114</f>
        <v xml:space="preserve"> </v>
      </c>
      <c r="U114" s="362">
        <f>'23ＰＬ＋BS（精算表) '!U114</f>
        <v>0</v>
      </c>
      <c r="V114" s="325">
        <f>'23ＰＬ＋BS（精算表) '!V114</f>
        <v>0</v>
      </c>
      <c r="W114" s="342">
        <f>'23ＰＬ＋BS（精算表) '!W114</f>
        <v>0</v>
      </c>
      <c r="X114" s="344"/>
      <c r="Y114" s="344"/>
      <c r="Z114" s="344"/>
      <c r="AA114" s="344"/>
      <c r="AB114" s="343"/>
      <c r="AC114" s="340"/>
      <c r="AD114" s="340"/>
      <c r="AE114" s="340"/>
    </row>
    <row r="115" spans="1:31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>
        <v>0</v>
      </c>
      <c r="R115" s="165"/>
      <c r="S115" s="165">
        <f t="shared" si="2"/>
        <v>0</v>
      </c>
      <c r="T115" s="362" t="str">
        <f>'23ＰＬ＋BS（精算表) '!T115</f>
        <v xml:space="preserve"> </v>
      </c>
      <c r="U115" s="362">
        <f>'23ＰＬ＋BS（精算表) '!U115</f>
        <v>0</v>
      </c>
      <c r="V115" s="325">
        <f>'23ＰＬ＋BS（精算表) '!V115</f>
        <v>0</v>
      </c>
      <c r="W115" s="342">
        <f>'23ＰＬ＋BS（精算表) '!W115</f>
        <v>0</v>
      </c>
      <c r="X115" s="344"/>
      <c r="Y115" s="344"/>
      <c r="Z115" s="344"/>
      <c r="AA115" s="344"/>
      <c r="AB115" s="343"/>
      <c r="AC115" s="340"/>
      <c r="AD115" s="340"/>
      <c r="AE115" s="340"/>
    </row>
    <row r="116" spans="1:31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54">
        <v>3119789316</v>
      </c>
      <c r="R116" s="165"/>
      <c r="S116" s="165">
        <f t="shared" si="2"/>
        <v>3119789316</v>
      </c>
      <c r="T116" s="346" t="str">
        <f>'23ＰＬ＋BS（精算表) '!T116</f>
        <v>無償所管換等</v>
      </c>
      <c r="U116" s="346">
        <f>'23ＰＬ＋BS（精算表) '!U116</f>
        <v>45644514</v>
      </c>
      <c r="V116" s="346" t="str">
        <f>'23ＰＬ＋BS（精算表) '!V116</f>
        <v>その他の債権</v>
      </c>
      <c r="W116" s="348">
        <f>'23ＰＬ＋BS（精算表) '!W116</f>
        <v>45644514</v>
      </c>
      <c r="X116" s="344"/>
      <c r="Y116" s="344"/>
      <c r="Z116" s="344"/>
      <c r="AA116" s="344"/>
      <c r="AB116" s="343"/>
      <c r="AC116" s="340"/>
      <c r="AD116" s="340"/>
      <c r="AE116" s="340"/>
    </row>
    <row r="117" spans="1:31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55">
        <v>-95344434</v>
      </c>
      <c r="R117" s="165"/>
      <c r="S117" s="165">
        <f t="shared" si="2"/>
        <v>-95344434</v>
      </c>
      <c r="T117" s="362" t="str">
        <f>'23ＰＬ＋BS（精算表) '!T117</f>
        <v>無償所管換等</v>
      </c>
      <c r="U117" s="362">
        <f>'23ＰＬ＋BS（精算表) '!U117</f>
        <v>85068463</v>
      </c>
      <c r="V117" s="346" t="str">
        <f>'23ＰＬ＋BS（精算表) '!V117</f>
        <v>その他の債務</v>
      </c>
      <c r="W117" s="348">
        <f>'23ＰＬ＋BS（精算表) '!W117</f>
        <v>85068463</v>
      </c>
      <c r="X117" s="344"/>
      <c r="Y117" s="344"/>
      <c r="Z117" s="344"/>
      <c r="AA117" s="344"/>
      <c r="AB117" s="343"/>
      <c r="AC117" s="340"/>
      <c r="AD117" s="340"/>
      <c r="AE117" s="340"/>
    </row>
    <row r="118" spans="1:31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>
        <v>-22910438000</v>
      </c>
      <c r="R118" s="165"/>
      <c r="S118" s="165">
        <f>SUM(C118:R118)</f>
        <v>-22910438000</v>
      </c>
      <c r="T118" s="362" t="str">
        <f>'23ＰＬ＋BS（精算表) '!T118</f>
        <v>無償所管換等</v>
      </c>
      <c r="U118" s="362">
        <f>'23ＰＬ＋BS（精算表) '!U118</f>
        <v>0</v>
      </c>
      <c r="V118" s="346" t="str">
        <f>'23ＰＬ＋BS（精算表) '!V118</f>
        <v>出資金</v>
      </c>
      <c r="W118" s="348">
        <f>'23ＰＬ＋BS（精算表) '!W118</f>
        <v>0</v>
      </c>
      <c r="X118" s="360" t="s">
        <v>373</v>
      </c>
      <c r="Y118" s="345">
        <v>0</v>
      </c>
      <c r="Z118" s="345" t="s">
        <v>373</v>
      </c>
      <c r="AA118" s="345">
        <v>0</v>
      </c>
      <c r="AB118" s="343" t="s">
        <v>373</v>
      </c>
      <c r="AC118" s="340">
        <f>U130-Y118</f>
        <v>362463121460</v>
      </c>
      <c r="AD118" s="343" t="s">
        <v>373</v>
      </c>
      <c r="AE118" s="340">
        <f>W118-AA118</f>
        <v>0</v>
      </c>
    </row>
    <row r="119" spans="1:31" ht="20.100000000000001" customHeight="1">
      <c r="A119" s="95"/>
      <c r="B119" s="197" t="s">
        <v>249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>
        <v>0</v>
      </c>
      <c r="R119" s="165"/>
      <c r="S119" s="165">
        <f>SUM(C119:R119)</f>
        <v>0</v>
      </c>
      <c r="T119" s="362" t="str">
        <f>'23ＰＬ＋BS（精算表) '!T119</f>
        <v>無償所管換等</v>
      </c>
      <c r="U119" s="362">
        <f>'23ＰＬ＋BS（精算表) '!U119</f>
        <v>0</v>
      </c>
      <c r="V119" s="325" t="str">
        <f>'23ＰＬ＋BS（精算表) '!V119</f>
        <v>退職金引当金</v>
      </c>
      <c r="W119" s="342">
        <f>'23ＰＬ＋BS（精算表) '!W119</f>
        <v>0</v>
      </c>
      <c r="X119" s="344"/>
      <c r="Y119" s="344"/>
      <c r="Z119" s="344"/>
      <c r="AA119" s="344"/>
      <c r="AB119" s="343"/>
      <c r="AC119" s="340"/>
      <c r="AD119" s="340"/>
      <c r="AE119" s="340"/>
    </row>
    <row r="120" spans="1:31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>
        <v>0</v>
      </c>
      <c r="R120" s="165"/>
      <c r="S120" s="165">
        <f>SUM(C120:R120)</f>
        <v>0</v>
      </c>
      <c r="T120" s="362" t="str">
        <f>'23ＰＬ＋BS（精算表) '!T120</f>
        <v xml:space="preserve"> </v>
      </c>
      <c r="U120" s="362">
        <f>'23ＰＬ＋BS（精算表) '!U120</f>
        <v>0</v>
      </c>
      <c r="V120" s="325">
        <f>'23ＰＬ＋BS（精算表) '!V120</f>
        <v>0</v>
      </c>
      <c r="W120" s="342">
        <f>'23ＰＬ＋BS（精算表) '!W120</f>
        <v>0</v>
      </c>
      <c r="X120" s="344"/>
      <c r="Y120" s="344"/>
      <c r="Z120" s="344"/>
      <c r="AA120" s="344"/>
      <c r="AB120" s="343"/>
      <c r="AC120" s="340"/>
      <c r="AD120" s="340"/>
      <c r="AE120" s="340"/>
    </row>
    <row r="121" spans="1:31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>
        <v>0</v>
      </c>
      <c r="R121" s="165"/>
      <c r="S121" s="165">
        <f>SUM(C121:R121)</f>
        <v>0</v>
      </c>
      <c r="T121" s="362" t="str">
        <f>'23ＰＬ＋BS（精算表) '!T121</f>
        <v xml:space="preserve"> </v>
      </c>
      <c r="U121" s="362">
        <f>'23ＰＬ＋BS（精算表) '!U121</f>
        <v>0</v>
      </c>
      <c r="V121" s="325">
        <f>'23ＰＬ＋BS（精算表) '!V121</f>
        <v>0</v>
      </c>
      <c r="W121" s="342">
        <f>'23ＰＬ＋BS（精算表) '!W121</f>
        <v>0</v>
      </c>
      <c r="X121" s="344"/>
      <c r="Y121" s="344"/>
      <c r="Z121" s="344"/>
      <c r="AA121" s="344"/>
      <c r="AB121" s="343"/>
      <c r="AC121" s="340"/>
      <c r="AD121" s="340"/>
      <c r="AE121" s="340"/>
    </row>
    <row r="122" spans="1:31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62" t="str">
        <f>'23ＰＬ＋BS（精算表) '!T122</f>
        <v>資産評価差額</v>
      </c>
      <c r="U122" s="362">
        <f>'23ＰＬ＋BS（精算表) '!U122</f>
        <v>16787032057</v>
      </c>
      <c r="V122" s="325" t="str">
        <f>'23ＰＬ＋BS（精算表) '!V122</f>
        <v>無償所管換等</v>
      </c>
      <c r="W122" s="342">
        <f>'23ＰＬ＋BS（精算表) '!W122</f>
        <v>16787032057</v>
      </c>
      <c r="X122" s="344"/>
      <c r="Y122" s="344"/>
      <c r="Z122" s="344"/>
      <c r="AA122" s="344"/>
      <c r="AB122" s="343"/>
      <c r="AC122" s="340"/>
      <c r="AD122" s="340"/>
      <c r="AE122" s="340"/>
    </row>
    <row r="123" spans="1:31" ht="20.100000000000001" customHeight="1">
      <c r="A123" s="338" t="s">
        <v>151</v>
      </c>
      <c r="B123" s="339"/>
      <c r="C123" s="9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74">
        <f>SUM(S124:S130)</f>
        <v>171259999854</v>
      </c>
      <c r="T123" s="362" t="str">
        <f>'23ＰＬ＋BS（精算表) '!T123</f>
        <v xml:space="preserve"> </v>
      </c>
      <c r="U123" s="362">
        <f>'23ＰＬ＋BS（精算表) '!U123</f>
        <v>0</v>
      </c>
      <c r="V123" s="325">
        <f>'23ＰＬ＋BS（精算表) '!V123</f>
        <v>0</v>
      </c>
      <c r="W123" s="342">
        <f>'23ＰＬ＋BS（精算表) '!W123</f>
        <v>0</v>
      </c>
      <c r="X123" s="344"/>
      <c r="Y123" s="344"/>
      <c r="Z123" s="344"/>
      <c r="AA123" s="344"/>
      <c r="AB123" s="343"/>
      <c r="AC123" s="340"/>
      <c r="AD123" s="340"/>
      <c r="AE123" s="340"/>
    </row>
    <row r="124" spans="1:31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55">
        <v>8691968122</v>
      </c>
      <c r="S124" s="174">
        <f t="shared" ref="S124:S130" si="3">SUM(C124:R124)</f>
        <v>8691968122</v>
      </c>
      <c r="T124" s="362" t="str">
        <f>'23ＰＬ＋BS（精算表) '!T124</f>
        <v>資産評価差額</v>
      </c>
      <c r="U124" s="362">
        <f>'23ＰＬ＋BS（精算表) '!U124</f>
        <v>2813938003</v>
      </c>
      <c r="V124" s="346" t="str">
        <f>'23ＰＬ＋BS（精算表) '!V124</f>
        <v>土地</v>
      </c>
      <c r="W124" s="348">
        <f>'23ＰＬ＋BS（精算表) '!W124</f>
        <v>2813938003</v>
      </c>
      <c r="X124" s="358" t="s">
        <v>371</v>
      </c>
      <c r="Y124" s="344">
        <v>0</v>
      </c>
      <c r="Z124" s="345" t="s">
        <v>371</v>
      </c>
      <c r="AA124" s="345">
        <v>0</v>
      </c>
      <c r="AB124" s="343" t="s">
        <v>371</v>
      </c>
      <c r="AC124" s="340">
        <f>U124-Y124</f>
        <v>2813938003</v>
      </c>
      <c r="AD124" s="343" t="s">
        <v>371</v>
      </c>
      <c r="AE124" s="340">
        <f>W108-AA124</f>
        <v>19714624</v>
      </c>
    </row>
    <row r="125" spans="1:31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55">
        <v>-5605845</v>
      </c>
      <c r="S125" s="174">
        <f t="shared" si="3"/>
        <v>-5605845</v>
      </c>
      <c r="T125" s="362" t="str">
        <f>'23ＰＬ＋BS（精算表) '!T125</f>
        <v>資産評価差額</v>
      </c>
      <c r="U125" s="362">
        <f>'23ＰＬ＋BS（精算表) '!U125</f>
        <v>8497826</v>
      </c>
      <c r="V125" s="346" t="str">
        <f>'23ＰＬ＋BS（精算表) '!V125</f>
        <v>立木</v>
      </c>
      <c r="W125" s="348">
        <f>'23ＰＬ＋BS（精算表) '!W125</f>
        <v>8497826</v>
      </c>
      <c r="X125" s="344" t="s">
        <v>324</v>
      </c>
      <c r="Y125" s="344">
        <v>0</v>
      </c>
      <c r="Z125" s="345" t="s">
        <v>324</v>
      </c>
      <c r="AA125" s="345">
        <v>0</v>
      </c>
      <c r="AB125" s="343" t="s">
        <v>324</v>
      </c>
      <c r="AC125" s="340">
        <f>U125+U127+U129-Y125</f>
        <v>8497826</v>
      </c>
      <c r="AD125" s="343" t="s">
        <v>324</v>
      </c>
      <c r="AE125" s="340">
        <f>W124+W126+W128+W130-AA125</f>
        <v>348490027406</v>
      </c>
    </row>
    <row r="126" spans="1:31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55">
        <v>693677013</v>
      </c>
      <c r="S126" s="174">
        <f t="shared" si="3"/>
        <v>693677013</v>
      </c>
      <c r="T126" s="362" t="str">
        <f>'23ＰＬ＋BS（精算表) '!T126</f>
        <v>建物</v>
      </c>
      <c r="U126" s="362">
        <f>'23ＰＬ＋BS（精算表) '!U126</f>
        <v>-16787032057</v>
      </c>
      <c r="V126" s="346" t="str">
        <f>'23ＰＬ＋BS（精算表) '!V126</f>
        <v>資産評価差額</v>
      </c>
      <c r="W126" s="348">
        <f>'23ＰＬ＋BS（精算表) '!W126</f>
        <v>-16787032057</v>
      </c>
      <c r="X126" s="344"/>
      <c r="Y126" s="344"/>
      <c r="Z126" s="344"/>
      <c r="AA126" s="344"/>
      <c r="AB126" s="343"/>
      <c r="AC126" s="340"/>
      <c r="AD126" s="340"/>
      <c r="AE126" s="340"/>
    </row>
    <row r="127" spans="1:31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55">
        <v>-2919004184</v>
      </c>
      <c r="S127" s="174">
        <f t="shared" si="3"/>
        <v>-2919004184</v>
      </c>
      <c r="T127" s="362" t="str">
        <f>'23ＰＬ＋BS（精算表) '!T127</f>
        <v>資産評価差額</v>
      </c>
      <c r="U127" s="362">
        <f>'23ＰＬ＋BS（精算表) '!U127</f>
        <v>0</v>
      </c>
      <c r="V127" s="346" t="str">
        <f>'23ＰＬ＋BS（精算表) '!V127</f>
        <v>工作物（公共用財産除く）</v>
      </c>
      <c r="W127" s="348">
        <f>'23ＰＬ＋BS（精算表) '!W127</f>
        <v>0</v>
      </c>
      <c r="X127" s="344"/>
      <c r="Y127" s="344"/>
      <c r="Z127" s="344"/>
      <c r="AA127" s="344"/>
      <c r="AB127" s="343"/>
      <c r="AC127" s="340"/>
      <c r="AD127" s="340"/>
      <c r="AE127" s="340"/>
    </row>
    <row r="128" spans="1:31" ht="20.100000000000001" customHeight="1">
      <c r="A128" s="96"/>
      <c r="B128" s="197" t="s">
        <v>206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55">
        <v>13210636</v>
      </c>
      <c r="S128" s="174">
        <f t="shared" si="3"/>
        <v>13210636</v>
      </c>
      <c r="T128" s="362" t="str">
        <f>'23ＰＬ＋BS（精算表) '!T128</f>
        <v>航空機</v>
      </c>
      <c r="U128" s="362">
        <f>'23ＰＬ＋BS（精算表) '!U128</f>
        <v>0</v>
      </c>
      <c r="V128" s="346" t="str">
        <f>'23ＰＬ＋BS（精算表) '!V128</f>
        <v>資産評価差額</v>
      </c>
      <c r="W128" s="348">
        <f>'23ＰＬ＋BS（精算表) '!W128</f>
        <v>0</v>
      </c>
      <c r="X128" s="344"/>
      <c r="Y128" s="344"/>
      <c r="Z128" s="344"/>
      <c r="AA128" s="344"/>
      <c r="AB128" s="343"/>
      <c r="AC128" s="340"/>
      <c r="AD128" s="340"/>
      <c r="AE128" s="340"/>
    </row>
    <row r="129" spans="1:32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55">
        <v>-3282917</v>
      </c>
      <c r="S129" s="174">
        <f t="shared" si="3"/>
        <v>-3282917</v>
      </c>
      <c r="T129" s="362" t="str">
        <f>'23ＰＬ＋BS（精算表) '!T129</f>
        <v>資産評価差額</v>
      </c>
      <c r="U129" s="362">
        <f>'23ＰＬ＋BS（精算表) '!U129</f>
        <v>0</v>
      </c>
      <c r="V129" s="346" t="str">
        <f>'23ＰＬ＋BS（精算表) '!V129</f>
        <v>公共用財産</v>
      </c>
      <c r="W129" s="348">
        <f>'23ＰＬ＋BS（精算表) '!W129</f>
        <v>0</v>
      </c>
      <c r="X129" s="344"/>
      <c r="Y129" s="344"/>
      <c r="Z129" s="344"/>
      <c r="AA129" s="344"/>
      <c r="AB129" s="343"/>
      <c r="AC129" s="340"/>
      <c r="AD129" s="340"/>
      <c r="AE129" s="340"/>
    </row>
    <row r="130" spans="1:32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55">
        <v>164789037029</v>
      </c>
      <c r="S130" s="174">
        <f t="shared" si="3"/>
        <v>164789037029</v>
      </c>
      <c r="T130" s="362" t="str">
        <f>'23ＰＬ＋BS（精算表) '!T130</f>
        <v>出資金</v>
      </c>
      <c r="U130" s="362">
        <f>'23ＰＬ＋BS（精算表) '!U130</f>
        <v>362463121460</v>
      </c>
      <c r="V130" s="346" t="str">
        <f>'23ＰＬ＋BS（精算表) '!V130</f>
        <v>資産評価差額</v>
      </c>
      <c r="W130" s="348">
        <f>'23ＰＬ＋BS（精算表) '!W130</f>
        <v>362463121460</v>
      </c>
      <c r="X130" s="344"/>
      <c r="Y130" s="344" t="s">
        <v>168</v>
      </c>
      <c r="Z130" s="344"/>
      <c r="AA130" s="344" t="s">
        <v>168</v>
      </c>
      <c r="AB130" s="343"/>
      <c r="AC130" s="340"/>
      <c r="AD130" s="340"/>
      <c r="AE130" s="340"/>
    </row>
    <row r="131" spans="1:32" ht="20.100000000000001" customHeight="1">
      <c r="A131" s="338" t="s">
        <v>152</v>
      </c>
      <c r="B131" s="339"/>
      <c r="C131" s="9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74">
        <v>0</v>
      </c>
      <c r="T131" s="362" t="str">
        <f>'23ＰＬ＋BS（精算表) '!T131</f>
        <v xml:space="preserve"> </v>
      </c>
      <c r="U131" s="362">
        <f>'23ＰＬ＋BS（精算表) '!U131</f>
        <v>0</v>
      </c>
      <c r="V131" s="325">
        <f>'23ＰＬ＋BS（精算表) '!V131</f>
        <v>0</v>
      </c>
      <c r="W131" s="342">
        <f>'23ＰＬ＋BS（精算表) '!W131</f>
        <v>0</v>
      </c>
      <c r="X131" s="358" t="s">
        <v>375</v>
      </c>
      <c r="Y131" s="358">
        <v>0</v>
      </c>
      <c r="Z131" s="360" t="s">
        <v>375</v>
      </c>
      <c r="AA131" s="360">
        <v>0</v>
      </c>
      <c r="AB131" s="343" t="s">
        <v>375</v>
      </c>
      <c r="AC131" s="340">
        <v>0</v>
      </c>
      <c r="AD131" s="343" t="s">
        <v>375</v>
      </c>
      <c r="AE131" s="340">
        <v>0</v>
      </c>
    </row>
    <row r="132" spans="1:32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62" t="str">
        <f>'23ＰＬ＋BS（精算表) '!T132</f>
        <v xml:space="preserve"> </v>
      </c>
      <c r="U132" s="362">
        <f>'23ＰＬ＋BS（精算表) '!U132</f>
        <v>0</v>
      </c>
      <c r="V132" s="325">
        <f>'23ＰＬ＋BS（精算表) '!V132</f>
        <v>0</v>
      </c>
      <c r="W132" s="342">
        <f>'23ＰＬ＋BS（精算表) '!W132</f>
        <v>0</v>
      </c>
      <c r="X132" s="358" t="s">
        <v>374</v>
      </c>
      <c r="Y132" s="344">
        <v>3815811</v>
      </c>
      <c r="Z132" s="345" t="s">
        <v>374</v>
      </c>
      <c r="AA132" s="345">
        <v>188290857</v>
      </c>
      <c r="AB132" s="343" t="s">
        <v>374</v>
      </c>
      <c r="AC132" s="340">
        <f>-Y132-Y135</f>
        <v>-59085001</v>
      </c>
      <c r="AD132" s="343" t="s">
        <v>374</v>
      </c>
      <c r="AE132" s="340">
        <f>-AA132-AA135</f>
        <v>-189813024</v>
      </c>
    </row>
    <row r="133" spans="1:32" ht="20.100000000000001" customHeight="1">
      <c r="A133" s="95" t="s">
        <v>194</v>
      </c>
      <c r="B133" s="179"/>
      <c r="C133" s="17">
        <f>'23BS'!K67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2429581755635</v>
      </c>
      <c r="T133" s="362" t="str">
        <f>'23ＰＬ＋BS（精算表) '!T133</f>
        <v xml:space="preserve"> </v>
      </c>
      <c r="U133" s="362">
        <f>'23ＰＬ＋BS（精算表) '!U133</f>
        <v>0</v>
      </c>
      <c r="V133" s="325">
        <f>'23ＰＬ＋BS（精算表) '!V133</f>
        <v>0</v>
      </c>
      <c r="W133" s="342">
        <f>'23ＰＬ＋BS（精算表) '!W133</f>
        <v>0</v>
      </c>
      <c r="X133" s="358" t="s">
        <v>376</v>
      </c>
      <c r="Y133" s="344">
        <v>18854000</v>
      </c>
      <c r="Z133" s="345" t="s">
        <v>376</v>
      </c>
      <c r="AA133" s="345">
        <v>18854000</v>
      </c>
      <c r="AB133" s="343" t="s">
        <v>376</v>
      </c>
      <c r="AC133" s="340">
        <f>-Y133</f>
        <v>-18854000</v>
      </c>
      <c r="AD133" s="343" t="s">
        <v>376</v>
      </c>
      <c r="AE133" s="340">
        <f>-AA133</f>
        <v>-18854000</v>
      </c>
    </row>
    <row r="134" spans="1:32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62" t="str">
        <f>'23ＰＬ＋BS（精算表) '!T134</f>
        <v xml:space="preserve"> </v>
      </c>
      <c r="U134" s="362">
        <f>'23ＰＬ＋BS（精算表) '!U134</f>
        <v>0</v>
      </c>
      <c r="V134" s="325">
        <f>'23ＰＬ＋BS（精算表) '!V134</f>
        <v>0</v>
      </c>
      <c r="W134" s="342">
        <f>'23ＰＬ＋BS（精算表) '!W134</f>
        <v>0</v>
      </c>
      <c r="X134" s="367" t="s">
        <v>377</v>
      </c>
      <c r="Y134" s="367">
        <v>0</v>
      </c>
      <c r="Z134" s="344" t="s">
        <v>377</v>
      </c>
      <c r="AA134" s="367">
        <v>0</v>
      </c>
      <c r="AB134" s="343" t="s">
        <v>377</v>
      </c>
      <c r="AC134" s="340">
        <v>0</v>
      </c>
      <c r="AD134" s="343" t="s">
        <v>377</v>
      </c>
      <c r="AE134" s="340">
        <v>0</v>
      </c>
    </row>
    <row r="135" spans="1:32" ht="20.100000000000001" customHeight="1">
      <c r="A135" s="95"/>
      <c r="B135" s="179"/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362" t="s">
        <v>162</v>
      </c>
      <c r="U135" s="362" t="s">
        <v>162</v>
      </c>
      <c r="V135" s="362" t="s">
        <v>162</v>
      </c>
      <c r="W135" s="362" t="s">
        <v>162</v>
      </c>
      <c r="X135" s="367" t="s">
        <v>374</v>
      </c>
      <c r="Y135" s="344">
        <v>55269190</v>
      </c>
      <c r="Z135" s="345" t="s">
        <v>374</v>
      </c>
      <c r="AA135" s="345">
        <v>1522167</v>
      </c>
      <c r="AB135" s="343" t="s">
        <v>374</v>
      </c>
      <c r="AC135" s="340"/>
      <c r="AD135" s="343" t="s">
        <v>374</v>
      </c>
      <c r="AE135" s="340"/>
    </row>
    <row r="136" spans="1:32" ht="20.100000000000001" customHeight="1">
      <c r="A136" s="336" t="s">
        <v>8</v>
      </c>
      <c r="B136" s="179"/>
      <c r="C136" s="17">
        <f>'23BS'!K68</f>
        <v>-1202349033384</v>
      </c>
      <c r="D136" s="170"/>
      <c r="E136" s="170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74">
        <f>S92+S133</f>
        <v>-1179162083328</v>
      </c>
      <c r="T136" s="362" t="s">
        <v>162</v>
      </c>
      <c r="U136" s="362" t="s">
        <v>162</v>
      </c>
      <c r="V136" s="362" t="s">
        <v>162</v>
      </c>
      <c r="W136" s="362" t="s">
        <v>162</v>
      </c>
      <c r="X136" s="367" t="s">
        <v>378</v>
      </c>
      <c r="Y136" s="344">
        <v>18854000</v>
      </c>
      <c r="Z136" s="344" t="s">
        <v>378</v>
      </c>
      <c r="AA136" s="344">
        <v>18854000</v>
      </c>
      <c r="AB136" s="343" t="s">
        <v>378</v>
      </c>
      <c r="AC136" s="340">
        <f>-Y136</f>
        <v>-18854000</v>
      </c>
      <c r="AD136" s="343" t="s">
        <v>378</v>
      </c>
      <c r="AE136" s="340">
        <f>-AA136</f>
        <v>-18854000</v>
      </c>
    </row>
    <row r="137" spans="1:32" s="351" customFormat="1" ht="20.100000000000001" customHeight="1">
      <c r="B137" s="349"/>
      <c r="C137" s="352" t="s">
        <v>215</v>
      </c>
      <c r="F137" s="349"/>
      <c r="T137" s="350" t="s">
        <v>82</v>
      </c>
      <c r="U137" s="350">
        <f>SUM(U4:U136)</f>
        <v>43107194424678</v>
      </c>
      <c r="V137" s="350" t="s">
        <v>82</v>
      </c>
      <c r="W137" s="350">
        <f>SUM(W4:W136)</f>
        <v>43107159973385</v>
      </c>
      <c r="X137" s="350" t="s">
        <v>82</v>
      </c>
      <c r="Y137" s="350">
        <f>SUM(Y4:Y136)</f>
        <v>52892954769969</v>
      </c>
      <c r="Z137" s="350" t="s">
        <v>82</v>
      </c>
      <c r="AA137" s="350">
        <f>SUM(AA4:AA136)</f>
        <v>52892954769969</v>
      </c>
      <c r="AB137" s="350" t="s">
        <v>82</v>
      </c>
      <c r="AC137" s="350">
        <f>SUM(AC4:AC136)</f>
        <v>-9802745098362</v>
      </c>
      <c r="AD137" s="350" t="s">
        <v>82</v>
      </c>
      <c r="AE137" s="350">
        <f>SUM(AE4:AE136)</f>
        <v>-9802745098362</v>
      </c>
      <c r="AF137" s="351" t="s">
        <v>162</v>
      </c>
    </row>
    <row r="138" spans="1:32" ht="20.100000000000001" customHeight="1">
      <c r="B138" s="102"/>
      <c r="C138" s="202" t="s">
        <v>233</v>
      </c>
      <c r="F138" s="94"/>
      <c r="T138" s="306" t="s">
        <v>153</v>
      </c>
      <c r="W138" s="89">
        <f>U137-W137</f>
        <v>34451293</v>
      </c>
      <c r="AA138" s="89">
        <f>Y137-AA137</f>
        <v>0</v>
      </c>
      <c r="AE138" s="89">
        <f>AC137-AE137</f>
        <v>0</v>
      </c>
    </row>
    <row r="139" spans="1:32" s="97" customFormat="1" ht="20.100000000000001" customHeight="1">
      <c r="B139" s="102"/>
      <c r="C139" s="353"/>
      <c r="F139" s="102"/>
      <c r="T139" s="354"/>
      <c r="U139" s="354"/>
      <c r="V139" s="354"/>
      <c r="W139" s="355"/>
      <c r="X139" s="354" t="s">
        <v>383</v>
      </c>
      <c r="Y139" s="354">
        <v>45377625537</v>
      </c>
      <c r="Z139" s="354"/>
      <c r="AA139" s="354">
        <v>21243876613778</v>
      </c>
      <c r="AC139" s="97">
        <f>U137-Y137</f>
        <v>-9785760345291</v>
      </c>
      <c r="AE139" s="97">
        <f>W137-AA137</f>
        <v>-9785794796584</v>
      </c>
    </row>
    <row r="140" spans="1:32" s="97" customFormat="1" ht="20.100000000000001" customHeight="1">
      <c r="B140" s="102"/>
      <c r="C140" s="353"/>
      <c r="F140" s="102"/>
      <c r="T140" s="354"/>
      <c r="U140" s="354"/>
      <c r="V140" s="354"/>
      <c r="W140" s="355"/>
      <c r="X140" s="354" t="s">
        <v>384</v>
      </c>
      <c r="Y140" s="354">
        <v>26255837682676</v>
      </c>
      <c r="Z140" s="354"/>
      <c r="AA140" s="354">
        <v>26610733834749</v>
      </c>
      <c r="AC140" s="364">
        <f>AC137-AC139</f>
        <v>-16984753071</v>
      </c>
      <c r="AE140" s="364">
        <f>AE137-AE139</f>
        <v>-16950301778</v>
      </c>
    </row>
    <row r="141" spans="1:32" s="97" customFormat="1" ht="20.100000000000001" customHeight="1">
      <c r="B141" s="102"/>
      <c r="C141" s="353"/>
      <c r="F141" s="102"/>
      <c r="T141" s="354"/>
      <c r="U141" s="354"/>
      <c r="V141" s="354"/>
      <c r="W141" s="355"/>
      <c r="X141" s="354" t="s">
        <v>385</v>
      </c>
      <c r="Y141" s="354">
        <v>26587117670589</v>
      </c>
      <c r="Z141" s="354"/>
      <c r="AA141" s="354">
        <v>5024742103952</v>
      </c>
    </row>
    <row r="142" spans="1:32" s="97" customFormat="1" ht="20.100000000000001" customHeight="1">
      <c r="B142" s="102"/>
      <c r="C142" s="356" t="s">
        <v>207</v>
      </c>
      <c r="D142" s="357">
        <f t="shared" ref="D142:P142" si="4">SUM(D4:D136)</f>
        <v>-992911603</v>
      </c>
      <c r="E142" s="357">
        <f t="shared" si="4"/>
        <v>879128454</v>
      </c>
      <c r="F142" s="357">
        <f t="shared" si="4"/>
        <v>-3303799519000</v>
      </c>
      <c r="G142" s="357">
        <f t="shared" si="4"/>
        <v>3875828698000</v>
      </c>
      <c r="H142" s="357">
        <f t="shared" si="4"/>
        <v>163824425391</v>
      </c>
      <c r="I142" s="357">
        <f t="shared" si="4"/>
        <v>-148759833875</v>
      </c>
      <c r="J142" s="357">
        <f t="shared" si="4"/>
        <v>194511354</v>
      </c>
      <c r="K142" s="357">
        <f t="shared" si="4"/>
        <v>612187428190</v>
      </c>
      <c r="L142" s="357">
        <f t="shared" si="4"/>
        <v>6250285000000</v>
      </c>
      <c r="M142" s="357">
        <f t="shared" si="4"/>
        <v>-5170285000000</v>
      </c>
      <c r="N142" s="357">
        <f t="shared" si="4"/>
        <v>17369715775</v>
      </c>
      <c r="O142" s="357">
        <f t="shared" si="4"/>
        <v>-19085425573</v>
      </c>
      <c r="P142" s="357">
        <f t="shared" si="4"/>
        <v>-13647113</v>
      </c>
      <c r="Q142" s="357">
        <f>SUM(Q4:Q136)</f>
        <v>-19310814219</v>
      </c>
      <c r="R142" s="357">
        <f>SUM(R4:R136)</f>
        <v>171259999854</v>
      </c>
      <c r="S142" s="357">
        <f>SUM(D142:Q142)</f>
        <v>2258321755781</v>
      </c>
      <c r="T142" s="354"/>
      <c r="U142" s="354"/>
      <c r="V142" s="354"/>
      <c r="W142" s="355"/>
      <c r="X142" s="354" t="s">
        <v>386</v>
      </c>
      <c r="Y142" s="354">
        <v>4621791167</v>
      </c>
      <c r="Z142" s="354"/>
      <c r="AA142" s="354">
        <v>13602217490</v>
      </c>
    </row>
    <row r="143" spans="1:32" ht="20.100000000000001" customHeight="1">
      <c r="B143" s="102"/>
      <c r="D143" s="94"/>
      <c r="E143" s="94"/>
      <c r="F143" s="94"/>
      <c r="Y143" s="306">
        <f>SUM(Y139:Y142)</f>
        <v>52892954769969</v>
      </c>
      <c r="AA143" s="306">
        <f>SUM(AA139:AA142)</f>
        <v>52892954769969</v>
      </c>
      <c r="AB143" s="88">
        <f>Y143-AA143</f>
        <v>0</v>
      </c>
    </row>
    <row r="144" spans="1:32" ht="20.100000000000001" hidden="1" customHeight="1" thickBot="1">
      <c r="A144" s="105" t="s">
        <v>162</v>
      </c>
      <c r="B144" s="105"/>
      <c r="C144" s="105"/>
    </row>
    <row r="145" spans="1:23" ht="20.100000000000001" hidden="1" customHeight="1">
      <c r="A145" s="106"/>
      <c r="B145" s="106"/>
      <c r="C145" s="107" t="s">
        <v>24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53"/>
      <c r="S145" s="109" t="s">
        <v>24</v>
      </c>
      <c r="T145" s="110" t="s">
        <v>24</v>
      </c>
      <c r="U145" s="9"/>
      <c r="V145" s="9"/>
    </row>
    <row r="146" spans="1:23" ht="20.100000000000001" hidden="1" customHeight="1">
      <c r="A146" s="111" t="s">
        <v>19</v>
      </c>
      <c r="B146" s="112"/>
      <c r="C146" s="113" t="s">
        <v>235</v>
      </c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14" t="s">
        <v>247</v>
      </c>
      <c r="T146" s="115" t="s">
        <v>247</v>
      </c>
      <c r="U146" s="4"/>
      <c r="V146" s="4"/>
    </row>
    <row r="147" spans="1:23" ht="20.100000000000001" hidden="1" customHeight="1">
      <c r="A147" s="116" t="s">
        <v>35</v>
      </c>
      <c r="B147" s="117"/>
      <c r="C147" s="118">
        <f>SUM(C148:C158)</f>
        <v>1275400998</v>
      </c>
      <c r="D147" s="119">
        <f>SUM(D148:D158)</f>
        <v>-1275400998</v>
      </c>
      <c r="E147" s="119">
        <f>SUM(E148:E158)</f>
        <v>989900934</v>
      </c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20">
        <f>SUM(C147:Q147)</f>
        <v>989900934</v>
      </c>
      <c r="T147" s="309">
        <f>SUM(T148:T158)</f>
        <v>989900934</v>
      </c>
      <c r="U147" s="316"/>
      <c r="V147" s="316"/>
      <c r="W147" s="89">
        <f>S147-T147</f>
        <v>0</v>
      </c>
    </row>
    <row r="148" spans="1:23" ht="20.100000000000001" hidden="1" customHeight="1">
      <c r="A148" s="186" t="s">
        <v>31</v>
      </c>
      <c r="B148" s="187"/>
      <c r="C148" s="205">
        <v>464131</v>
      </c>
      <c r="D148" s="206">
        <v>-464131</v>
      </c>
      <c r="E148" s="206">
        <v>464131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ref="S148:S188" si="5">SUM(C148:Q148)</f>
        <v>464131</v>
      </c>
      <c r="T148" s="209">
        <v>464131</v>
      </c>
      <c r="U148" s="293"/>
      <c r="V148" s="293"/>
      <c r="W148" s="89">
        <f t="shared" ref="W148:W176" si="6">S148-T148</f>
        <v>0</v>
      </c>
    </row>
    <row r="149" spans="1:23" ht="20.100000000000001" hidden="1" customHeight="1">
      <c r="A149" s="186" t="s">
        <v>95</v>
      </c>
      <c r="B149" s="187"/>
      <c r="C149" s="205">
        <v>4245844</v>
      </c>
      <c r="D149" s="206">
        <v>-4245844</v>
      </c>
      <c r="E149" s="206">
        <v>2900780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2900780</v>
      </c>
      <c r="T149" s="209">
        <v>2900780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25</v>
      </c>
      <c r="B150" s="187"/>
      <c r="C150" s="121">
        <v>0</v>
      </c>
      <c r="D150" s="121">
        <v>0</v>
      </c>
      <c r="E150" s="144">
        <v>0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0</v>
      </c>
      <c r="T150" s="133">
        <v>0</v>
      </c>
      <c r="U150" s="294"/>
      <c r="V150" s="294"/>
      <c r="W150" s="89">
        <f t="shared" si="6"/>
        <v>0</v>
      </c>
    </row>
    <row r="151" spans="1:23" ht="20.100000000000001" hidden="1" customHeight="1">
      <c r="A151" s="186" t="s">
        <v>97</v>
      </c>
      <c r="B151" s="187"/>
      <c r="C151" s="205">
        <v>962825971</v>
      </c>
      <c r="D151" s="205">
        <v>-962825971</v>
      </c>
      <c r="E151" s="206">
        <v>706686948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706686948</v>
      </c>
      <c r="T151" s="209">
        <v>706686948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26</v>
      </c>
      <c r="B152" s="187"/>
      <c r="C152" s="205">
        <v>147725583</v>
      </c>
      <c r="D152" s="206">
        <v>-147725583</v>
      </c>
      <c r="E152" s="206">
        <v>156741931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156741931</v>
      </c>
      <c r="T152" s="209">
        <v>156741931</v>
      </c>
      <c r="U152" s="293"/>
      <c r="V152" s="293"/>
      <c r="W152" s="89">
        <f t="shared" si="6"/>
        <v>0</v>
      </c>
    </row>
    <row r="153" spans="1:23" ht="20.100000000000001" hidden="1" customHeight="1">
      <c r="A153" s="186" t="s">
        <v>27</v>
      </c>
      <c r="B153" s="187"/>
      <c r="C153" s="205">
        <v>95556060</v>
      </c>
      <c r="D153" s="206">
        <v>-95556060</v>
      </c>
      <c r="E153" s="206">
        <v>69261187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69261187</v>
      </c>
      <c r="T153" s="209">
        <v>69261187</v>
      </c>
      <c r="U153" s="293"/>
      <c r="V153" s="293"/>
      <c r="W153" s="89">
        <f t="shared" si="6"/>
        <v>0</v>
      </c>
    </row>
    <row r="154" spans="1:23" ht="20.100000000000001" hidden="1" customHeight="1">
      <c r="A154" s="186" t="s">
        <v>28</v>
      </c>
      <c r="B154" s="187"/>
      <c r="C154" s="205">
        <v>43406609</v>
      </c>
      <c r="D154" s="206">
        <v>-43406609</v>
      </c>
      <c r="E154" s="206">
        <v>44321518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44321518</v>
      </c>
      <c r="T154" s="209">
        <v>44321518</v>
      </c>
      <c r="U154" s="293"/>
      <c r="V154" s="293"/>
      <c r="W154" s="89">
        <f t="shared" si="6"/>
        <v>0</v>
      </c>
    </row>
    <row r="155" spans="1:23" ht="20.100000000000001" hidden="1" customHeight="1">
      <c r="A155" s="186" t="s">
        <v>96</v>
      </c>
      <c r="B155" s="187"/>
      <c r="C155" s="121">
        <v>0</v>
      </c>
      <c r="D155" s="144">
        <v>0</v>
      </c>
      <c r="E155" s="144">
        <v>0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 t="shared" si="5"/>
        <v>0</v>
      </c>
      <c r="T155" s="133">
        <v>0</v>
      </c>
      <c r="U155" s="294"/>
      <c r="V155" s="294"/>
      <c r="W155" s="89">
        <f t="shared" si="6"/>
        <v>0</v>
      </c>
    </row>
    <row r="156" spans="1:23" ht="20.100000000000001" hidden="1" customHeight="1">
      <c r="A156" s="186" t="s">
        <v>98</v>
      </c>
      <c r="B156" s="187"/>
      <c r="C156" s="121">
        <v>0</v>
      </c>
      <c r="D156" s="144">
        <v>0</v>
      </c>
      <c r="E156" s="144">
        <v>0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122">
        <f t="shared" si="5"/>
        <v>0</v>
      </c>
      <c r="T156" s="133">
        <v>0</v>
      </c>
      <c r="U156" s="294"/>
      <c r="V156" s="294"/>
      <c r="W156" s="89">
        <f t="shared" si="6"/>
        <v>0</v>
      </c>
    </row>
    <row r="157" spans="1:23" ht="20.100000000000001" hidden="1" customHeight="1">
      <c r="A157" s="186" t="s">
        <v>223</v>
      </c>
      <c r="B157" s="187"/>
      <c r="C157" s="121">
        <v>0</v>
      </c>
      <c r="D157" s="121">
        <v>0</v>
      </c>
      <c r="E157" s="121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122">
        <f t="shared" si="5"/>
        <v>0</v>
      </c>
      <c r="T157" s="133">
        <v>0</v>
      </c>
      <c r="U157" s="294"/>
      <c r="V157" s="294"/>
      <c r="W157" s="89">
        <f t="shared" si="6"/>
        <v>0</v>
      </c>
    </row>
    <row r="158" spans="1:23" ht="20.100000000000001" hidden="1" customHeight="1">
      <c r="A158" s="226" t="s">
        <v>244</v>
      </c>
      <c r="B158" s="187"/>
      <c r="C158" s="121">
        <v>21176800</v>
      </c>
      <c r="D158" s="144">
        <v>-21176800</v>
      </c>
      <c r="E158" s="225">
        <v>9524439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122">
        <f>SUM(C158:Q158)</f>
        <v>9524439</v>
      </c>
      <c r="T158" s="133">
        <v>9524439</v>
      </c>
      <c r="U158" s="294"/>
      <c r="V158" s="294"/>
      <c r="W158" s="89">
        <f>S158-T158</f>
        <v>0</v>
      </c>
    </row>
    <row r="159" spans="1:23" ht="20.100000000000001" hidden="1" customHeight="1">
      <c r="A159" s="702" t="s">
        <v>208</v>
      </c>
      <c r="B159" s="703"/>
      <c r="C159" s="207">
        <v>2956111</v>
      </c>
      <c r="D159" s="219">
        <v>-2956111</v>
      </c>
      <c r="E159" s="219">
        <v>3010669</v>
      </c>
      <c r="F159" s="98"/>
      <c r="G159" s="98"/>
      <c r="H159" s="98"/>
      <c r="I159" s="98"/>
      <c r="J159" s="98"/>
      <c r="K159" s="98"/>
      <c r="L159" s="98"/>
      <c r="M159" s="98"/>
      <c r="N159" s="154"/>
      <c r="O159" s="98"/>
      <c r="P159" s="98"/>
      <c r="Q159" s="98"/>
      <c r="R159" s="98"/>
      <c r="S159" s="120">
        <f t="shared" si="5"/>
        <v>3010669</v>
      </c>
      <c r="T159" s="216">
        <v>3010669</v>
      </c>
      <c r="U159" s="298"/>
      <c r="V159" s="298"/>
      <c r="W159" s="89">
        <f t="shared" si="6"/>
        <v>0</v>
      </c>
    </row>
    <row r="160" spans="1:23" ht="20.100000000000001" hidden="1" customHeight="1">
      <c r="A160" s="702" t="s">
        <v>209</v>
      </c>
      <c r="B160" s="704"/>
      <c r="C160" s="207">
        <v>0</v>
      </c>
      <c r="D160" s="98"/>
      <c r="E160" s="208">
        <v>0</v>
      </c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120">
        <f t="shared" si="5"/>
        <v>0</v>
      </c>
      <c r="T160" s="216">
        <v>0</v>
      </c>
      <c r="U160" s="298"/>
      <c r="V160" s="298"/>
      <c r="W160" s="89">
        <f t="shared" si="6"/>
        <v>0</v>
      </c>
    </row>
    <row r="161" spans="1:23" ht="20.100000000000001" hidden="1" customHeight="1">
      <c r="A161" s="698" t="s">
        <v>36</v>
      </c>
      <c r="B161" s="699"/>
      <c r="C161" s="118">
        <f>SUM(C162:C163)</f>
        <v>1717443589305</v>
      </c>
      <c r="D161" s="70">
        <f>SUM(D162:D163)</f>
        <v>0</v>
      </c>
      <c r="E161" s="70">
        <f>SUM(E162:E163)</f>
        <v>0</v>
      </c>
      <c r="F161" s="232">
        <f>F162+F163</f>
        <v>-1717242019000</v>
      </c>
      <c r="G161" s="232">
        <f>G162+G163</f>
        <v>3303799519000</v>
      </c>
      <c r="H161" s="70">
        <f>H162+H163</f>
        <v>0</v>
      </c>
      <c r="I161" s="70">
        <f>I162+I163</f>
        <v>0</v>
      </c>
      <c r="J161" s="70">
        <f t="shared" ref="J161:R161" si="7">J162+J163</f>
        <v>0</v>
      </c>
      <c r="K161" s="70">
        <f t="shared" si="7"/>
        <v>0</v>
      </c>
      <c r="L161" s="70">
        <f t="shared" si="7"/>
        <v>0</v>
      </c>
      <c r="M161" s="70">
        <f t="shared" si="7"/>
        <v>0</v>
      </c>
      <c r="N161" s="70">
        <f t="shared" si="7"/>
        <v>0</v>
      </c>
      <c r="O161" s="70">
        <f t="shared" si="7"/>
        <v>0</v>
      </c>
      <c r="P161" s="70">
        <f t="shared" si="7"/>
        <v>0</v>
      </c>
      <c r="Q161" s="70">
        <f t="shared" si="7"/>
        <v>-49317538</v>
      </c>
      <c r="R161" s="70">
        <f t="shared" si="7"/>
        <v>0</v>
      </c>
      <c r="S161" s="120">
        <f>SUM(C161:Q161)</f>
        <v>3303951771767</v>
      </c>
      <c r="T161" s="218">
        <f>SUM(T162:T163)</f>
        <v>3303951771767</v>
      </c>
      <c r="U161" s="299"/>
      <c r="V161" s="299"/>
      <c r="W161" s="89">
        <f>S161-T161</f>
        <v>0</v>
      </c>
    </row>
    <row r="162" spans="1:23" ht="20.100000000000001" hidden="1" customHeight="1">
      <c r="A162" s="142" t="s">
        <v>154</v>
      </c>
      <c r="B162" s="188"/>
      <c r="C162" s="205">
        <v>201570305</v>
      </c>
      <c r="D162" s="95"/>
      <c r="E162" s="95"/>
      <c r="F162" s="95"/>
      <c r="H162" s="95"/>
      <c r="I162" s="95"/>
      <c r="J162" s="95"/>
      <c r="K162" s="95"/>
      <c r="L162" s="95"/>
      <c r="M162" s="95"/>
      <c r="N162" s="95"/>
      <c r="O162" s="95"/>
      <c r="P162" s="95"/>
      <c r="Q162" s="246">
        <v>-49317538</v>
      </c>
      <c r="R162" s="95"/>
      <c r="S162" s="122">
        <f>SUM(C162:Q162)</f>
        <v>152252767</v>
      </c>
      <c r="T162" s="209">
        <v>152252767</v>
      </c>
      <c r="U162" s="293"/>
      <c r="V162" s="293"/>
      <c r="W162" s="89">
        <f t="shared" si="6"/>
        <v>0</v>
      </c>
    </row>
    <row r="163" spans="1:23" ht="20.100000000000001" hidden="1" customHeight="1">
      <c r="A163" s="198" t="s">
        <v>56</v>
      </c>
      <c r="B163" s="188"/>
      <c r="C163" s="205">
        <v>1717242019000</v>
      </c>
      <c r="D163" s="95"/>
      <c r="E163" s="95"/>
      <c r="F163" s="205">
        <v>-1717242019000</v>
      </c>
      <c r="G163" s="231">
        <v>3303799519000</v>
      </c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122">
        <f>SUM(C163:Q163)</f>
        <v>3303799519000</v>
      </c>
      <c r="T163" s="209">
        <v>3303799519000</v>
      </c>
      <c r="U163" s="293"/>
      <c r="V163" s="293"/>
      <c r="W163" s="89">
        <f t="shared" si="6"/>
        <v>0</v>
      </c>
    </row>
    <row r="164" spans="1:23" ht="20.100000000000001" hidden="1" customHeight="1">
      <c r="A164" s="116" t="s">
        <v>37</v>
      </c>
      <c r="B164" s="124"/>
      <c r="C164" s="125">
        <f>SUM(C165:C167)</f>
        <v>-325351741</v>
      </c>
      <c r="D164" s="70">
        <f t="shared" ref="D164:P164" si="8">SUM(D165:D169)</f>
        <v>0</v>
      </c>
      <c r="E164" s="123">
        <f t="shared" si="8"/>
        <v>0</v>
      </c>
      <c r="F164" s="123">
        <f t="shared" si="8"/>
        <v>0</v>
      </c>
      <c r="G164" s="123">
        <f t="shared" si="8"/>
        <v>0</v>
      </c>
      <c r="H164" s="123">
        <f t="shared" si="8"/>
        <v>0</v>
      </c>
      <c r="I164" s="123">
        <f t="shared" si="8"/>
        <v>0</v>
      </c>
      <c r="J164" s="123">
        <f>SUM(J165:J169)</f>
        <v>325351741</v>
      </c>
      <c r="K164" s="123">
        <f>SUM(K165:K169)</f>
        <v>-170129038</v>
      </c>
      <c r="L164" s="123">
        <f t="shared" si="8"/>
        <v>0</v>
      </c>
      <c r="M164" s="123">
        <f t="shared" si="8"/>
        <v>0</v>
      </c>
      <c r="N164" s="123">
        <f t="shared" si="8"/>
        <v>0</v>
      </c>
      <c r="O164" s="123">
        <f t="shared" si="8"/>
        <v>0</v>
      </c>
      <c r="P164" s="123">
        <f t="shared" si="8"/>
        <v>0</v>
      </c>
      <c r="Q164" s="123">
        <f>SUM(Q165:Q169)</f>
        <v>-24382316</v>
      </c>
      <c r="R164" s="123"/>
      <c r="S164" s="120">
        <f t="shared" si="5"/>
        <v>-194511354</v>
      </c>
      <c r="T164" s="310">
        <f>SUM(T165:T168)</f>
        <v>-194511354</v>
      </c>
      <c r="U164" s="317"/>
      <c r="V164" s="317"/>
      <c r="W164" s="89">
        <f t="shared" si="6"/>
        <v>0</v>
      </c>
    </row>
    <row r="165" spans="1:23" ht="20.100000000000001" hidden="1" customHeight="1">
      <c r="A165" s="142" t="s">
        <v>229</v>
      </c>
      <c r="B165" s="189"/>
      <c r="C165" s="210">
        <v>-2780350</v>
      </c>
      <c r="D165" s="95"/>
      <c r="E165" s="95"/>
      <c r="F165" s="95"/>
      <c r="G165" s="95"/>
      <c r="H165" s="95"/>
      <c r="I165" s="95"/>
      <c r="J165" s="206">
        <v>2780350</v>
      </c>
      <c r="K165" s="206">
        <v>-1555825</v>
      </c>
      <c r="L165" s="95"/>
      <c r="M165" s="95"/>
      <c r="N165" s="95"/>
      <c r="O165" s="95"/>
      <c r="P165" s="95"/>
      <c r="Q165" s="95"/>
      <c r="R165" s="95"/>
      <c r="S165" s="122">
        <f t="shared" si="5"/>
        <v>-1555825</v>
      </c>
      <c r="T165" s="236">
        <v>-1555825</v>
      </c>
      <c r="U165" s="295"/>
      <c r="V165" s="295"/>
      <c r="W165" s="89">
        <f t="shared" si="6"/>
        <v>0</v>
      </c>
    </row>
    <row r="166" spans="1:23" ht="20.100000000000001" hidden="1" customHeight="1">
      <c r="A166" s="142" t="s">
        <v>230</v>
      </c>
      <c r="B166" s="189"/>
      <c r="C166" s="210">
        <v>-322571391</v>
      </c>
      <c r="D166" s="95"/>
      <c r="E166" s="95"/>
      <c r="F166" s="95"/>
      <c r="G166" s="95"/>
      <c r="H166" s="95"/>
      <c r="I166" s="95"/>
      <c r="J166" s="206">
        <v>322571391</v>
      </c>
      <c r="K166" s="206">
        <v>-168573213</v>
      </c>
      <c r="L166" s="95"/>
      <c r="M166" s="95"/>
      <c r="N166" s="95"/>
      <c r="O166" s="95"/>
      <c r="P166" s="95"/>
      <c r="Q166" s="213">
        <v>-24382316</v>
      </c>
      <c r="R166" s="95"/>
      <c r="S166" s="122">
        <f t="shared" si="5"/>
        <v>-192955529</v>
      </c>
      <c r="T166" s="236">
        <v>-192955529</v>
      </c>
      <c r="U166" s="295"/>
      <c r="V166" s="295"/>
      <c r="W166" s="89">
        <f t="shared" si="6"/>
        <v>0</v>
      </c>
    </row>
    <row r="167" spans="1:23" ht="20.100000000000001" hidden="1" customHeight="1">
      <c r="A167" s="142"/>
      <c r="B167" s="189"/>
      <c r="C167" s="126">
        <v>0</v>
      </c>
      <c r="D167" s="95"/>
      <c r="E167" s="95"/>
      <c r="F167" s="95"/>
      <c r="G167" s="95"/>
      <c r="H167" s="95"/>
      <c r="I167" s="95"/>
      <c r="J167" s="144">
        <v>0</v>
      </c>
      <c r="K167" s="144">
        <v>0</v>
      </c>
      <c r="L167" s="95"/>
      <c r="M167" s="95"/>
      <c r="N167" s="95"/>
      <c r="O167" s="95"/>
      <c r="P167" s="95"/>
      <c r="Q167" s="95"/>
      <c r="R167" s="95"/>
      <c r="S167" s="122">
        <f t="shared" si="5"/>
        <v>0</v>
      </c>
      <c r="T167" s="211">
        <v>0</v>
      </c>
      <c r="U167" s="32"/>
      <c r="V167" s="32"/>
      <c r="W167" s="89">
        <f t="shared" si="6"/>
        <v>0</v>
      </c>
    </row>
    <row r="168" spans="1:23" ht="20.100000000000001" hidden="1" customHeight="1">
      <c r="A168" s="142" t="s">
        <v>168</v>
      </c>
      <c r="B168" s="189"/>
      <c r="C168" s="126">
        <v>0</v>
      </c>
      <c r="D168" s="95"/>
      <c r="E168" s="95"/>
      <c r="F168" s="95"/>
      <c r="G168" s="95"/>
      <c r="H168" s="95"/>
      <c r="I168" s="95"/>
      <c r="J168" s="144">
        <v>0</v>
      </c>
      <c r="K168" s="95">
        <v>0</v>
      </c>
      <c r="L168" s="95"/>
      <c r="M168" s="95"/>
      <c r="N168" s="95"/>
      <c r="O168" s="95"/>
      <c r="P168" s="95"/>
      <c r="Q168" s="95"/>
      <c r="R168" s="95"/>
      <c r="S168" s="122">
        <f t="shared" si="5"/>
        <v>0</v>
      </c>
      <c r="T168" s="211">
        <v>0</v>
      </c>
      <c r="U168" s="32"/>
      <c r="V168" s="32"/>
      <c r="W168" s="89">
        <f t="shared" si="6"/>
        <v>0</v>
      </c>
    </row>
    <row r="169" spans="1:23" ht="20.100000000000001" hidden="1" customHeight="1">
      <c r="A169" s="142"/>
      <c r="B169" s="189"/>
      <c r="C169" s="126"/>
      <c r="D169" s="95"/>
      <c r="E169" s="95"/>
      <c r="F169" s="95"/>
      <c r="G169" s="95"/>
      <c r="H169" s="95"/>
      <c r="I169" s="95"/>
      <c r="J169" s="121"/>
      <c r="K169" s="121"/>
      <c r="L169" s="95"/>
      <c r="M169" s="95"/>
      <c r="N169" s="95"/>
      <c r="O169" s="95"/>
      <c r="P169" s="95"/>
      <c r="Q169" s="95"/>
      <c r="R169" s="95"/>
      <c r="S169" s="122"/>
      <c r="T169" s="212"/>
      <c r="U169" s="296"/>
      <c r="V169" s="296"/>
    </row>
    <row r="170" spans="1:23" ht="20.100000000000001" hidden="1" customHeight="1">
      <c r="A170" s="116" t="s">
        <v>170</v>
      </c>
      <c r="B170" s="190"/>
      <c r="C170" s="127">
        <f t="shared" ref="C170:R170" si="9">C171+C178</f>
        <v>197460683145</v>
      </c>
      <c r="D170" s="127">
        <f t="shared" si="9"/>
        <v>0</v>
      </c>
      <c r="E170" s="127">
        <f t="shared" si="9"/>
        <v>0</v>
      </c>
      <c r="F170" s="127">
        <f t="shared" si="9"/>
        <v>0</v>
      </c>
      <c r="G170" s="127">
        <f t="shared" si="9"/>
        <v>0</v>
      </c>
      <c r="H170" s="127">
        <f t="shared" si="9"/>
        <v>0</v>
      </c>
      <c r="I170" s="127">
        <f t="shared" si="9"/>
        <v>0</v>
      </c>
      <c r="J170" s="127">
        <f t="shared" si="9"/>
        <v>0</v>
      </c>
      <c r="K170" s="127">
        <f t="shared" si="9"/>
        <v>0</v>
      </c>
      <c r="L170" s="127">
        <f t="shared" si="9"/>
        <v>0</v>
      </c>
      <c r="M170" s="127">
        <f t="shared" si="9"/>
        <v>0</v>
      </c>
      <c r="N170" s="154">
        <f t="shared" si="9"/>
        <v>15843547512</v>
      </c>
      <c r="O170" s="154">
        <f t="shared" si="9"/>
        <v>-15132174793</v>
      </c>
      <c r="P170" s="154">
        <f t="shared" si="9"/>
        <v>-725507197</v>
      </c>
      <c r="Q170" s="154">
        <f t="shared" si="9"/>
        <v>904999927</v>
      </c>
      <c r="R170" s="154">
        <f t="shared" si="9"/>
        <v>0</v>
      </c>
      <c r="S170" s="120">
        <f t="shared" ref="S170:S175" si="10">SUM(C170:R170)</f>
        <v>198351548594</v>
      </c>
      <c r="T170" s="129">
        <f>T171+T178</f>
        <v>198351548594</v>
      </c>
      <c r="U170" s="297"/>
      <c r="V170" s="297"/>
      <c r="W170" s="89">
        <f t="shared" si="6"/>
        <v>0</v>
      </c>
    </row>
    <row r="171" spans="1:23" ht="20.100000000000001" hidden="1" customHeight="1">
      <c r="A171" s="162" t="s">
        <v>39</v>
      </c>
      <c r="B171" s="190"/>
      <c r="C171" s="127">
        <f>SUM(C172:C176)</f>
        <v>167060184637</v>
      </c>
      <c r="D171" s="123">
        <f t="shared" ref="D171:R171" si="11">SUM(D172:D177)</f>
        <v>0</v>
      </c>
      <c r="E171" s="123">
        <f t="shared" si="11"/>
        <v>0</v>
      </c>
      <c r="F171" s="123">
        <f t="shared" si="11"/>
        <v>0</v>
      </c>
      <c r="G171" s="123">
        <f t="shared" si="11"/>
        <v>0</v>
      </c>
      <c r="H171" s="123">
        <f t="shared" si="11"/>
        <v>0</v>
      </c>
      <c r="I171" s="123">
        <f t="shared" si="11"/>
        <v>0</v>
      </c>
      <c r="J171" s="123">
        <f t="shared" si="11"/>
        <v>0</v>
      </c>
      <c r="K171" s="123">
        <f t="shared" si="11"/>
        <v>0</v>
      </c>
      <c r="L171" s="123">
        <f t="shared" si="11"/>
        <v>0</v>
      </c>
      <c r="M171" s="123">
        <f t="shared" si="11"/>
        <v>0</v>
      </c>
      <c r="N171" s="123">
        <f t="shared" si="11"/>
        <v>132339460</v>
      </c>
      <c r="O171" s="123">
        <f t="shared" si="11"/>
        <v>-3893593412</v>
      </c>
      <c r="P171" s="123">
        <f t="shared" si="11"/>
        <v>-18713433</v>
      </c>
      <c r="Q171" s="123">
        <f t="shared" si="11"/>
        <v>-270868503</v>
      </c>
      <c r="R171" s="123">
        <f t="shared" si="11"/>
        <v>0</v>
      </c>
      <c r="S171" s="128">
        <f t="shared" si="10"/>
        <v>163009348749</v>
      </c>
      <c r="T171" s="129">
        <f>SUM(T172:T176)</f>
        <v>163009348749</v>
      </c>
      <c r="U171" s="297"/>
      <c r="V171" s="297"/>
      <c r="W171" s="89">
        <f t="shared" si="6"/>
        <v>0</v>
      </c>
    </row>
    <row r="172" spans="1:23" ht="20.100000000000001" hidden="1" customHeight="1">
      <c r="A172" s="142" t="s">
        <v>0</v>
      </c>
      <c r="B172" s="191"/>
      <c r="C172" s="205">
        <v>106257286272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13">
        <v>0</v>
      </c>
      <c r="O172" s="213">
        <v>0</v>
      </c>
      <c r="P172" s="213">
        <v>0</v>
      </c>
      <c r="Q172" s="205">
        <v>-177614952</v>
      </c>
      <c r="R172" s="121">
        <v>0</v>
      </c>
      <c r="S172" s="122">
        <f t="shared" si="10"/>
        <v>106079671320</v>
      </c>
      <c r="T172" s="216">
        <v>106079671320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21</v>
      </c>
      <c r="B173" s="191"/>
      <c r="C173" s="205">
        <v>169564674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0</v>
      </c>
      <c r="P173" s="205">
        <v>-269781</v>
      </c>
      <c r="Q173" s="205">
        <v>0</v>
      </c>
      <c r="R173" s="121">
        <v>0</v>
      </c>
      <c r="S173" s="122">
        <f t="shared" si="10"/>
        <v>169294893</v>
      </c>
      <c r="T173" s="216">
        <v>169294893</v>
      </c>
      <c r="U173" s="298"/>
      <c r="V173" s="298"/>
      <c r="W173" s="89">
        <f t="shared" si="6"/>
        <v>0</v>
      </c>
    </row>
    <row r="174" spans="1:23" ht="20.100000000000001" hidden="1" customHeight="1">
      <c r="A174" s="192" t="s">
        <v>1</v>
      </c>
      <c r="B174" s="191"/>
      <c r="C174" s="205">
        <v>43198995081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206">
        <v>26977797</v>
      </c>
      <c r="O174" s="205">
        <v>-2113477164</v>
      </c>
      <c r="P174" s="205">
        <v>-13157126</v>
      </c>
      <c r="Q174" s="205">
        <v>-72781516</v>
      </c>
      <c r="R174" s="121">
        <v>0</v>
      </c>
      <c r="S174" s="122">
        <f t="shared" si="10"/>
        <v>41026557072</v>
      </c>
      <c r="T174" s="216">
        <v>41026557072</v>
      </c>
      <c r="U174" s="298"/>
      <c r="V174" s="298"/>
      <c r="W174" s="89">
        <f t="shared" si="6"/>
        <v>0</v>
      </c>
    </row>
    <row r="175" spans="1:23" ht="20.100000000000001" hidden="1" customHeight="1">
      <c r="A175" s="142" t="s">
        <v>20</v>
      </c>
      <c r="B175" s="191"/>
      <c r="C175" s="205">
        <v>17228573385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206">
        <v>105361663</v>
      </c>
      <c r="O175" s="205">
        <v>-1704188880</v>
      </c>
      <c r="P175" s="205">
        <v>-5286526</v>
      </c>
      <c r="Q175" s="205">
        <v>-20472035</v>
      </c>
      <c r="R175" s="121">
        <v>0</v>
      </c>
      <c r="S175" s="122">
        <f t="shared" si="10"/>
        <v>15603987607</v>
      </c>
      <c r="T175" s="216">
        <v>15603987607</v>
      </c>
      <c r="U175" s="298"/>
      <c r="V175" s="298"/>
      <c r="W175" s="89">
        <f t="shared" si="6"/>
        <v>0</v>
      </c>
    </row>
    <row r="176" spans="1:23" ht="20.100000000000001" hidden="1" customHeight="1">
      <c r="A176" s="142" t="s">
        <v>203</v>
      </c>
      <c r="B176" s="191"/>
      <c r="C176" s="205">
        <v>205765225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206">
        <v>0</v>
      </c>
      <c r="O176" s="206">
        <v>-75927368</v>
      </c>
      <c r="P176" s="206">
        <v>0</v>
      </c>
      <c r="Q176" s="213">
        <v>0</v>
      </c>
      <c r="R176" s="95">
        <v>0</v>
      </c>
      <c r="S176" s="122">
        <f>SUM(C176:R176)</f>
        <v>129837857</v>
      </c>
      <c r="T176" s="216">
        <v>129837857</v>
      </c>
      <c r="U176" s="298"/>
      <c r="V176" s="298"/>
      <c r="W176" s="89">
        <f t="shared" si="6"/>
        <v>0</v>
      </c>
    </row>
    <row r="177" spans="1:23" ht="20.100000000000001" hidden="1" customHeight="1">
      <c r="A177" s="142"/>
      <c r="B177" s="191"/>
      <c r="C177" s="121">
        <v>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121"/>
      <c r="O177" s="95"/>
      <c r="P177" s="152"/>
      <c r="Q177" s="121"/>
      <c r="R177" s="121"/>
      <c r="S177" s="122">
        <f t="shared" si="5"/>
        <v>0</v>
      </c>
      <c r="T177" s="218"/>
      <c r="U177" s="299"/>
      <c r="V177" s="299"/>
    </row>
    <row r="178" spans="1:23" ht="20.100000000000001" hidden="1" customHeight="1">
      <c r="A178" s="193" t="s">
        <v>40</v>
      </c>
      <c r="B178" s="190"/>
      <c r="C178" s="220">
        <v>30400498508</v>
      </c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208">
        <v>15711208052</v>
      </c>
      <c r="O178" s="208">
        <v>-11238581381</v>
      </c>
      <c r="P178" s="208">
        <v>-706793764</v>
      </c>
      <c r="Q178" s="208">
        <v>1175868430</v>
      </c>
      <c r="R178" s="119"/>
      <c r="S178" s="128">
        <f t="shared" si="5"/>
        <v>35342199845</v>
      </c>
      <c r="T178" s="221">
        <v>35342199845</v>
      </c>
      <c r="U178" s="300"/>
      <c r="V178" s="300"/>
      <c r="W178" s="89">
        <f t="shared" ref="W178:W188" si="12">S178-T178</f>
        <v>0</v>
      </c>
    </row>
    <row r="179" spans="1:23" ht="20.100000000000001" hidden="1" customHeight="1">
      <c r="A179" s="130" t="s">
        <v>41</v>
      </c>
      <c r="B179" s="190"/>
      <c r="C179" s="125">
        <f>SUM(C180:C181)</f>
        <v>14757189500</v>
      </c>
      <c r="D179" s="123">
        <f t="shared" ref="D179:Q179" si="13">SUM(D180:D181)</f>
        <v>0</v>
      </c>
      <c r="E179" s="123">
        <f t="shared" si="13"/>
        <v>0</v>
      </c>
      <c r="F179" s="123">
        <f t="shared" si="13"/>
        <v>0</v>
      </c>
      <c r="G179" s="123">
        <f t="shared" si="13"/>
        <v>0</v>
      </c>
      <c r="H179" s="123">
        <f t="shared" si="13"/>
        <v>0</v>
      </c>
      <c r="I179" s="123">
        <f t="shared" si="13"/>
        <v>0</v>
      </c>
      <c r="J179" s="123">
        <f t="shared" si="13"/>
        <v>0</v>
      </c>
      <c r="K179" s="123">
        <f t="shared" si="13"/>
        <v>0</v>
      </c>
      <c r="L179" s="123">
        <f t="shared" si="13"/>
        <v>0</v>
      </c>
      <c r="M179" s="123">
        <f t="shared" si="13"/>
        <v>0</v>
      </c>
      <c r="N179" s="123">
        <f t="shared" si="13"/>
        <v>2615360000</v>
      </c>
      <c r="O179" s="123">
        <f t="shared" si="13"/>
        <v>-5550000000</v>
      </c>
      <c r="P179" s="123">
        <f t="shared" si="13"/>
        <v>-113400</v>
      </c>
      <c r="Q179" s="123">
        <f t="shared" si="13"/>
        <v>42831600</v>
      </c>
      <c r="R179" s="123"/>
      <c r="S179" s="120">
        <f t="shared" si="5"/>
        <v>11865267700</v>
      </c>
      <c r="T179" s="310">
        <f>SUM(T180:T181)</f>
        <v>11865267700</v>
      </c>
      <c r="U179" s="317"/>
      <c r="V179" s="317"/>
      <c r="W179" s="89">
        <f t="shared" si="12"/>
        <v>0</v>
      </c>
    </row>
    <row r="180" spans="1:23" ht="20.100000000000001" hidden="1" customHeight="1">
      <c r="A180" s="142" t="s">
        <v>171</v>
      </c>
      <c r="B180" s="131"/>
      <c r="C180" s="205">
        <v>110189500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206">
        <v>360000</v>
      </c>
      <c r="O180" s="95"/>
      <c r="P180" s="205">
        <v>-113400</v>
      </c>
      <c r="Q180" s="205">
        <v>831600</v>
      </c>
      <c r="R180" s="121"/>
      <c r="S180" s="122">
        <f t="shared" si="5"/>
        <v>111267700</v>
      </c>
      <c r="T180" s="209">
        <v>111267700</v>
      </c>
      <c r="U180" s="293"/>
      <c r="V180" s="293"/>
      <c r="W180" s="89">
        <f t="shared" si="12"/>
        <v>0</v>
      </c>
    </row>
    <row r="181" spans="1:23" ht="20.100000000000001" hidden="1" customHeight="1">
      <c r="A181" s="142" t="s">
        <v>172</v>
      </c>
      <c r="B181" s="131"/>
      <c r="C181" s="205">
        <v>14647000000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205">
        <v>2615000000</v>
      </c>
      <c r="O181" s="205">
        <v>-5550000000</v>
      </c>
      <c r="P181" s="217" t="s">
        <v>232</v>
      </c>
      <c r="Q181" s="205">
        <v>42000000</v>
      </c>
      <c r="R181" s="121"/>
      <c r="S181" s="122">
        <f t="shared" si="5"/>
        <v>11754000000</v>
      </c>
      <c r="T181" s="209">
        <v>11754000000</v>
      </c>
      <c r="U181" s="293"/>
      <c r="V181" s="293"/>
      <c r="W181" s="89">
        <f t="shared" si="12"/>
        <v>0</v>
      </c>
    </row>
    <row r="182" spans="1:23" ht="20.100000000000001" hidden="1" customHeight="1">
      <c r="A182" s="130" t="s">
        <v>74</v>
      </c>
      <c r="B182" s="132"/>
      <c r="C182" s="118">
        <f>SUM(C183:C187)</f>
        <v>3076931159662</v>
      </c>
      <c r="D182" s="123">
        <f t="shared" ref="D182:Q182" si="14">SUM(D183:D188)</f>
        <v>0</v>
      </c>
      <c r="E182" s="123">
        <f t="shared" si="14"/>
        <v>0</v>
      </c>
      <c r="F182" s="123">
        <f t="shared" si="14"/>
        <v>0</v>
      </c>
      <c r="G182" s="123">
        <f t="shared" si="14"/>
        <v>0</v>
      </c>
      <c r="H182" s="123">
        <f t="shared" si="14"/>
        <v>0</v>
      </c>
      <c r="I182" s="123">
        <f t="shared" si="14"/>
        <v>0</v>
      </c>
      <c r="J182" s="123">
        <f t="shared" si="14"/>
        <v>0</v>
      </c>
      <c r="K182" s="123">
        <f t="shared" si="14"/>
        <v>0</v>
      </c>
      <c r="L182" s="123">
        <f t="shared" si="14"/>
        <v>0</v>
      </c>
      <c r="M182" s="123">
        <f t="shared" si="14"/>
        <v>0</v>
      </c>
      <c r="N182" s="123">
        <f t="shared" si="14"/>
        <v>0</v>
      </c>
      <c r="O182" s="123">
        <f t="shared" si="14"/>
        <v>0</v>
      </c>
      <c r="P182" s="123">
        <f t="shared" si="14"/>
        <v>0</v>
      </c>
      <c r="Q182" s="123">
        <f t="shared" si="14"/>
        <v>0</v>
      </c>
      <c r="R182" s="199">
        <f>SUM(R183:R187)</f>
        <v>528200655885</v>
      </c>
      <c r="S182" s="200">
        <f t="shared" ref="S182:S187" si="15">SUM(C182:R182)</f>
        <v>3605131815547</v>
      </c>
      <c r="T182" s="309">
        <f>SUM(T183:T187)</f>
        <v>3605131815547</v>
      </c>
      <c r="U182" s="316"/>
      <c r="V182" s="316"/>
      <c r="W182" s="89">
        <f t="shared" si="12"/>
        <v>0</v>
      </c>
    </row>
    <row r="183" spans="1:23" ht="20.100000000000001" hidden="1" customHeight="1">
      <c r="A183" s="142" t="s">
        <v>180</v>
      </c>
      <c r="B183" s="131"/>
      <c r="C183" s="121">
        <v>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>
        <v>0</v>
      </c>
      <c r="R183" s="95">
        <v>0</v>
      </c>
      <c r="S183" s="122">
        <f t="shared" si="15"/>
        <v>0</v>
      </c>
      <c r="T183" s="133">
        <v>0</v>
      </c>
      <c r="U183" s="294"/>
      <c r="V183" s="294"/>
      <c r="W183" s="89">
        <f t="shared" si="12"/>
        <v>0</v>
      </c>
    </row>
    <row r="184" spans="1:23" ht="20.100000000000001" hidden="1" customHeight="1">
      <c r="A184" s="142" t="s">
        <v>221</v>
      </c>
      <c r="B184" s="131"/>
      <c r="C184" s="205">
        <v>2932961192816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532385460839</v>
      </c>
      <c r="S184" s="122">
        <f t="shared" si="15"/>
        <v>3465346653655</v>
      </c>
      <c r="T184" s="209">
        <v>3465346653655</v>
      </c>
      <c r="U184" s="293"/>
      <c r="V184" s="293"/>
      <c r="W184" s="89">
        <f t="shared" si="12"/>
        <v>0</v>
      </c>
    </row>
    <row r="185" spans="1:23" ht="20.100000000000001" hidden="1" customHeight="1">
      <c r="A185" s="142" t="s">
        <v>193</v>
      </c>
      <c r="B185" s="131"/>
      <c r="C185" s="205">
        <v>79287600111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213">
        <v>-1889489815</v>
      </c>
      <c r="S185" s="122">
        <f t="shared" si="15"/>
        <v>77398110296</v>
      </c>
      <c r="T185" s="209">
        <v>77398110296</v>
      </c>
      <c r="U185" s="293"/>
      <c r="V185" s="293"/>
      <c r="W185" s="89">
        <f t="shared" si="12"/>
        <v>0</v>
      </c>
    </row>
    <row r="186" spans="1:23" ht="20.100000000000001" hidden="1" customHeight="1">
      <c r="A186" s="142" t="s">
        <v>75</v>
      </c>
      <c r="B186" s="131"/>
      <c r="C186" s="205">
        <v>21646475218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/>
      <c r="R186" s="213">
        <v>52309018</v>
      </c>
      <c r="S186" s="122">
        <f t="shared" si="15"/>
        <v>21698784236</v>
      </c>
      <c r="T186" s="209">
        <v>21698784236</v>
      </c>
      <c r="U186" s="293"/>
      <c r="V186" s="293"/>
      <c r="W186" s="89">
        <f t="shared" si="12"/>
        <v>0</v>
      </c>
    </row>
    <row r="187" spans="1:23" ht="20.100000000000001" hidden="1" customHeight="1">
      <c r="A187" s="142" t="s">
        <v>225</v>
      </c>
      <c r="B187" s="131"/>
      <c r="C187" s="205">
        <v>43035891517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213">
        <v>-2347624157</v>
      </c>
      <c r="S187" s="122">
        <f t="shared" si="15"/>
        <v>40688267360</v>
      </c>
      <c r="T187" s="209">
        <v>40688267360</v>
      </c>
      <c r="U187" s="293"/>
      <c r="V187" s="293"/>
      <c r="W187" s="89">
        <f>S187-T187</f>
        <v>0</v>
      </c>
    </row>
    <row r="188" spans="1:23" ht="20.100000000000001" hidden="1" customHeight="1">
      <c r="A188" s="142"/>
      <c r="B188" s="131"/>
      <c r="C188" s="121">
        <v>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>
        <f t="shared" si="5"/>
        <v>0</v>
      </c>
      <c r="T188" s="133"/>
      <c r="U188" s="294"/>
      <c r="V188" s="294"/>
      <c r="W188" s="89">
        <f t="shared" si="12"/>
        <v>0</v>
      </c>
    </row>
    <row r="189" spans="1:23" ht="20.100000000000001" hidden="1" customHeight="1">
      <c r="A189" s="134" t="s">
        <v>5</v>
      </c>
      <c r="B189" s="161"/>
      <c r="C189" s="118">
        <f>C147+C159+C160+C161+C164+C170+C179+C182</f>
        <v>5007545626980</v>
      </c>
      <c r="D189" s="118">
        <f>D147+D159+D160+D161+D164+D170+D179+D182</f>
        <v>-1278357109</v>
      </c>
      <c r="E189" s="118">
        <f t="shared" ref="E189:T189" si="16">E147+E159+E160+E161+E164+E170+E179+E182</f>
        <v>992911603</v>
      </c>
      <c r="F189" s="118">
        <f t="shared" si="16"/>
        <v>-1717242019000</v>
      </c>
      <c r="G189" s="118">
        <f t="shared" si="16"/>
        <v>3303799519000</v>
      </c>
      <c r="H189" s="118">
        <f t="shared" si="16"/>
        <v>0</v>
      </c>
      <c r="I189" s="118">
        <f t="shared" si="16"/>
        <v>0</v>
      </c>
      <c r="J189" s="118">
        <f t="shared" si="16"/>
        <v>325351741</v>
      </c>
      <c r="K189" s="118">
        <f t="shared" si="16"/>
        <v>-170129038</v>
      </c>
      <c r="L189" s="118">
        <f t="shared" si="16"/>
        <v>0</v>
      </c>
      <c r="M189" s="118">
        <f t="shared" si="16"/>
        <v>0</v>
      </c>
      <c r="N189" s="118">
        <f t="shared" si="16"/>
        <v>18458907512</v>
      </c>
      <c r="O189" s="118">
        <f t="shared" si="16"/>
        <v>-20682174793</v>
      </c>
      <c r="P189" s="118">
        <f t="shared" si="16"/>
        <v>-725620597</v>
      </c>
      <c r="Q189" s="118">
        <f t="shared" si="16"/>
        <v>874131673</v>
      </c>
      <c r="R189" s="118">
        <f t="shared" si="16"/>
        <v>528200655885</v>
      </c>
      <c r="S189" s="135">
        <f t="shared" si="16"/>
        <v>7120098803857</v>
      </c>
      <c r="T189" s="309">
        <f t="shared" si="16"/>
        <v>7120098803857</v>
      </c>
      <c r="U189" s="316"/>
      <c r="V189" s="316"/>
      <c r="W189" s="89">
        <f>S189-T189</f>
        <v>0</v>
      </c>
    </row>
    <row r="190" spans="1:23" ht="20.100000000000001" hidden="1" customHeight="1">
      <c r="A190" s="136"/>
      <c r="B190" s="137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122"/>
      <c r="T190" s="311"/>
      <c r="U190" s="292"/>
      <c r="V190" s="292"/>
    </row>
    <row r="191" spans="1:23" ht="20.100000000000001" hidden="1" customHeight="1">
      <c r="A191" s="136" t="s">
        <v>22</v>
      </c>
      <c r="B191" s="138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122"/>
      <c r="T191" s="311"/>
      <c r="U191" s="292"/>
      <c r="V191" s="292"/>
    </row>
    <row r="192" spans="1:23" ht="20.100000000000001" hidden="1" customHeight="1">
      <c r="A192" s="116" t="s">
        <v>62</v>
      </c>
      <c r="B192" s="139"/>
      <c r="C192" s="118">
        <f>SUM(C193:C195)</f>
        <v>-181140914054</v>
      </c>
      <c r="D192" s="123">
        <f t="shared" ref="D192:Q192" si="17">SUM(D193:D195)</f>
        <v>0</v>
      </c>
      <c r="E192" s="123">
        <f t="shared" si="17"/>
        <v>0</v>
      </c>
      <c r="F192" s="123">
        <f t="shared" si="17"/>
        <v>0</v>
      </c>
      <c r="G192" s="123">
        <f t="shared" si="17"/>
        <v>0</v>
      </c>
      <c r="H192" s="123">
        <f t="shared" si="17"/>
        <v>181140914054</v>
      </c>
      <c r="I192" s="123">
        <f t="shared" si="17"/>
        <v>-163824425391</v>
      </c>
      <c r="J192" s="123">
        <f t="shared" si="17"/>
        <v>0</v>
      </c>
      <c r="K192" s="123">
        <f t="shared" si="17"/>
        <v>0</v>
      </c>
      <c r="L192" s="123">
        <f t="shared" si="17"/>
        <v>0</v>
      </c>
      <c r="M192" s="123">
        <f t="shared" si="17"/>
        <v>0</v>
      </c>
      <c r="N192" s="123">
        <f t="shared" si="17"/>
        <v>0</v>
      </c>
      <c r="O192" s="123">
        <f t="shared" si="17"/>
        <v>0</v>
      </c>
      <c r="P192" s="123">
        <f t="shared" si="17"/>
        <v>0</v>
      </c>
      <c r="Q192" s="123">
        <f t="shared" si="17"/>
        <v>0</v>
      </c>
      <c r="R192" s="123"/>
      <c r="S192" s="120">
        <f t="shared" ref="S192:S204" si="18">SUM(C192:Q192)</f>
        <v>-163824425391</v>
      </c>
      <c r="T192" s="312">
        <f>SUM(T193:T195)</f>
        <v>-163824425391</v>
      </c>
      <c r="U192" s="318"/>
      <c r="V192" s="318"/>
      <c r="W192" s="89">
        <f t="shared" ref="W192:W212" si="19">S192-T192</f>
        <v>0</v>
      </c>
    </row>
    <row r="193" spans="1:23" ht="20.100000000000001" hidden="1" customHeight="1">
      <c r="A193" s="186" t="s">
        <v>29</v>
      </c>
      <c r="B193" s="191"/>
      <c r="C193" s="205">
        <v>-16783000</v>
      </c>
      <c r="D193" s="95"/>
      <c r="E193" s="95"/>
      <c r="F193" s="95"/>
      <c r="G193" s="95"/>
      <c r="H193" s="206">
        <v>16783000</v>
      </c>
      <c r="I193" s="206">
        <v>-17580000</v>
      </c>
      <c r="J193" s="95"/>
      <c r="K193" s="95"/>
      <c r="L193" s="95"/>
      <c r="M193" s="95"/>
      <c r="N193" s="95"/>
      <c r="O193" s="95"/>
      <c r="P193" s="95"/>
      <c r="Q193" s="95"/>
      <c r="R193" s="95"/>
      <c r="S193" s="122">
        <f t="shared" si="18"/>
        <v>-17580000</v>
      </c>
      <c r="T193" s="209">
        <v>-17580000</v>
      </c>
      <c r="U193" s="293"/>
      <c r="V193" s="293"/>
      <c r="W193" s="89">
        <f t="shared" si="19"/>
        <v>0</v>
      </c>
    </row>
    <row r="194" spans="1:23" ht="20.100000000000001" hidden="1" customHeight="1">
      <c r="A194" s="186" t="s">
        <v>30</v>
      </c>
      <c r="B194" s="191"/>
      <c r="C194" s="205">
        <v>-9036054</v>
      </c>
      <c r="D194" s="95"/>
      <c r="E194" s="95"/>
      <c r="F194" s="95"/>
      <c r="G194" s="95"/>
      <c r="H194" s="206">
        <v>9036054</v>
      </c>
      <c r="I194" s="206">
        <v>-8934391</v>
      </c>
      <c r="J194" s="95"/>
      <c r="K194" s="95"/>
      <c r="L194" s="95"/>
      <c r="M194" s="95"/>
      <c r="N194" s="95"/>
      <c r="O194" s="95"/>
      <c r="P194" s="95"/>
      <c r="Q194" s="95"/>
      <c r="R194" s="95"/>
      <c r="S194" s="122">
        <f t="shared" si="18"/>
        <v>-8934391</v>
      </c>
      <c r="T194" s="209">
        <v>-8934391</v>
      </c>
      <c r="U194" s="293"/>
      <c r="V194" s="293"/>
      <c r="W194" s="89">
        <f t="shared" si="19"/>
        <v>0</v>
      </c>
    </row>
    <row r="195" spans="1:23" ht="20.100000000000001" hidden="1" customHeight="1">
      <c r="A195" s="186" t="s">
        <v>60</v>
      </c>
      <c r="B195" s="191"/>
      <c r="C195" s="205">
        <v>-181115095000</v>
      </c>
      <c r="D195" s="95"/>
      <c r="E195" s="95"/>
      <c r="F195" s="95"/>
      <c r="G195" s="95"/>
      <c r="H195" s="206">
        <f>181114866000+229000</f>
        <v>181115095000</v>
      </c>
      <c r="I195" s="222">
        <v>-163797911000</v>
      </c>
      <c r="J195" s="95"/>
      <c r="K195" s="95"/>
      <c r="L195" s="95"/>
      <c r="M195" s="95"/>
      <c r="N195" s="95"/>
      <c r="O195" s="95"/>
      <c r="P195" s="95"/>
      <c r="Q195" s="95"/>
      <c r="R195" s="95"/>
      <c r="S195" s="122">
        <f t="shared" si="18"/>
        <v>-163797911000</v>
      </c>
      <c r="T195" s="209">
        <v>-163797911000</v>
      </c>
      <c r="U195" s="293"/>
      <c r="V195" s="293"/>
      <c r="W195" s="89">
        <f t="shared" si="19"/>
        <v>0</v>
      </c>
    </row>
    <row r="196" spans="1:23" ht="20.100000000000001" hidden="1" customHeight="1">
      <c r="A196" s="116" t="s">
        <v>2</v>
      </c>
      <c r="B196" s="139"/>
      <c r="C196" s="207">
        <v>-3252169000</v>
      </c>
      <c r="D196" s="98"/>
      <c r="E196" s="98"/>
      <c r="F196" s="98"/>
      <c r="G196" s="98"/>
      <c r="H196" s="98"/>
      <c r="I196" s="98"/>
      <c r="J196" s="98"/>
      <c r="K196" s="206">
        <v>203103000</v>
      </c>
      <c r="L196" s="98"/>
      <c r="M196" s="98"/>
      <c r="N196" s="98"/>
      <c r="O196" s="98"/>
      <c r="P196" s="98"/>
      <c r="Q196" s="95"/>
      <c r="R196" s="98"/>
      <c r="S196" s="120">
        <f t="shared" si="18"/>
        <v>-3049066000</v>
      </c>
      <c r="T196" s="216">
        <v>-3049066000</v>
      </c>
      <c r="U196" s="298"/>
      <c r="V196" s="298"/>
      <c r="W196" s="89">
        <f t="shared" si="19"/>
        <v>0</v>
      </c>
    </row>
    <row r="197" spans="1:23" ht="20.100000000000001" hidden="1" customHeight="1">
      <c r="A197" s="116" t="s">
        <v>3</v>
      </c>
      <c r="B197" s="139"/>
      <c r="C197" s="118">
        <f>SUM(C198:C200)</f>
        <v>-86877139396</v>
      </c>
      <c r="D197" s="70">
        <f t="shared" ref="D197:P197" si="20">SUM(D198:D200)</f>
        <v>0</v>
      </c>
      <c r="E197" s="70">
        <f t="shared" si="20"/>
        <v>0</v>
      </c>
      <c r="F197" s="70">
        <f t="shared" si="20"/>
        <v>0</v>
      </c>
      <c r="G197" s="70">
        <f t="shared" si="20"/>
        <v>0</v>
      </c>
      <c r="H197" s="70">
        <f t="shared" si="20"/>
        <v>0</v>
      </c>
      <c r="I197" s="70">
        <f t="shared" si="20"/>
        <v>0</v>
      </c>
      <c r="J197" s="70">
        <f t="shared" si="20"/>
        <v>0</v>
      </c>
      <c r="K197" s="17">
        <f>SUM(K198:K200)</f>
        <v>-494450851</v>
      </c>
      <c r="L197" s="70">
        <f t="shared" si="20"/>
        <v>0</v>
      </c>
      <c r="M197" s="70">
        <f t="shared" si="20"/>
        <v>0</v>
      </c>
      <c r="N197" s="70">
        <f t="shared" si="20"/>
        <v>0</v>
      </c>
      <c r="O197" s="70">
        <f t="shared" si="20"/>
        <v>0</v>
      </c>
      <c r="P197" s="70">
        <f t="shared" si="20"/>
        <v>0</v>
      </c>
      <c r="Q197" s="70">
        <f>SUM(Q198:Q200)</f>
        <v>514775139</v>
      </c>
      <c r="R197" s="70"/>
      <c r="S197" s="120">
        <f>SUM(C197:Q197)</f>
        <v>-86856815108</v>
      </c>
      <c r="T197" s="309">
        <f>SUM(T198:T200)</f>
        <v>-86856815108</v>
      </c>
      <c r="U197" s="316"/>
      <c r="V197" s="316"/>
      <c r="W197" s="89">
        <f t="shared" si="19"/>
        <v>0</v>
      </c>
    </row>
    <row r="198" spans="1:23" ht="20.100000000000001" hidden="1" customHeight="1">
      <c r="A198" s="186" t="s">
        <v>59</v>
      </c>
      <c r="B198" s="131"/>
      <c r="C198" s="205">
        <v>-53305967592</v>
      </c>
      <c r="D198" s="95"/>
      <c r="E198" s="95"/>
      <c r="F198" s="95"/>
      <c r="G198" s="95"/>
      <c r="H198" s="95"/>
      <c r="I198" s="95"/>
      <c r="J198" s="95"/>
      <c r="K198" s="206">
        <v>-1944086465</v>
      </c>
      <c r="L198" s="95"/>
      <c r="M198" s="95"/>
      <c r="N198" s="95"/>
      <c r="O198" s="95"/>
      <c r="P198" s="95"/>
      <c r="Q198" s="95"/>
      <c r="R198" s="95"/>
      <c r="S198" s="122">
        <f t="shared" si="18"/>
        <v>-55250054057</v>
      </c>
      <c r="T198" s="209">
        <v>-55250054057</v>
      </c>
      <c r="U198" s="293"/>
      <c r="V198" s="293"/>
      <c r="W198" s="89">
        <f t="shared" si="19"/>
        <v>0</v>
      </c>
    </row>
    <row r="199" spans="1:23" ht="20.100000000000001" hidden="1" customHeight="1">
      <c r="A199" s="186" t="s">
        <v>204</v>
      </c>
      <c r="B199" s="131"/>
      <c r="C199" s="205">
        <v>-32768786000</v>
      </c>
      <c r="D199" s="95"/>
      <c r="E199" s="95"/>
      <c r="F199" s="95"/>
      <c r="G199" s="95"/>
      <c r="H199" s="95"/>
      <c r="I199" s="95"/>
      <c r="J199" s="95"/>
      <c r="K199" s="206">
        <v>1445204000</v>
      </c>
      <c r="L199" s="95"/>
      <c r="M199" s="95"/>
      <c r="N199" s="95"/>
      <c r="O199" s="95"/>
      <c r="P199" s="95"/>
      <c r="Q199" s="213">
        <v>463409000</v>
      </c>
      <c r="R199" s="95"/>
      <c r="S199" s="122">
        <f t="shared" si="18"/>
        <v>-30860173000</v>
      </c>
      <c r="T199" s="209">
        <v>-30860173000</v>
      </c>
      <c r="U199" s="293"/>
      <c r="V199" s="293"/>
      <c r="W199" s="89">
        <f t="shared" si="19"/>
        <v>0</v>
      </c>
    </row>
    <row r="200" spans="1:23" ht="20.100000000000001" hidden="1" customHeight="1">
      <c r="A200" s="186" t="s">
        <v>173</v>
      </c>
      <c r="B200" s="131"/>
      <c r="C200" s="205">
        <v>-802385804</v>
      </c>
      <c r="D200" s="95"/>
      <c r="E200" s="95"/>
      <c r="F200" s="95"/>
      <c r="G200" s="95"/>
      <c r="H200" s="95"/>
      <c r="I200" s="95"/>
      <c r="J200" s="95"/>
      <c r="K200" s="206">
        <v>4431614</v>
      </c>
      <c r="L200" s="95"/>
      <c r="M200" s="95"/>
      <c r="N200" s="95"/>
      <c r="O200" s="95"/>
      <c r="P200" s="95"/>
      <c r="Q200" s="213">
        <v>51366139</v>
      </c>
      <c r="R200" s="95"/>
      <c r="S200" s="122">
        <f t="shared" si="18"/>
        <v>-746588051</v>
      </c>
      <c r="T200" s="209">
        <v>-746588051</v>
      </c>
      <c r="U200" s="293"/>
      <c r="V200" s="293"/>
      <c r="W200" s="89">
        <f t="shared" si="19"/>
        <v>0</v>
      </c>
    </row>
    <row r="201" spans="1:23" ht="20.100000000000001" hidden="1" customHeight="1">
      <c r="A201" s="116" t="s">
        <v>42</v>
      </c>
      <c r="B201" s="139"/>
      <c r="C201" s="207">
        <v>-5013245005000</v>
      </c>
      <c r="D201" s="98"/>
      <c r="E201" s="98"/>
      <c r="F201" s="98"/>
      <c r="G201" s="98"/>
      <c r="H201" s="98"/>
      <c r="I201" s="98"/>
      <c r="J201" s="98"/>
      <c r="K201" s="215">
        <v>567763326000</v>
      </c>
      <c r="L201" s="98"/>
      <c r="M201" s="98"/>
      <c r="N201" s="98"/>
      <c r="O201" s="98"/>
      <c r="P201" s="98"/>
      <c r="Q201" s="98">
        <v>220696831000</v>
      </c>
      <c r="R201" s="98"/>
      <c r="S201" s="120">
        <f>SUM(C201:Q201)</f>
        <v>-4224784848000</v>
      </c>
      <c r="T201" s="221">
        <v>-4224784848000</v>
      </c>
      <c r="U201" s="300"/>
      <c r="V201" s="300"/>
      <c r="W201" s="89">
        <f t="shared" si="19"/>
        <v>0</v>
      </c>
    </row>
    <row r="202" spans="1:23" ht="20.100000000000001" hidden="1" customHeight="1">
      <c r="A202" s="116" t="s">
        <v>38</v>
      </c>
      <c r="B202" s="139"/>
      <c r="C202" s="118">
        <f t="shared" ref="C202:Q202" si="21">SUM(C203:C204)</f>
        <v>-6226185000000</v>
      </c>
      <c r="D202" s="70">
        <f t="shared" si="21"/>
        <v>0</v>
      </c>
      <c r="E202" s="70">
        <f t="shared" si="21"/>
        <v>0</v>
      </c>
      <c r="F202" s="70">
        <f t="shared" si="21"/>
        <v>0</v>
      </c>
      <c r="G202" s="70">
        <f t="shared" si="21"/>
        <v>0</v>
      </c>
      <c r="H202" s="70">
        <f t="shared" si="21"/>
        <v>0</v>
      </c>
      <c r="I202" s="70">
        <f t="shared" si="21"/>
        <v>0</v>
      </c>
      <c r="J202" s="70">
        <f t="shared" si="21"/>
        <v>0</v>
      </c>
      <c r="K202" s="70">
        <f t="shared" si="21"/>
        <v>0</v>
      </c>
      <c r="L202" s="123">
        <f t="shared" si="21"/>
        <v>6226185000000</v>
      </c>
      <c r="M202" s="123">
        <f t="shared" si="21"/>
        <v>-6250285000000</v>
      </c>
      <c r="N202" s="70">
        <f t="shared" si="21"/>
        <v>0</v>
      </c>
      <c r="O202" s="70">
        <f t="shared" si="21"/>
        <v>0</v>
      </c>
      <c r="P202" s="70">
        <f t="shared" si="21"/>
        <v>0</v>
      </c>
      <c r="Q202" s="70">
        <f t="shared" si="21"/>
        <v>-42488321</v>
      </c>
      <c r="R202" s="70"/>
      <c r="S202" s="120">
        <f t="shared" si="18"/>
        <v>-6250327488321</v>
      </c>
      <c r="T202" s="309">
        <f>SUM(T203:T204)</f>
        <v>-6250327488321</v>
      </c>
      <c r="U202" s="316"/>
      <c r="V202" s="316"/>
      <c r="W202" s="89">
        <f t="shared" si="19"/>
        <v>0</v>
      </c>
    </row>
    <row r="203" spans="1:23" ht="20.100000000000001" hidden="1" customHeight="1">
      <c r="A203" s="142" t="s">
        <v>174</v>
      </c>
      <c r="B203" s="131"/>
      <c r="C203" s="205">
        <v>0</v>
      </c>
      <c r="D203" s="95"/>
      <c r="E203" s="95"/>
      <c r="F203" s="95"/>
      <c r="G203" s="95"/>
      <c r="H203" s="95"/>
      <c r="I203" s="95"/>
      <c r="J203" s="95"/>
      <c r="K203" s="95"/>
      <c r="L203" s="144"/>
      <c r="M203" s="144"/>
      <c r="N203" s="95"/>
      <c r="O203" s="95"/>
      <c r="P203" s="95"/>
      <c r="Q203" s="246">
        <v>-42488321</v>
      </c>
      <c r="R203" s="95"/>
      <c r="S203" s="122">
        <f>SUM(C203:Q203)</f>
        <v>-42488321</v>
      </c>
      <c r="T203" s="209">
        <v>-42488321</v>
      </c>
      <c r="U203" s="293"/>
      <c r="V203" s="293"/>
      <c r="W203" s="89">
        <f t="shared" si="19"/>
        <v>0</v>
      </c>
    </row>
    <row r="204" spans="1:23" ht="20.100000000000001" hidden="1" customHeight="1">
      <c r="A204" s="196" t="s">
        <v>32</v>
      </c>
      <c r="B204" s="131"/>
      <c r="C204" s="205">
        <v>-6226185000000</v>
      </c>
      <c r="D204" s="95"/>
      <c r="E204" s="95"/>
      <c r="F204" s="95"/>
      <c r="G204" s="95"/>
      <c r="H204" s="95"/>
      <c r="I204" s="95"/>
      <c r="J204" s="95"/>
      <c r="K204" s="95"/>
      <c r="L204" s="206">
        <v>6226185000000</v>
      </c>
      <c r="M204" s="206">
        <v>-6250285000000</v>
      </c>
      <c r="N204" s="95"/>
      <c r="O204" s="95"/>
      <c r="P204" s="95"/>
      <c r="Q204" s="95"/>
      <c r="R204" s="95"/>
      <c r="S204" s="122">
        <f t="shared" si="18"/>
        <v>-6250285000000</v>
      </c>
      <c r="T204" s="209">
        <v>-6250285000000</v>
      </c>
      <c r="U204" s="293"/>
      <c r="V204" s="293"/>
      <c r="W204" s="89">
        <f t="shared" si="19"/>
        <v>0</v>
      </c>
    </row>
    <row r="205" spans="1:23" ht="20.100000000000001" hidden="1" customHeight="1">
      <c r="A205" s="140" t="s">
        <v>4</v>
      </c>
      <c r="B205" s="139"/>
      <c r="C205" s="118">
        <f t="shared" ref="C205:T205" si="22">+C192+C196+C197+C201+C202</f>
        <v>-11510700227450</v>
      </c>
      <c r="D205" s="118">
        <f t="shared" si="22"/>
        <v>0</v>
      </c>
      <c r="E205" s="118">
        <f t="shared" si="22"/>
        <v>0</v>
      </c>
      <c r="F205" s="118">
        <f t="shared" si="22"/>
        <v>0</v>
      </c>
      <c r="G205" s="118">
        <f t="shared" si="22"/>
        <v>0</v>
      </c>
      <c r="H205" s="118">
        <f t="shared" si="22"/>
        <v>181140914054</v>
      </c>
      <c r="I205" s="118">
        <f t="shared" si="22"/>
        <v>-163824425391</v>
      </c>
      <c r="J205" s="118">
        <f t="shared" si="22"/>
        <v>0</v>
      </c>
      <c r="K205" s="118">
        <f t="shared" si="22"/>
        <v>567471978149</v>
      </c>
      <c r="L205" s="118">
        <f t="shared" si="22"/>
        <v>6226185000000</v>
      </c>
      <c r="M205" s="118">
        <f t="shared" si="22"/>
        <v>-6250285000000</v>
      </c>
      <c r="N205" s="118">
        <f t="shared" si="22"/>
        <v>0</v>
      </c>
      <c r="O205" s="118">
        <f t="shared" si="22"/>
        <v>0</v>
      </c>
      <c r="P205" s="118">
        <f t="shared" si="22"/>
        <v>0</v>
      </c>
      <c r="Q205" s="118">
        <f t="shared" si="22"/>
        <v>221169117818</v>
      </c>
      <c r="R205" s="118"/>
      <c r="S205" s="135">
        <f t="shared" si="22"/>
        <v>-10728842642820</v>
      </c>
      <c r="T205" s="313">
        <f t="shared" si="22"/>
        <v>-10728842642820</v>
      </c>
      <c r="U205" s="319"/>
      <c r="V205" s="319"/>
      <c r="W205" s="89">
        <f t="shared" si="19"/>
        <v>0</v>
      </c>
    </row>
    <row r="206" spans="1:23" ht="20.100000000000001" hidden="1" customHeight="1">
      <c r="A206" s="111"/>
      <c r="B206" s="141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122"/>
      <c r="T206" s="311"/>
      <c r="U206" s="292"/>
      <c r="V206" s="292"/>
      <c r="W206" s="89">
        <f t="shared" si="19"/>
        <v>0</v>
      </c>
    </row>
    <row r="207" spans="1:23" ht="20.100000000000001" hidden="1" customHeight="1">
      <c r="A207" s="136" t="s">
        <v>52</v>
      </c>
      <c r="B207" s="138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122"/>
      <c r="T207" s="311"/>
      <c r="U207" s="292"/>
      <c r="V207" s="292"/>
      <c r="W207" s="89">
        <f t="shared" si="19"/>
        <v>0</v>
      </c>
    </row>
    <row r="208" spans="1:23" ht="20.100000000000001" hidden="1" customHeight="1">
      <c r="A208" s="142" t="s">
        <v>53</v>
      </c>
      <c r="B208" s="143"/>
      <c r="C208" s="201">
        <v>-6503154600470</v>
      </c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235">
        <v>-6503154600470</v>
      </c>
      <c r="T208" s="224">
        <v>-6503154600470</v>
      </c>
      <c r="U208" s="301"/>
      <c r="V208" s="301"/>
      <c r="W208" s="89">
        <f t="shared" si="19"/>
        <v>0</v>
      </c>
    </row>
    <row r="209" spans="1:27" ht="20.100000000000001" hidden="1" customHeight="1">
      <c r="A209" s="142" t="s">
        <v>187</v>
      </c>
      <c r="B209" s="191"/>
      <c r="C209" s="240">
        <v>2531063113985</v>
      </c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22">
        <f>-S208-S210</f>
        <v>2894410761507</v>
      </c>
      <c r="T209" s="241">
        <v>2894410761507</v>
      </c>
      <c r="U209" s="302"/>
      <c r="V209" s="302"/>
      <c r="W209" s="89">
        <f t="shared" si="19"/>
        <v>0</v>
      </c>
    </row>
    <row r="210" spans="1:27" ht="20.100000000000001" hidden="1" customHeight="1">
      <c r="A210" s="134" t="s">
        <v>54</v>
      </c>
      <c r="B210" s="145"/>
      <c r="C210" s="234">
        <f>-C212+C205</f>
        <v>-6503154600470</v>
      </c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155">
        <f>+S212-S205</f>
        <v>3608743838963</v>
      </c>
      <c r="T210" s="313">
        <f>+T212-T205</f>
        <v>3608743838963</v>
      </c>
      <c r="U210" s="319"/>
      <c r="V210" s="319"/>
      <c r="W210" s="321">
        <f t="shared" si="19"/>
        <v>0</v>
      </c>
    </row>
    <row r="211" spans="1:27" ht="20.100000000000001" hidden="1" customHeight="1">
      <c r="A211" s="136"/>
      <c r="B211" s="146"/>
      <c r="C211" s="121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122"/>
      <c r="T211" s="147"/>
      <c r="U211" s="303"/>
      <c r="V211" s="303"/>
      <c r="W211" s="89">
        <f t="shared" si="19"/>
        <v>0</v>
      </c>
    </row>
    <row r="212" spans="1:27" ht="20.100000000000001" hidden="1" customHeight="1" thickBot="1">
      <c r="A212" s="134" t="s">
        <v>55</v>
      </c>
      <c r="B212" s="148"/>
      <c r="C212" s="233">
        <f>-C189</f>
        <v>-5007545626980</v>
      </c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56">
        <f>+-S189</f>
        <v>-7120098803857</v>
      </c>
      <c r="T212" s="314">
        <f>-T189</f>
        <v>-7120098803857</v>
      </c>
      <c r="U212" s="319"/>
      <c r="V212" s="319"/>
      <c r="W212" s="89">
        <f t="shared" si="19"/>
        <v>0</v>
      </c>
    </row>
    <row r="213" spans="1:27" ht="20.100000000000001" hidden="1" customHeight="1"/>
    <row r="214" spans="1:27" ht="20.100000000000001" hidden="1" customHeight="1">
      <c r="C214" s="103" t="s">
        <v>210</v>
      </c>
      <c r="D214" s="150">
        <f t="shared" ref="D214:Q214" si="23">D147+D159+D160+D161+D164+D170+D179+D182+D192+D196+D197+D201+D202+D210</f>
        <v>-1278357109</v>
      </c>
      <c r="E214" s="150">
        <f t="shared" si="23"/>
        <v>992911603</v>
      </c>
      <c r="F214" s="150">
        <f t="shared" si="23"/>
        <v>-1717242019000</v>
      </c>
      <c r="G214" s="150">
        <f t="shared" si="23"/>
        <v>3303799519000</v>
      </c>
      <c r="H214" s="150">
        <f t="shared" si="23"/>
        <v>181140914054</v>
      </c>
      <c r="I214" s="150">
        <f t="shared" si="23"/>
        <v>-163824425391</v>
      </c>
      <c r="J214" s="150">
        <f t="shared" si="23"/>
        <v>325351741</v>
      </c>
      <c r="K214" s="150">
        <f t="shared" si="23"/>
        <v>567301849111</v>
      </c>
      <c r="L214" s="150">
        <f t="shared" si="23"/>
        <v>6226185000000</v>
      </c>
      <c r="M214" s="150">
        <f t="shared" si="23"/>
        <v>-6250285000000</v>
      </c>
      <c r="N214" s="150">
        <f t="shared" si="23"/>
        <v>18458907512</v>
      </c>
      <c r="O214" s="150">
        <f t="shared" si="23"/>
        <v>-20682174793</v>
      </c>
      <c r="P214" s="150">
        <f t="shared" si="23"/>
        <v>-725620597</v>
      </c>
      <c r="Q214" s="150">
        <f t="shared" si="23"/>
        <v>222043249491</v>
      </c>
      <c r="R214" s="150"/>
      <c r="S214" s="150">
        <f>S147+S159+S160+S161+S164+S170+S179+S182+S192+S196+S197+S201+S202+S210</f>
        <v>0</v>
      </c>
    </row>
    <row r="215" spans="1:27" ht="20.100000000000001" hidden="1" customHeight="1">
      <c r="S215" s="89"/>
    </row>
    <row r="216" spans="1:27" ht="20.100000000000001" hidden="1" customHeight="1">
      <c r="C216" s="151" t="s">
        <v>211</v>
      </c>
      <c r="D216" s="150">
        <f t="shared" ref="D216:S216" si="24">D142+D214</f>
        <v>-2271268712</v>
      </c>
      <c r="E216" s="150">
        <f t="shared" si="24"/>
        <v>1872040057</v>
      </c>
      <c r="F216" s="150">
        <f t="shared" si="24"/>
        <v>-5021041538000</v>
      </c>
      <c r="G216" s="150">
        <f t="shared" si="24"/>
        <v>7179628217000</v>
      </c>
      <c r="H216" s="150">
        <f t="shared" si="24"/>
        <v>344965339445</v>
      </c>
      <c r="I216" s="150">
        <f t="shared" si="24"/>
        <v>-312584259266</v>
      </c>
      <c r="J216" s="150">
        <f t="shared" si="24"/>
        <v>519863095</v>
      </c>
      <c r="K216" s="150">
        <f t="shared" si="24"/>
        <v>1179489277301</v>
      </c>
      <c r="L216" s="150">
        <f t="shared" si="24"/>
        <v>12476470000000</v>
      </c>
      <c r="M216" s="150">
        <f t="shared" si="24"/>
        <v>-11420570000000</v>
      </c>
      <c r="N216" s="150">
        <f t="shared" si="24"/>
        <v>35828623287</v>
      </c>
      <c r="O216" s="150">
        <f t="shared" si="24"/>
        <v>-39767600366</v>
      </c>
      <c r="P216" s="150">
        <f t="shared" si="24"/>
        <v>-739267710</v>
      </c>
      <c r="Q216" s="150">
        <f t="shared" si="24"/>
        <v>202732435272</v>
      </c>
      <c r="R216" s="150">
        <f t="shared" si="24"/>
        <v>171259999854</v>
      </c>
      <c r="S216" s="150">
        <f t="shared" si="24"/>
        <v>2258321755781</v>
      </c>
    </row>
    <row r="217" spans="1:27" ht="19.2" customHeight="1">
      <c r="S217" s="89"/>
      <c r="Y217" s="306">
        <f>Y137-Y143</f>
        <v>0</v>
      </c>
      <c r="AA217" s="306">
        <f>AA137-AA143</f>
        <v>0</v>
      </c>
    </row>
    <row r="218" spans="1:27">
      <c r="S218" s="89"/>
    </row>
    <row r="219" spans="1:27">
      <c r="S219" s="89"/>
    </row>
    <row r="220" spans="1:27">
      <c r="S220" s="89"/>
    </row>
  </sheetData>
  <autoFilter ref="A3:AE136"/>
  <customSheetViews>
    <customSheetView guid="{FCEC90E1-064A-47C2-BBCA-B539C4D7DA04}" showPageBreaks="1" printArea="1" showAutoFilter="1" hiddenRows="1" hiddenColumns="1" state="hidden" view="pageBreakPreview" topLeftCell="T1">
      <pane xSplit="2" ySplit="3" topLeftCell="V4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AE136"/>
    </customSheetView>
    <customSheetView guid="{C0EB92A2-550F-4994-BABC-FD160CA8AEF3}" showPageBreaks="1" printArea="1" showAutoFilter="1" hiddenRows="1" hiddenColumns="1" view="pageBreakPreview" topLeftCell="T1">
      <pane xSplit="2" ySplit="3" topLeftCell="V4" activePane="bottomRight" state="frozen"/>
      <selection pane="bottomRight" activeCell="V19" sqref="V1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AF1"/>
    </customSheetView>
    <customSheetView guid="{345E6AB3-76D0-436A-B51D-132C5D34B360}" showPageBreaks="1" printArea="1" showAutoFilter="1" hiddenRows="1" hiddenColumns="1" state="hidden" view="pageBreakPreview" topLeftCell="T1">
      <pane xSplit="2" ySplit="3" topLeftCell="V4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AE136"/>
    </customSheetView>
  </customSheetViews>
  <mergeCells count="41">
    <mergeCell ref="A77:B77"/>
    <mergeCell ref="A161:B161"/>
    <mergeCell ref="A84:B84"/>
    <mergeCell ref="A86:B86"/>
    <mergeCell ref="A94:B94"/>
    <mergeCell ref="A100:B100"/>
    <mergeCell ref="A159:B159"/>
    <mergeCell ref="A160:B160"/>
    <mergeCell ref="A20:B20"/>
    <mergeCell ref="A27:B27"/>
    <mergeCell ref="A29:B29"/>
    <mergeCell ref="A36:B36"/>
    <mergeCell ref="A76:B76"/>
    <mergeCell ref="AD2:AD3"/>
    <mergeCell ref="AE2:AE3"/>
    <mergeCell ref="A4:B4"/>
    <mergeCell ref="U2:U3"/>
    <mergeCell ref="V2:V3"/>
    <mergeCell ref="W2:W3"/>
    <mergeCell ref="X2:X3"/>
    <mergeCell ref="S2:S3"/>
    <mergeCell ref="T2:T3"/>
    <mergeCell ref="AA2:AA3"/>
    <mergeCell ref="AB2:AB3"/>
    <mergeCell ref="AC2:AC3"/>
    <mergeCell ref="T1:W1"/>
    <mergeCell ref="X1:AA1"/>
    <mergeCell ref="AB1:AE1"/>
    <mergeCell ref="C2:C3"/>
    <mergeCell ref="D2:E2"/>
    <mergeCell ref="F2:G2"/>
    <mergeCell ref="H2:I2"/>
    <mergeCell ref="J2:K2"/>
    <mergeCell ref="L2:M2"/>
    <mergeCell ref="N2:N3"/>
    <mergeCell ref="Y2:Y3"/>
    <mergeCell ref="Z2:Z3"/>
    <mergeCell ref="O2:O3"/>
    <mergeCell ref="P2:P3"/>
    <mergeCell ref="Q2:Q3"/>
    <mergeCell ref="R2:R3"/>
  </mergeCells>
  <phoneticPr fontId="4"/>
  <pageMargins left="1.1811023622047245" right="0.23622047244094491" top="0.3149606299212598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93" max="30" man="1"/>
    <brk id="143" max="30" man="1"/>
  </rowBreaks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183"/>
  <sheetViews>
    <sheetView view="pageBreakPreview" topLeftCell="B1" zoomScale="75" zoomScaleNormal="75" zoomScaleSheetLayoutView="75" workbookViewId="0">
      <pane xSplit="7" ySplit="4" topLeftCell="J5" activePane="bottomRight" state="frozen"/>
      <selection activeCell="B1" sqref="B1"/>
      <selection pane="topRight" activeCell="I1" sqref="I1"/>
      <selection pane="bottomLeft" activeCell="B5" sqref="B5"/>
      <selection pane="bottomRight" activeCell="Z79" sqref="Z79"/>
    </sheetView>
  </sheetViews>
  <sheetFormatPr defaultColWidth="9" defaultRowHeight="13.2"/>
  <cols>
    <col min="1" max="1" width="11.33203125" style="48" hidden="1" customWidth="1"/>
    <col min="2" max="2" width="17.109375" style="48" customWidth="1"/>
    <col min="3" max="3" width="47.109375" style="48" bestFit="1" customWidth="1"/>
    <col min="4" max="5" width="31.6640625" style="48" hidden="1" customWidth="1"/>
    <col min="6" max="8" width="31.6640625" style="53" hidden="1" customWidth="1"/>
    <col min="9" max="11" width="31.6640625" style="53" customWidth="1"/>
    <col min="12" max="12" width="6.77734375" style="48" hidden="1" customWidth="1"/>
    <col min="13" max="13" width="26.77734375" style="48" customWidth="1"/>
    <col min="14" max="14" width="24.33203125" style="48" customWidth="1"/>
    <col min="15" max="15" width="21.109375" style="48" customWidth="1"/>
    <col min="16" max="16384" width="9" style="48"/>
  </cols>
  <sheetData>
    <row r="1" spans="1:14" ht="23.4">
      <c r="A1" s="45"/>
      <c r="B1" s="680" t="s">
        <v>63</v>
      </c>
      <c r="C1" s="680"/>
      <c r="D1" s="680"/>
      <c r="E1" s="680"/>
      <c r="F1" s="680"/>
      <c r="G1" s="681"/>
      <c r="H1" s="681"/>
      <c r="I1" s="681"/>
      <c r="J1" s="228"/>
      <c r="K1" s="289"/>
      <c r="L1" s="47"/>
    </row>
    <row r="2" spans="1:14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4" s="1" customFormat="1" ht="21.75" customHeight="1">
      <c r="B3" s="49" t="s">
        <v>165</v>
      </c>
      <c r="C3" s="49"/>
      <c r="D3" s="49"/>
      <c r="E3" s="49"/>
      <c r="G3" s="9" t="s">
        <v>24</v>
      </c>
      <c r="I3" s="9"/>
      <c r="J3" s="9" t="s">
        <v>162</v>
      </c>
      <c r="K3" s="9" t="s">
        <v>24</v>
      </c>
    </row>
    <row r="4" spans="1:14" s="1" customFormat="1" ht="21.75" customHeight="1">
      <c r="B4" s="49"/>
      <c r="C4" s="49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M4" s="81" t="s">
        <v>196</v>
      </c>
    </row>
    <row r="5" spans="1:14" s="1" customFormat="1" ht="24.9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"/>
    </row>
    <row r="6" spans="1:14" s="1" customFormat="1" ht="24.9" customHeight="1">
      <c r="A6" s="11" t="s">
        <v>43</v>
      </c>
      <c r="B6" s="22" t="s">
        <v>35</v>
      </c>
      <c r="C6" s="23"/>
      <c r="D6" s="24">
        <f>SUM(D7:D15)</f>
        <v>991221588</v>
      </c>
      <c r="E6" s="24">
        <f>SUM(E7:E15)</f>
        <v>791362356</v>
      </c>
      <c r="F6" s="24">
        <v>3069457584</v>
      </c>
      <c r="G6" s="24">
        <f>SUM(G7:G17)</f>
        <v>1767262320</v>
      </c>
      <c r="H6" s="24">
        <f>SUM(H7:H17)</f>
        <v>2141193902</v>
      </c>
      <c r="I6" s="24">
        <f>SUM(I7:I17)</f>
        <v>1275400998</v>
      </c>
      <c r="J6" s="24">
        <f>SUM(J7:J17)</f>
        <v>989900934</v>
      </c>
      <c r="K6" s="286">
        <f>SUM(K7:K17)</f>
        <v>876537323</v>
      </c>
      <c r="M6" s="67">
        <f>K6-J6</f>
        <v>-113363611</v>
      </c>
      <c r="N6" s="1">
        <f>J6/I6</f>
        <v>0.77614878422731171</v>
      </c>
    </row>
    <row r="7" spans="1:14" s="1" customFormat="1" ht="20.100000000000001" customHeight="1">
      <c r="B7" s="25" t="s">
        <v>31</v>
      </c>
      <c r="C7" s="50"/>
      <c r="D7" s="2">
        <v>464131</v>
      </c>
      <c r="E7" s="2">
        <v>464131</v>
      </c>
      <c r="F7" s="2">
        <v>464131</v>
      </c>
      <c r="G7" s="2">
        <v>464131</v>
      </c>
      <c r="H7" s="2">
        <v>467281</v>
      </c>
      <c r="I7" s="2">
        <v>464131</v>
      </c>
      <c r="J7" s="2">
        <v>464131</v>
      </c>
      <c r="K7" s="2">
        <v>464131</v>
      </c>
      <c r="M7" s="67">
        <f t="shared" ref="M7:M47" si="0">K7-J7</f>
        <v>0</v>
      </c>
      <c r="N7" s="1">
        <f>J7/I7</f>
        <v>1</v>
      </c>
    </row>
    <row r="8" spans="1:14" s="1" customFormat="1" ht="20.100000000000001" customHeight="1">
      <c r="B8" s="25" t="s">
        <v>95</v>
      </c>
      <c r="C8" s="50"/>
      <c r="D8" s="2">
        <v>0</v>
      </c>
      <c r="E8" s="2">
        <v>0</v>
      </c>
      <c r="F8" s="2">
        <v>13570372</v>
      </c>
      <c r="G8" s="2">
        <v>3190967</v>
      </c>
      <c r="H8" s="2">
        <v>4293896</v>
      </c>
      <c r="I8" s="2">
        <v>4245844</v>
      </c>
      <c r="J8" s="2">
        <v>2900780</v>
      </c>
      <c r="K8" s="2">
        <v>851138</v>
      </c>
      <c r="M8" s="67">
        <f t="shared" si="0"/>
        <v>-2049642</v>
      </c>
      <c r="N8" s="1">
        <f>J8/I8</f>
        <v>0.6832045642750888</v>
      </c>
    </row>
    <row r="9" spans="1:14" s="1" customFormat="1" ht="20.100000000000001" customHeight="1">
      <c r="B9" s="25" t="s">
        <v>25</v>
      </c>
      <c r="C9" s="50"/>
      <c r="D9" s="2">
        <v>360700000</v>
      </c>
      <c r="E9" s="2">
        <v>280395498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M9" s="67">
        <f t="shared" si="0"/>
        <v>0</v>
      </c>
      <c r="N9" s="1" t="e">
        <f>J9/I9</f>
        <v>#DIV/0!</v>
      </c>
    </row>
    <row r="10" spans="1:14" s="1" customFormat="1" ht="20.100000000000001" customHeight="1">
      <c r="B10" s="25" t="s">
        <v>97</v>
      </c>
      <c r="C10" s="50"/>
      <c r="D10" s="2">
        <v>300000</v>
      </c>
      <c r="E10" s="2">
        <v>0</v>
      </c>
      <c r="F10" s="2">
        <v>2393211325</v>
      </c>
      <c r="G10" s="2">
        <v>1211358431</v>
      </c>
      <c r="H10" s="2">
        <v>1078047730</v>
      </c>
      <c r="I10" s="2">
        <v>962825971</v>
      </c>
      <c r="J10" s="2">
        <v>706686948</v>
      </c>
      <c r="K10" s="2">
        <v>607995855</v>
      </c>
      <c r="M10" s="67">
        <f t="shared" si="0"/>
        <v>-98691093</v>
      </c>
      <c r="N10" s="1">
        <f t="shared" ref="N10:N45" si="1">J10/I10</f>
        <v>0.73397163068423299</v>
      </c>
    </row>
    <row r="11" spans="1:14" s="1" customFormat="1" ht="20.100000000000001" customHeight="1">
      <c r="B11" s="25" t="s">
        <v>26</v>
      </c>
      <c r="C11" s="50"/>
      <c r="D11" s="2">
        <v>82114788</v>
      </c>
      <c r="E11" s="2">
        <v>82114788</v>
      </c>
      <c r="F11" s="2">
        <v>227606386</v>
      </c>
      <c r="G11" s="2">
        <v>358807095</v>
      </c>
      <c r="H11" s="2">
        <v>227801653</v>
      </c>
      <c r="I11" s="2">
        <v>147725583</v>
      </c>
      <c r="J11" s="2">
        <v>156741931</v>
      </c>
      <c r="K11" s="2">
        <v>157252532</v>
      </c>
      <c r="L11" s="1" t="s">
        <v>166</v>
      </c>
      <c r="M11" s="67">
        <f t="shared" si="0"/>
        <v>510601</v>
      </c>
      <c r="N11" s="1">
        <f t="shared" si="1"/>
        <v>1.0610344384289889</v>
      </c>
    </row>
    <row r="12" spans="1:14" s="1" customFormat="1" ht="20.100000000000001" customHeight="1">
      <c r="B12" s="25" t="s">
        <v>27</v>
      </c>
      <c r="C12" s="50"/>
      <c r="D12" s="2">
        <v>526104800</v>
      </c>
      <c r="E12" s="2">
        <v>384845305</v>
      </c>
      <c r="F12" s="2">
        <v>299667904</v>
      </c>
      <c r="G12" s="2">
        <v>133600203</v>
      </c>
      <c r="H12" s="2">
        <v>791419264</v>
      </c>
      <c r="I12" s="2">
        <v>95556060</v>
      </c>
      <c r="J12" s="2">
        <v>69261187</v>
      </c>
      <c r="K12" s="2">
        <v>62490500</v>
      </c>
      <c r="M12" s="67">
        <f t="shared" si="0"/>
        <v>-6770687</v>
      </c>
      <c r="N12" s="1">
        <f t="shared" si="1"/>
        <v>0.72482254919258915</v>
      </c>
    </row>
    <row r="13" spans="1:14" s="1" customFormat="1" ht="20.100000000000001" customHeight="1">
      <c r="B13" s="25" t="s">
        <v>28</v>
      </c>
      <c r="C13" s="50"/>
      <c r="D13" s="2">
        <v>13827915</v>
      </c>
      <c r="E13" s="2">
        <v>35832680</v>
      </c>
      <c r="F13" s="2">
        <v>37935679</v>
      </c>
      <c r="G13" s="2">
        <v>39760693</v>
      </c>
      <c r="H13" s="2">
        <v>39164078</v>
      </c>
      <c r="I13" s="2">
        <v>43406609</v>
      </c>
      <c r="J13" s="2">
        <v>44321518</v>
      </c>
      <c r="K13" s="2">
        <v>44402775</v>
      </c>
      <c r="M13" s="67">
        <f t="shared" si="0"/>
        <v>81257</v>
      </c>
      <c r="N13" s="1">
        <f t="shared" si="1"/>
        <v>1.0210776428078037</v>
      </c>
    </row>
    <row r="14" spans="1:14" s="1" customFormat="1" ht="20.100000000000001" customHeight="1">
      <c r="B14" s="25" t="s">
        <v>96</v>
      </c>
      <c r="C14" s="50"/>
      <c r="D14" s="2">
        <v>7709954</v>
      </c>
      <c r="E14" s="2">
        <v>7709954</v>
      </c>
      <c r="F14" s="2">
        <v>7709954</v>
      </c>
      <c r="G14" s="2">
        <v>7709954</v>
      </c>
      <c r="H14" s="2">
        <v>0</v>
      </c>
      <c r="I14" s="2">
        <v>0</v>
      </c>
      <c r="J14" s="2">
        <v>0</v>
      </c>
      <c r="K14" s="2">
        <v>0</v>
      </c>
      <c r="M14" s="67">
        <f t="shared" si="0"/>
        <v>0</v>
      </c>
      <c r="N14" s="1" t="e">
        <f t="shared" si="1"/>
        <v>#DIV/0!</v>
      </c>
    </row>
    <row r="15" spans="1:14" s="1" customFormat="1" ht="20.100000000000001" customHeight="1">
      <c r="B15" s="25" t="s">
        <v>98</v>
      </c>
      <c r="C15" s="50"/>
      <c r="D15" s="2">
        <v>0</v>
      </c>
      <c r="E15" s="2">
        <v>0</v>
      </c>
      <c r="F15" s="2">
        <v>89257133</v>
      </c>
      <c r="G15" s="2">
        <v>12216876</v>
      </c>
      <c r="H15" s="2">
        <v>0</v>
      </c>
      <c r="I15" s="2">
        <v>0</v>
      </c>
      <c r="J15" s="2">
        <v>0</v>
      </c>
      <c r="K15" s="2">
        <v>0</v>
      </c>
      <c r="M15" s="67">
        <f t="shared" si="0"/>
        <v>0</v>
      </c>
      <c r="N15" s="1" t="e">
        <f t="shared" si="1"/>
        <v>#DIV/0!</v>
      </c>
    </row>
    <row r="16" spans="1:14" s="1" customFormat="1" ht="20.100000000000001" customHeight="1">
      <c r="B16" s="25" t="s">
        <v>223</v>
      </c>
      <c r="C16" s="50"/>
      <c r="D16" s="2"/>
      <c r="E16" s="2"/>
      <c r="F16" s="2"/>
      <c r="G16" s="2">
        <v>153970</v>
      </c>
      <c r="H16" s="2">
        <v>0</v>
      </c>
      <c r="I16" s="2">
        <v>0</v>
      </c>
      <c r="J16" s="2">
        <v>0</v>
      </c>
      <c r="K16" s="2">
        <v>0</v>
      </c>
      <c r="M16" s="67">
        <f t="shared" si="0"/>
        <v>0</v>
      </c>
      <c r="N16" s="1" t="e">
        <f t="shared" si="1"/>
        <v>#DIV/0!</v>
      </c>
    </row>
    <row r="17" spans="1:15" s="1" customFormat="1" ht="20.100000000000001" customHeight="1">
      <c r="B17" s="25" t="s">
        <v>243</v>
      </c>
      <c r="C17" s="50"/>
      <c r="D17" s="2">
        <v>0</v>
      </c>
      <c r="E17" s="2">
        <v>5410</v>
      </c>
      <c r="F17" s="2">
        <v>34700</v>
      </c>
      <c r="G17" s="2">
        <v>0</v>
      </c>
      <c r="H17" s="2">
        <v>0</v>
      </c>
      <c r="I17" s="2">
        <v>21176800</v>
      </c>
      <c r="J17" s="2">
        <v>9524439</v>
      </c>
      <c r="K17" s="2">
        <v>3080392</v>
      </c>
      <c r="M17" s="67">
        <f t="shared" si="0"/>
        <v>-6444047</v>
      </c>
      <c r="N17" s="1">
        <f t="shared" si="1"/>
        <v>0.44975817876166369</v>
      </c>
    </row>
    <row r="18" spans="1:15" s="1" customFormat="1" ht="24.9" customHeight="1">
      <c r="A18" s="11" t="s">
        <v>43</v>
      </c>
      <c r="B18" s="682" t="s">
        <v>167</v>
      </c>
      <c r="C18" s="705"/>
      <c r="D18" s="27">
        <v>4342275</v>
      </c>
      <c r="E18" s="27">
        <v>5293945</v>
      </c>
      <c r="F18" s="24">
        <v>4792428</v>
      </c>
      <c r="G18" s="24">
        <v>3874416</v>
      </c>
      <c r="H18" s="24">
        <v>4195147</v>
      </c>
      <c r="I18" s="24">
        <v>2956111</v>
      </c>
      <c r="J18" s="24">
        <v>3010669</v>
      </c>
      <c r="K18" s="290">
        <v>2591131</v>
      </c>
      <c r="M18" s="67">
        <f t="shared" si="0"/>
        <v>-419538</v>
      </c>
      <c r="N18" s="1">
        <f t="shared" si="1"/>
        <v>1.0184560052041347</v>
      </c>
    </row>
    <row r="19" spans="1:15" s="1" customFormat="1" ht="24.9" customHeight="1">
      <c r="A19" s="11" t="s">
        <v>43</v>
      </c>
      <c r="B19" s="682" t="s">
        <v>61</v>
      </c>
      <c r="C19" s="705"/>
      <c r="D19" s="27">
        <v>2367838200</v>
      </c>
      <c r="E19" s="27">
        <v>2029575600</v>
      </c>
      <c r="F19" s="24">
        <v>1691313000</v>
      </c>
      <c r="G19" s="24">
        <v>676525200</v>
      </c>
      <c r="H19" s="24">
        <v>338262600</v>
      </c>
      <c r="I19" s="24">
        <v>0</v>
      </c>
      <c r="J19" s="24">
        <v>0</v>
      </c>
      <c r="K19" s="24">
        <v>0</v>
      </c>
      <c r="M19" s="67">
        <f t="shared" si="0"/>
        <v>0</v>
      </c>
      <c r="N19" s="1" t="e">
        <f t="shared" si="1"/>
        <v>#DIV/0!</v>
      </c>
    </row>
    <row r="20" spans="1:15" s="1" customFormat="1" ht="24.9" customHeight="1">
      <c r="A20" s="11" t="s">
        <v>43</v>
      </c>
      <c r="B20" s="684" t="s">
        <v>36</v>
      </c>
      <c r="C20" s="684"/>
      <c r="D20" s="24">
        <f>SUM(D21:D22)</f>
        <v>783577519000</v>
      </c>
      <c r="E20" s="24">
        <f>SUM(E21:E22)</f>
        <v>700709109220</v>
      </c>
      <c r="F20" s="24">
        <v>609577519000</v>
      </c>
      <c r="G20" s="24">
        <f>SUM(G21:G22)</f>
        <v>348577519000</v>
      </c>
      <c r="H20" s="24">
        <f>SUM(H21:H22)</f>
        <v>261609081440</v>
      </c>
      <c r="I20" s="24">
        <f>SUM(I21:I22)</f>
        <v>1717443589305</v>
      </c>
      <c r="J20" s="24">
        <f>SUM(J21:J22)</f>
        <v>3303951771767</v>
      </c>
      <c r="K20" s="24">
        <f>SUM(K21:K22)</f>
        <v>3879100740083</v>
      </c>
      <c r="M20" s="67">
        <f t="shared" si="0"/>
        <v>575148968316</v>
      </c>
      <c r="N20" s="1">
        <f t="shared" si="1"/>
        <v>1.9237614512299728</v>
      </c>
    </row>
    <row r="21" spans="1:15" s="1" customFormat="1" ht="20.100000000000001" customHeight="1">
      <c r="B21" s="28" t="s">
        <v>154</v>
      </c>
      <c r="C21" s="29"/>
      <c r="D21" s="2">
        <v>0</v>
      </c>
      <c r="E21" s="2">
        <v>4131590220</v>
      </c>
      <c r="F21" s="2">
        <v>0</v>
      </c>
      <c r="G21" s="2">
        <v>0</v>
      </c>
      <c r="H21" s="2">
        <v>31562440</v>
      </c>
      <c r="I21" s="2">
        <v>201570305</v>
      </c>
      <c r="J21" s="2">
        <v>152252767</v>
      </c>
      <c r="K21" s="2">
        <v>3272042083</v>
      </c>
      <c r="M21" s="67">
        <f t="shared" si="0"/>
        <v>3119789316</v>
      </c>
      <c r="N21" s="1">
        <f t="shared" si="1"/>
        <v>0.75533331658152725</v>
      </c>
    </row>
    <row r="22" spans="1:15" s="1" customFormat="1" ht="20.100000000000001" customHeight="1">
      <c r="B22" s="28" t="s">
        <v>56</v>
      </c>
      <c r="C22" s="29"/>
      <c r="D22" s="2">
        <v>783577519000</v>
      </c>
      <c r="E22" s="2">
        <v>696577519000</v>
      </c>
      <c r="F22" s="2">
        <v>609577519000</v>
      </c>
      <c r="G22" s="2">
        <v>348577519000</v>
      </c>
      <c r="H22" s="2">
        <v>261577519000</v>
      </c>
      <c r="I22" s="2">
        <v>1717242019000</v>
      </c>
      <c r="J22" s="2">
        <v>3303799519000</v>
      </c>
      <c r="K22" s="2">
        <v>3875828698000</v>
      </c>
      <c r="M22" s="67">
        <f t="shared" si="0"/>
        <v>572029179000</v>
      </c>
      <c r="N22" s="1">
        <f t="shared" si="1"/>
        <v>1.9238986016216273</v>
      </c>
    </row>
    <row r="23" spans="1:15" s="1" customFormat="1" ht="24.9" customHeight="1">
      <c r="A23" s="11" t="s">
        <v>43</v>
      </c>
      <c r="B23" s="22" t="s">
        <v>37</v>
      </c>
      <c r="C23" s="30"/>
      <c r="D23" s="31">
        <f>SUM(D24:D26)</f>
        <v>-179518664</v>
      </c>
      <c r="E23" s="31">
        <f>SUM(E24:E26)</f>
        <v>-171034296</v>
      </c>
      <c r="F23" s="31">
        <v>-308420054</v>
      </c>
      <c r="G23" s="31">
        <f>SUM(G24:G26)</f>
        <v>-216748015</v>
      </c>
      <c r="H23" s="31">
        <f>SUM(H24:H26)</f>
        <v>-154278004</v>
      </c>
      <c r="I23" s="31">
        <f>SUM(I24:I26)</f>
        <v>-325351741</v>
      </c>
      <c r="J23" s="31">
        <f>SUM(J24:J26)</f>
        <v>-194511354</v>
      </c>
      <c r="K23" s="287">
        <f>SUM(K24:K26)</f>
        <v>-152402532</v>
      </c>
      <c r="M23" s="67">
        <f t="shared" si="0"/>
        <v>42108822</v>
      </c>
      <c r="N23" s="1">
        <f t="shared" si="1"/>
        <v>0.59784943336141549</v>
      </c>
    </row>
    <row r="24" spans="1:15" s="1" customFormat="1" ht="20.100000000000001" customHeight="1">
      <c r="B24" s="28" t="s">
        <v>229</v>
      </c>
      <c r="C24" s="51"/>
      <c r="D24" s="32">
        <v>-111068664</v>
      </c>
      <c r="E24" s="32">
        <v>-75357010</v>
      </c>
      <c r="F24" s="32">
        <v>-61753995</v>
      </c>
      <c r="G24" s="32">
        <v>-9390676</v>
      </c>
      <c r="H24" s="32">
        <v>0</v>
      </c>
      <c r="I24" s="32">
        <v>-2780350</v>
      </c>
      <c r="J24" s="32">
        <v>-1555825</v>
      </c>
      <c r="K24" s="32">
        <v>-686077</v>
      </c>
      <c r="M24" s="67">
        <f t="shared" si="0"/>
        <v>869748</v>
      </c>
      <c r="N24" s="1">
        <f t="shared" si="1"/>
        <v>0.55957883000341679</v>
      </c>
    </row>
    <row r="25" spans="1:15" s="1" customFormat="1" ht="20.100000000000001" customHeight="1">
      <c r="B25" s="28" t="s">
        <v>230</v>
      </c>
      <c r="C25" s="51"/>
      <c r="D25" s="32">
        <v>-68450000</v>
      </c>
      <c r="E25" s="32">
        <v>-95677286</v>
      </c>
      <c r="F25" s="32">
        <v>0</v>
      </c>
      <c r="G25" s="32">
        <v>-207357339</v>
      </c>
      <c r="H25" s="32">
        <v>-154278004</v>
      </c>
      <c r="I25" s="32">
        <f>-147670630-174900761</f>
        <v>-322571391</v>
      </c>
      <c r="J25" s="32">
        <f>-168573213-24382316</f>
        <v>-192955529</v>
      </c>
      <c r="K25" s="32">
        <v>-151716455</v>
      </c>
      <c r="L25" s="1" t="s">
        <v>168</v>
      </c>
      <c r="M25" s="67">
        <f t="shared" si="0"/>
        <v>41239074</v>
      </c>
      <c r="N25" s="1">
        <f t="shared" si="1"/>
        <v>0.5981793004079522</v>
      </c>
    </row>
    <row r="26" spans="1:15" s="1" customFormat="1" ht="20.100000000000001" customHeight="1">
      <c r="B26" s="28" t="s">
        <v>36</v>
      </c>
      <c r="C26" s="51"/>
      <c r="D26" s="32">
        <v>0</v>
      </c>
      <c r="E26" s="32">
        <v>0</v>
      </c>
      <c r="F26" s="32">
        <v>-246666059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1" t="s">
        <v>169</v>
      </c>
      <c r="M26" s="67">
        <f t="shared" si="0"/>
        <v>0</v>
      </c>
      <c r="N26" s="1" t="e">
        <f t="shared" si="1"/>
        <v>#DIV/0!</v>
      </c>
    </row>
    <row r="27" spans="1:15" s="1" customFormat="1" ht="24.9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M27" s="67">
        <f t="shared" si="0"/>
        <v>6853754213</v>
      </c>
      <c r="N27" s="1">
        <f t="shared" si="1"/>
        <v>1.0045116092723421</v>
      </c>
    </row>
    <row r="28" spans="1:15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2"/>
      <c r="M28" s="67">
        <f t="shared" si="0"/>
        <v>-5311377127</v>
      </c>
      <c r="N28" s="1">
        <f t="shared" si="1"/>
        <v>0.97575223625664043</v>
      </c>
      <c r="O28" s="67" t="s">
        <v>394</v>
      </c>
    </row>
    <row r="29" spans="1:15" s="1" customFormat="1" ht="20.100000000000001" customHeight="1">
      <c r="B29" s="35" t="s">
        <v>0</v>
      </c>
      <c r="D29" s="24">
        <v>135004992932</v>
      </c>
      <c r="E29" s="24">
        <v>130251346520</v>
      </c>
      <c r="F29" s="24">
        <v>130493487437</v>
      </c>
      <c r="G29" s="24">
        <v>106724625814</v>
      </c>
      <c r="H29" s="24">
        <v>106502796929</v>
      </c>
      <c r="I29" s="24">
        <v>106257286272</v>
      </c>
      <c r="J29" s="24">
        <v>106079671320</v>
      </c>
      <c r="K29" s="24">
        <v>106799060658</v>
      </c>
      <c r="M29" s="67">
        <f t="shared" si="0"/>
        <v>719389338</v>
      </c>
      <c r="N29" s="1">
        <f t="shared" si="1"/>
        <v>0.99832844449325253</v>
      </c>
    </row>
    <row r="30" spans="1:15" s="1" customFormat="1" ht="20.100000000000001" customHeight="1">
      <c r="B30" s="35" t="s">
        <v>21</v>
      </c>
      <c r="D30" s="24">
        <v>90894122</v>
      </c>
      <c r="E30" s="24">
        <v>146285237</v>
      </c>
      <c r="F30" s="24">
        <v>167295906</v>
      </c>
      <c r="G30" s="24">
        <v>169644881</v>
      </c>
      <c r="H30" s="24">
        <v>169564674</v>
      </c>
      <c r="I30" s="24">
        <v>169564674</v>
      </c>
      <c r="J30" s="24">
        <v>169294893</v>
      </c>
      <c r="K30" s="24">
        <v>106510640</v>
      </c>
      <c r="M30" s="67">
        <f t="shared" si="0"/>
        <v>-62784253</v>
      </c>
      <c r="N30" s="1">
        <f t="shared" si="1"/>
        <v>0.99840897874754264</v>
      </c>
    </row>
    <row r="31" spans="1:15" s="1" customFormat="1" ht="20.100000000000001" customHeight="1">
      <c r="B31" s="36" t="s">
        <v>1</v>
      </c>
      <c r="D31" s="24">
        <v>47284289222</v>
      </c>
      <c r="E31" s="24">
        <v>50214920778</v>
      </c>
      <c r="F31" s="24">
        <v>57062820728</v>
      </c>
      <c r="G31" s="24">
        <v>47720136340</v>
      </c>
      <c r="H31" s="24">
        <v>45417436093</v>
      </c>
      <c r="I31" s="24">
        <v>43198995081</v>
      </c>
      <c r="J31" s="24">
        <v>41026557072</v>
      </c>
      <c r="K31" s="24">
        <v>39508592581</v>
      </c>
      <c r="M31" s="67">
        <f t="shared" si="0"/>
        <v>-1517964491</v>
      </c>
      <c r="N31" s="1">
        <f t="shared" si="1"/>
        <v>0.94971091329956669</v>
      </c>
    </row>
    <row r="32" spans="1:15" s="1" customFormat="1" ht="20.100000000000001" customHeight="1">
      <c r="B32" s="35" t="s">
        <v>20</v>
      </c>
      <c r="D32" s="24">
        <v>31342731896</v>
      </c>
      <c r="E32" s="24">
        <v>32228699722</v>
      </c>
      <c r="F32" s="24">
        <v>35712794399</v>
      </c>
      <c r="G32" s="24">
        <v>21072368415</v>
      </c>
      <c r="H32" s="24">
        <v>19014046314</v>
      </c>
      <c r="I32" s="24">
        <v>17228573385</v>
      </c>
      <c r="J32" s="24">
        <v>15603987607</v>
      </c>
      <c r="K32" s="290">
        <v>11138794419</v>
      </c>
      <c r="M32" s="67">
        <f t="shared" si="0"/>
        <v>-4465193188</v>
      </c>
      <c r="N32" s="1">
        <f t="shared" si="1"/>
        <v>0.90570398710931921</v>
      </c>
      <c r="O32" s="67" t="s">
        <v>394</v>
      </c>
    </row>
    <row r="33" spans="1:14" s="1" customFormat="1" ht="20.100000000000001" customHeight="1">
      <c r="B33" s="35" t="s">
        <v>203</v>
      </c>
      <c r="D33" s="24"/>
      <c r="E33" s="24"/>
      <c r="F33" s="24"/>
      <c r="G33" s="24">
        <v>516789000</v>
      </c>
      <c r="H33" s="24">
        <v>326093859</v>
      </c>
      <c r="I33" s="24">
        <v>205765225</v>
      </c>
      <c r="J33" s="24">
        <v>129837857</v>
      </c>
      <c r="K33" s="24">
        <v>145013324</v>
      </c>
      <c r="M33" s="67">
        <f t="shared" si="0"/>
        <v>15175467</v>
      </c>
      <c r="N33" s="1">
        <f t="shared" si="1"/>
        <v>0.63100000012149771</v>
      </c>
    </row>
    <row r="34" spans="1:14" s="1" customFormat="1" ht="20.100000000000001" hidden="1" customHeight="1">
      <c r="B34" s="34" t="s">
        <v>279</v>
      </c>
      <c r="D34" s="24"/>
      <c r="E34" s="24"/>
      <c r="F34" s="24"/>
      <c r="G34" s="24"/>
      <c r="H34" s="24"/>
      <c r="I34" s="24">
        <f>I35</f>
        <v>0</v>
      </c>
      <c r="J34" s="24">
        <f>J35</f>
        <v>0</v>
      </c>
      <c r="K34" s="24">
        <f>K35</f>
        <v>0</v>
      </c>
      <c r="M34" s="67">
        <f t="shared" si="0"/>
        <v>0</v>
      </c>
      <c r="N34" s="1" t="e">
        <f t="shared" si="1"/>
        <v>#DIV/0!</v>
      </c>
    </row>
    <row r="35" spans="1:14" s="1" customFormat="1" ht="20.100000000000001" hidden="1" customHeight="1">
      <c r="B35" s="35" t="s">
        <v>280</v>
      </c>
      <c r="D35" s="24"/>
      <c r="E35" s="24"/>
      <c r="F35" s="24"/>
      <c r="G35" s="24"/>
      <c r="H35" s="24"/>
      <c r="I35" s="24">
        <v>0</v>
      </c>
      <c r="J35" s="24">
        <v>0</v>
      </c>
      <c r="K35" s="290">
        <v>0</v>
      </c>
      <c r="M35" s="67">
        <f t="shared" si="0"/>
        <v>0</v>
      </c>
      <c r="N35" s="1" t="e">
        <f t="shared" si="1"/>
        <v>#DIV/0!</v>
      </c>
    </row>
    <row r="36" spans="1:14" s="1" customFormat="1" ht="20.100000000000001" customHeight="1">
      <c r="A36" s="11" t="s">
        <v>43</v>
      </c>
      <c r="B36" s="52" t="s">
        <v>40</v>
      </c>
      <c r="D36" s="31">
        <v>35020544536</v>
      </c>
      <c r="E36" s="31">
        <v>29443004710</v>
      </c>
      <c r="F36" s="31">
        <v>21495087959</v>
      </c>
      <c r="G36" s="31">
        <v>30548583383</v>
      </c>
      <c r="H36" s="31">
        <v>30548583383</v>
      </c>
      <c r="I36" s="31">
        <v>30400498508</v>
      </c>
      <c r="J36" s="31">
        <v>35342199845</v>
      </c>
      <c r="K36" s="291">
        <v>47507331185</v>
      </c>
      <c r="M36" s="67">
        <f t="shared" si="0"/>
        <v>12165131340</v>
      </c>
      <c r="N36" s="1">
        <f t="shared" si="1"/>
        <v>1.1625532994368357</v>
      </c>
    </row>
    <row r="37" spans="1:14" s="1" customFormat="1" ht="24.9" customHeight="1">
      <c r="A37" s="11" t="s">
        <v>43</v>
      </c>
      <c r="B37" s="37" t="s">
        <v>41</v>
      </c>
      <c r="D37" s="31">
        <f>SUM(D38:D39)</f>
        <v>16615354700</v>
      </c>
      <c r="E37" s="31">
        <f>SUM(E38:E39)</f>
        <v>18130038700</v>
      </c>
      <c r="F37" s="31">
        <v>20018772700</v>
      </c>
      <c r="G37" s="31">
        <f>SUM(G38:G39)</f>
        <v>21410266300</v>
      </c>
      <c r="H37" s="31">
        <f>SUM(H38:H39)</f>
        <v>17952409900</v>
      </c>
      <c r="I37" s="31">
        <f>SUM(I38:I39)</f>
        <v>14757189500</v>
      </c>
      <c r="J37" s="31">
        <f>SUM(J38:J39)</f>
        <v>11865267700</v>
      </c>
      <c r="K37" s="31">
        <f>SUM(K38:K39)</f>
        <v>10328298300</v>
      </c>
      <c r="M37" s="67">
        <f t="shared" si="0"/>
        <v>-1536969400</v>
      </c>
      <c r="N37" s="1">
        <f t="shared" si="1"/>
        <v>0.8040330240388931</v>
      </c>
    </row>
    <row r="38" spans="1:14" s="1" customFormat="1" ht="20.100000000000001" customHeight="1">
      <c r="B38" s="28" t="s">
        <v>171</v>
      </c>
      <c r="C38" s="21"/>
      <c r="D38" s="2">
        <v>146354700</v>
      </c>
      <c r="E38" s="2">
        <v>147038700</v>
      </c>
      <c r="F38" s="2">
        <v>127772700</v>
      </c>
      <c r="G38" s="2">
        <v>107266300</v>
      </c>
      <c r="H38" s="2">
        <v>108409900</v>
      </c>
      <c r="I38" s="2">
        <v>110189500</v>
      </c>
      <c r="J38" s="2">
        <v>111267700</v>
      </c>
      <c r="K38" s="2">
        <v>111298300</v>
      </c>
      <c r="M38" s="67">
        <f t="shared" si="0"/>
        <v>30600</v>
      </c>
      <c r="N38" s="1">
        <f t="shared" si="1"/>
        <v>1.0097849613620173</v>
      </c>
    </row>
    <row r="39" spans="1:14" s="1" customFormat="1" ht="20.100000000000001" customHeight="1">
      <c r="B39" s="28" t="s">
        <v>172</v>
      </c>
      <c r="C39" s="21"/>
      <c r="D39" s="2">
        <v>16469000000</v>
      </c>
      <c r="E39" s="2">
        <v>17983000000</v>
      </c>
      <c r="F39" s="2">
        <v>19891000000</v>
      </c>
      <c r="G39" s="2">
        <v>21303000000</v>
      </c>
      <c r="H39" s="2">
        <v>17844000000</v>
      </c>
      <c r="I39" s="2">
        <v>14647000000</v>
      </c>
      <c r="J39" s="2">
        <v>11754000000</v>
      </c>
      <c r="K39" s="2">
        <v>10217000000</v>
      </c>
      <c r="L39" s="2"/>
      <c r="M39" s="67">
        <f t="shared" si="0"/>
        <v>-1537000000</v>
      </c>
      <c r="N39" s="1">
        <f t="shared" si="1"/>
        <v>0.80248515054277325</v>
      </c>
    </row>
    <row r="40" spans="1:14" s="1" customFormat="1" ht="20.100000000000001" customHeight="1">
      <c r="B40" s="37" t="s">
        <v>74</v>
      </c>
      <c r="C40" s="21"/>
      <c r="D40" s="24">
        <f>SUM(D41:D43)</f>
        <v>40000000000</v>
      </c>
      <c r="E40" s="24">
        <f>SUM(E41:E44)</f>
        <v>40000000000</v>
      </c>
      <c r="F40" s="24">
        <v>1414532645505</v>
      </c>
      <c r="G40" s="24">
        <f>SUM(G41:G44)</f>
        <v>10562078908543</v>
      </c>
      <c r="H40" s="24">
        <f>SUM(H41:H45)</f>
        <v>3019297629729</v>
      </c>
      <c r="I40" s="24">
        <f>SUM(I41:I45)</f>
        <v>3076931159662</v>
      </c>
      <c r="J40" s="24">
        <f>SUM(J41:J45)</f>
        <v>3605131815547</v>
      </c>
      <c r="K40" s="286">
        <f>SUM(K41:K45)</f>
        <v>3730223382520</v>
      </c>
      <c r="L40" s="2" t="s">
        <v>181</v>
      </c>
      <c r="M40" s="67">
        <f t="shared" si="0"/>
        <v>125091566973</v>
      </c>
      <c r="N40" s="1">
        <f t="shared" si="1"/>
        <v>1.171664762218152</v>
      </c>
    </row>
    <row r="41" spans="1:14" s="1" customFormat="1" ht="20.100000000000001" hidden="1" customHeight="1">
      <c r="B41" s="28" t="s">
        <v>180</v>
      </c>
      <c r="C41" s="21"/>
      <c r="D41" s="2">
        <v>40000000000</v>
      </c>
      <c r="E41" s="2">
        <v>0</v>
      </c>
      <c r="F41" s="2">
        <v>1268807877250</v>
      </c>
      <c r="G41" s="2">
        <v>10132510642303</v>
      </c>
      <c r="H41" s="2">
        <v>0</v>
      </c>
      <c r="I41" s="2">
        <v>0</v>
      </c>
      <c r="J41" s="2">
        <v>0</v>
      </c>
      <c r="K41" s="2">
        <v>0</v>
      </c>
      <c r="L41" s="2"/>
      <c r="M41" s="67">
        <f t="shared" si="0"/>
        <v>0</v>
      </c>
      <c r="N41" s="1" t="e">
        <f t="shared" si="1"/>
        <v>#DIV/0!</v>
      </c>
    </row>
    <row r="42" spans="1:14" s="1" customFormat="1" ht="20.100000000000001" customHeight="1">
      <c r="B42" s="28" t="s">
        <v>221</v>
      </c>
      <c r="C42" s="21"/>
      <c r="D42" s="2"/>
      <c r="E42" s="2"/>
      <c r="F42" s="2"/>
      <c r="G42" s="2">
        <v>300355139956</v>
      </c>
      <c r="H42" s="2">
        <v>2896758482734</v>
      </c>
      <c r="I42" s="2">
        <v>2932961192816</v>
      </c>
      <c r="J42" s="2">
        <v>3465346653655</v>
      </c>
      <c r="K42" s="2">
        <v>3583195909089</v>
      </c>
      <c r="L42" s="2"/>
      <c r="M42" s="67">
        <f t="shared" si="0"/>
        <v>117849255434</v>
      </c>
      <c r="N42" s="1">
        <f t="shared" si="1"/>
        <v>1.1815180719550691</v>
      </c>
    </row>
    <row r="43" spans="1:14" s="1" customFormat="1" ht="20.100000000000001" customHeight="1">
      <c r="B43" s="28" t="s">
        <v>193</v>
      </c>
      <c r="C43" s="21"/>
      <c r="D43" s="2"/>
      <c r="E43" s="2">
        <v>0</v>
      </c>
      <c r="F43" s="2"/>
      <c r="G43" s="2">
        <v>87380094515</v>
      </c>
      <c r="H43" s="2">
        <v>82845231563</v>
      </c>
      <c r="I43" s="2">
        <v>79287600111</v>
      </c>
      <c r="J43" s="2">
        <v>77398110296</v>
      </c>
      <c r="K43" s="2">
        <v>77598705467</v>
      </c>
      <c r="L43" s="2"/>
      <c r="M43" s="67">
        <f t="shared" si="0"/>
        <v>200595171</v>
      </c>
      <c r="N43" s="1">
        <f t="shared" si="1"/>
        <v>0.97616916374874785</v>
      </c>
    </row>
    <row r="44" spans="1:14" s="1" customFormat="1" ht="20.100000000000001" customHeight="1">
      <c r="B44" s="28" t="s">
        <v>75</v>
      </c>
      <c r="C44" s="21"/>
      <c r="D44" s="2">
        <v>40000000000</v>
      </c>
      <c r="E44" s="2">
        <v>40000000000</v>
      </c>
      <c r="F44" s="2">
        <v>40000000000</v>
      </c>
      <c r="G44" s="2">
        <v>41833031769</v>
      </c>
      <c r="H44" s="2">
        <v>22457708603</v>
      </c>
      <c r="I44" s="2">
        <v>21646475218</v>
      </c>
      <c r="J44" s="2">
        <v>21698784236</v>
      </c>
      <c r="K44" s="2">
        <v>1711846323</v>
      </c>
      <c r="L44" s="2"/>
      <c r="M44" s="67">
        <f t="shared" si="0"/>
        <v>-19986937913</v>
      </c>
      <c r="N44" s="1">
        <f t="shared" si="1"/>
        <v>1.0024165143504058</v>
      </c>
    </row>
    <row r="45" spans="1:14" s="1" customFormat="1" ht="20.100000000000001" customHeight="1">
      <c r="B45" s="28" t="s">
        <v>225</v>
      </c>
      <c r="C45" s="21"/>
      <c r="D45" s="2"/>
      <c r="E45" s="2"/>
      <c r="F45" s="2"/>
      <c r="G45" s="32" t="s">
        <v>226</v>
      </c>
      <c r="H45" s="32">
        <v>17236206829</v>
      </c>
      <c r="I45" s="2">
        <v>43035891517</v>
      </c>
      <c r="J45" s="2">
        <v>40688267360</v>
      </c>
      <c r="K45" s="2">
        <v>67716921641</v>
      </c>
      <c r="L45" s="2"/>
      <c r="M45" s="67">
        <f t="shared" si="0"/>
        <v>27028654281</v>
      </c>
      <c r="N45" s="1">
        <f t="shared" si="1"/>
        <v>0.94544962183314729</v>
      </c>
    </row>
    <row r="46" spans="1:14" s="1" customFormat="1" ht="20.100000000000001" customHeight="1">
      <c r="B46" s="28"/>
      <c r="C46" s="21"/>
      <c r="D46" s="2"/>
      <c r="E46" s="2"/>
      <c r="F46" s="2"/>
      <c r="G46" s="2"/>
      <c r="H46" s="2"/>
      <c r="I46" s="2"/>
      <c r="J46" s="2" t="s">
        <v>391</v>
      </c>
      <c r="K46" s="2" t="s">
        <v>392</v>
      </c>
      <c r="L46" s="2"/>
      <c r="M46" s="67" t="s">
        <v>393</v>
      </c>
    </row>
    <row r="47" spans="1:14" s="10" customFormat="1" ht="24.9" customHeight="1">
      <c r="B47" s="38" t="s">
        <v>5</v>
      </c>
      <c r="C47" s="26"/>
      <c r="D47" s="39">
        <f>D6+D18+D19+D20+D23+D27+D37+D40</f>
        <v>1092120209807</v>
      </c>
      <c r="E47" s="39">
        <f>E6+E18+E19+E20+E23+E27+E37+E40</f>
        <v>1003778602492</v>
      </c>
      <c r="F47" s="39">
        <v>2293517566592</v>
      </c>
      <c r="G47" s="39">
        <f>G6+G18+G19+G20+G23+G27+G37+G40</f>
        <v>11140532966597</v>
      </c>
      <c r="H47" s="39">
        <f>H6+H18+H19+H20+H23+H27+H37+H40</f>
        <v>3503167015966</v>
      </c>
      <c r="I47" s="39">
        <f>I6+I18+I19+I20+I23+I27+I37+I40</f>
        <v>5007545626980</v>
      </c>
      <c r="J47" s="39">
        <f>J6+J18+J19+J20+J23+J27+J37+J40</f>
        <v>7120098803857</v>
      </c>
      <c r="K47" s="39">
        <f>K6+K18+K19+K20+K23+K27+K37+K40</f>
        <v>7825584449632</v>
      </c>
      <c r="M47" s="67">
        <f t="shared" si="0"/>
        <v>705485645775</v>
      </c>
      <c r="N47" s="229">
        <f>J47/I47</f>
        <v>1.4218739746463498</v>
      </c>
    </row>
    <row r="48" spans="1:14" s="1" customFormat="1" ht="24.9" customHeight="1">
      <c r="B48" s="38"/>
      <c r="C48" s="26"/>
      <c r="D48" s="26"/>
      <c r="E48" s="26"/>
      <c r="F48" s="40"/>
      <c r="G48" s="40"/>
      <c r="H48" s="40"/>
      <c r="I48" s="40"/>
      <c r="J48" s="40"/>
      <c r="K48" s="4"/>
      <c r="L48" s="2"/>
      <c r="M48" s="67" t="s">
        <v>392</v>
      </c>
    </row>
    <row r="49" spans="1:14" s="1" customFormat="1" ht="24.9" customHeight="1">
      <c r="B49" s="38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2"/>
      <c r="M49" s="67" t="s">
        <v>264</v>
      </c>
    </row>
    <row r="50" spans="1:14" s="1" customFormat="1" ht="24.9" customHeight="1">
      <c r="A50" s="11" t="s">
        <v>43</v>
      </c>
      <c r="B50" s="22" t="s">
        <v>62</v>
      </c>
      <c r="C50" s="41"/>
      <c r="D50" s="24">
        <f>SUM(D51:D53)</f>
        <v>290507861841</v>
      </c>
      <c r="E50" s="24">
        <f>SUM(E51:E53)</f>
        <v>277960471041</v>
      </c>
      <c r="F50" s="24">
        <v>260806632924</v>
      </c>
      <c r="G50" s="24">
        <f>SUM(G51:G53)</f>
        <v>212784450258</v>
      </c>
      <c r="H50" s="24">
        <f>SUM(H51:H53)</f>
        <v>196980318635</v>
      </c>
      <c r="I50" s="24">
        <f>SUM(I51:I53)</f>
        <v>181140914054</v>
      </c>
      <c r="J50" s="24">
        <f>SUM(J51:J53)</f>
        <v>163824425391</v>
      </c>
      <c r="K50" s="24">
        <f>SUM(K51:K53)</f>
        <v>148759833875</v>
      </c>
      <c r="M50" s="67">
        <f t="shared" ref="M50:M63" si="2">K50-J50</f>
        <v>-15064591516</v>
      </c>
      <c r="N50" s="1">
        <f>J50/I50</f>
        <v>0.90440321694612968</v>
      </c>
    </row>
    <row r="51" spans="1:14" s="1" customFormat="1" ht="20.100000000000001" customHeight="1">
      <c r="B51" s="25" t="s">
        <v>277</v>
      </c>
      <c r="D51" s="2">
        <v>9194000</v>
      </c>
      <c r="E51" s="2">
        <v>8953000</v>
      </c>
      <c r="F51" s="2">
        <v>9181000</v>
      </c>
      <c r="G51" s="2">
        <v>16289000</v>
      </c>
      <c r="H51" s="2">
        <v>18225000</v>
      </c>
      <c r="I51" s="2">
        <v>16783000</v>
      </c>
      <c r="J51" s="2">
        <v>17580000</v>
      </c>
      <c r="K51" s="2">
        <v>322699000</v>
      </c>
      <c r="M51" s="67">
        <f t="shared" si="2"/>
        <v>305119000</v>
      </c>
      <c r="N51" s="1">
        <f t="shared" ref="N51:N63" si="3">J51/I51</f>
        <v>1.0474885300601799</v>
      </c>
    </row>
    <row r="52" spans="1:14" s="1" customFormat="1" ht="20.100000000000001" customHeight="1">
      <c r="B52" s="25" t="s">
        <v>30</v>
      </c>
      <c r="D52" s="2">
        <v>8831841</v>
      </c>
      <c r="E52" s="2">
        <v>8647041</v>
      </c>
      <c r="F52" s="2">
        <v>10032924</v>
      </c>
      <c r="G52" s="2">
        <v>9018258</v>
      </c>
      <c r="H52" s="2">
        <v>9267635</v>
      </c>
      <c r="I52" s="2">
        <v>9036054</v>
      </c>
      <c r="J52" s="2">
        <v>8934391</v>
      </c>
      <c r="K52" s="2">
        <v>8174875</v>
      </c>
      <c r="M52" s="67">
        <f t="shared" si="2"/>
        <v>-759516</v>
      </c>
      <c r="N52" s="1">
        <f t="shared" si="3"/>
        <v>0.98874918188846594</v>
      </c>
    </row>
    <row r="53" spans="1:14" s="1" customFormat="1" ht="20.100000000000001" customHeight="1">
      <c r="B53" s="25" t="s">
        <v>60</v>
      </c>
      <c r="D53" s="2">
        <v>290489836000</v>
      </c>
      <c r="E53" s="80">
        <v>277942871000</v>
      </c>
      <c r="F53" s="2">
        <v>260787419000</v>
      </c>
      <c r="G53" s="2">
        <v>212759143000</v>
      </c>
      <c r="H53" s="2">
        <v>196952826000</v>
      </c>
      <c r="I53" s="2">
        <v>181115095000</v>
      </c>
      <c r="J53" s="2">
        <v>163797911000</v>
      </c>
      <c r="K53" s="2">
        <v>148428960000</v>
      </c>
      <c r="M53" s="67">
        <f t="shared" si="2"/>
        <v>-15368951000</v>
      </c>
      <c r="N53" s="1">
        <f t="shared" si="3"/>
        <v>0.90438574984597497</v>
      </c>
    </row>
    <row r="54" spans="1:14" s="1" customFormat="1" ht="24.9" customHeight="1">
      <c r="A54" s="11" t="s">
        <v>43</v>
      </c>
      <c r="B54" s="37" t="s">
        <v>2</v>
      </c>
      <c r="C54" s="21"/>
      <c r="D54" s="24">
        <v>2662619000</v>
      </c>
      <c r="E54" s="24">
        <v>2635825000</v>
      </c>
      <c r="F54" s="24">
        <v>3364250000</v>
      </c>
      <c r="G54" s="24">
        <v>3261209000</v>
      </c>
      <c r="H54" s="24">
        <v>3276722000</v>
      </c>
      <c r="I54" s="24">
        <v>3252169000</v>
      </c>
      <c r="J54" s="24">
        <v>3049066000</v>
      </c>
      <c r="K54" s="24">
        <v>2981267000</v>
      </c>
      <c r="M54" s="67">
        <f t="shared" si="2"/>
        <v>-67799000</v>
      </c>
      <c r="N54" s="1">
        <f t="shared" si="3"/>
        <v>0.93754844843549023</v>
      </c>
    </row>
    <row r="55" spans="1:14" s="1" customFormat="1" ht="24.9" customHeight="1">
      <c r="A55" s="11"/>
      <c r="B55" s="37" t="s">
        <v>3</v>
      </c>
      <c r="C55" s="21"/>
      <c r="D55" s="24">
        <f>SUM(D56:D58)</f>
        <v>110420822768</v>
      </c>
      <c r="E55" s="24">
        <f>SUM(E56:E58)</f>
        <v>106740571646</v>
      </c>
      <c r="F55" s="24">
        <v>90298041582</v>
      </c>
      <c r="G55" s="24">
        <f>SUM(G56:G58)</f>
        <v>90667019558</v>
      </c>
      <c r="H55" s="24">
        <f>SUM(H56:H58)</f>
        <v>88061685699</v>
      </c>
      <c r="I55" s="24">
        <f>SUM(I56:I58)</f>
        <v>86877139396</v>
      </c>
      <c r="J55" s="24">
        <f>SUM(J56:J58)</f>
        <v>86856815108</v>
      </c>
      <c r="K55" s="24">
        <f>SUM(K56:K58)</f>
        <v>91701476386</v>
      </c>
      <c r="M55" s="67">
        <f t="shared" si="2"/>
        <v>4844661278</v>
      </c>
      <c r="N55" s="1">
        <f t="shared" si="3"/>
        <v>0.99976605712226141</v>
      </c>
    </row>
    <row r="56" spans="1:14" s="1" customFormat="1" ht="24.9" customHeight="1">
      <c r="A56" s="11" t="s">
        <v>43</v>
      </c>
      <c r="B56" s="25" t="s">
        <v>59</v>
      </c>
      <c r="C56" s="21"/>
      <c r="D56" s="2">
        <v>65059480421</v>
      </c>
      <c r="E56" s="2">
        <v>63921566129</v>
      </c>
      <c r="F56" s="2">
        <v>53542058998</v>
      </c>
      <c r="G56" s="2">
        <v>53431726391</v>
      </c>
      <c r="H56" s="2">
        <v>52860416099</v>
      </c>
      <c r="I56" s="2">
        <v>53305967592</v>
      </c>
      <c r="J56" s="2">
        <v>55250054057</v>
      </c>
      <c r="K56" s="2">
        <v>62760559540</v>
      </c>
      <c r="M56" s="67">
        <f t="shared" si="2"/>
        <v>7510505483</v>
      </c>
      <c r="N56" s="1">
        <f t="shared" si="3"/>
        <v>1.0364703344263422</v>
      </c>
    </row>
    <row r="57" spans="1:14" s="1" customFormat="1" ht="24.9" customHeight="1">
      <c r="A57" s="11"/>
      <c r="B57" s="25" t="s">
        <v>253</v>
      </c>
      <c r="C57" s="21"/>
      <c r="D57" s="2">
        <v>44859131000</v>
      </c>
      <c r="E57" s="2">
        <v>42181987000</v>
      </c>
      <c r="F57" s="2">
        <v>36140701044</v>
      </c>
      <c r="G57" s="2">
        <v>36570047000</v>
      </c>
      <c r="H57" s="2">
        <v>34341879000</v>
      </c>
      <c r="I57" s="2">
        <v>32768786000</v>
      </c>
      <c r="J57" s="2">
        <v>30860173000</v>
      </c>
      <c r="K57" s="2">
        <v>28254788000</v>
      </c>
      <c r="M57" s="67">
        <f t="shared" si="2"/>
        <v>-2605385000</v>
      </c>
      <c r="N57" s="1">
        <f t="shared" si="3"/>
        <v>0.94175515077061445</v>
      </c>
    </row>
    <row r="58" spans="1:14" s="1" customFormat="1" ht="24.9" customHeight="1">
      <c r="A58" s="11"/>
      <c r="B58" s="25" t="s">
        <v>173</v>
      </c>
      <c r="C58" s="21"/>
      <c r="D58" s="2">
        <v>502211347</v>
      </c>
      <c r="E58" s="80">
        <v>637018517</v>
      </c>
      <c r="F58" s="2">
        <v>615281540</v>
      </c>
      <c r="G58" s="2">
        <v>665246167</v>
      </c>
      <c r="H58" s="2">
        <v>859390600</v>
      </c>
      <c r="I58" s="2">
        <v>802385804</v>
      </c>
      <c r="J58" s="2">
        <v>746588051</v>
      </c>
      <c r="K58" s="2">
        <v>686128846</v>
      </c>
      <c r="M58" s="67">
        <f t="shared" si="2"/>
        <v>-60459205</v>
      </c>
      <c r="N58" s="1">
        <f t="shared" si="3"/>
        <v>0.93046019418359505</v>
      </c>
    </row>
    <row r="59" spans="1:14" s="1" customFormat="1" ht="24.9" customHeight="1">
      <c r="A59" s="11" t="s">
        <v>43</v>
      </c>
      <c r="B59" s="37" t="s">
        <v>42</v>
      </c>
      <c r="C59" s="21"/>
      <c r="D59" s="24">
        <v>10028637512000</v>
      </c>
      <c r="E59" s="79">
        <v>9594166786000</v>
      </c>
      <c r="F59" s="31">
        <v>8544864015000</v>
      </c>
      <c r="G59" s="31">
        <v>6218095004000</v>
      </c>
      <c r="H59" s="31">
        <v>5572908286000</v>
      </c>
      <c r="I59" s="31">
        <v>5013245005000</v>
      </c>
      <c r="J59" s="31">
        <v>4224784848000</v>
      </c>
      <c r="K59" s="31">
        <v>3614068073000</v>
      </c>
      <c r="M59" s="67">
        <f t="shared" si="2"/>
        <v>-610716775000</v>
      </c>
      <c r="N59" s="1">
        <f t="shared" si="3"/>
        <v>0.84272459131488231</v>
      </c>
    </row>
    <row r="60" spans="1:14" s="1" customFormat="1" ht="24.9" customHeight="1">
      <c r="A60" s="11" t="s">
        <v>43</v>
      </c>
      <c r="B60" s="46" t="s">
        <v>38</v>
      </c>
      <c r="C60" s="3"/>
      <c r="D60" s="24">
        <f>SUM(D61:D62)</f>
        <v>19477211968000</v>
      </c>
      <c r="E60" s="24">
        <f>SUM(E61:E62)</f>
        <v>21551540681000</v>
      </c>
      <c r="F60" s="24">
        <v>22625489970559</v>
      </c>
      <c r="G60" s="24">
        <f>SUM(G61:G62)</f>
        <v>25423713533413</v>
      </c>
      <c r="H60" s="24">
        <f>SUM(H61:H62)</f>
        <v>6676157718087</v>
      </c>
      <c r="I60" s="24">
        <f>SUM(I61:I62)</f>
        <v>6226185000000</v>
      </c>
      <c r="J60" s="24">
        <f>SUM(J61:J62)</f>
        <v>6250327488321</v>
      </c>
      <c r="K60" s="24">
        <f>SUM(K61:K62)</f>
        <v>5170422832755</v>
      </c>
      <c r="M60" s="67">
        <f t="shared" si="2"/>
        <v>-1079904655566</v>
      </c>
      <c r="N60" s="1">
        <f t="shared" si="3"/>
        <v>1.00387757323642</v>
      </c>
    </row>
    <row r="61" spans="1:14" s="1" customFormat="1" ht="20.100000000000001" customHeight="1">
      <c r="B61" s="28" t="s">
        <v>174</v>
      </c>
      <c r="C61" s="21"/>
      <c r="D61" s="2">
        <v>0</v>
      </c>
      <c r="E61" s="2">
        <v>7307213000</v>
      </c>
      <c r="F61" s="2">
        <v>316502559</v>
      </c>
      <c r="G61" s="2">
        <v>240065413</v>
      </c>
      <c r="H61" s="2">
        <v>57829087</v>
      </c>
      <c r="I61" s="2">
        <v>0</v>
      </c>
      <c r="J61" s="2">
        <v>42488321</v>
      </c>
      <c r="K61" s="2">
        <v>137832755</v>
      </c>
      <c r="M61" s="67">
        <f t="shared" si="2"/>
        <v>95344434</v>
      </c>
      <c r="N61" s="1" t="e">
        <f t="shared" si="3"/>
        <v>#DIV/0!</v>
      </c>
    </row>
    <row r="62" spans="1:14" s="1" customFormat="1" ht="20.100000000000001" customHeight="1">
      <c r="B62" s="28" t="s">
        <v>32</v>
      </c>
      <c r="C62" s="21"/>
      <c r="D62" s="2">
        <v>19477211968000</v>
      </c>
      <c r="E62" s="2">
        <v>21544233468000</v>
      </c>
      <c r="F62" s="2">
        <v>22625173468000</v>
      </c>
      <c r="G62" s="2">
        <v>25423473468000</v>
      </c>
      <c r="H62" s="2">
        <v>6676099889000</v>
      </c>
      <c r="I62" s="2">
        <v>6226185000000</v>
      </c>
      <c r="J62" s="2">
        <v>6250285000000</v>
      </c>
      <c r="K62" s="2">
        <v>5170285000000</v>
      </c>
      <c r="M62" s="67">
        <f t="shared" si="2"/>
        <v>-1080000000000</v>
      </c>
      <c r="N62" s="1">
        <f t="shared" si="3"/>
        <v>1.0038707491023797</v>
      </c>
    </row>
    <row r="63" spans="1:14" s="1" customFormat="1" ht="24.9" customHeight="1">
      <c r="B63" s="19" t="s">
        <v>4</v>
      </c>
      <c r="C63" s="38"/>
      <c r="D63" s="42">
        <f>+D50+D54+D55+D59+D60</f>
        <v>29909440783609</v>
      </c>
      <c r="E63" s="42">
        <f>+E50+E54+E55+E59+E60</f>
        <v>31533044334687</v>
      </c>
      <c r="F63" s="42">
        <v>31524822910065</v>
      </c>
      <c r="G63" s="42">
        <f>+G50+G54+G55+G59+G60</f>
        <v>31948521216229</v>
      </c>
      <c r="H63" s="42">
        <f>+H50+H54+H55+H59+H60</f>
        <v>12537384730421</v>
      </c>
      <c r="I63" s="42">
        <f>+I50+I54+I55+I59+I60</f>
        <v>11510700227450</v>
      </c>
      <c r="J63" s="42">
        <f>+J50+J54+J55+J59+J60</f>
        <v>10728842642820</v>
      </c>
      <c r="K63" s="42">
        <f>+K50+K54+K55+K59+K60</f>
        <v>9027933483016</v>
      </c>
      <c r="L63" s="2"/>
      <c r="M63" s="67">
        <f t="shared" si="2"/>
        <v>-1700909159804</v>
      </c>
      <c r="N63" s="1">
        <f t="shared" si="3"/>
        <v>0.93207558452738826</v>
      </c>
    </row>
    <row r="64" spans="1:14" s="1" customFormat="1" ht="24.9" customHeight="1">
      <c r="B64" s="19"/>
      <c r="C64" s="38"/>
      <c r="D64" s="42"/>
      <c r="E64" s="42"/>
      <c r="F64" s="42"/>
      <c r="G64" s="42"/>
      <c r="H64" s="42"/>
      <c r="I64" s="42"/>
      <c r="J64" s="42"/>
      <c r="K64" s="42"/>
      <c r="L64" s="2"/>
      <c r="M64" s="67"/>
    </row>
    <row r="65" spans="1:14" s="1" customFormat="1" ht="24.9" customHeight="1">
      <c r="B65" s="38" t="s">
        <v>52</v>
      </c>
      <c r="C65" s="4"/>
      <c r="D65" s="4"/>
      <c r="E65" s="4"/>
      <c r="F65" s="4"/>
      <c r="G65" s="4"/>
      <c r="H65" s="4"/>
      <c r="I65" s="4"/>
      <c r="J65" s="4"/>
      <c r="K65" s="4"/>
      <c r="L65" s="2"/>
      <c r="M65" s="67"/>
    </row>
    <row r="66" spans="1:14" s="1" customFormat="1" ht="24.9" customHeight="1">
      <c r="A66" s="11" t="s">
        <v>43</v>
      </c>
      <c r="B66" s="3" t="s">
        <v>53</v>
      </c>
      <c r="C66" s="41"/>
      <c r="D66" s="2">
        <v>0</v>
      </c>
      <c r="E66" s="2">
        <f>D68</f>
        <v>-28817320573802</v>
      </c>
      <c r="F66" s="2">
        <v>-30394988690785</v>
      </c>
      <c r="G66" s="2">
        <v>-29103954932092</v>
      </c>
      <c r="H66" s="2">
        <v>-20809775024465</v>
      </c>
      <c r="I66" s="2">
        <f>H68</f>
        <v>-9034217714455</v>
      </c>
      <c r="J66" s="2">
        <f>I68</f>
        <v>-6503154600470</v>
      </c>
      <c r="K66" s="2">
        <f>J68</f>
        <v>-3608743838963</v>
      </c>
      <c r="M66" s="67">
        <f>K66-J66</f>
        <v>2894410761507</v>
      </c>
      <c r="N66" s="1">
        <f>J66/I66</f>
        <v>0.71983593998014583</v>
      </c>
    </row>
    <row r="67" spans="1:14" s="1" customFormat="1" ht="20.100000000000001" customHeight="1">
      <c r="B67" s="3" t="s">
        <v>187</v>
      </c>
      <c r="D67" s="2">
        <f>+D68-D66</f>
        <v>-28817320573802</v>
      </c>
      <c r="E67" s="80">
        <f>+E68-E66</f>
        <v>-1711945158393</v>
      </c>
      <c r="F67" s="2">
        <v>1163683347312</v>
      </c>
      <c r="G67" s="2">
        <v>8294179907627</v>
      </c>
      <c r="H67" s="2">
        <v>11775557310010</v>
      </c>
      <c r="I67" s="2">
        <v>2531063113985</v>
      </c>
      <c r="J67" s="2">
        <v>2894410761507</v>
      </c>
      <c r="K67" s="2">
        <f>K68-K66</f>
        <v>2406394805579</v>
      </c>
      <c r="M67" s="67">
        <f>K67-J67</f>
        <v>-488015955928</v>
      </c>
      <c r="N67" s="1">
        <f>J67/I67</f>
        <v>1.143555348546774</v>
      </c>
    </row>
    <row r="68" spans="1:14" s="8" customFormat="1" ht="24.9" customHeight="1">
      <c r="B68" s="38" t="s">
        <v>54</v>
      </c>
      <c r="C68" s="43"/>
      <c r="D68" s="44">
        <f>+D70-D63</f>
        <v>-28817320573802</v>
      </c>
      <c r="E68" s="84">
        <f>+E70-E63</f>
        <v>-30529265732195</v>
      </c>
      <c r="F68" s="44">
        <v>-29231305343473</v>
      </c>
      <c r="G68" s="44">
        <f>+G70-G63</f>
        <v>-20807988249632</v>
      </c>
      <c r="H68" s="44">
        <f>+H70-H63</f>
        <v>-9034217714455</v>
      </c>
      <c r="I68" s="44">
        <f>+I70-I63</f>
        <v>-6503154600470</v>
      </c>
      <c r="J68" s="44">
        <f>+J70-J63</f>
        <v>-3608743838963</v>
      </c>
      <c r="K68" s="44">
        <f>K47-K63</f>
        <v>-1202349033384</v>
      </c>
      <c r="L68" s="2"/>
      <c r="M68" s="67">
        <f>K68-J68</f>
        <v>2406394805579</v>
      </c>
      <c r="N68" s="229">
        <f>J68/I68</f>
        <v>0.55492204332681661</v>
      </c>
    </row>
    <row r="69" spans="1:14" s="8" customFormat="1" ht="24.9" customHeight="1">
      <c r="B69" s="38"/>
      <c r="C69" s="43"/>
      <c r="D69" s="44"/>
      <c r="E69" s="44"/>
      <c r="F69" s="44"/>
      <c r="G69" s="44"/>
      <c r="H69" s="44"/>
      <c r="I69" s="44"/>
      <c r="J69" s="44"/>
      <c r="K69" s="44"/>
      <c r="L69" s="2"/>
      <c r="M69" s="67"/>
      <c r="N69" s="1"/>
    </row>
    <row r="70" spans="1:14" s="8" customFormat="1" ht="24.9" customHeight="1">
      <c r="B70" s="38" t="s">
        <v>55</v>
      </c>
      <c r="C70" s="38"/>
      <c r="D70" s="42">
        <f>+D47</f>
        <v>1092120209807</v>
      </c>
      <c r="E70" s="42">
        <f>+E47</f>
        <v>1003778602492</v>
      </c>
      <c r="F70" s="42">
        <v>2293517566592</v>
      </c>
      <c r="G70" s="42">
        <f>+G47</f>
        <v>11140532966597</v>
      </c>
      <c r="H70" s="42">
        <f>+H47</f>
        <v>3503167015966</v>
      </c>
      <c r="I70" s="42">
        <f>+I47</f>
        <v>5007545626980</v>
      </c>
      <c r="J70" s="42">
        <f>+J47</f>
        <v>7120098803857</v>
      </c>
      <c r="K70" s="42">
        <f>+K47</f>
        <v>7825584449632</v>
      </c>
      <c r="L70" s="2"/>
      <c r="M70" s="67">
        <f>K70-J70</f>
        <v>705485645775</v>
      </c>
      <c r="N70" s="229">
        <f>J70/I70</f>
        <v>1.4218739746463498</v>
      </c>
    </row>
    <row r="71" spans="1:14" s="8" customFormat="1" ht="24.9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2"/>
    </row>
    <row r="72" spans="1:14" s="8" customFormat="1" ht="24.9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2"/>
    </row>
    <row r="73" spans="1:14" s="8" customFormat="1" ht="24.9" customHeight="1">
      <c r="B73" s="6"/>
      <c r="C73" s="7"/>
      <c r="D73" s="7"/>
      <c r="E73" s="7"/>
      <c r="F73" s="7"/>
      <c r="G73" s="7"/>
      <c r="H73" s="7"/>
      <c r="I73" s="7"/>
      <c r="J73" s="7"/>
      <c r="K73" s="7"/>
      <c r="L73" s="2"/>
    </row>
    <row r="74" spans="1:14" s="8" customFormat="1" ht="24.9" customHeight="1">
      <c r="B74" s="5"/>
      <c r="C74" s="3"/>
      <c r="D74" s="3"/>
      <c r="E74" s="3"/>
      <c r="F74" s="4"/>
      <c r="G74" s="4"/>
      <c r="H74" s="4"/>
      <c r="I74" s="4"/>
      <c r="J74" s="4"/>
      <c r="K74" s="4"/>
      <c r="L74" s="2"/>
    </row>
    <row r="75" spans="1:14" ht="15.9" customHeight="1"/>
    <row r="76" spans="1:14" ht="15.9" customHeight="1"/>
    <row r="77" spans="1:14" ht="15.9" customHeight="1"/>
    <row r="78" spans="1:14" ht="15.9" customHeight="1"/>
    <row r="79" spans="1:14" ht="15.9" customHeight="1"/>
    <row r="80" spans="1:14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</sheetData>
  <autoFilter ref="A4:N70"/>
  <customSheetViews>
    <customSheetView guid="{FCEC90E1-064A-47C2-BBCA-B539C4D7DA04}" scale="75" showPageBreaks="1" fitToPage="1" printArea="1" showAutoFilter="1" hiddenRows="1" hiddenColumns="1" state="hidden" view="pageBreakPreview" topLeftCell="B1">
      <pane xSplit="6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1"/>
      <headerFooter alignWithMargins="0">
        <oddHeader>&amp;R&amp;D</oddHeader>
      </headerFooter>
      <autoFilter ref="A4:N70"/>
    </customSheetView>
    <customSheetView guid="{C0EB92A2-550F-4994-BABC-FD160CA8AEF3}" scale="75" showPageBreaks="1" fitToPage="1" printArea="1" showAutoFilter="1" hiddenRows="1" hiddenColumns="1" view="pageBreakPreview" topLeftCell="B1">
      <pane xSplit="6" ySplit="4" topLeftCell="J5" activePane="bottomRight" state="frozen"/>
      <selection pane="bottomRight" activeCell="K25" sqref="K25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2"/>
      <headerFooter alignWithMargins="0">
        <oddHeader>&amp;R&amp;D</oddHeader>
      </headerFooter>
      <autoFilter ref="B1:O1"/>
    </customSheetView>
    <customSheetView guid="{345E6AB3-76D0-436A-B51D-132C5D34B360}" scale="75" showPageBreaks="1" fitToPage="1" printArea="1" showAutoFilter="1" hiddenRows="1" hiddenColumns="1" state="hidden" view="pageBreakPreview" topLeftCell="B1">
      <pane xSplit="6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3"/>
      <headerFooter alignWithMargins="0">
        <oddHeader>&amp;R&amp;D</oddHeader>
      </headerFooter>
      <autoFilter ref="A4:N70"/>
    </customSheetView>
  </customSheetViews>
  <mergeCells count="4">
    <mergeCell ref="B18:C18"/>
    <mergeCell ref="B20:C20"/>
    <mergeCell ref="B19:C19"/>
    <mergeCell ref="B1:I1"/>
  </mergeCells>
  <phoneticPr fontId="4"/>
  <printOptions horizontalCentered="1"/>
  <pageMargins left="0.59055118110236227" right="0.19685039370078741" top="0.39370078740157483" bottom="0" header="0.51181102362204722" footer="0.51181102362204722"/>
  <pageSetup paperSize="9" scale="58" orientation="portrait" r:id="rId4"/>
  <headerFooter alignWithMargins="0">
    <oddHeader>&amp;R&amp;D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IV57"/>
  <sheetViews>
    <sheetView view="pageBreakPreview" zoomScaleNormal="10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Z79" sqref="Z79"/>
    </sheetView>
  </sheetViews>
  <sheetFormatPr defaultColWidth="9" defaultRowHeight="13.2"/>
  <cols>
    <col min="1" max="1" width="9" style="54"/>
    <col min="2" max="2" width="9" style="54" hidden="1" customWidth="1"/>
    <col min="3" max="5" width="9" style="54"/>
    <col min="6" max="6" width="12.88671875" style="54" customWidth="1"/>
    <col min="7" max="8" width="20.77734375" style="57" hidden="1" customWidth="1"/>
    <col min="9" max="9" width="20.88671875" style="57" hidden="1" customWidth="1"/>
    <col min="10" max="10" width="20.88671875" style="57" customWidth="1"/>
    <col min="11" max="11" width="20.77734375" style="57" customWidth="1"/>
    <col min="12" max="12" width="23.21875" style="54" customWidth="1"/>
    <col min="13" max="13" width="16" style="54" customWidth="1"/>
    <col min="14" max="16384" width="9" style="54"/>
  </cols>
  <sheetData>
    <row r="1" spans="1:256" s="72" customFormat="1">
      <c r="G1" s="64" t="s">
        <v>192</v>
      </c>
      <c r="H1" s="64" t="s">
        <v>192</v>
      </c>
      <c r="I1" s="64" t="s">
        <v>192</v>
      </c>
      <c r="J1" s="64"/>
      <c r="K1" s="64"/>
    </row>
    <row r="2" spans="1:256" s="72" customFormat="1">
      <c r="B2" s="73"/>
      <c r="C2" s="74" t="s">
        <v>64</v>
      </c>
      <c r="D2" s="74"/>
      <c r="E2" s="74"/>
      <c r="F2" s="74"/>
      <c r="G2" s="74"/>
      <c r="H2" s="74"/>
      <c r="I2" s="74"/>
      <c r="J2" s="74"/>
      <c r="K2" s="74"/>
    </row>
    <row r="3" spans="1:256" s="72" customFormat="1">
      <c r="B3" s="73"/>
      <c r="C3" s="74"/>
      <c r="D3" s="74"/>
      <c r="E3" s="74"/>
      <c r="F3" s="74"/>
      <c r="G3" s="74"/>
      <c r="H3" s="74"/>
      <c r="I3" s="74"/>
      <c r="J3" s="74"/>
      <c r="K3" s="74"/>
    </row>
    <row r="4" spans="1:256" s="72" customFormat="1">
      <c r="G4" s="75"/>
      <c r="H4" s="75" t="s">
        <v>165</v>
      </c>
      <c r="I4" s="75"/>
      <c r="J4" s="75"/>
      <c r="K4" s="75" t="s">
        <v>175</v>
      </c>
    </row>
    <row r="5" spans="1:256" s="72" customFormat="1" ht="31.5" customHeight="1">
      <c r="G5" s="76" t="s">
        <v>176</v>
      </c>
      <c r="H5" s="76" t="s">
        <v>177</v>
      </c>
      <c r="I5" s="157" t="s">
        <v>234</v>
      </c>
      <c r="J5" s="157" t="s">
        <v>248</v>
      </c>
      <c r="K5" s="157" t="s">
        <v>273</v>
      </c>
    </row>
    <row r="6" spans="1:256" s="72" customFormat="1" ht="13.5" customHeight="1">
      <c r="G6" s="77"/>
      <c r="H6" s="77"/>
      <c r="I6" s="77"/>
      <c r="J6" s="77"/>
      <c r="K6" s="77"/>
    </row>
    <row r="7" spans="1:256">
      <c r="A7" s="78"/>
      <c r="B7" s="12" t="s">
        <v>43</v>
      </c>
      <c r="C7" s="54" t="s">
        <v>6</v>
      </c>
      <c r="G7" s="57">
        <v>54505328970</v>
      </c>
      <c r="H7" s="57">
        <v>43118503619</v>
      </c>
      <c r="I7" s="57">
        <v>48597882142</v>
      </c>
      <c r="J7" s="57">
        <v>49751751467</v>
      </c>
      <c r="K7" s="57">
        <f>-'22ＰＬ＋BS（精算表) '!S4</f>
        <v>51631790834</v>
      </c>
      <c r="L7" s="62">
        <f>K7-J7</f>
        <v>1880039367</v>
      </c>
      <c r="M7" s="54">
        <f>K7/J7</f>
        <v>1.037788405665417</v>
      </c>
    </row>
    <row r="8" spans="1:256" s="48" customFormat="1">
      <c r="A8" s="66"/>
      <c r="B8" s="12" t="s">
        <v>43</v>
      </c>
      <c r="C8" s="59" t="s">
        <v>83</v>
      </c>
      <c r="D8" s="59"/>
      <c r="E8" s="59"/>
      <c r="F8" s="59"/>
      <c r="G8" s="59">
        <v>2468014377</v>
      </c>
      <c r="H8" s="59">
        <v>3364250000</v>
      </c>
      <c r="I8" s="59">
        <v>3154567414</v>
      </c>
      <c r="J8" s="59">
        <v>2698027613</v>
      </c>
      <c r="K8" s="59">
        <f>-'22ＰＬ＋BS（精算表) '!S13</f>
        <v>2862213588</v>
      </c>
      <c r="L8" s="62">
        <f t="shared" ref="L8:L28" si="0">K8-J8</f>
        <v>164185975</v>
      </c>
      <c r="M8" s="54">
        <f t="shared" ref="M8:M25" si="1">K8/J8</f>
        <v>1.0608540751061617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s="48" customFormat="1">
      <c r="A9" s="66"/>
      <c r="B9" s="12" t="s">
        <v>43</v>
      </c>
      <c r="C9" s="59" t="s">
        <v>182</v>
      </c>
      <c r="D9" s="59"/>
      <c r="E9" s="59"/>
      <c r="F9" s="59"/>
      <c r="G9" s="59">
        <v>7299298888</v>
      </c>
      <c r="H9" s="66">
        <v>236511643</v>
      </c>
      <c r="I9" s="59">
        <v>5576068057</v>
      </c>
      <c r="J9" s="59">
        <v>7090820650</v>
      </c>
      <c r="K9" s="59">
        <f>-'22ＰＬ＋BS（精算表) '!S15</f>
        <v>4078877231</v>
      </c>
      <c r="L9" s="62">
        <f t="shared" si="0"/>
        <v>-3011943419</v>
      </c>
      <c r="M9" s="54">
        <f t="shared" si="1"/>
        <v>0.57523345072900689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pans="1:256">
      <c r="A10" s="65"/>
      <c r="B10" s="12" t="s">
        <v>43</v>
      </c>
      <c r="C10" s="54" t="s">
        <v>17</v>
      </c>
      <c r="G10" s="57">
        <v>1190521681000</v>
      </c>
      <c r="H10" s="82">
        <v>1866033000</v>
      </c>
      <c r="I10" s="57">
        <v>393847000</v>
      </c>
      <c r="J10" s="57">
        <v>343215000</v>
      </c>
      <c r="K10" s="57">
        <f>-'22ＰＬ＋BS（精算表) '!S20</f>
        <v>257643000</v>
      </c>
      <c r="L10" s="62">
        <f t="shared" si="0"/>
        <v>-85572000</v>
      </c>
      <c r="M10" s="54">
        <f t="shared" si="1"/>
        <v>0.75067523272584236</v>
      </c>
    </row>
    <row r="11" spans="1:256" s="48" customFormat="1">
      <c r="A11" s="60"/>
      <c r="B11" s="12" t="s">
        <v>43</v>
      </c>
      <c r="C11" s="59" t="s">
        <v>99</v>
      </c>
      <c r="D11" s="60"/>
      <c r="E11" s="60"/>
      <c r="F11" s="60"/>
      <c r="G11" s="60">
        <v>-937276794000</v>
      </c>
      <c r="H11" s="85">
        <v>68403286109</v>
      </c>
      <c r="I11" s="60">
        <v>228280594783</v>
      </c>
      <c r="J11" s="60">
        <v>154080340113</v>
      </c>
      <c r="K11" s="60">
        <f>-'22ＰＬ＋BS（精算表) '!S25</f>
        <v>47092171110</v>
      </c>
      <c r="L11" s="62">
        <f t="shared" si="0"/>
        <v>-106988169003</v>
      </c>
      <c r="M11" s="54">
        <f t="shared" si="1"/>
        <v>0.30563387305261253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spans="1:256">
      <c r="B12" s="12" t="s">
        <v>43</v>
      </c>
      <c r="C12" s="54" t="s">
        <v>12</v>
      </c>
      <c r="G12" s="57">
        <v>75653056662</v>
      </c>
      <c r="H12" s="57">
        <v>132329920340</v>
      </c>
      <c r="I12" s="57">
        <v>515372786955</v>
      </c>
      <c r="J12" s="57">
        <v>4044391877743</v>
      </c>
      <c r="K12" s="57">
        <f>-'22ＰＬ＋BS（精算表) '!S27</f>
        <v>1357099360733</v>
      </c>
      <c r="L12" s="62">
        <f t="shared" si="0"/>
        <v>-2687292517010</v>
      </c>
      <c r="M12" s="54">
        <f t="shared" si="1"/>
        <v>0.33555090647900776</v>
      </c>
    </row>
    <row r="13" spans="1:256">
      <c r="B13" s="12"/>
      <c r="C13" s="59" t="s">
        <v>67</v>
      </c>
      <c r="G13" s="57">
        <v>70772995487</v>
      </c>
      <c r="H13" s="57">
        <v>141098498378</v>
      </c>
      <c r="I13" s="57">
        <v>79678464512</v>
      </c>
      <c r="J13" s="57">
        <v>160840527480</v>
      </c>
      <c r="K13" s="57">
        <f>-'22ＰＬ＋BS（精算表) '!S29</f>
        <v>190118328890</v>
      </c>
      <c r="L13" s="62">
        <f t="shared" si="0"/>
        <v>29277801410</v>
      </c>
      <c r="M13" s="54">
        <f t="shared" si="1"/>
        <v>1.1820300011987999</v>
      </c>
    </row>
    <row r="14" spans="1:256">
      <c r="B14" s="12"/>
      <c r="C14" s="59" t="s">
        <v>185</v>
      </c>
      <c r="G14" s="57">
        <v>20643361000</v>
      </c>
      <c r="H14" s="57">
        <v>31664859000</v>
      </c>
      <c r="I14" s="57">
        <v>45479204000</v>
      </c>
      <c r="J14" s="57">
        <v>45248141000</v>
      </c>
      <c r="K14" s="57">
        <f>-'22ＰＬ＋BS（精算表) '!S36</f>
        <v>41037817000</v>
      </c>
      <c r="L14" s="62">
        <f t="shared" si="0"/>
        <v>-4210324000</v>
      </c>
      <c r="M14" s="54">
        <f t="shared" si="1"/>
        <v>0.90695034299862176</v>
      </c>
    </row>
    <row r="15" spans="1:256">
      <c r="B15" s="12"/>
      <c r="C15" s="54" t="s">
        <v>73</v>
      </c>
      <c r="G15" s="57">
        <v>31731457000</v>
      </c>
      <c r="H15" s="57">
        <v>31731456538</v>
      </c>
      <c r="I15" s="57">
        <v>32097115573</v>
      </c>
      <c r="J15" s="57">
        <v>32089981191</v>
      </c>
      <c r="K15" s="57">
        <f>-'22ＰＬ＋BS（精算表) '!S84</f>
        <v>32074389608</v>
      </c>
      <c r="L15" s="62">
        <f t="shared" si="0"/>
        <v>-15591583</v>
      </c>
      <c r="M15" s="54">
        <f t="shared" si="1"/>
        <v>0.99951412925712857</v>
      </c>
    </row>
    <row r="16" spans="1:256">
      <c r="A16" s="65"/>
      <c r="B16" s="12" t="s">
        <v>43</v>
      </c>
      <c r="C16" s="203" t="s">
        <v>18</v>
      </c>
      <c r="G16" s="57">
        <v>18633129500000</v>
      </c>
      <c r="H16" s="57">
        <v>18566740109000</v>
      </c>
      <c r="I16" s="57">
        <v>13773648500000</v>
      </c>
      <c r="J16" s="57">
        <v>15010836500000</v>
      </c>
      <c r="K16" s="57">
        <f>-'22ＰＬ＋BS（精算表) '!S38</f>
        <v>17138292737000</v>
      </c>
      <c r="L16" s="62">
        <f t="shared" si="0"/>
        <v>2127456237000</v>
      </c>
      <c r="M16" s="54">
        <f t="shared" si="1"/>
        <v>1.1417280267492089</v>
      </c>
    </row>
    <row r="17" spans="1:13">
      <c r="B17" s="12"/>
      <c r="C17" s="54" t="s">
        <v>68</v>
      </c>
      <c r="G17" s="57">
        <v>46026211040</v>
      </c>
      <c r="H17" s="57">
        <v>46557689980</v>
      </c>
      <c r="I17" s="57">
        <v>36507924761</v>
      </c>
      <c r="J17" s="57">
        <v>40885841134</v>
      </c>
      <c r="K17" s="237">
        <f>-'22ＰＬ＋BS（精算表) '!S76</f>
        <v>51948038391</v>
      </c>
      <c r="L17" s="62">
        <f t="shared" si="0"/>
        <v>11062197257</v>
      </c>
      <c r="M17" s="54">
        <f t="shared" si="1"/>
        <v>1.2705630347861636</v>
      </c>
    </row>
    <row r="18" spans="1:13">
      <c r="A18" s="65"/>
      <c r="B18" s="12" t="s">
        <v>43</v>
      </c>
      <c r="C18" s="54" t="s">
        <v>79</v>
      </c>
      <c r="G18" s="57">
        <v>3662154879</v>
      </c>
      <c r="H18" s="57">
        <v>4771198920</v>
      </c>
      <c r="I18" s="57">
        <v>2876188992</v>
      </c>
      <c r="J18" s="57">
        <v>2899585065</v>
      </c>
      <c r="K18" s="57">
        <f>-'22ＰＬ＋BS（精算表) '!S86</f>
        <v>2774689247</v>
      </c>
      <c r="L18" s="62">
        <f t="shared" si="0"/>
        <v>-124895818</v>
      </c>
      <c r="M18" s="54">
        <f t="shared" si="1"/>
        <v>0.95692631352410418</v>
      </c>
    </row>
    <row r="19" spans="1:13">
      <c r="B19" s="12" t="s">
        <v>43</v>
      </c>
      <c r="C19" s="54" t="s">
        <v>33</v>
      </c>
      <c r="G19" s="57">
        <v>23002523224</v>
      </c>
      <c r="H19" s="57">
        <v>23820599880</v>
      </c>
      <c r="I19" s="57">
        <v>21034923057</v>
      </c>
      <c r="J19" s="57">
        <v>20682174793</v>
      </c>
      <c r="K19" s="57">
        <f>-'22ＰＬ＋BS（精算表) '!S50</f>
        <v>19085425573</v>
      </c>
      <c r="L19" s="62">
        <f t="shared" si="0"/>
        <v>-1596749220</v>
      </c>
      <c r="M19" s="54">
        <f t="shared" si="1"/>
        <v>0.92279587441933675</v>
      </c>
    </row>
    <row r="20" spans="1:13">
      <c r="A20" s="65"/>
      <c r="B20" s="12" t="s">
        <v>43</v>
      </c>
      <c r="C20" s="54" t="s">
        <v>100</v>
      </c>
      <c r="G20" s="57">
        <v>117198162</v>
      </c>
      <c r="H20" s="57">
        <v>593882062</v>
      </c>
      <c r="I20" s="57">
        <v>830179443</v>
      </c>
      <c r="J20" s="57">
        <v>194400152</v>
      </c>
      <c r="K20" s="57">
        <f>-'22ＰＬ＋BS（精算表) '!S57</f>
        <v>41158285</v>
      </c>
      <c r="L20" s="62">
        <f t="shared" si="0"/>
        <v>-153241867</v>
      </c>
      <c r="M20" s="54">
        <f t="shared" si="1"/>
        <v>0.21171940750334392</v>
      </c>
    </row>
    <row r="21" spans="1:13" s="283" customFormat="1">
      <c r="A21" s="281"/>
      <c r="B21" s="282" t="s">
        <v>43</v>
      </c>
      <c r="C21" s="283" t="s">
        <v>245</v>
      </c>
      <c r="G21" s="284"/>
      <c r="H21" s="284"/>
      <c r="I21" s="284">
        <v>0</v>
      </c>
      <c r="J21" s="284">
        <v>0</v>
      </c>
      <c r="K21" s="284">
        <f>'22ＰＬ＋BS（精算表) '!S61</f>
        <v>0</v>
      </c>
      <c r="L21" s="285">
        <f t="shared" si="0"/>
        <v>0</v>
      </c>
      <c r="M21" s="283" t="e">
        <f t="shared" si="1"/>
        <v>#DIV/0!</v>
      </c>
    </row>
    <row r="22" spans="1:13">
      <c r="B22" s="12" t="s">
        <v>43</v>
      </c>
      <c r="C22" s="54" t="s">
        <v>45</v>
      </c>
      <c r="G22" s="57">
        <v>2825620368</v>
      </c>
      <c r="H22" s="57">
        <v>1998494061</v>
      </c>
      <c r="I22" s="57">
        <v>314217807</v>
      </c>
      <c r="J22" s="57">
        <v>725620597</v>
      </c>
      <c r="K22" s="57">
        <f>-'22ＰＬ＋BS（精算表) '!S63</f>
        <v>13647113</v>
      </c>
      <c r="L22" s="62">
        <f t="shared" si="0"/>
        <v>-711973484</v>
      </c>
      <c r="M22" s="54">
        <f t="shared" si="1"/>
        <v>1.8807504991482486E-2</v>
      </c>
    </row>
    <row r="23" spans="1:13">
      <c r="B23" s="12"/>
      <c r="C23" s="54" t="s">
        <v>93</v>
      </c>
      <c r="G23" s="57">
        <v>24875915000</v>
      </c>
      <c r="H23" s="57">
        <v>28552268768</v>
      </c>
      <c r="I23" s="57">
        <v>0</v>
      </c>
      <c r="J23" s="57">
        <v>0</v>
      </c>
      <c r="K23" s="57">
        <f>-'22ＰＬ＋BS（精算表) '!S72</f>
        <v>0</v>
      </c>
      <c r="L23" s="62">
        <f t="shared" si="0"/>
        <v>0</v>
      </c>
      <c r="M23" s="54" t="e">
        <f t="shared" si="1"/>
        <v>#DIV/0!</v>
      </c>
    </row>
    <row r="24" spans="1:13" hidden="1">
      <c r="B24" s="12"/>
      <c r="L24" s="62">
        <f t="shared" si="0"/>
        <v>0</v>
      </c>
      <c r="M24" s="54" t="e">
        <f t="shared" si="1"/>
        <v>#DIV/0!</v>
      </c>
    </row>
    <row r="25" spans="1:13">
      <c r="B25" s="12"/>
      <c r="C25" s="54" t="s">
        <v>66</v>
      </c>
      <c r="G25" s="57">
        <v>0</v>
      </c>
      <c r="H25" s="57">
        <v>0</v>
      </c>
      <c r="I25" s="57">
        <v>0</v>
      </c>
      <c r="J25" s="57">
        <v>0</v>
      </c>
      <c r="K25" s="57">
        <f>'22ＰＬ＋BS（精算表) '!S44</f>
        <v>0</v>
      </c>
      <c r="L25" s="62">
        <f t="shared" si="0"/>
        <v>0</v>
      </c>
      <c r="M25" s="54" t="e">
        <f t="shared" si="1"/>
        <v>#DIV/0!</v>
      </c>
    </row>
    <row r="26" spans="1:13">
      <c r="L26" s="62" t="s">
        <v>162</v>
      </c>
      <c r="M26" s="54" t="s">
        <v>162</v>
      </c>
    </row>
    <row r="27" spans="1:13">
      <c r="G27" s="58"/>
      <c r="H27" s="58"/>
      <c r="I27" s="58"/>
      <c r="J27" s="58"/>
      <c r="K27" s="58"/>
      <c r="L27" s="274" t="s">
        <v>274</v>
      </c>
      <c r="M27" s="160" t="s">
        <v>274</v>
      </c>
    </row>
    <row r="28" spans="1:13">
      <c r="C28" s="54" t="s">
        <v>44</v>
      </c>
      <c r="G28" s="58">
        <f>SUM(G7:G23)</f>
        <v>19249957522057</v>
      </c>
      <c r="H28" s="83">
        <v>19126847561298</v>
      </c>
      <c r="I28" s="58">
        <v>14793842464496</v>
      </c>
      <c r="J28" s="58">
        <v>19572758803998</v>
      </c>
      <c r="K28" s="58">
        <f>SUM(K7:K25)</f>
        <v>18938408287603</v>
      </c>
      <c r="L28" s="62">
        <f t="shared" si="0"/>
        <v>-634350516395</v>
      </c>
      <c r="M28" s="54">
        <f>K28/J28</f>
        <v>0.96759013265593274</v>
      </c>
    </row>
    <row r="32" spans="1:13">
      <c r="C32" s="61" t="s">
        <v>65</v>
      </c>
      <c r="D32" s="61"/>
      <c r="E32" s="61"/>
      <c r="F32" s="61"/>
      <c r="G32" s="61"/>
      <c r="H32" s="61"/>
      <c r="I32" s="61"/>
      <c r="J32" s="61"/>
      <c r="K32" s="61"/>
    </row>
    <row r="33" spans="3:14">
      <c r="G33" s="63"/>
      <c r="H33" s="63" t="s">
        <v>23</v>
      </c>
      <c r="I33" s="63"/>
      <c r="J33" s="63"/>
      <c r="K33" s="63"/>
    </row>
    <row r="35" spans="3:14">
      <c r="C35" s="54" t="s">
        <v>49</v>
      </c>
      <c r="G35" s="57">
        <v>-28658167622802</v>
      </c>
      <c r="H35" s="82">
        <v>-30394988690785</v>
      </c>
      <c r="I35" s="57">
        <v>-9034217714455</v>
      </c>
      <c r="J35" s="57">
        <v>-6503154600470</v>
      </c>
      <c r="K35" s="57">
        <f>'22BS'!K66</f>
        <v>-3608743838963</v>
      </c>
      <c r="L35" s="280">
        <f>'22BS'!K66</f>
        <v>-3608743838963</v>
      </c>
    </row>
    <row r="36" spans="3:14">
      <c r="L36" s="280"/>
      <c r="N36" s="54" t="s">
        <v>179</v>
      </c>
    </row>
    <row r="37" spans="3:14">
      <c r="C37" s="54" t="s">
        <v>7</v>
      </c>
      <c r="G37" s="57">
        <f>-G28</f>
        <v>-19249957522057</v>
      </c>
      <c r="H37" s="82">
        <v>-19126847561298</v>
      </c>
      <c r="I37" s="57">
        <v>-14793842464496</v>
      </c>
      <c r="J37" s="57">
        <v>-19572758803998</v>
      </c>
      <c r="K37" s="57">
        <f>-K28</f>
        <v>-18938408287603</v>
      </c>
      <c r="L37" s="62">
        <f>K37-J37</f>
        <v>634350516395</v>
      </c>
      <c r="M37" s="57" t="s">
        <v>179</v>
      </c>
      <c r="N37" s="54" t="s">
        <v>179</v>
      </c>
    </row>
    <row r="38" spans="3:14">
      <c r="L38" s="280"/>
    </row>
    <row r="39" spans="3:14">
      <c r="C39" s="54" t="s">
        <v>46</v>
      </c>
      <c r="G39" s="57">
        <f>SUM(G40:G41)</f>
        <v>18015719970240</v>
      </c>
      <c r="H39" s="57">
        <v>18995509669953</v>
      </c>
      <c r="I39" s="57">
        <v>17266218776845</v>
      </c>
      <c r="J39" s="57">
        <v>21716925660129</v>
      </c>
      <c r="K39" s="57">
        <f>SUM(K40:K41)</f>
        <v>21216043062603</v>
      </c>
      <c r="L39" s="62">
        <f t="shared" ref="L39:L47" si="2">K39-J39</f>
        <v>-500882597526</v>
      </c>
    </row>
    <row r="40" spans="3:14">
      <c r="C40" s="54" t="s">
        <v>51</v>
      </c>
      <c r="G40" s="57">
        <v>1281425966918</v>
      </c>
      <c r="H40" s="57">
        <v>61178907295</v>
      </c>
      <c r="I40" s="57">
        <v>378956227373</v>
      </c>
      <c r="J40" s="57">
        <v>69625330414</v>
      </c>
      <c r="K40" s="57">
        <f>'22ＰＬ＋BS（精算表) '!S94</f>
        <v>76564727207</v>
      </c>
      <c r="L40" s="62">
        <f t="shared" si="2"/>
        <v>6939396793</v>
      </c>
    </row>
    <row r="41" spans="3:14">
      <c r="C41" s="54" t="s">
        <v>77</v>
      </c>
      <c r="G41" s="57">
        <v>16734294003322</v>
      </c>
      <c r="H41" s="57">
        <v>18934330762658</v>
      </c>
      <c r="I41" s="57">
        <v>16887262549472</v>
      </c>
      <c r="J41" s="57">
        <v>21647300329715</v>
      </c>
      <c r="K41" s="57">
        <f>'22ＰＬ＋BS（精算表) '!S101</f>
        <v>21139478335396</v>
      </c>
      <c r="L41" s="62">
        <f t="shared" si="2"/>
        <v>-507821994319</v>
      </c>
    </row>
    <row r="42" spans="3:14">
      <c r="L42" s="280"/>
    </row>
    <row r="43" spans="3:14">
      <c r="C43" s="54" t="s">
        <v>47</v>
      </c>
      <c r="G43" s="57">
        <v>3309898407</v>
      </c>
      <c r="H43" s="57">
        <v>1295021238657</v>
      </c>
      <c r="I43" s="57">
        <v>1053271703</v>
      </c>
      <c r="J43" s="57">
        <v>222043249491</v>
      </c>
      <c r="K43" s="57">
        <f>'22ＰＬ＋BS（精算表) '!S107</f>
        <v>-25712937219</v>
      </c>
      <c r="L43" s="62">
        <f t="shared" si="2"/>
        <v>-247756186710</v>
      </c>
    </row>
    <row r="44" spans="3:14">
      <c r="L44" s="280"/>
    </row>
    <row r="45" spans="3:14">
      <c r="C45" s="54" t="s">
        <v>48</v>
      </c>
      <c r="G45" s="57">
        <v>0</v>
      </c>
      <c r="H45" s="57">
        <v>0</v>
      </c>
      <c r="I45" s="57">
        <v>57633529933</v>
      </c>
      <c r="J45" s="57">
        <v>528200655885</v>
      </c>
      <c r="K45" s="57">
        <f>'22ＰＬ＋BS（精算表) '!S123</f>
        <v>154472967798</v>
      </c>
      <c r="L45" s="62">
        <f t="shared" si="2"/>
        <v>-373727688087</v>
      </c>
    </row>
    <row r="46" spans="3:14">
      <c r="L46" s="280"/>
    </row>
    <row r="47" spans="3:14">
      <c r="C47" s="54" t="s">
        <v>50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62">
        <f t="shared" si="2"/>
        <v>0</v>
      </c>
    </row>
    <row r="48" spans="3:14">
      <c r="L48" s="280"/>
    </row>
    <row r="49" spans="3:12">
      <c r="C49" s="54" t="s">
        <v>8</v>
      </c>
      <c r="G49" s="57">
        <f>G35+G37+G39+G43+G45+G47</f>
        <v>-29889095276212</v>
      </c>
      <c r="H49" s="82">
        <v>-29231305343473</v>
      </c>
      <c r="I49" s="57">
        <v>-6503154600470</v>
      </c>
      <c r="J49" s="57">
        <v>-3608743838963</v>
      </c>
      <c r="K49" s="242">
        <f>K35+K37+K39+K43+K45+K47</f>
        <v>-1202349033384</v>
      </c>
      <c r="L49" s="280">
        <f>'22BS'!K68</f>
        <v>-1202349033384</v>
      </c>
    </row>
    <row r="50" spans="3:12">
      <c r="L50" s="280">
        <f>K49-J49</f>
        <v>2406394805579</v>
      </c>
    </row>
    <row r="51" spans="3:12">
      <c r="L51" s="280"/>
    </row>
    <row r="52" spans="3:12">
      <c r="C52" s="54" t="s">
        <v>76</v>
      </c>
      <c r="G52" s="57">
        <f>G37+G39+G43+G45+G47</f>
        <v>-1230927653410</v>
      </c>
      <c r="H52" s="82">
        <v>1163683347312</v>
      </c>
      <c r="I52" s="57">
        <v>2531063113985</v>
      </c>
      <c r="J52" s="57">
        <v>2894410761507</v>
      </c>
      <c r="K52" s="57">
        <f>K37+K39+K43+K45+K47</f>
        <v>2406394805579</v>
      </c>
      <c r="L52" s="279">
        <v>3574473344878</v>
      </c>
    </row>
    <row r="53" spans="3:12">
      <c r="C53" s="54" t="s">
        <v>199</v>
      </c>
      <c r="I53" s="82"/>
      <c r="J53" s="82"/>
      <c r="K53" s="82"/>
    </row>
    <row r="54" spans="3:12">
      <c r="L54" s="62">
        <f>K52-L52</f>
        <v>-1168078539299</v>
      </c>
    </row>
    <row r="55" spans="3:12">
      <c r="K55" s="227" t="s">
        <v>390</v>
      </c>
    </row>
    <row r="57" spans="3:12">
      <c r="J57" s="57">
        <f>J37+J39</f>
        <v>2144166856131</v>
      </c>
      <c r="K57" s="57">
        <f>K37+K39</f>
        <v>2277634775000</v>
      </c>
      <c r="L57" s="62">
        <f>K57-J57</f>
        <v>133467918869</v>
      </c>
    </row>
  </sheetData>
  <customSheetViews>
    <customSheetView guid="{FCEC90E1-064A-47C2-BBCA-B539C4D7DA04}" showPageBreaks="1" printArea="1" hiddenRows="1" hiddenColumns="1" state="hidden" view="pageBreakPreview">
      <pane xSplit="4" ySplit="5" topLeftCell="E6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1"/>
      <headerFooter alignWithMargins="0">
        <oddHeader>&amp;R&amp;D</oddHeader>
      </headerFooter>
    </customSheetView>
    <customSheetView guid="{C0EB92A2-550F-4994-BABC-FD160CA8AEF3}" showPageBreaks="1" printArea="1" hiddenRows="1" hiddenColumns="1" view="pageBreakPreview">
      <pane xSplit="4" ySplit="5" topLeftCell="E6" activePane="bottomRight" state="frozen"/>
      <selection pane="bottomRight" activeCell="L58" sqref="L58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2"/>
      <headerFooter alignWithMargins="0">
        <oddHeader>&amp;R&amp;D</oddHeader>
      </headerFooter>
    </customSheetView>
    <customSheetView guid="{345E6AB3-76D0-436A-B51D-132C5D34B360}" showPageBreaks="1" printArea="1" hiddenRows="1" hiddenColumns="1" state="hidden" view="pageBreakPreview">
      <pane xSplit="4" ySplit="5" topLeftCell="E6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3"/>
      <headerFooter alignWithMargins="0">
        <oddHeader>&amp;R&amp;D</oddHeader>
      </headerFooter>
    </customSheetView>
  </customSheetViews>
  <phoneticPr fontId="4"/>
  <printOptions horizontalCentered="1"/>
  <pageMargins left="0.78740157480314965" right="0.78740157480314965" top="0.98425196850393704" bottom="0.19685039370078741" header="0.51181102362204722" footer="0.15748031496062992"/>
  <pageSetup paperSize="9" scale="106" orientation="portrait" r:id="rId4"/>
  <headerFooter alignWithMargins="0">
    <oddHeader>&amp;R&amp;D</oddHeader>
  </headerFooter>
  <legacy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topLeftCell="A2" zoomScaleNormal="100" zoomScaleSheetLayoutView="75" workbookViewId="0">
      <pane xSplit="9" ySplit="6" topLeftCell="J8" activePane="bottomRight" state="frozen"/>
      <selection activeCell="A2" sqref="A2"/>
      <selection pane="topRight" activeCell="J2" sqref="J2"/>
      <selection pane="bottomLeft" activeCell="A8" sqref="A8"/>
      <selection pane="bottomRight" activeCell="Z79" sqref="Z79"/>
    </sheetView>
  </sheetViews>
  <sheetFormatPr defaultColWidth="9" defaultRowHeight="13.2"/>
  <cols>
    <col min="1" max="1" width="1.88671875" style="54" customWidth="1"/>
    <col min="2" max="2" width="4.77734375" style="54" customWidth="1"/>
    <col min="3" max="5" width="9" style="54"/>
    <col min="6" max="6" width="12.88671875" style="54" customWidth="1"/>
    <col min="7" max="9" width="20.77734375" style="57" hidden="1" customWidth="1"/>
    <col min="10" max="11" width="20.77734375" style="57" customWidth="1"/>
    <col min="12" max="12" width="9" style="54"/>
    <col min="13" max="13" width="23.21875" style="54" customWidth="1"/>
    <col min="14" max="16384" width="9" style="54"/>
  </cols>
  <sheetData>
    <row r="2" spans="1:11" ht="21">
      <c r="A2" s="685" t="s">
        <v>164</v>
      </c>
      <c r="B2" s="685"/>
      <c r="C2" s="685"/>
      <c r="D2" s="685"/>
      <c r="E2" s="685"/>
      <c r="F2" s="685"/>
      <c r="G2" s="685"/>
      <c r="H2" s="685"/>
      <c r="I2" s="686"/>
      <c r="J2" s="687"/>
      <c r="K2" s="271"/>
    </row>
    <row r="5" spans="1:11">
      <c r="G5" s="55"/>
      <c r="H5" s="55" t="s">
        <v>181</v>
      </c>
      <c r="J5" s="275" t="s">
        <v>275</v>
      </c>
      <c r="K5" s="55" t="s">
        <v>175</v>
      </c>
    </row>
    <row r="7" spans="1:11" ht="31.5" customHeight="1">
      <c r="G7" s="56" t="s">
        <v>176</v>
      </c>
      <c r="H7" s="56" t="s">
        <v>191</v>
      </c>
      <c r="I7" s="157" t="s">
        <v>234</v>
      </c>
      <c r="J7" s="157" t="s">
        <v>248</v>
      </c>
      <c r="K7" s="157" t="s">
        <v>273</v>
      </c>
    </row>
    <row r="8" spans="1:11">
      <c r="I8" s="237"/>
    </row>
    <row r="9" spans="1:11">
      <c r="A9" s="54" t="s">
        <v>16</v>
      </c>
      <c r="I9" s="237"/>
    </row>
    <row r="10" spans="1:11">
      <c r="B10" s="54" t="s">
        <v>9</v>
      </c>
      <c r="I10" s="237"/>
    </row>
    <row r="11" spans="1:11">
      <c r="C11" s="54" t="s">
        <v>10</v>
      </c>
      <c r="G11" s="57">
        <v>1281838400810</v>
      </c>
      <c r="H11" s="57">
        <v>65514894953</v>
      </c>
      <c r="I11" s="237">
        <v>379361389438</v>
      </c>
      <c r="J11" s="158">
        <v>69561207623</v>
      </c>
      <c r="K11" s="158">
        <f>'22ＰＬ＋BS（精算表) '!C95</f>
        <v>76622250257</v>
      </c>
    </row>
    <row r="12" spans="1:11">
      <c r="C12" s="54" t="s">
        <v>78</v>
      </c>
      <c r="G12" s="57" t="e">
        <f>-G42-G11-G47</f>
        <v>#REF!</v>
      </c>
      <c r="H12" s="57">
        <v>19131011671805</v>
      </c>
      <c r="I12" s="237">
        <f>17266623938910-I11</f>
        <v>16887262549472</v>
      </c>
      <c r="J12" s="158">
        <f>21716861537338-J11</f>
        <v>21647300329715</v>
      </c>
      <c r="K12" s="158">
        <f>'22ＰＬ＋BS（精算表) '!C101</f>
        <v>21139478335396</v>
      </c>
    </row>
    <row r="13" spans="1:11">
      <c r="B13" s="54" t="s">
        <v>57</v>
      </c>
      <c r="G13" s="57" t="e">
        <f>SUM(G11:G12)</f>
        <v>#REF!</v>
      </c>
      <c r="H13" s="57">
        <f>SUM(H11:H12)</f>
        <v>19196526566758</v>
      </c>
      <c r="I13" s="237">
        <f>+I11+I12</f>
        <v>17266623938910</v>
      </c>
      <c r="J13" s="158">
        <f>+J11+J12</f>
        <v>21716861537338</v>
      </c>
      <c r="K13" s="158">
        <f>+K11+K12</f>
        <v>21216100585653</v>
      </c>
    </row>
    <row r="14" spans="1:11">
      <c r="I14" s="237"/>
    </row>
    <row r="15" spans="1:11">
      <c r="B15" s="54" t="s">
        <v>11</v>
      </c>
      <c r="I15" s="237"/>
    </row>
    <row r="16" spans="1:11">
      <c r="B16" s="54" t="s">
        <v>92</v>
      </c>
      <c r="I16" s="237"/>
    </row>
    <row r="17" spans="2:13">
      <c r="C17" s="54" t="s">
        <v>6</v>
      </c>
      <c r="G17" s="57">
        <v>-68013806730</v>
      </c>
      <c r="H17" s="57">
        <v>-53257155074</v>
      </c>
      <c r="I17" s="237">
        <v>-58530527020</v>
      </c>
      <c r="J17" s="158">
        <v>-59248556542</v>
      </c>
      <c r="K17" s="158">
        <f>'22ＰＬ＋BS（精算表) '!C5</f>
        <v>-59893782891</v>
      </c>
    </row>
    <row r="18" spans="2:13">
      <c r="C18" s="54" t="s">
        <v>17</v>
      </c>
      <c r="G18" s="57">
        <v>-1205383975000</v>
      </c>
      <c r="H18" s="57">
        <v>-1071444717846</v>
      </c>
      <c r="I18" s="237">
        <v>-804196373783</v>
      </c>
      <c r="J18" s="158">
        <v>-739504065113</v>
      </c>
      <c r="K18" s="158">
        <f>'22ＰＬ＋BS（精算表) '!C21</f>
        <v>-673435540110</v>
      </c>
    </row>
    <row r="19" spans="2:13">
      <c r="C19" s="54" t="s">
        <v>12</v>
      </c>
      <c r="G19" s="57">
        <v>-75653056662</v>
      </c>
      <c r="H19" s="57">
        <v>-133919951566</v>
      </c>
      <c r="I19" s="237">
        <v>-515372786955</v>
      </c>
      <c r="J19" s="243">
        <v>-4044391877743</v>
      </c>
      <c r="K19" s="243">
        <f>'22ＰＬ＋BS（精算表) '!C27</f>
        <v>-1357099360733</v>
      </c>
    </row>
    <row r="20" spans="2:13">
      <c r="C20" s="54" t="s">
        <v>67</v>
      </c>
      <c r="G20" s="57">
        <f>SUM(G22:G26)</f>
        <v>-70772995487</v>
      </c>
      <c r="H20" s="57">
        <f>SUM(H22:H26)</f>
        <v>-129150562190</v>
      </c>
      <c r="I20" s="237">
        <f>SUM(I22:I26)</f>
        <v>-79678464512</v>
      </c>
      <c r="J20" s="243">
        <f>SUM(J22:J26)</f>
        <v>-160840527480</v>
      </c>
      <c r="K20" s="243">
        <f>'22ＰＬ＋BS（精算表) '!C29</f>
        <v>-190118328890</v>
      </c>
    </row>
    <row r="21" spans="2:13" ht="6.75" customHeight="1">
      <c r="C21" s="54" t="s">
        <v>181</v>
      </c>
      <c r="G21" s="57" t="s">
        <v>186</v>
      </c>
      <c r="H21" s="57" t="s">
        <v>186</v>
      </c>
      <c r="I21" s="237"/>
      <c r="J21" s="243"/>
      <c r="K21" s="243"/>
    </row>
    <row r="22" spans="2:13">
      <c r="C22" s="54" t="s">
        <v>69</v>
      </c>
      <c r="G22" s="57">
        <v>-39306703382</v>
      </c>
      <c r="H22" s="57">
        <v>-96428548660</v>
      </c>
      <c r="I22" s="227">
        <v>-45331628774</v>
      </c>
      <c r="J22" s="243">
        <v>-122132212020</v>
      </c>
      <c r="K22" s="243">
        <f>'22ＰＬ＋BS（精算表) '!C30</f>
        <v>-153320782205</v>
      </c>
    </row>
    <row r="23" spans="2:13">
      <c r="C23" s="54" t="s">
        <v>201</v>
      </c>
      <c r="I23" s="237">
        <v>0</v>
      </c>
      <c r="J23" s="243">
        <v>0</v>
      </c>
      <c r="K23" s="243">
        <f>'22ＰＬ＋BS（精算表) '!C31</f>
        <v>0</v>
      </c>
    </row>
    <row r="24" spans="2:13">
      <c r="C24" s="54" t="s">
        <v>70</v>
      </c>
      <c r="G24" s="57">
        <v>-1024453105</v>
      </c>
      <c r="H24" s="57">
        <v>-1282269200</v>
      </c>
      <c r="I24" s="237">
        <v>-1390998528</v>
      </c>
      <c r="J24" s="243">
        <v>-1295519354</v>
      </c>
      <c r="K24" s="243">
        <f>'22ＰＬ＋BS（精算表) '!C32</f>
        <v>-1226938920</v>
      </c>
    </row>
    <row r="25" spans="2:13">
      <c r="C25" s="54" t="s">
        <v>71</v>
      </c>
      <c r="G25" s="57">
        <v>-291839000</v>
      </c>
      <c r="H25" s="57">
        <v>-289744330</v>
      </c>
      <c r="I25" s="237">
        <v>-310837210</v>
      </c>
      <c r="J25" s="243">
        <v>-303171852</v>
      </c>
      <c r="K25" s="243">
        <f>'22ＰＬ＋BS（精算表) '!C33</f>
        <v>-292338848</v>
      </c>
    </row>
    <row r="26" spans="2:13">
      <c r="C26" s="54" t="s">
        <v>72</v>
      </c>
      <c r="G26" s="57">
        <v>-30150000000</v>
      </c>
      <c r="H26" s="57">
        <v>-31150000000</v>
      </c>
      <c r="I26" s="238">
        <v>-32645000000</v>
      </c>
      <c r="J26" s="244">
        <v>-37109624254</v>
      </c>
      <c r="K26" s="243">
        <f>'22ＰＬ＋BS（精算表) '!C34</f>
        <v>-35278268917</v>
      </c>
    </row>
    <row r="27" spans="2:13">
      <c r="C27" s="54" t="s">
        <v>185</v>
      </c>
      <c r="G27" s="57">
        <v>-20643361000</v>
      </c>
      <c r="H27" s="57">
        <v>-50291774000</v>
      </c>
      <c r="I27" s="237">
        <v>-45479204000</v>
      </c>
      <c r="J27" s="158">
        <v>-45248141000</v>
      </c>
      <c r="K27" s="158">
        <f>'22ＰＬ＋BS（精算表) '!C36</f>
        <v>-41037817000</v>
      </c>
    </row>
    <row r="28" spans="2:13">
      <c r="C28" s="54" t="s">
        <v>73</v>
      </c>
      <c r="G28" s="57">
        <v>-31731457000</v>
      </c>
      <c r="H28" s="57">
        <v>-31731459218</v>
      </c>
      <c r="I28" s="237">
        <v>-32097115573</v>
      </c>
      <c r="J28" s="158">
        <v>-32089981191</v>
      </c>
      <c r="K28" s="158">
        <f>'22ＰＬ＋BS（精算表) '!C84</f>
        <v>-32074389608</v>
      </c>
    </row>
    <row r="29" spans="2:13">
      <c r="C29" s="54" t="s">
        <v>18</v>
      </c>
      <c r="G29" s="57">
        <v>-16479108000000</v>
      </c>
      <c r="H29" s="57">
        <v>-17662126706000</v>
      </c>
      <c r="I29" s="237">
        <v>-15679227889000</v>
      </c>
      <c r="J29" s="158">
        <v>-16573294000000</v>
      </c>
      <c r="K29" s="158">
        <f>'22ＰＬ＋BS（精算表) '!C39</f>
        <v>-18790321916000</v>
      </c>
    </row>
    <row r="30" spans="2:13">
      <c r="C30" s="54" t="s">
        <v>68</v>
      </c>
      <c r="G30" s="57">
        <v>-60089664138</v>
      </c>
      <c r="H30" s="57">
        <v>-61265742537</v>
      </c>
      <c r="I30" s="237">
        <v>-49136024185</v>
      </c>
      <c r="J30" s="158">
        <v>-59212463744</v>
      </c>
      <c r="K30" s="243">
        <f>'22ＰＬ＋BS（精算表) '!C77</f>
        <v>-69138558345</v>
      </c>
      <c r="M30" s="57"/>
    </row>
    <row r="31" spans="2:13">
      <c r="C31" s="54" t="s">
        <v>80</v>
      </c>
      <c r="G31" s="57">
        <v>-3662154879</v>
      </c>
      <c r="H31" s="57">
        <v>-3116153104</v>
      </c>
      <c r="I31" s="237">
        <v>-2876188992</v>
      </c>
      <c r="J31" s="158">
        <v>-2899585065</v>
      </c>
      <c r="K31" s="158">
        <f>'22ＰＬ＋BS（精算表) '!C87</f>
        <v>-2774689247</v>
      </c>
    </row>
    <row r="32" spans="2:13">
      <c r="B32" s="54" t="s">
        <v>90</v>
      </c>
      <c r="F32" s="54" t="s">
        <v>82</v>
      </c>
      <c r="G32" s="57">
        <f>SUM(G17:G31)-G22-G24-G25-G26</f>
        <v>-18015058470896</v>
      </c>
      <c r="H32" s="57">
        <f>SUM(H17:H31)-H22-H24-H25-H26</f>
        <v>-19196304221535</v>
      </c>
      <c r="I32" s="237">
        <f>SUM(I17:I31)-I22-I23-I24-I25-I26</f>
        <v>-17266594574020</v>
      </c>
      <c r="J32" s="158">
        <f>SUM(J17:J31)-J22-J23-J24-J25-J26</f>
        <v>-21716729197878</v>
      </c>
      <c r="K32" s="158">
        <f>SUM(K17:K31)-K22-K23-K24-K25-K26</f>
        <v>-21215894382824</v>
      </c>
    </row>
    <row r="33" spans="1:13">
      <c r="B33" s="54" t="s">
        <v>81</v>
      </c>
      <c r="I33" s="237"/>
      <c r="J33" s="158"/>
      <c r="K33" s="158"/>
    </row>
    <row r="34" spans="1:13" hidden="1">
      <c r="C34" s="54" t="s">
        <v>84</v>
      </c>
      <c r="G34" s="57">
        <v>0</v>
      </c>
      <c r="H34" s="57">
        <v>0</v>
      </c>
      <c r="I34" s="237"/>
      <c r="J34" s="158"/>
      <c r="K34" s="158"/>
    </row>
    <row r="35" spans="1:13">
      <c r="C35" s="160" t="s">
        <v>84</v>
      </c>
      <c r="I35" s="237">
        <v>0</v>
      </c>
      <c r="J35" s="158">
        <v>0</v>
      </c>
      <c r="K35" s="158">
        <v>0</v>
      </c>
    </row>
    <row r="36" spans="1:13">
      <c r="C36" s="54" t="s">
        <v>86</v>
      </c>
      <c r="G36" s="57">
        <v>-1844850</v>
      </c>
      <c r="H36" s="57">
        <v>-819000</v>
      </c>
      <c r="I36" s="237">
        <v>0</v>
      </c>
      <c r="J36" s="158">
        <v>0</v>
      </c>
      <c r="K36" s="158">
        <v>0</v>
      </c>
    </row>
    <row r="37" spans="1:13">
      <c r="C37" s="54" t="s">
        <v>85</v>
      </c>
      <c r="G37" s="57">
        <v>-91787097</v>
      </c>
      <c r="H37" s="57">
        <v>-34887761</v>
      </c>
      <c r="I37" s="237">
        <v>-9530580</v>
      </c>
      <c r="J37" s="158">
        <v>-26977797</v>
      </c>
      <c r="K37" s="158">
        <f>'22ＰＬ＋BS（精算表) '!C46</f>
        <v>-60158914</v>
      </c>
    </row>
    <row r="38" spans="1:13">
      <c r="C38" s="54" t="s">
        <v>87</v>
      </c>
      <c r="G38" s="57">
        <v>-241977289</v>
      </c>
      <c r="H38" s="57">
        <v>-186638462</v>
      </c>
      <c r="I38" s="237">
        <v>-19834310</v>
      </c>
      <c r="J38" s="158">
        <v>-105361663</v>
      </c>
      <c r="K38" s="158">
        <f>'22ＰＬ＋BS（精算表) '!C47</f>
        <v>-96168915</v>
      </c>
    </row>
    <row r="39" spans="1:13">
      <c r="C39" s="160" t="s">
        <v>202</v>
      </c>
      <c r="I39" s="237">
        <v>0</v>
      </c>
      <c r="J39" s="158">
        <v>0</v>
      </c>
      <c r="K39" s="158">
        <f>'22ＰＬ＋BS（精算表) '!C48</f>
        <v>-49875000</v>
      </c>
    </row>
    <row r="40" spans="1:13">
      <c r="C40" s="54" t="s">
        <v>91</v>
      </c>
      <c r="G40" s="57">
        <f>SUM(G36:G38)</f>
        <v>-335609236</v>
      </c>
      <c r="H40" s="57">
        <f>SUM(H36:H39)</f>
        <v>-222345223</v>
      </c>
      <c r="I40" s="237">
        <f>SUM(I35:I39)</f>
        <v>-29364890</v>
      </c>
      <c r="J40" s="158">
        <f>SUM(J35:J39)</f>
        <v>-132339460</v>
      </c>
      <c r="K40" s="158">
        <f>SUM(K35:K39)</f>
        <v>-206202829</v>
      </c>
    </row>
    <row r="41" spans="1:13">
      <c r="I41" s="237"/>
    </row>
    <row r="42" spans="1:13">
      <c r="B42" s="54" t="s">
        <v>58</v>
      </c>
      <c r="G42" s="58" t="e">
        <f>G17+G18+G19+G20+G27+G28+G29+#REF!+G30+G31+G40</f>
        <v>#REF!</v>
      </c>
      <c r="H42" s="58">
        <f>H17+H18+H19+H20+H27+H29+H30+H28+H31+H40</f>
        <v>-19196526566758</v>
      </c>
      <c r="I42" s="239">
        <f>I17+I18+I19+I20+I27+I29+I30+I28+I31+I40</f>
        <v>-17266623938910</v>
      </c>
      <c r="J42" s="159">
        <f>J17+J18+J19+J20+J27+J29+J30+J28+J31+J40</f>
        <v>-21716861537338</v>
      </c>
      <c r="K42" s="159">
        <f>K17+K18+K19+K20+K27+K29+K30+K28+K31+K40</f>
        <v>-21216100585653</v>
      </c>
      <c r="M42" s="280">
        <f>'22ＰＬ＋BS（精算表) '!C90</f>
        <v>-21216100585653</v>
      </c>
    </row>
    <row r="43" spans="1:13">
      <c r="I43" s="237"/>
      <c r="M43" s="274" t="s">
        <v>281</v>
      </c>
    </row>
    <row r="44" spans="1:13">
      <c r="B44" s="54" t="s">
        <v>13</v>
      </c>
      <c r="G44" s="57" t="e">
        <f>+G13+G42</f>
        <v>#REF!</v>
      </c>
      <c r="H44" s="57">
        <f>+H13+H42</f>
        <v>0</v>
      </c>
      <c r="I44" s="237">
        <f>+I13+I42</f>
        <v>0</v>
      </c>
      <c r="J44" s="57">
        <f>+J13+J42</f>
        <v>0</v>
      </c>
      <c r="K44" s="57">
        <f>+K13+K42</f>
        <v>0</v>
      </c>
    </row>
    <row r="45" spans="1:13">
      <c r="I45" s="237"/>
    </row>
    <row r="46" spans="1:13">
      <c r="A46" s="54" t="s">
        <v>14</v>
      </c>
      <c r="I46" s="237"/>
    </row>
    <row r="47" spans="1:13">
      <c r="C47" s="54" t="s">
        <v>178</v>
      </c>
      <c r="G47" s="57">
        <v>0</v>
      </c>
      <c r="H47" s="57">
        <v>0</v>
      </c>
      <c r="I47" s="237">
        <v>0</v>
      </c>
      <c r="J47" s="57">
        <v>0</v>
      </c>
      <c r="K47" s="57">
        <v>0</v>
      </c>
    </row>
    <row r="48" spans="1:13">
      <c r="I48" s="237"/>
    </row>
    <row r="49" spans="1:11">
      <c r="I49" s="237"/>
    </row>
    <row r="50" spans="1:11">
      <c r="A50" s="54" t="s">
        <v>15</v>
      </c>
      <c r="G50" s="57" t="e">
        <f>+G44+G47</f>
        <v>#REF!</v>
      </c>
      <c r="H50" s="57">
        <f>+H44+H47</f>
        <v>0</v>
      </c>
      <c r="I50" s="237">
        <f>+I44+I47</f>
        <v>0</v>
      </c>
      <c r="J50" s="57">
        <f>+J44+J47</f>
        <v>0</v>
      </c>
      <c r="K50" s="57">
        <f>+K44+K47</f>
        <v>0</v>
      </c>
    </row>
    <row r="51" spans="1:11">
      <c r="I51" s="237"/>
    </row>
    <row r="52" spans="1:11">
      <c r="A52" s="54" t="s">
        <v>88</v>
      </c>
      <c r="G52" s="57">
        <v>0</v>
      </c>
      <c r="H52" s="57">
        <v>0</v>
      </c>
      <c r="I52" s="237">
        <v>0</v>
      </c>
      <c r="J52" s="57">
        <v>0</v>
      </c>
      <c r="K52" s="57">
        <v>0</v>
      </c>
    </row>
    <row r="53" spans="1:11">
      <c r="I53" s="237"/>
    </row>
    <row r="54" spans="1:11">
      <c r="A54" s="54" t="s">
        <v>89</v>
      </c>
      <c r="G54" s="57">
        <v>0</v>
      </c>
      <c r="H54" s="57">
        <v>0</v>
      </c>
      <c r="I54" s="237">
        <v>0</v>
      </c>
      <c r="J54" s="57">
        <v>0</v>
      </c>
      <c r="K54" s="57">
        <v>0</v>
      </c>
    </row>
  </sheetData>
  <customSheetViews>
    <customSheetView guid="{FCEC90E1-064A-47C2-BBCA-B539C4D7DA04}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1"/>
      <headerFooter alignWithMargins="0">
        <oddHeader>&amp;R&amp;D&amp;T</oddHeader>
      </headerFooter>
    </customSheetView>
    <customSheetView guid="{C0EB92A2-550F-4994-BABC-FD160CA8AEF3}" hiddenRows="1" hiddenColumns="1" topLeftCell="A2">
      <pane xSplit="8" ySplit="6" topLeftCell="J8" activePane="bottomRight" state="frozen"/>
      <selection pane="bottomRight" activeCell="K28" sqref="K28"/>
      <pageMargins left="0.78740157480314965" right="0.78740157480314965" top="0.98425196850393704" bottom="0.98425196850393704" header="0.51181102362204722" footer="0.51181102362204722"/>
      <pageSetup paperSize="9" scale="98" orientation="portrait" r:id="rId2"/>
      <headerFooter alignWithMargins="0">
        <oddHeader>&amp;R&amp;D&amp;T</oddHeader>
      </headerFooter>
    </customSheetView>
    <customSheetView guid="{345E6AB3-76D0-436A-B51D-132C5D34B360}" showPageBreaks="1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3"/>
      <headerFooter alignWithMargins="0">
        <oddHeader>&amp;R&amp;D&amp;T</oddHeader>
      </headerFooter>
    </customSheetView>
  </customSheetViews>
  <mergeCells count="1">
    <mergeCell ref="A2:J2"/>
  </mergeCells>
  <phoneticPr fontId="4"/>
  <pageMargins left="0.78740157480314965" right="0.78740157480314965" top="0.98425196850393704" bottom="0.98425196850393704" header="0.51181102362204722" footer="0.51181102362204722"/>
  <pageSetup paperSize="9" scale="98" orientation="portrait" r:id="rId4"/>
  <headerFooter alignWithMargins="0">
    <oddHeader>&amp;R&amp;D&amp;T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X217"/>
  <sheetViews>
    <sheetView view="pageBreakPreview" zoomScale="80" zoomScaleNormal="90" zoomScaleSheetLayoutView="80" workbookViewId="0">
      <pane xSplit="3" ySplit="3" topLeftCell="M106" activePane="bottomRight" state="frozen"/>
      <selection pane="topRight" activeCell="D1" sqref="D1"/>
      <selection pane="bottomLeft" activeCell="A4" sqref="A4"/>
      <selection pane="bottomRight" activeCell="Z79" sqref="Z79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5.21875" style="306" customWidth="1"/>
    <col min="21" max="21" width="17.44140625" style="306" customWidth="1"/>
    <col min="22" max="22" width="15.21875" style="306" customWidth="1"/>
    <col min="23" max="23" width="17.8867187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706" t="s">
        <v>255</v>
      </c>
      <c r="D2" s="696" t="s">
        <v>103</v>
      </c>
      <c r="E2" s="697"/>
      <c r="F2" s="688" t="s">
        <v>104</v>
      </c>
      <c r="G2" s="688"/>
      <c r="H2" s="688" t="s">
        <v>105</v>
      </c>
      <c r="I2" s="688"/>
      <c r="J2" s="688" t="s">
        <v>106</v>
      </c>
      <c r="K2" s="688"/>
      <c r="L2" s="688" t="s">
        <v>107</v>
      </c>
      <c r="M2" s="688"/>
      <c r="N2" s="678" t="s">
        <v>108</v>
      </c>
      <c r="O2" s="679" t="s">
        <v>259</v>
      </c>
      <c r="P2" s="679" t="s">
        <v>260</v>
      </c>
      <c r="Q2" s="690" t="s">
        <v>242</v>
      </c>
      <c r="R2" s="691" t="s">
        <v>220</v>
      </c>
      <c r="S2" s="693" t="s">
        <v>109</v>
      </c>
      <c r="T2" s="671" t="s">
        <v>282</v>
      </c>
      <c r="U2" s="671" t="s">
        <v>283</v>
      </c>
      <c r="V2" s="674" t="s">
        <v>284</v>
      </c>
      <c r="W2" s="674" t="s">
        <v>285</v>
      </c>
    </row>
    <row r="3" spans="1:23" ht="20.100000000000001" customHeight="1">
      <c r="A3" s="92"/>
      <c r="B3" s="93"/>
      <c r="C3" s="707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678"/>
      <c r="O3" s="688"/>
      <c r="P3" s="688"/>
      <c r="Q3" s="688"/>
      <c r="R3" s="692"/>
      <c r="S3" s="688"/>
      <c r="T3" s="672"/>
      <c r="U3" s="672"/>
      <c r="V3" s="675"/>
      <c r="W3" s="675"/>
    </row>
    <row r="4" spans="1:23" ht="20.100000000000001" customHeight="1">
      <c r="A4" s="676" t="s">
        <v>110</v>
      </c>
      <c r="B4" s="677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07" t="s">
        <v>267</v>
      </c>
      <c r="U4" s="307"/>
      <c r="V4" s="307"/>
      <c r="W4" s="304"/>
    </row>
    <row r="5" spans="1:23" ht="20.100000000000001" customHeight="1">
      <c r="A5" s="96"/>
      <c r="B5" s="179" t="s">
        <v>111</v>
      </c>
      <c r="C5" s="248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24" t="s">
        <v>6</v>
      </c>
      <c r="U5" s="320">
        <v>59893782891</v>
      </c>
      <c r="V5" s="324" t="s">
        <v>287</v>
      </c>
      <c r="W5" s="320">
        <v>59893782891</v>
      </c>
    </row>
    <row r="6" spans="1:23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47">
        <v>17580000</v>
      </c>
      <c r="I6" s="247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24" t="s">
        <v>6</v>
      </c>
      <c r="U6" s="307">
        <v>305119000</v>
      </c>
      <c r="V6" s="325" t="s">
        <v>288</v>
      </c>
      <c r="W6" s="307">
        <v>305119000</v>
      </c>
    </row>
    <row r="7" spans="1:23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47">
        <v>8934391</v>
      </c>
      <c r="I7" s="247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25" t="s">
        <v>288</v>
      </c>
      <c r="U7" s="307">
        <v>759516</v>
      </c>
      <c r="V7" s="324" t="s">
        <v>6</v>
      </c>
      <c r="W7" s="307">
        <v>759516</v>
      </c>
    </row>
    <row r="8" spans="1:23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47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25" t="s">
        <v>289</v>
      </c>
      <c r="U8" s="307">
        <v>2930012588</v>
      </c>
      <c r="V8" s="324" t="s">
        <v>6</v>
      </c>
      <c r="W8" s="307">
        <v>2930012588</v>
      </c>
    </row>
    <row r="9" spans="1:23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47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25" t="s">
        <v>290</v>
      </c>
      <c r="U9" s="307">
        <v>2468554295</v>
      </c>
      <c r="V9" s="324" t="s">
        <v>6</v>
      </c>
      <c r="W9" s="307">
        <v>2468554295</v>
      </c>
    </row>
    <row r="10" spans="1:23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47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25" t="s">
        <v>290</v>
      </c>
      <c r="U10" s="307">
        <v>3132799000</v>
      </c>
      <c r="V10" s="324" t="s">
        <v>6</v>
      </c>
      <c r="W10" s="307">
        <v>3132799000</v>
      </c>
    </row>
    <row r="11" spans="1:23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47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25" t="s">
        <v>290</v>
      </c>
      <c r="U11" s="307">
        <v>34985658</v>
      </c>
      <c r="V11" s="324" t="s">
        <v>6</v>
      </c>
      <c r="W11" s="307">
        <v>34985658</v>
      </c>
    </row>
    <row r="12" spans="1:23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24" t="s">
        <v>267</v>
      </c>
      <c r="U12" s="305" t="s">
        <v>292</v>
      </c>
      <c r="V12" s="324"/>
      <c r="W12" s="304"/>
    </row>
    <row r="13" spans="1:23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47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25" t="s">
        <v>294</v>
      </c>
      <c r="U13" s="307">
        <v>2862213588</v>
      </c>
      <c r="V13" s="325" t="s">
        <v>291</v>
      </c>
      <c r="W13" s="307">
        <v>2862213588</v>
      </c>
    </row>
    <row r="14" spans="1:23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24" t="s">
        <v>267</v>
      </c>
      <c r="U14" s="307"/>
      <c r="V14" s="324"/>
      <c r="W14" s="304"/>
    </row>
    <row r="15" spans="1:23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-4078877231</v>
      </c>
      <c r="T15" s="324" t="s">
        <v>267</v>
      </c>
      <c r="U15" s="305" t="s">
        <v>292</v>
      </c>
      <c r="V15" s="325" t="s">
        <v>293</v>
      </c>
      <c r="W15" s="305" t="s">
        <v>292</v>
      </c>
    </row>
    <row r="16" spans="1:23" ht="20.100000000000001" customHeight="1">
      <c r="A16" s="217" t="s">
        <v>421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47">
        <v>-3576936778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-3576936778</v>
      </c>
      <c r="T16" s="324" t="s">
        <v>295</v>
      </c>
      <c r="U16" s="307">
        <v>3579141778</v>
      </c>
      <c r="V16" s="325" t="s">
        <v>290</v>
      </c>
      <c r="W16" s="307">
        <v>3579141778</v>
      </c>
    </row>
    <row r="17" spans="1:23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47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24" t="s">
        <v>295</v>
      </c>
      <c r="U17" s="307">
        <v>527414000</v>
      </c>
      <c r="V17" s="325" t="s">
        <v>290</v>
      </c>
      <c r="W17" s="307">
        <v>527414000</v>
      </c>
    </row>
    <row r="18" spans="1:23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47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25" t="s">
        <v>290</v>
      </c>
      <c r="U18" s="307">
        <v>25473547</v>
      </c>
      <c r="V18" s="324" t="s">
        <v>295</v>
      </c>
      <c r="W18" s="307">
        <v>25473547</v>
      </c>
    </row>
    <row r="19" spans="1:23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24" t="s">
        <v>267</v>
      </c>
      <c r="U19" s="307"/>
      <c r="V19" s="325" t="s">
        <v>338</v>
      </c>
      <c r="W19" s="304"/>
    </row>
    <row r="20" spans="1:23" ht="20.100000000000001" customHeight="1">
      <c r="A20" s="669" t="s">
        <v>118</v>
      </c>
      <c r="B20" s="670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24" t="s">
        <v>267</v>
      </c>
      <c r="U20" s="307"/>
      <c r="V20" s="324"/>
      <c r="W20" s="304"/>
    </row>
    <row r="21" spans="1:23" ht="20.100000000000001" customHeight="1">
      <c r="A21" s="96"/>
      <c r="B21" s="179" t="s">
        <v>119</v>
      </c>
      <c r="C21" s="248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25" t="s">
        <v>297</v>
      </c>
      <c r="U21" s="307">
        <v>673435540110</v>
      </c>
      <c r="V21" s="325" t="s">
        <v>287</v>
      </c>
      <c r="W21" s="307">
        <v>673435540110</v>
      </c>
    </row>
    <row r="22" spans="1:23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47">
        <v>163797911000</v>
      </c>
      <c r="I22" s="247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25" t="s">
        <v>288</v>
      </c>
      <c r="U22" s="307">
        <v>15368951000</v>
      </c>
      <c r="V22" s="325" t="s">
        <v>297</v>
      </c>
      <c r="W22" s="307">
        <v>15368951000</v>
      </c>
    </row>
    <row r="23" spans="1:23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47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25" t="s">
        <v>42</v>
      </c>
      <c r="U23" s="307">
        <v>657808946110</v>
      </c>
      <c r="V23" s="325" t="s">
        <v>297</v>
      </c>
      <c r="W23" s="307">
        <v>657808946110</v>
      </c>
    </row>
    <row r="24" spans="1:23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24" t="s">
        <v>267</v>
      </c>
      <c r="U24" s="307"/>
      <c r="V24" s="324"/>
      <c r="W24" s="304"/>
    </row>
    <row r="25" spans="1:23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47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25" t="s">
        <v>298</v>
      </c>
      <c r="U25" s="307">
        <v>47092171110</v>
      </c>
      <c r="V25" s="325" t="s">
        <v>42</v>
      </c>
      <c r="W25" s="307">
        <v>47092171110</v>
      </c>
    </row>
    <row r="26" spans="1:23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24" t="s">
        <v>267</v>
      </c>
      <c r="U26" s="307"/>
      <c r="V26" s="324"/>
      <c r="W26" s="304"/>
    </row>
    <row r="27" spans="1:23" ht="20.100000000000001" customHeight="1">
      <c r="A27" s="669" t="s">
        <v>121</v>
      </c>
      <c r="B27" s="670"/>
      <c r="C27" s="248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25" t="s">
        <v>299</v>
      </c>
      <c r="U27" s="307">
        <v>1357099360733</v>
      </c>
      <c r="V27" s="325" t="s">
        <v>287</v>
      </c>
      <c r="W27" s="307">
        <v>1357099360733</v>
      </c>
    </row>
    <row r="28" spans="1:23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24" t="s">
        <v>267</v>
      </c>
      <c r="U28" s="307"/>
      <c r="V28" s="324"/>
      <c r="W28" s="304"/>
    </row>
    <row r="29" spans="1:23" ht="20.100000000000001" customHeight="1">
      <c r="A29" s="669" t="s">
        <v>122</v>
      </c>
      <c r="B29" s="670"/>
      <c r="C29" s="252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25" t="s">
        <v>67</v>
      </c>
      <c r="U29" s="307">
        <v>190118328890</v>
      </c>
      <c r="V29" s="325" t="s">
        <v>287</v>
      </c>
      <c r="W29" s="307">
        <v>190118328890</v>
      </c>
    </row>
    <row r="30" spans="1:23" ht="20.100000000000001" customHeight="1">
      <c r="A30" s="96"/>
      <c r="B30" s="179" t="s">
        <v>123</v>
      </c>
      <c r="C30" s="253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24" t="s">
        <v>267</v>
      </c>
      <c r="U30" s="307"/>
      <c r="V30" s="324"/>
      <c r="W30" s="304"/>
    </row>
    <row r="31" spans="1:23" ht="20.100000000000001" customHeight="1">
      <c r="A31" s="96"/>
      <c r="B31" s="179" t="s">
        <v>205</v>
      </c>
      <c r="C31" s="253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24" t="s">
        <v>267</v>
      </c>
      <c r="U31" s="307"/>
      <c r="V31" s="324"/>
      <c r="W31" s="304"/>
    </row>
    <row r="32" spans="1:23" ht="20.100000000000001" customHeight="1">
      <c r="A32" s="96"/>
      <c r="B32" s="179" t="s">
        <v>124</v>
      </c>
      <c r="C32" s="253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24" t="s">
        <v>267</v>
      </c>
      <c r="U32" s="307"/>
      <c r="V32" s="324"/>
      <c r="W32" s="304"/>
    </row>
    <row r="33" spans="1:23" ht="20.100000000000001" customHeight="1">
      <c r="A33" s="96"/>
      <c r="B33" s="179" t="s">
        <v>125</v>
      </c>
      <c r="C33" s="253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24" t="s">
        <v>267</v>
      </c>
      <c r="U33" s="307"/>
      <c r="V33" s="324"/>
      <c r="W33" s="304"/>
    </row>
    <row r="34" spans="1:23" ht="20.100000000000001" customHeight="1">
      <c r="A34" s="96"/>
      <c r="B34" s="179" t="s">
        <v>126</v>
      </c>
      <c r="C34" s="253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24" t="s">
        <v>267</v>
      </c>
      <c r="U34" s="307"/>
      <c r="V34" s="324"/>
      <c r="W34" s="304"/>
    </row>
    <row r="35" spans="1:23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24" t="s">
        <v>267</v>
      </c>
      <c r="U35" s="307"/>
      <c r="V35" s="324"/>
      <c r="W35" s="304"/>
    </row>
    <row r="36" spans="1:23" ht="20.100000000000001" customHeight="1">
      <c r="A36" s="669" t="s">
        <v>300</v>
      </c>
      <c r="B36" s="670"/>
      <c r="C36" s="248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25" t="s">
        <v>301</v>
      </c>
      <c r="U36" s="307">
        <v>41037817000</v>
      </c>
      <c r="V36" s="325" t="s">
        <v>287</v>
      </c>
      <c r="W36" s="307">
        <v>41037817000</v>
      </c>
    </row>
    <row r="37" spans="1:23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24" t="s">
        <v>267</v>
      </c>
      <c r="U37" s="307"/>
      <c r="V37" s="324"/>
      <c r="W37" s="304"/>
    </row>
    <row r="38" spans="1:23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24" t="s">
        <v>267</v>
      </c>
      <c r="U38" s="307"/>
      <c r="V38" s="324"/>
      <c r="W38" s="304"/>
    </row>
    <row r="39" spans="1:23" ht="20.100000000000001" customHeight="1">
      <c r="A39" s="96"/>
      <c r="B39" s="268" t="s">
        <v>128</v>
      </c>
      <c r="C39" s="248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25" t="s">
        <v>302</v>
      </c>
      <c r="U39" s="307">
        <v>18790321916000</v>
      </c>
      <c r="V39" s="325" t="s">
        <v>287</v>
      </c>
      <c r="W39" s="307">
        <v>18790321916000</v>
      </c>
    </row>
    <row r="40" spans="1:23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24" t="s">
        <v>267</v>
      </c>
      <c r="U40" s="305" t="s">
        <v>292</v>
      </c>
      <c r="V40" s="324"/>
      <c r="W40" s="305" t="s">
        <v>292</v>
      </c>
    </row>
    <row r="41" spans="1:23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267">
        <v>6250285000000</v>
      </c>
      <c r="M41" s="245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25" t="s">
        <v>303</v>
      </c>
      <c r="U41" s="307">
        <v>1080000000000</v>
      </c>
      <c r="V41" s="325" t="s">
        <v>302</v>
      </c>
      <c r="W41" s="307">
        <v>1080000000000</v>
      </c>
    </row>
    <row r="42" spans="1:23" ht="20.100000000000001" customHeight="1">
      <c r="A42" s="96"/>
      <c r="B42" s="268" t="s">
        <v>130</v>
      </c>
      <c r="C42" s="249"/>
      <c r="D42" s="164"/>
      <c r="E42" s="164"/>
      <c r="F42" s="247">
        <v>-3303799519000</v>
      </c>
      <c r="G42" s="230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25" t="s">
        <v>304</v>
      </c>
      <c r="U42" s="307">
        <v>572029179000</v>
      </c>
      <c r="V42" s="325" t="s">
        <v>302</v>
      </c>
      <c r="W42" s="307">
        <v>572029179000</v>
      </c>
    </row>
    <row r="43" spans="1:23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24" t="s">
        <v>267</v>
      </c>
      <c r="U43" s="307"/>
      <c r="V43" s="324"/>
      <c r="W43" s="304"/>
    </row>
    <row r="44" spans="1:23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24" t="s">
        <v>267</v>
      </c>
      <c r="U44" s="307"/>
      <c r="V44" s="324"/>
      <c r="W44" s="304"/>
    </row>
    <row r="45" spans="1:23" ht="20.100000000000001" customHeight="1">
      <c r="A45" s="96"/>
      <c r="B45" s="179" t="s">
        <v>132</v>
      </c>
      <c r="C45" s="248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24" t="s">
        <v>267</v>
      </c>
      <c r="U45" s="307"/>
      <c r="V45" s="324"/>
      <c r="W45" s="304"/>
    </row>
    <row r="46" spans="1:23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266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25" t="s">
        <v>1</v>
      </c>
      <c r="U46" s="307">
        <v>60158914</v>
      </c>
      <c r="V46" s="325" t="s">
        <v>287</v>
      </c>
      <c r="W46" s="307">
        <v>60158914</v>
      </c>
    </row>
    <row r="47" spans="1:23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266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25" t="s">
        <v>20</v>
      </c>
      <c r="U47" s="307">
        <v>96168915</v>
      </c>
      <c r="V47" s="325" t="s">
        <v>287</v>
      </c>
      <c r="W47" s="307">
        <v>96168915</v>
      </c>
    </row>
    <row r="48" spans="1:23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266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25" t="s">
        <v>203</v>
      </c>
      <c r="U48" s="307">
        <v>49875000</v>
      </c>
      <c r="V48" s="325" t="s">
        <v>287</v>
      </c>
      <c r="W48" s="307">
        <v>49875000</v>
      </c>
    </row>
    <row r="49" spans="1:23" ht="20.100000000000001" customHeight="1">
      <c r="A49" s="95"/>
      <c r="B49" s="268" t="s">
        <v>276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24" t="s">
        <v>267</v>
      </c>
      <c r="U49" s="307"/>
      <c r="V49" s="324"/>
      <c r="W49" s="304"/>
    </row>
    <row r="50" spans="1:23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24" t="s">
        <v>267</v>
      </c>
      <c r="U50" s="307"/>
      <c r="V50" s="324"/>
      <c r="W50" s="304"/>
    </row>
    <row r="51" spans="1:23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47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25" t="s">
        <v>305</v>
      </c>
      <c r="U51" s="307">
        <v>1996848168</v>
      </c>
      <c r="V51" s="325" t="s">
        <v>1</v>
      </c>
      <c r="W51" s="307">
        <v>1996848168</v>
      </c>
    </row>
    <row r="52" spans="1:23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47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25" t="s">
        <v>305</v>
      </c>
      <c r="U52" s="307">
        <v>1518114045</v>
      </c>
      <c r="V52" s="325" t="s">
        <v>20</v>
      </c>
      <c r="W52" s="307">
        <v>1518114045</v>
      </c>
    </row>
    <row r="53" spans="1:23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-47910169</v>
      </c>
      <c r="P53" s="165"/>
      <c r="Q53" s="165"/>
      <c r="R53" s="165"/>
      <c r="S53" s="165">
        <f>+C53+D53+E53+F53+G53+H53+I53+J53+K53+L53+M53+N53+O53+P53+Q53</f>
        <v>-47910169</v>
      </c>
      <c r="T53" s="325" t="s">
        <v>305</v>
      </c>
      <c r="U53" s="307">
        <v>47910169</v>
      </c>
      <c r="V53" s="325" t="s">
        <v>203</v>
      </c>
      <c r="W53" s="307">
        <v>47910169</v>
      </c>
    </row>
    <row r="54" spans="1:23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25" t="s">
        <v>305</v>
      </c>
      <c r="U54" s="307">
        <v>10986553191</v>
      </c>
      <c r="V54" s="325" t="s">
        <v>40</v>
      </c>
      <c r="W54" s="307">
        <v>10986553191</v>
      </c>
    </row>
    <row r="55" spans="1:23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25" t="s">
        <v>305</v>
      </c>
      <c r="U55" s="307">
        <v>4536000000</v>
      </c>
      <c r="V55" s="325" t="s">
        <v>41</v>
      </c>
      <c r="W55" s="307">
        <v>4536000000</v>
      </c>
    </row>
    <row r="56" spans="1:23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24" t="s">
        <v>267</v>
      </c>
      <c r="U56" s="307"/>
      <c r="V56" s="324"/>
      <c r="W56" s="304"/>
    </row>
    <row r="57" spans="1:23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24" t="s">
        <v>267</v>
      </c>
      <c r="U57" s="307"/>
      <c r="V57" s="324"/>
      <c r="W57" s="304"/>
    </row>
    <row r="58" spans="1:23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47">
        <v>194511354</v>
      </c>
      <c r="K58" s="247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25" t="s">
        <v>307</v>
      </c>
      <c r="U58" s="307">
        <v>42108822</v>
      </c>
      <c r="V58" s="325" t="s">
        <v>306</v>
      </c>
      <c r="W58" s="307">
        <v>42108822</v>
      </c>
    </row>
    <row r="59" spans="1:23" ht="20.100000000000001" customHeight="1">
      <c r="A59" s="96"/>
      <c r="B59" s="179" t="s">
        <v>157</v>
      </c>
      <c r="C59" s="249"/>
      <c r="D59" s="164"/>
      <c r="E59" s="266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25" t="s">
        <v>306</v>
      </c>
      <c r="U59" s="307">
        <v>83267107</v>
      </c>
      <c r="V59" s="325" t="s">
        <v>308</v>
      </c>
      <c r="W59" s="307">
        <v>83267107</v>
      </c>
    </row>
    <row r="60" spans="1:23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24" t="s">
        <v>267</v>
      </c>
      <c r="U60" s="307"/>
      <c r="V60" s="324"/>
      <c r="W60" s="304"/>
    </row>
    <row r="61" spans="1:23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24" t="s">
        <v>267</v>
      </c>
      <c r="U61" s="307"/>
      <c r="V61" s="324"/>
      <c r="W61" s="304"/>
    </row>
    <row r="62" spans="1:23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24" t="s">
        <v>267</v>
      </c>
      <c r="U62" s="307"/>
      <c r="V62" s="324"/>
      <c r="W62" s="304"/>
    </row>
    <row r="63" spans="1:23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24" t="s">
        <v>267</v>
      </c>
      <c r="U63" s="307"/>
      <c r="V63" s="324"/>
      <c r="W63" s="304"/>
    </row>
    <row r="64" spans="1:23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47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25" t="s">
        <v>309</v>
      </c>
      <c r="U64" s="307">
        <v>10245370</v>
      </c>
      <c r="V64" s="325" t="s">
        <v>310</v>
      </c>
      <c r="W64" s="307">
        <v>10245370</v>
      </c>
    </row>
    <row r="65" spans="1:24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47">
        <v>0</v>
      </c>
      <c r="Q65" s="165"/>
      <c r="R65" s="165"/>
      <c r="S65" s="165">
        <f t="shared" si="1"/>
        <v>0</v>
      </c>
      <c r="T65" s="325" t="s">
        <v>293</v>
      </c>
      <c r="U65" s="305" t="s">
        <v>292</v>
      </c>
      <c r="V65" s="324"/>
      <c r="W65" s="305" t="s">
        <v>292</v>
      </c>
    </row>
    <row r="66" spans="1:24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-30714889</v>
      </c>
      <c r="Q66" s="165"/>
      <c r="R66" s="165"/>
      <c r="S66" s="165">
        <f t="shared" si="1"/>
        <v>-30714889</v>
      </c>
      <c r="T66" s="325" t="s">
        <v>309</v>
      </c>
      <c r="U66" s="307">
        <v>30714889</v>
      </c>
      <c r="V66" s="325" t="s">
        <v>20</v>
      </c>
      <c r="W66" s="307">
        <v>30714889</v>
      </c>
    </row>
    <row r="67" spans="1:24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0</v>
      </c>
      <c r="Q67" s="165"/>
      <c r="R67" s="165"/>
      <c r="S67" s="165">
        <f t="shared" si="1"/>
        <v>0</v>
      </c>
      <c r="T67" s="325" t="s">
        <v>293</v>
      </c>
      <c r="U67" s="305" t="s">
        <v>292</v>
      </c>
      <c r="V67" s="324"/>
      <c r="W67" s="305" t="s">
        <v>292</v>
      </c>
    </row>
    <row r="68" spans="1:24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0</v>
      </c>
      <c r="Q68" s="165"/>
      <c r="R68" s="165"/>
      <c r="S68" s="165">
        <f t="shared" si="1"/>
        <v>0</v>
      </c>
      <c r="T68" s="325" t="s">
        <v>293</v>
      </c>
      <c r="U68" s="305" t="s">
        <v>292</v>
      </c>
      <c r="V68" s="324"/>
      <c r="W68" s="305" t="s">
        <v>292</v>
      </c>
    </row>
    <row r="69" spans="1:24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47">
        <v>-113400</v>
      </c>
      <c r="Q69" s="165"/>
      <c r="R69" s="165"/>
      <c r="S69" s="165">
        <f t="shared" si="1"/>
        <v>-113400</v>
      </c>
      <c r="T69" s="325" t="s">
        <v>309</v>
      </c>
      <c r="U69" s="307">
        <v>113400</v>
      </c>
      <c r="V69" s="325" t="s">
        <v>41</v>
      </c>
      <c r="W69" s="307">
        <v>113400</v>
      </c>
    </row>
    <row r="70" spans="1:24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1"/>
        <v>0</v>
      </c>
      <c r="T70" s="325" t="s">
        <v>293</v>
      </c>
      <c r="U70" s="305" t="s">
        <v>292</v>
      </c>
      <c r="V70" s="324"/>
      <c r="W70" s="305" t="s">
        <v>292</v>
      </c>
    </row>
    <row r="71" spans="1:24" ht="20.100000000000001" customHeight="1">
      <c r="A71" s="16"/>
      <c r="B71" s="268" t="s">
        <v>270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26" t="s">
        <v>335</v>
      </c>
      <c r="U71" s="322" t="s">
        <v>336</v>
      </c>
      <c r="V71" s="325" t="s">
        <v>309</v>
      </c>
      <c r="W71" s="307">
        <v>27426546</v>
      </c>
      <c r="X71" s="306" t="s">
        <v>337</v>
      </c>
    </row>
    <row r="72" spans="1:24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24" t="s">
        <v>267</v>
      </c>
      <c r="U72" s="307"/>
      <c r="V72" s="324"/>
      <c r="W72" s="304"/>
    </row>
    <row r="73" spans="1:24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24" t="s">
        <v>267</v>
      </c>
      <c r="U73" s="307"/>
      <c r="V73" s="324"/>
      <c r="W73" s="304"/>
    </row>
    <row r="74" spans="1:24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24" t="s">
        <v>267</v>
      </c>
      <c r="U74" s="307"/>
      <c r="V74" s="324"/>
      <c r="W74" s="304"/>
    </row>
    <row r="75" spans="1:24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24" t="s">
        <v>267</v>
      </c>
      <c r="U75" s="307"/>
      <c r="V75" s="324"/>
      <c r="W75" s="304"/>
    </row>
    <row r="76" spans="1:24" ht="20.100000000000001" customHeight="1">
      <c r="A76" s="669" t="s">
        <v>141</v>
      </c>
      <c r="B76" s="670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24" t="s">
        <v>267</v>
      </c>
      <c r="U76" s="307"/>
      <c r="V76" s="324"/>
      <c r="W76" s="304"/>
    </row>
    <row r="77" spans="1:24" ht="20.100000000000001" customHeight="1">
      <c r="A77" s="669" t="s">
        <v>142</v>
      </c>
      <c r="B77" s="670"/>
      <c r="C77" s="248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25" t="s">
        <v>312</v>
      </c>
      <c r="U77" s="307">
        <v>69138558345</v>
      </c>
      <c r="V77" s="325" t="s">
        <v>287</v>
      </c>
      <c r="W77" s="307">
        <v>69138558345</v>
      </c>
    </row>
    <row r="78" spans="1:24" ht="20.100000000000001" customHeight="1">
      <c r="A78" s="16"/>
      <c r="B78" s="183"/>
      <c r="C78" s="249" t="s">
        <v>181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24" t="s">
        <v>267</v>
      </c>
      <c r="U78" s="307"/>
      <c r="V78" s="324"/>
      <c r="W78" s="307"/>
    </row>
    <row r="79" spans="1:24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47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25" t="s">
        <v>40</v>
      </c>
      <c r="U79" s="307">
        <v>14191795492</v>
      </c>
      <c r="V79" s="325" t="s">
        <v>312</v>
      </c>
      <c r="W79" s="307">
        <v>14191795492</v>
      </c>
    </row>
    <row r="80" spans="1:24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47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25" t="s">
        <v>362</v>
      </c>
      <c r="U80" s="307">
        <v>144000</v>
      </c>
      <c r="V80" s="325" t="s">
        <v>312</v>
      </c>
      <c r="W80" s="307">
        <v>144000</v>
      </c>
    </row>
    <row r="81" spans="1:23" ht="20.100000000000001" customHeight="1">
      <c r="A81" s="96"/>
      <c r="B81" s="268" t="s">
        <v>313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47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25" t="s">
        <v>362</v>
      </c>
      <c r="U81" s="307">
        <v>2999000000</v>
      </c>
      <c r="V81" s="325" t="s">
        <v>312</v>
      </c>
      <c r="W81" s="307">
        <v>2999000000</v>
      </c>
    </row>
    <row r="82" spans="1:23" ht="20.100000000000001" customHeight="1">
      <c r="A82" s="96"/>
      <c r="B82" s="268" t="s">
        <v>265</v>
      </c>
      <c r="C82" s="249"/>
      <c r="D82" s="266">
        <v>-3010669</v>
      </c>
      <c r="E82" s="266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25" t="s">
        <v>312</v>
      </c>
      <c r="U82" s="307">
        <v>419538</v>
      </c>
      <c r="V82" s="325" t="s">
        <v>314</v>
      </c>
      <c r="W82" s="307">
        <v>419538</v>
      </c>
    </row>
    <row r="83" spans="1:23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24" t="s">
        <v>267</v>
      </c>
      <c r="U83" s="307"/>
      <c r="V83" s="324"/>
      <c r="W83" s="304"/>
    </row>
    <row r="84" spans="1:23" ht="20.100000000000001" customHeight="1">
      <c r="A84" s="669" t="s">
        <v>143</v>
      </c>
      <c r="B84" s="670"/>
      <c r="C84" s="252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25" t="s">
        <v>315</v>
      </c>
      <c r="U84" s="307">
        <v>32074389608</v>
      </c>
      <c r="V84" s="325" t="s">
        <v>287</v>
      </c>
      <c r="W84" s="307">
        <v>32074389608</v>
      </c>
    </row>
    <row r="85" spans="1:23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24" t="s">
        <v>267</v>
      </c>
      <c r="U85" s="307"/>
      <c r="V85" s="324"/>
      <c r="W85" s="304"/>
    </row>
    <row r="86" spans="1:23" ht="20.100000000000001" customHeight="1">
      <c r="A86" s="669" t="s">
        <v>144</v>
      </c>
      <c r="B86" s="670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24" t="s">
        <v>267</v>
      </c>
      <c r="U86" s="307"/>
      <c r="V86" s="324"/>
      <c r="W86" s="304"/>
    </row>
    <row r="87" spans="1:23" ht="20.100000000000001" customHeight="1">
      <c r="A87" s="96"/>
      <c r="B87" s="182" t="s">
        <v>160</v>
      </c>
      <c r="C87" s="257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24" t="s">
        <v>316</v>
      </c>
      <c r="U87" s="307">
        <v>2774689247</v>
      </c>
      <c r="V87" s="325" t="s">
        <v>287</v>
      </c>
      <c r="W87" s="307">
        <v>2774689247</v>
      </c>
    </row>
    <row r="88" spans="1:23" ht="20.100000000000001" customHeight="1">
      <c r="A88" s="96"/>
      <c r="B88" s="179" t="s">
        <v>213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24" t="s">
        <v>267</v>
      </c>
      <c r="U88" s="307"/>
      <c r="V88" s="324"/>
      <c r="W88" s="304"/>
    </row>
    <row r="89" spans="1:23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24" t="s">
        <v>267</v>
      </c>
      <c r="U89" s="307"/>
      <c r="V89" s="324"/>
      <c r="W89" s="304"/>
    </row>
    <row r="90" spans="1:23" s="99" customFormat="1" ht="20.100000000000001" customHeight="1">
      <c r="A90" s="69" t="s">
        <v>7</v>
      </c>
      <c r="B90" s="184"/>
      <c r="C90" s="259">
        <f>+C5+C21+C27+C29+C36+C39+C45+C72+C77+C84+C87</f>
        <v>-21216100585653</v>
      </c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95">
        <f>+S4+S13+S15+S20+S25+S27+S29+S36+S38+S44+S48+S50+S57+S63+S72+S76+S84+S86+S61</f>
        <v>-18938408287603</v>
      </c>
      <c r="T90" s="324" t="s">
        <v>268</v>
      </c>
      <c r="U90" s="307"/>
      <c r="V90" s="324"/>
      <c r="W90" s="304"/>
    </row>
    <row r="91" spans="1:23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24" t="s">
        <v>254</v>
      </c>
      <c r="U91" s="307"/>
      <c r="V91" s="324"/>
      <c r="W91" s="304"/>
    </row>
    <row r="92" spans="1:23" s="99" customFormat="1" ht="20.100000000000001" customHeight="1">
      <c r="A92" s="69" t="s">
        <v>145</v>
      </c>
      <c r="B92" s="184"/>
      <c r="C92" s="260">
        <f>'22BS'!K66</f>
        <v>-3608743838963</v>
      </c>
      <c r="D92" s="169"/>
      <c r="E92" s="169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5">
        <f>+C92+D92+E92+F92+G92+H92+I92+J92+K92+L92+M92+N92+O92+P92+Q92</f>
        <v>-3608743838963</v>
      </c>
      <c r="T92" s="324" t="s">
        <v>268</v>
      </c>
      <c r="U92" s="307"/>
      <c r="V92" s="324"/>
      <c r="W92" s="304"/>
    </row>
    <row r="93" spans="1:23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24" t="s">
        <v>254</v>
      </c>
      <c r="U93" s="307"/>
      <c r="V93" s="324"/>
      <c r="W93" s="304"/>
    </row>
    <row r="94" spans="1:23" ht="20.100000000000001" customHeight="1">
      <c r="A94" s="669" t="s">
        <v>146</v>
      </c>
      <c r="B94" s="701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24" t="s">
        <v>268</v>
      </c>
      <c r="U94" s="307"/>
      <c r="V94" s="324"/>
      <c r="W94" s="304"/>
    </row>
    <row r="95" spans="1:23" ht="20.100000000000001" customHeight="1">
      <c r="A95" s="95"/>
      <c r="B95" s="179" t="s">
        <v>147</v>
      </c>
      <c r="C95" s="262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25" t="s">
        <v>287</v>
      </c>
      <c r="U95" s="307">
        <v>76622250257</v>
      </c>
      <c r="V95" s="325" t="s">
        <v>311</v>
      </c>
      <c r="W95" s="307">
        <v>76622250257</v>
      </c>
    </row>
    <row r="96" spans="1:23" ht="20.100000000000001" customHeight="1">
      <c r="A96" s="95"/>
      <c r="B96" s="268" t="s">
        <v>148</v>
      </c>
      <c r="C96" s="254"/>
      <c r="D96" s="247">
        <v>-989900934</v>
      </c>
      <c r="E96" s="247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25" t="s">
        <v>311</v>
      </c>
      <c r="U96" s="307">
        <v>113363611</v>
      </c>
      <c r="V96" s="325" t="s">
        <v>317</v>
      </c>
      <c r="W96" s="307">
        <v>113363611</v>
      </c>
    </row>
    <row r="97" spans="1:23" ht="20.100000000000001" customHeight="1">
      <c r="A97" s="95"/>
      <c r="B97" s="179" t="s">
        <v>159</v>
      </c>
      <c r="C97" s="263"/>
      <c r="D97" s="165"/>
      <c r="E97" s="247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24" t="s">
        <v>268</v>
      </c>
      <c r="U97" s="307"/>
      <c r="V97" s="324"/>
      <c r="W97" s="304"/>
    </row>
    <row r="98" spans="1:23" ht="20.100000000000001" customHeight="1">
      <c r="A98" s="95"/>
      <c r="B98" s="179" t="s">
        <v>158</v>
      </c>
      <c r="C98" s="254"/>
      <c r="D98" s="165"/>
      <c r="E98" s="266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27" t="s">
        <v>317</v>
      </c>
      <c r="U98" s="307">
        <v>83267107</v>
      </c>
      <c r="V98" s="325" t="s">
        <v>311</v>
      </c>
      <c r="W98" s="307">
        <v>83267107</v>
      </c>
    </row>
    <row r="99" spans="1:23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25" t="s">
        <v>311</v>
      </c>
      <c r="U99" s="307">
        <v>27426546</v>
      </c>
      <c r="V99" s="328" t="s">
        <v>162</v>
      </c>
      <c r="W99" s="323"/>
    </row>
    <row r="100" spans="1:23" ht="20.100000000000001" customHeight="1">
      <c r="A100" s="669" t="s">
        <v>188</v>
      </c>
      <c r="B100" s="701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24" t="s">
        <v>254</v>
      </c>
      <c r="U100" s="307"/>
      <c r="V100" s="324"/>
      <c r="W100" s="304"/>
    </row>
    <row r="101" spans="1:23" ht="20.100000000000001" customHeight="1">
      <c r="A101" s="16"/>
      <c r="B101" s="179" t="s">
        <v>155</v>
      </c>
      <c r="C101" s="262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24" t="s">
        <v>162</v>
      </c>
      <c r="U101" s="307"/>
      <c r="V101" s="324"/>
      <c r="W101" s="304"/>
    </row>
    <row r="102" spans="1:23" ht="20.100000000000001" customHeight="1">
      <c r="A102" s="16"/>
      <c r="B102" s="179" t="s">
        <v>189</v>
      </c>
      <c r="C102" s="264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25" t="s">
        <v>287</v>
      </c>
      <c r="U102" s="307">
        <v>21216100585653</v>
      </c>
      <c r="V102" s="325" t="s">
        <v>318</v>
      </c>
      <c r="W102" s="307">
        <v>21216100585653</v>
      </c>
    </row>
    <row r="103" spans="1:23" ht="20.100000000000001" customHeight="1">
      <c r="A103" s="16"/>
      <c r="B103" s="179" t="s">
        <v>190</v>
      </c>
      <c r="C103" s="264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25" t="s">
        <v>318</v>
      </c>
      <c r="U103" s="307">
        <v>76622250257</v>
      </c>
      <c r="V103" s="325" t="s">
        <v>287</v>
      </c>
      <c r="W103" s="307">
        <v>76622250257</v>
      </c>
    </row>
    <row r="104" spans="1:23" ht="20.100000000000001" customHeight="1">
      <c r="A104" s="16"/>
      <c r="B104" s="179"/>
      <c r="C104" s="18" t="s">
        <v>214</v>
      </c>
      <c r="D104" s="165" t="s">
        <v>214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24" t="s">
        <v>162</v>
      </c>
      <c r="U104" s="307"/>
      <c r="V104" s="324"/>
      <c r="W104" s="304"/>
    </row>
    <row r="105" spans="1:23" s="99" customFormat="1" ht="20.100000000000001" customHeight="1">
      <c r="A105" s="71" t="s">
        <v>149</v>
      </c>
      <c r="B105" s="184"/>
      <c r="C105" s="9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5">
        <f>+S101+S94</f>
        <v>21216043062603</v>
      </c>
      <c r="T105" s="324" t="s">
        <v>162</v>
      </c>
      <c r="U105" s="307"/>
      <c r="V105" s="324"/>
      <c r="W105" s="304"/>
    </row>
    <row r="106" spans="1:23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24" t="s">
        <v>162</v>
      </c>
      <c r="U106" s="307"/>
      <c r="V106" s="324"/>
      <c r="W106" s="304"/>
    </row>
    <row r="107" spans="1:23" s="99" customFormat="1" ht="20.100000000000001" customHeight="1">
      <c r="A107" s="71" t="s">
        <v>150</v>
      </c>
      <c r="B107" s="184"/>
      <c r="C107" s="9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5">
        <f>SUM(S108:S121)</f>
        <v>-25712937219</v>
      </c>
      <c r="T107" s="324" t="s">
        <v>162</v>
      </c>
      <c r="U107" s="307"/>
      <c r="V107" s="324"/>
      <c r="W107" s="304"/>
    </row>
    <row r="108" spans="1:23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47">
        <v>-7972578784</v>
      </c>
      <c r="R108" s="165"/>
      <c r="S108" s="165">
        <f t="shared" ref="S108:S117" si="2">SUM(C108:Q108)</f>
        <v>-7972578784</v>
      </c>
      <c r="T108" s="325" t="s">
        <v>319</v>
      </c>
      <c r="U108" s="307">
        <v>7972578784</v>
      </c>
      <c r="V108" s="325" t="s">
        <v>0</v>
      </c>
      <c r="W108" s="307">
        <v>7972578784</v>
      </c>
    </row>
    <row r="109" spans="1:23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47">
        <v>-46933038</v>
      </c>
      <c r="R109" s="165"/>
      <c r="S109" s="165">
        <f t="shared" si="2"/>
        <v>-46933038</v>
      </c>
      <c r="T109" s="325" t="s">
        <v>319</v>
      </c>
      <c r="U109" s="307">
        <v>46933038</v>
      </c>
      <c r="V109" s="325" t="s">
        <v>320</v>
      </c>
      <c r="W109" s="307">
        <v>46933038</v>
      </c>
    </row>
    <row r="110" spans="1:23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47">
        <v>-274952250</v>
      </c>
      <c r="R110" s="165"/>
      <c r="S110" s="165">
        <f t="shared" si="2"/>
        <v>-274952250</v>
      </c>
      <c r="T110" s="325" t="s">
        <v>319</v>
      </c>
      <c r="U110" s="307">
        <v>274952250</v>
      </c>
      <c r="V110" s="325" t="s">
        <v>1</v>
      </c>
      <c r="W110" s="307">
        <v>274952250</v>
      </c>
    </row>
    <row r="111" spans="1:23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-181774934</v>
      </c>
      <c r="R111" s="165"/>
      <c r="S111" s="165">
        <f t="shared" si="2"/>
        <v>-181774934</v>
      </c>
      <c r="T111" s="325" t="s">
        <v>319</v>
      </c>
      <c r="U111" s="307">
        <v>90246068</v>
      </c>
      <c r="V111" s="325" t="s">
        <v>20</v>
      </c>
      <c r="W111" s="307">
        <v>90246068</v>
      </c>
    </row>
    <row r="112" spans="1:23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91528866</v>
      </c>
      <c r="R112" s="165"/>
      <c r="S112" s="165">
        <f t="shared" si="2"/>
        <v>91528866</v>
      </c>
      <c r="T112" s="325" t="s">
        <v>327</v>
      </c>
      <c r="U112" s="307">
        <v>91528866</v>
      </c>
      <c r="V112" s="325" t="s">
        <v>319</v>
      </c>
      <c r="W112" s="307">
        <v>91528866</v>
      </c>
    </row>
    <row r="113" spans="1:23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8959889039</v>
      </c>
      <c r="R113" s="165"/>
      <c r="S113" s="165">
        <f t="shared" si="2"/>
        <v>8959889039</v>
      </c>
      <c r="T113" s="325" t="s">
        <v>40</v>
      </c>
      <c r="U113" s="307">
        <v>8959889039</v>
      </c>
      <c r="V113" s="325" t="s">
        <v>319</v>
      </c>
      <c r="W113" s="307">
        <v>8959889039</v>
      </c>
    </row>
    <row r="114" spans="1:23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04">
        <v>0</v>
      </c>
      <c r="R114" s="165"/>
      <c r="S114" s="165">
        <f t="shared" si="2"/>
        <v>0</v>
      </c>
      <c r="T114" s="324" t="s">
        <v>162</v>
      </c>
      <c r="U114" s="305"/>
      <c r="V114" s="324"/>
      <c r="W114" s="305"/>
    </row>
    <row r="115" spans="1:23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04">
        <v>0</v>
      </c>
      <c r="R115" s="165"/>
      <c r="S115" s="165">
        <f t="shared" si="2"/>
        <v>0</v>
      </c>
      <c r="T115" s="324" t="s">
        <v>162</v>
      </c>
      <c r="U115" s="305"/>
      <c r="V115" s="324"/>
      <c r="W115" s="305"/>
    </row>
    <row r="116" spans="1:23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69">
        <v>3119789316</v>
      </c>
      <c r="R116" s="165"/>
      <c r="S116" s="165">
        <f t="shared" si="2"/>
        <v>3119789316</v>
      </c>
      <c r="T116" s="325" t="s">
        <v>321</v>
      </c>
      <c r="U116" s="307">
        <v>3119789316</v>
      </c>
      <c r="V116" s="325" t="s">
        <v>319</v>
      </c>
      <c r="W116" s="307">
        <v>3119789316</v>
      </c>
    </row>
    <row r="117" spans="1:23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70">
        <v>-95344434</v>
      </c>
      <c r="R117" s="165"/>
      <c r="S117" s="165">
        <f t="shared" si="2"/>
        <v>-95344434</v>
      </c>
      <c r="T117" s="325" t="s">
        <v>319</v>
      </c>
      <c r="U117" s="307">
        <v>95344434</v>
      </c>
      <c r="V117" s="325" t="s">
        <v>322</v>
      </c>
      <c r="W117" s="307">
        <v>95344434</v>
      </c>
    </row>
    <row r="118" spans="1:23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-22910438000</v>
      </c>
      <c r="R118" s="165"/>
      <c r="S118" s="165">
        <f>SUM(C118:R118)</f>
        <v>-22910438000</v>
      </c>
      <c r="T118" s="325" t="s">
        <v>319</v>
      </c>
      <c r="U118" s="307">
        <v>22910438000</v>
      </c>
      <c r="V118" s="325" t="s">
        <v>323</v>
      </c>
      <c r="W118" s="307">
        <v>22910438000</v>
      </c>
    </row>
    <row r="119" spans="1:23" ht="20.100000000000001" customHeight="1">
      <c r="A119" s="95"/>
      <c r="B119" s="197" t="s">
        <v>396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-6402123000</v>
      </c>
      <c r="R119" s="165"/>
      <c r="S119" s="165">
        <f>SUM(C119:R119)</f>
        <v>-6402123000</v>
      </c>
      <c r="T119" s="325" t="s">
        <v>319</v>
      </c>
      <c r="U119" s="307">
        <v>6402123000</v>
      </c>
      <c r="V119" s="325" t="s">
        <v>395</v>
      </c>
      <c r="W119" s="307">
        <v>6402123000</v>
      </c>
    </row>
    <row r="120" spans="1:23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0</v>
      </c>
      <c r="R120" s="165"/>
      <c r="S120" s="165">
        <f>SUM(C120:R120)</f>
        <v>0</v>
      </c>
      <c r="T120" s="324" t="s">
        <v>162</v>
      </c>
      <c r="U120" s="307"/>
      <c r="V120" s="324"/>
      <c r="W120" s="304"/>
    </row>
    <row r="121" spans="1:23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204">
        <v>0</v>
      </c>
      <c r="R121" s="165"/>
      <c r="S121" s="165">
        <f>SUM(C121:R121)</f>
        <v>0</v>
      </c>
      <c r="T121" s="324" t="s">
        <v>162</v>
      </c>
      <c r="U121" s="307"/>
      <c r="V121" s="324"/>
      <c r="W121" s="304"/>
    </row>
    <row r="122" spans="1:23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24" t="s">
        <v>162</v>
      </c>
      <c r="U122" s="307"/>
      <c r="V122" s="324"/>
      <c r="W122" s="304"/>
    </row>
    <row r="123" spans="1:23" s="99" customFormat="1" ht="20.100000000000001" customHeight="1">
      <c r="A123" s="71" t="s">
        <v>151</v>
      </c>
      <c r="B123" s="185"/>
      <c r="C123" s="9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5">
        <f>SUM(S124:S130)</f>
        <v>154472967798</v>
      </c>
      <c r="T123" s="324" t="s">
        <v>162</v>
      </c>
      <c r="U123" s="307"/>
      <c r="V123" s="324"/>
      <c r="W123" s="304"/>
    </row>
    <row r="124" spans="1:23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47">
        <v>8691968122</v>
      </c>
      <c r="S124" s="174">
        <f t="shared" ref="S124:S129" si="3">SUM(C124:R124)</f>
        <v>8691968122</v>
      </c>
      <c r="T124" s="325" t="s">
        <v>0</v>
      </c>
      <c r="U124" s="307">
        <v>8691968122</v>
      </c>
      <c r="V124" s="324" t="s">
        <v>324</v>
      </c>
      <c r="W124" s="307">
        <v>8691968122</v>
      </c>
    </row>
    <row r="125" spans="1:23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47">
        <v>-5605845</v>
      </c>
      <c r="S125" s="174">
        <f t="shared" si="3"/>
        <v>-5605845</v>
      </c>
      <c r="T125" s="324" t="s">
        <v>324</v>
      </c>
      <c r="U125" s="307">
        <v>5605845</v>
      </c>
      <c r="V125" s="325" t="s">
        <v>310</v>
      </c>
      <c r="W125" s="307">
        <v>5605845</v>
      </c>
    </row>
    <row r="126" spans="1:23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47">
        <v>693677013</v>
      </c>
      <c r="S126" s="174">
        <f t="shared" si="3"/>
        <v>693677013</v>
      </c>
      <c r="T126" s="325" t="s">
        <v>330</v>
      </c>
      <c r="U126" s="307">
        <v>693677013</v>
      </c>
      <c r="V126" s="324" t="s">
        <v>324</v>
      </c>
      <c r="W126" s="307">
        <v>693677013</v>
      </c>
    </row>
    <row r="127" spans="1:23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47">
        <v>-2919004184</v>
      </c>
      <c r="S127" s="174">
        <f t="shared" si="3"/>
        <v>-2919004184</v>
      </c>
      <c r="T127" s="324" t="s">
        <v>324</v>
      </c>
      <c r="U127" s="307">
        <v>2919004184</v>
      </c>
      <c r="V127" s="325" t="s">
        <v>332</v>
      </c>
      <c r="W127" s="307">
        <v>2919004184</v>
      </c>
    </row>
    <row r="128" spans="1:23" ht="20.100000000000001" customHeight="1">
      <c r="A128" s="96"/>
      <c r="B128" s="197" t="s">
        <v>329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47">
        <v>13210636</v>
      </c>
      <c r="S128" s="174">
        <f t="shared" si="3"/>
        <v>13210636</v>
      </c>
      <c r="T128" s="325" t="s">
        <v>331</v>
      </c>
      <c r="U128" s="307">
        <v>13210636</v>
      </c>
      <c r="V128" s="324" t="s">
        <v>324</v>
      </c>
      <c r="W128" s="307">
        <v>13210636</v>
      </c>
    </row>
    <row r="129" spans="1:23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-3282917</v>
      </c>
      <c r="S129" s="174">
        <f t="shared" si="3"/>
        <v>-3282917</v>
      </c>
      <c r="T129" s="324" t="s">
        <v>324</v>
      </c>
      <c r="U129" s="307">
        <v>3282917</v>
      </c>
      <c r="V129" s="325" t="s">
        <v>327</v>
      </c>
      <c r="W129" s="307">
        <v>3282917</v>
      </c>
    </row>
    <row r="130" spans="1:23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73">
        <v>148002004973</v>
      </c>
      <c r="S130" s="174">
        <f>SUM(C130:R130)</f>
        <v>148002004973</v>
      </c>
      <c r="T130" s="325" t="s">
        <v>323</v>
      </c>
      <c r="U130" s="307">
        <v>164789037029</v>
      </c>
      <c r="V130" s="324" t="s">
        <v>324</v>
      </c>
      <c r="W130" s="307">
        <v>164789037029</v>
      </c>
    </row>
    <row r="131" spans="1:23" s="99" customFormat="1" ht="20.100000000000001" customHeight="1">
      <c r="A131" s="71" t="s">
        <v>152</v>
      </c>
      <c r="B131" s="185"/>
      <c r="C131" s="9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5">
        <v>0</v>
      </c>
      <c r="T131" s="307" t="s">
        <v>162</v>
      </c>
      <c r="U131" s="307"/>
      <c r="V131" s="324"/>
      <c r="W131" s="304"/>
    </row>
    <row r="132" spans="1:23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07" t="s">
        <v>162</v>
      </c>
      <c r="U132" s="307"/>
      <c r="V132" s="324"/>
      <c r="W132" s="304"/>
    </row>
    <row r="133" spans="1:23" ht="20.100000000000001" customHeight="1">
      <c r="A133" s="95" t="s">
        <v>194</v>
      </c>
      <c r="B133" s="179"/>
      <c r="C133" s="17">
        <f>'22BS'!K67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2406394805579</v>
      </c>
      <c r="T133" s="307" t="s">
        <v>162</v>
      </c>
      <c r="U133" s="307"/>
      <c r="V133" s="324"/>
      <c r="W133" s="304"/>
    </row>
    <row r="134" spans="1:23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07" t="s">
        <v>162</v>
      </c>
      <c r="U134" s="307"/>
      <c r="V134" s="324"/>
      <c r="W134" s="304"/>
    </row>
    <row r="135" spans="1:23" s="99" customFormat="1" ht="20.100000000000001" customHeight="1">
      <c r="A135" s="69" t="s">
        <v>8</v>
      </c>
      <c r="B135" s="184"/>
      <c r="C135" s="70">
        <f>'22BS'!K68</f>
        <v>-1202349033384</v>
      </c>
      <c r="D135" s="169"/>
      <c r="E135" s="169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95">
        <f>S92+S133</f>
        <v>-1202349033384</v>
      </c>
      <c r="T135" s="305" t="s">
        <v>82</v>
      </c>
      <c r="U135" s="307">
        <f>SUM(U5:U134)</f>
        <v>45237358292006</v>
      </c>
      <c r="V135" s="305" t="s">
        <v>82</v>
      </c>
      <c r="W135" s="307">
        <f>SUM(W5:W134)</f>
        <v>45237358292006</v>
      </c>
    </row>
    <row r="136" spans="1:23" ht="20.100000000000001" customHeight="1">
      <c r="B136" s="100"/>
      <c r="C136" s="94" t="s">
        <v>215</v>
      </c>
      <c r="F136" s="101"/>
    </row>
    <row r="137" spans="1:23" ht="20.100000000000001" customHeight="1">
      <c r="B137" s="102"/>
      <c r="C137" s="202" t="s">
        <v>233</v>
      </c>
      <c r="D137" s="381"/>
      <c r="F137" s="94"/>
      <c r="T137" s="306" t="s">
        <v>398</v>
      </c>
    </row>
    <row r="138" spans="1:23" ht="20.100000000000001" customHeight="1">
      <c r="B138" s="102"/>
      <c r="C138" s="15"/>
      <c r="F138" s="94"/>
      <c r="T138" s="306" t="s">
        <v>153</v>
      </c>
    </row>
    <row r="139" spans="1:23" ht="20.100000000000001" customHeight="1">
      <c r="B139" s="102"/>
      <c r="C139" s="103" t="s">
        <v>207</v>
      </c>
      <c r="D139" s="104">
        <f t="shared" ref="D139:P139" si="4">SUM(D4:D135)</f>
        <v>-992911603</v>
      </c>
      <c r="E139" s="104">
        <f t="shared" si="4"/>
        <v>879128454</v>
      </c>
      <c r="F139" s="104">
        <f t="shared" si="4"/>
        <v>-3303799519000</v>
      </c>
      <c r="G139" s="104">
        <f t="shared" si="4"/>
        <v>3875828698000</v>
      </c>
      <c r="H139" s="104">
        <f t="shared" si="4"/>
        <v>163824425391</v>
      </c>
      <c r="I139" s="104">
        <f t="shared" si="4"/>
        <v>-148759833875</v>
      </c>
      <c r="J139" s="104">
        <f t="shared" si="4"/>
        <v>194511354</v>
      </c>
      <c r="K139" s="104">
        <f t="shared" si="4"/>
        <v>612189633190</v>
      </c>
      <c r="L139" s="104">
        <f t="shared" si="4"/>
        <v>6250285000000</v>
      </c>
      <c r="M139" s="104">
        <f t="shared" si="4"/>
        <v>-5170285000000</v>
      </c>
      <c r="N139" s="104">
        <f t="shared" si="4"/>
        <v>17369715775</v>
      </c>
      <c r="O139" s="104">
        <f t="shared" si="4"/>
        <v>-19085425573</v>
      </c>
      <c r="P139" s="104">
        <f t="shared" si="4"/>
        <v>-13647113</v>
      </c>
      <c r="Q139" s="104">
        <f>SUM(Q4:Q135)</f>
        <v>-25712937219</v>
      </c>
      <c r="R139" s="104">
        <f>SUM(R4:R135)</f>
        <v>154472967798</v>
      </c>
      <c r="S139" s="104">
        <f>SUM(D139:Q139)</f>
        <v>2251921837781</v>
      </c>
      <c r="T139" s="308">
        <f>S133-C133</f>
        <v>0</v>
      </c>
      <c r="U139" s="370" t="s">
        <v>397</v>
      </c>
      <c r="V139" s="315"/>
    </row>
    <row r="140" spans="1:23" ht="20.100000000000001" customHeight="1">
      <c r="B140" s="102"/>
      <c r="D140" s="94"/>
      <c r="E140" s="94"/>
      <c r="F140" s="94"/>
    </row>
    <row r="141" spans="1:23" ht="20.100000000000001" hidden="1" customHeight="1" thickBot="1">
      <c r="A141" s="105" t="s">
        <v>216</v>
      </c>
      <c r="B141" s="105"/>
      <c r="C141" s="105"/>
    </row>
    <row r="142" spans="1:23" ht="20.100000000000001" hidden="1" customHeight="1">
      <c r="A142" s="106"/>
      <c r="B142" s="106"/>
      <c r="C142" s="107" t="s">
        <v>24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53"/>
      <c r="S142" s="109" t="s">
        <v>24</v>
      </c>
      <c r="T142" s="110" t="s">
        <v>24</v>
      </c>
      <c r="U142" s="9"/>
      <c r="V142" s="9"/>
    </row>
    <row r="143" spans="1:23" ht="20.100000000000001" hidden="1" customHeight="1">
      <c r="A143" s="111" t="s">
        <v>19</v>
      </c>
      <c r="B143" s="112"/>
      <c r="C143" s="113" t="s">
        <v>235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114" t="s">
        <v>247</v>
      </c>
      <c r="T143" s="115" t="s">
        <v>247</v>
      </c>
      <c r="U143" s="4"/>
      <c r="V143" s="4"/>
    </row>
    <row r="144" spans="1:23" ht="20.100000000000001" hidden="1" customHeight="1">
      <c r="A144" s="116" t="s">
        <v>35</v>
      </c>
      <c r="B144" s="117"/>
      <c r="C144" s="118">
        <f>SUM(C145:C155)</f>
        <v>1275400998</v>
      </c>
      <c r="D144" s="119">
        <f>SUM(D145:D155)</f>
        <v>-1275400998</v>
      </c>
      <c r="E144" s="119">
        <f>SUM(E145:E155)</f>
        <v>989900934</v>
      </c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120">
        <f>SUM(C144:Q144)</f>
        <v>989900934</v>
      </c>
      <c r="T144" s="309">
        <f>SUM(T145:T155)</f>
        <v>989900934</v>
      </c>
      <c r="U144" s="316"/>
      <c r="V144" s="316"/>
      <c r="W144" s="89">
        <f>S144-T144</f>
        <v>0</v>
      </c>
    </row>
    <row r="145" spans="1:23" ht="20.100000000000001" hidden="1" customHeight="1">
      <c r="A145" s="186" t="s">
        <v>31</v>
      </c>
      <c r="B145" s="187"/>
      <c r="C145" s="205">
        <v>464131</v>
      </c>
      <c r="D145" s="206">
        <v>-464131</v>
      </c>
      <c r="E145" s="206">
        <v>464131</v>
      </c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122">
        <f t="shared" ref="S145:S185" si="5">SUM(C145:Q145)</f>
        <v>464131</v>
      </c>
      <c r="T145" s="209">
        <v>464131</v>
      </c>
      <c r="U145" s="293"/>
      <c r="V145" s="293"/>
      <c r="W145" s="89">
        <f t="shared" ref="W145:W173" si="6">S145-T145</f>
        <v>0</v>
      </c>
    </row>
    <row r="146" spans="1:23" ht="20.100000000000001" hidden="1" customHeight="1">
      <c r="A146" s="186" t="s">
        <v>95</v>
      </c>
      <c r="B146" s="187"/>
      <c r="C146" s="205">
        <v>4245844</v>
      </c>
      <c r="D146" s="206">
        <v>-4245844</v>
      </c>
      <c r="E146" s="206">
        <v>2900780</v>
      </c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22">
        <f t="shared" si="5"/>
        <v>2900780</v>
      </c>
      <c r="T146" s="209">
        <v>2900780</v>
      </c>
      <c r="U146" s="293"/>
      <c r="V146" s="293"/>
      <c r="W146" s="89">
        <f t="shared" si="6"/>
        <v>0</v>
      </c>
    </row>
    <row r="147" spans="1:23" ht="20.100000000000001" hidden="1" customHeight="1">
      <c r="A147" s="186" t="s">
        <v>25</v>
      </c>
      <c r="B147" s="187"/>
      <c r="C147" s="121">
        <v>0</v>
      </c>
      <c r="D147" s="121">
        <v>0</v>
      </c>
      <c r="E147" s="144">
        <v>0</v>
      </c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122">
        <f t="shared" si="5"/>
        <v>0</v>
      </c>
      <c r="T147" s="133">
        <v>0</v>
      </c>
      <c r="U147" s="294"/>
      <c r="V147" s="294"/>
      <c r="W147" s="89">
        <f t="shared" si="6"/>
        <v>0</v>
      </c>
    </row>
    <row r="148" spans="1:23" ht="20.100000000000001" hidden="1" customHeight="1">
      <c r="A148" s="186" t="s">
        <v>97</v>
      </c>
      <c r="B148" s="187"/>
      <c r="C148" s="205">
        <v>962825971</v>
      </c>
      <c r="D148" s="205">
        <v>-962825971</v>
      </c>
      <c r="E148" s="206">
        <v>706686948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si="5"/>
        <v>706686948</v>
      </c>
      <c r="T148" s="209">
        <v>706686948</v>
      </c>
      <c r="U148" s="293"/>
      <c r="V148" s="293"/>
      <c r="W148" s="89">
        <f t="shared" si="6"/>
        <v>0</v>
      </c>
    </row>
    <row r="149" spans="1:23" ht="20.100000000000001" hidden="1" customHeight="1">
      <c r="A149" s="186" t="s">
        <v>26</v>
      </c>
      <c r="B149" s="187"/>
      <c r="C149" s="205">
        <v>147725583</v>
      </c>
      <c r="D149" s="206">
        <v>-147725583</v>
      </c>
      <c r="E149" s="206">
        <v>156741931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156741931</v>
      </c>
      <c r="T149" s="209">
        <v>156741931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27</v>
      </c>
      <c r="B150" s="187"/>
      <c r="C150" s="205">
        <v>95556060</v>
      </c>
      <c r="D150" s="206">
        <v>-95556060</v>
      </c>
      <c r="E150" s="206">
        <v>69261187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69261187</v>
      </c>
      <c r="T150" s="209">
        <v>69261187</v>
      </c>
      <c r="U150" s="293"/>
      <c r="V150" s="293"/>
      <c r="W150" s="89">
        <f t="shared" si="6"/>
        <v>0</v>
      </c>
    </row>
    <row r="151" spans="1:23" ht="20.100000000000001" hidden="1" customHeight="1">
      <c r="A151" s="186" t="s">
        <v>28</v>
      </c>
      <c r="B151" s="187"/>
      <c r="C151" s="205">
        <v>43406609</v>
      </c>
      <c r="D151" s="206">
        <v>-43406609</v>
      </c>
      <c r="E151" s="206">
        <v>44321518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44321518</v>
      </c>
      <c r="T151" s="209">
        <v>44321518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96</v>
      </c>
      <c r="B152" s="187"/>
      <c r="C152" s="121">
        <v>0</v>
      </c>
      <c r="D152" s="144">
        <v>0</v>
      </c>
      <c r="E152" s="144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0</v>
      </c>
      <c r="T152" s="133">
        <v>0</v>
      </c>
      <c r="U152" s="294"/>
      <c r="V152" s="294"/>
      <c r="W152" s="89">
        <f t="shared" si="6"/>
        <v>0</v>
      </c>
    </row>
    <row r="153" spans="1:23" ht="20.100000000000001" hidden="1" customHeight="1">
      <c r="A153" s="186" t="s">
        <v>98</v>
      </c>
      <c r="B153" s="187"/>
      <c r="C153" s="121">
        <v>0</v>
      </c>
      <c r="D153" s="144">
        <v>0</v>
      </c>
      <c r="E153" s="144">
        <v>0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0</v>
      </c>
      <c r="T153" s="133">
        <v>0</v>
      </c>
      <c r="U153" s="294"/>
      <c r="V153" s="294"/>
      <c r="W153" s="89">
        <f t="shared" si="6"/>
        <v>0</v>
      </c>
    </row>
    <row r="154" spans="1:23" ht="20.100000000000001" hidden="1" customHeight="1">
      <c r="A154" s="186" t="s">
        <v>223</v>
      </c>
      <c r="B154" s="187"/>
      <c r="C154" s="121">
        <v>0</v>
      </c>
      <c r="D154" s="121">
        <v>0</v>
      </c>
      <c r="E154" s="121">
        <v>0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0</v>
      </c>
      <c r="T154" s="133">
        <v>0</v>
      </c>
      <c r="U154" s="294"/>
      <c r="V154" s="294"/>
      <c r="W154" s="89">
        <f t="shared" si="6"/>
        <v>0</v>
      </c>
    </row>
    <row r="155" spans="1:23" ht="20.100000000000001" hidden="1" customHeight="1">
      <c r="A155" s="226" t="s">
        <v>244</v>
      </c>
      <c r="B155" s="187"/>
      <c r="C155" s="121">
        <v>21176800</v>
      </c>
      <c r="D155" s="144">
        <v>-21176800</v>
      </c>
      <c r="E155" s="225">
        <v>9524439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>SUM(C155:Q155)</f>
        <v>9524439</v>
      </c>
      <c r="T155" s="133">
        <v>9524439</v>
      </c>
      <c r="U155" s="294"/>
      <c r="V155" s="294"/>
      <c r="W155" s="89">
        <f>S155-T155</f>
        <v>0</v>
      </c>
    </row>
    <row r="156" spans="1:23" ht="20.100000000000001" hidden="1" customHeight="1">
      <c r="A156" s="702" t="s">
        <v>208</v>
      </c>
      <c r="B156" s="703"/>
      <c r="C156" s="207">
        <v>2956111</v>
      </c>
      <c r="D156" s="219">
        <v>-2956111</v>
      </c>
      <c r="E156" s="219">
        <v>3010669</v>
      </c>
      <c r="F156" s="98"/>
      <c r="G156" s="98"/>
      <c r="H156" s="98"/>
      <c r="I156" s="98"/>
      <c r="J156" s="98"/>
      <c r="K156" s="98"/>
      <c r="L156" s="98"/>
      <c r="M156" s="98"/>
      <c r="N156" s="154"/>
      <c r="O156" s="98"/>
      <c r="P156" s="98"/>
      <c r="Q156" s="98"/>
      <c r="R156" s="98"/>
      <c r="S156" s="120">
        <f t="shared" si="5"/>
        <v>3010669</v>
      </c>
      <c r="T156" s="216">
        <v>3010669</v>
      </c>
      <c r="U156" s="298"/>
      <c r="V156" s="298"/>
      <c r="W156" s="89">
        <f t="shared" si="6"/>
        <v>0</v>
      </c>
    </row>
    <row r="157" spans="1:23" ht="20.100000000000001" hidden="1" customHeight="1">
      <c r="A157" s="702" t="s">
        <v>209</v>
      </c>
      <c r="B157" s="704"/>
      <c r="C157" s="207">
        <v>0</v>
      </c>
      <c r="D157" s="98"/>
      <c r="E157" s="208">
        <v>0</v>
      </c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120">
        <f t="shared" si="5"/>
        <v>0</v>
      </c>
      <c r="T157" s="216">
        <v>0</v>
      </c>
      <c r="U157" s="298"/>
      <c r="V157" s="298"/>
      <c r="W157" s="89">
        <f t="shared" si="6"/>
        <v>0</v>
      </c>
    </row>
    <row r="158" spans="1:23" ht="20.100000000000001" hidden="1" customHeight="1">
      <c r="A158" s="698" t="s">
        <v>36</v>
      </c>
      <c r="B158" s="699"/>
      <c r="C158" s="118">
        <f>SUM(C159:C160)</f>
        <v>1717443589305</v>
      </c>
      <c r="D158" s="70">
        <f>SUM(D159:D160)</f>
        <v>0</v>
      </c>
      <c r="E158" s="70">
        <f>SUM(E159:E160)</f>
        <v>0</v>
      </c>
      <c r="F158" s="232">
        <f>F159+F160</f>
        <v>-1717242019000</v>
      </c>
      <c r="G158" s="232">
        <f>G159+G160</f>
        <v>3303799519000</v>
      </c>
      <c r="H158" s="70">
        <f>H159+H160</f>
        <v>0</v>
      </c>
      <c r="I158" s="70">
        <f>I159+I160</f>
        <v>0</v>
      </c>
      <c r="J158" s="70">
        <f t="shared" ref="J158:R158" si="7">J159+J160</f>
        <v>0</v>
      </c>
      <c r="K158" s="70">
        <f t="shared" si="7"/>
        <v>0</v>
      </c>
      <c r="L158" s="70">
        <f t="shared" si="7"/>
        <v>0</v>
      </c>
      <c r="M158" s="70">
        <f t="shared" si="7"/>
        <v>0</v>
      </c>
      <c r="N158" s="70">
        <f t="shared" si="7"/>
        <v>0</v>
      </c>
      <c r="O158" s="70">
        <f t="shared" si="7"/>
        <v>0</v>
      </c>
      <c r="P158" s="70">
        <f t="shared" si="7"/>
        <v>0</v>
      </c>
      <c r="Q158" s="70">
        <f t="shared" si="7"/>
        <v>-49317538</v>
      </c>
      <c r="R158" s="70">
        <f t="shared" si="7"/>
        <v>0</v>
      </c>
      <c r="S158" s="120">
        <f>SUM(C158:Q158)</f>
        <v>3303951771767</v>
      </c>
      <c r="T158" s="218">
        <f>SUM(T159:T160)</f>
        <v>3303951771767</v>
      </c>
      <c r="U158" s="299"/>
      <c r="V158" s="299"/>
      <c r="W158" s="89">
        <f>S158-T158</f>
        <v>0</v>
      </c>
    </row>
    <row r="159" spans="1:23" ht="20.100000000000001" hidden="1" customHeight="1">
      <c r="A159" s="142" t="s">
        <v>154</v>
      </c>
      <c r="B159" s="188"/>
      <c r="C159" s="205">
        <v>201570305</v>
      </c>
      <c r="D159" s="95"/>
      <c r="E159" s="95"/>
      <c r="F159" s="95"/>
      <c r="H159" s="95"/>
      <c r="I159" s="95"/>
      <c r="J159" s="95"/>
      <c r="K159" s="95"/>
      <c r="L159" s="95"/>
      <c r="M159" s="95"/>
      <c r="N159" s="95"/>
      <c r="O159" s="95"/>
      <c r="P159" s="95"/>
      <c r="Q159" s="246">
        <v>-49317538</v>
      </c>
      <c r="R159" s="95"/>
      <c r="S159" s="122">
        <f>SUM(C159:Q159)</f>
        <v>152252767</v>
      </c>
      <c r="T159" s="209">
        <v>152252767</v>
      </c>
      <c r="U159" s="293"/>
      <c r="V159" s="293"/>
      <c r="W159" s="89">
        <f t="shared" si="6"/>
        <v>0</v>
      </c>
    </row>
    <row r="160" spans="1:23" ht="20.100000000000001" hidden="1" customHeight="1">
      <c r="A160" s="198" t="s">
        <v>56</v>
      </c>
      <c r="B160" s="188"/>
      <c r="C160" s="205">
        <v>1717242019000</v>
      </c>
      <c r="D160" s="95"/>
      <c r="E160" s="95"/>
      <c r="F160" s="205">
        <v>-1717242019000</v>
      </c>
      <c r="G160" s="231">
        <v>3303799519000</v>
      </c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122">
        <f>SUM(C160:Q160)</f>
        <v>3303799519000</v>
      </c>
      <c r="T160" s="209">
        <v>3303799519000</v>
      </c>
      <c r="U160" s="293"/>
      <c r="V160" s="293"/>
      <c r="W160" s="89">
        <f t="shared" si="6"/>
        <v>0</v>
      </c>
    </row>
    <row r="161" spans="1:23" ht="20.100000000000001" hidden="1" customHeight="1">
      <c r="A161" s="116" t="s">
        <v>37</v>
      </c>
      <c r="B161" s="124"/>
      <c r="C161" s="125">
        <f>SUM(C162:C164)</f>
        <v>-325351741</v>
      </c>
      <c r="D161" s="70">
        <f t="shared" ref="D161:P161" si="8">SUM(D162:D166)</f>
        <v>0</v>
      </c>
      <c r="E161" s="123">
        <f t="shared" si="8"/>
        <v>0</v>
      </c>
      <c r="F161" s="123">
        <f t="shared" si="8"/>
        <v>0</v>
      </c>
      <c r="G161" s="123">
        <f t="shared" si="8"/>
        <v>0</v>
      </c>
      <c r="H161" s="123">
        <f t="shared" si="8"/>
        <v>0</v>
      </c>
      <c r="I161" s="123">
        <f t="shared" si="8"/>
        <v>0</v>
      </c>
      <c r="J161" s="123">
        <f>SUM(J162:J166)</f>
        <v>325351741</v>
      </c>
      <c r="K161" s="123">
        <f>SUM(K162:K166)</f>
        <v>-170129038</v>
      </c>
      <c r="L161" s="123">
        <f t="shared" si="8"/>
        <v>0</v>
      </c>
      <c r="M161" s="123">
        <f t="shared" si="8"/>
        <v>0</v>
      </c>
      <c r="N161" s="123">
        <f t="shared" si="8"/>
        <v>0</v>
      </c>
      <c r="O161" s="123">
        <f t="shared" si="8"/>
        <v>0</v>
      </c>
      <c r="P161" s="123">
        <f t="shared" si="8"/>
        <v>0</v>
      </c>
      <c r="Q161" s="123">
        <f>SUM(Q162:Q166)</f>
        <v>-24382316</v>
      </c>
      <c r="R161" s="123"/>
      <c r="S161" s="120">
        <f t="shared" si="5"/>
        <v>-194511354</v>
      </c>
      <c r="T161" s="310">
        <f>SUM(T162:T165)</f>
        <v>-194511354</v>
      </c>
      <c r="U161" s="317"/>
      <c r="V161" s="317"/>
      <c r="W161" s="89">
        <f t="shared" si="6"/>
        <v>0</v>
      </c>
    </row>
    <row r="162" spans="1:23" ht="20.100000000000001" hidden="1" customHeight="1">
      <c r="A162" s="142" t="s">
        <v>229</v>
      </c>
      <c r="B162" s="189"/>
      <c r="C162" s="210">
        <v>-2780350</v>
      </c>
      <c r="D162" s="95"/>
      <c r="E162" s="95"/>
      <c r="F162" s="95"/>
      <c r="G162" s="95"/>
      <c r="H162" s="95"/>
      <c r="I162" s="95"/>
      <c r="J162" s="206">
        <v>2780350</v>
      </c>
      <c r="K162" s="206">
        <v>-1555825</v>
      </c>
      <c r="L162" s="95"/>
      <c r="M162" s="95"/>
      <c r="N162" s="95"/>
      <c r="O162" s="95"/>
      <c r="P162" s="95"/>
      <c r="Q162" s="95"/>
      <c r="R162" s="95"/>
      <c r="S162" s="122">
        <f t="shared" si="5"/>
        <v>-1555825</v>
      </c>
      <c r="T162" s="236">
        <v>-1555825</v>
      </c>
      <c r="U162" s="295"/>
      <c r="V162" s="295"/>
      <c r="W162" s="89">
        <f t="shared" si="6"/>
        <v>0</v>
      </c>
    </row>
    <row r="163" spans="1:23" ht="20.100000000000001" hidden="1" customHeight="1">
      <c r="A163" s="142" t="s">
        <v>230</v>
      </c>
      <c r="B163" s="189"/>
      <c r="C163" s="210">
        <v>-322571391</v>
      </c>
      <c r="D163" s="95"/>
      <c r="E163" s="95"/>
      <c r="F163" s="95"/>
      <c r="G163" s="95"/>
      <c r="H163" s="95"/>
      <c r="I163" s="95"/>
      <c r="J163" s="206">
        <v>322571391</v>
      </c>
      <c r="K163" s="206">
        <v>-168573213</v>
      </c>
      <c r="L163" s="95"/>
      <c r="M163" s="95"/>
      <c r="N163" s="95"/>
      <c r="O163" s="95"/>
      <c r="P163" s="95"/>
      <c r="Q163" s="213">
        <v>-24382316</v>
      </c>
      <c r="R163" s="95"/>
      <c r="S163" s="122">
        <f t="shared" si="5"/>
        <v>-192955529</v>
      </c>
      <c r="T163" s="236">
        <v>-192955529</v>
      </c>
      <c r="U163" s="295"/>
      <c r="V163" s="295"/>
      <c r="W163" s="89">
        <f t="shared" si="6"/>
        <v>0</v>
      </c>
    </row>
    <row r="164" spans="1:23" ht="20.100000000000001" hidden="1" customHeight="1">
      <c r="A164" s="142"/>
      <c r="B164" s="189"/>
      <c r="C164" s="126">
        <v>0</v>
      </c>
      <c r="D164" s="95"/>
      <c r="E164" s="95"/>
      <c r="F164" s="95"/>
      <c r="G164" s="95"/>
      <c r="H164" s="95"/>
      <c r="I164" s="95"/>
      <c r="J164" s="144">
        <v>0</v>
      </c>
      <c r="K164" s="144">
        <v>0</v>
      </c>
      <c r="L164" s="95"/>
      <c r="M164" s="95"/>
      <c r="N164" s="95"/>
      <c r="O164" s="95"/>
      <c r="P164" s="95"/>
      <c r="Q164" s="95"/>
      <c r="R164" s="95"/>
      <c r="S164" s="122">
        <f t="shared" si="5"/>
        <v>0</v>
      </c>
      <c r="T164" s="211">
        <v>0</v>
      </c>
      <c r="U164" s="32"/>
      <c r="V164" s="32"/>
      <c r="W164" s="89">
        <f t="shared" si="6"/>
        <v>0</v>
      </c>
    </row>
    <row r="165" spans="1:23" ht="20.100000000000001" hidden="1" customHeight="1">
      <c r="A165" s="142" t="s">
        <v>231</v>
      </c>
      <c r="B165" s="189"/>
      <c r="C165" s="126">
        <v>0</v>
      </c>
      <c r="D165" s="95"/>
      <c r="E165" s="95"/>
      <c r="F165" s="95"/>
      <c r="G165" s="95"/>
      <c r="H165" s="95"/>
      <c r="I165" s="95"/>
      <c r="J165" s="144">
        <v>0</v>
      </c>
      <c r="K165" s="95">
        <v>0</v>
      </c>
      <c r="L165" s="95"/>
      <c r="M165" s="95"/>
      <c r="N165" s="95"/>
      <c r="O165" s="95"/>
      <c r="P165" s="95"/>
      <c r="Q165" s="95"/>
      <c r="R165" s="95"/>
      <c r="S165" s="122">
        <f t="shared" si="5"/>
        <v>0</v>
      </c>
      <c r="T165" s="211">
        <v>0</v>
      </c>
      <c r="U165" s="32"/>
      <c r="V165" s="32"/>
      <c r="W165" s="89">
        <f t="shared" si="6"/>
        <v>0</v>
      </c>
    </row>
    <row r="166" spans="1:23" ht="20.100000000000001" hidden="1" customHeight="1">
      <c r="A166" s="142"/>
      <c r="B166" s="189"/>
      <c r="C166" s="126"/>
      <c r="D166" s="95"/>
      <c r="E166" s="95"/>
      <c r="F166" s="95"/>
      <c r="G166" s="95"/>
      <c r="H166" s="95"/>
      <c r="I166" s="95"/>
      <c r="J166" s="121"/>
      <c r="K166" s="121"/>
      <c r="L166" s="95"/>
      <c r="M166" s="95"/>
      <c r="N166" s="95"/>
      <c r="O166" s="95"/>
      <c r="P166" s="95"/>
      <c r="Q166" s="95"/>
      <c r="R166" s="95"/>
      <c r="S166" s="122"/>
      <c r="T166" s="212"/>
      <c r="U166" s="296"/>
      <c r="V166" s="296"/>
    </row>
    <row r="167" spans="1:23" ht="20.100000000000001" hidden="1" customHeight="1">
      <c r="A167" s="116" t="s">
        <v>170</v>
      </c>
      <c r="B167" s="190"/>
      <c r="C167" s="127">
        <f>C168+C175</f>
        <v>197460683145</v>
      </c>
      <c r="D167" s="127">
        <f t="shared" ref="D167:R167" si="9">D168+D175</f>
        <v>0</v>
      </c>
      <c r="E167" s="127">
        <f t="shared" si="9"/>
        <v>0</v>
      </c>
      <c r="F167" s="127">
        <f t="shared" si="9"/>
        <v>0</v>
      </c>
      <c r="G167" s="127">
        <f t="shared" si="9"/>
        <v>0</v>
      </c>
      <c r="H167" s="127">
        <f t="shared" si="9"/>
        <v>0</v>
      </c>
      <c r="I167" s="127">
        <f t="shared" si="9"/>
        <v>0</v>
      </c>
      <c r="J167" s="127">
        <f t="shared" si="9"/>
        <v>0</v>
      </c>
      <c r="K167" s="127">
        <f t="shared" si="9"/>
        <v>0</v>
      </c>
      <c r="L167" s="127">
        <f t="shared" si="9"/>
        <v>0</v>
      </c>
      <c r="M167" s="127">
        <f t="shared" si="9"/>
        <v>0</v>
      </c>
      <c r="N167" s="154">
        <f t="shared" si="9"/>
        <v>15843547512</v>
      </c>
      <c r="O167" s="154">
        <f t="shared" si="9"/>
        <v>-15132174793</v>
      </c>
      <c r="P167" s="154">
        <f t="shared" si="9"/>
        <v>-725507197</v>
      </c>
      <c r="Q167" s="154">
        <f t="shared" si="9"/>
        <v>904999927</v>
      </c>
      <c r="R167" s="154">
        <f t="shared" si="9"/>
        <v>0</v>
      </c>
      <c r="S167" s="120">
        <f t="shared" ref="S167:S172" si="10">SUM(C167:R167)</f>
        <v>198351548594</v>
      </c>
      <c r="T167" s="129">
        <f>T168+T175</f>
        <v>198351548594</v>
      </c>
      <c r="U167" s="297"/>
      <c r="V167" s="297"/>
      <c r="W167" s="89">
        <f t="shared" si="6"/>
        <v>0</v>
      </c>
    </row>
    <row r="168" spans="1:23" ht="20.100000000000001" hidden="1" customHeight="1">
      <c r="A168" s="162" t="s">
        <v>39</v>
      </c>
      <c r="B168" s="190"/>
      <c r="C168" s="127">
        <f>SUM(C169:C173)</f>
        <v>167060184637</v>
      </c>
      <c r="D168" s="123">
        <f t="shared" ref="D168:R168" si="11">SUM(D169:D174)</f>
        <v>0</v>
      </c>
      <c r="E168" s="123">
        <f t="shared" si="11"/>
        <v>0</v>
      </c>
      <c r="F168" s="123">
        <f t="shared" si="11"/>
        <v>0</v>
      </c>
      <c r="G168" s="123">
        <f t="shared" si="11"/>
        <v>0</v>
      </c>
      <c r="H168" s="123">
        <f t="shared" si="11"/>
        <v>0</v>
      </c>
      <c r="I168" s="123">
        <f t="shared" si="11"/>
        <v>0</v>
      </c>
      <c r="J168" s="123">
        <f t="shared" si="11"/>
        <v>0</v>
      </c>
      <c r="K168" s="123">
        <f t="shared" si="11"/>
        <v>0</v>
      </c>
      <c r="L168" s="123">
        <f t="shared" si="11"/>
        <v>0</v>
      </c>
      <c r="M168" s="123">
        <f t="shared" si="11"/>
        <v>0</v>
      </c>
      <c r="N168" s="123">
        <f t="shared" si="11"/>
        <v>132339460</v>
      </c>
      <c r="O168" s="123">
        <f t="shared" si="11"/>
        <v>-3893593412</v>
      </c>
      <c r="P168" s="123">
        <f t="shared" si="11"/>
        <v>-18713433</v>
      </c>
      <c r="Q168" s="123">
        <f t="shared" si="11"/>
        <v>-270868503</v>
      </c>
      <c r="R168" s="123">
        <f t="shared" si="11"/>
        <v>0</v>
      </c>
      <c r="S168" s="128">
        <f t="shared" si="10"/>
        <v>163009348749</v>
      </c>
      <c r="T168" s="129">
        <f>SUM(T169:T173)</f>
        <v>163009348749</v>
      </c>
      <c r="U168" s="297"/>
      <c r="V168" s="297"/>
      <c r="W168" s="89">
        <f t="shared" si="6"/>
        <v>0</v>
      </c>
    </row>
    <row r="169" spans="1:23" ht="20.100000000000001" hidden="1" customHeight="1">
      <c r="A169" s="142" t="s">
        <v>0</v>
      </c>
      <c r="B169" s="191"/>
      <c r="C169" s="205">
        <v>106257286272</v>
      </c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213">
        <v>0</v>
      </c>
      <c r="O169" s="213">
        <v>0</v>
      </c>
      <c r="P169" s="213">
        <v>0</v>
      </c>
      <c r="Q169" s="205">
        <v>-177614952</v>
      </c>
      <c r="R169" s="121">
        <v>0</v>
      </c>
      <c r="S169" s="122">
        <f t="shared" si="10"/>
        <v>106079671320</v>
      </c>
      <c r="T169" s="216">
        <v>106079671320</v>
      </c>
      <c r="U169" s="298"/>
      <c r="V169" s="298"/>
      <c r="W169" s="89">
        <f t="shared" si="6"/>
        <v>0</v>
      </c>
    </row>
    <row r="170" spans="1:23" ht="20.100000000000001" hidden="1" customHeight="1">
      <c r="A170" s="142" t="s">
        <v>21</v>
      </c>
      <c r="B170" s="191"/>
      <c r="C170" s="205">
        <v>169564674</v>
      </c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206">
        <v>0</v>
      </c>
      <c r="O170" s="206">
        <v>0</v>
      </c>
      <c r="P170" s="205">
        <v>-269781</v>
      </c>
      <c r="Q170" s="205">
        <v>0</v>
      </c>
      <c r="R170" s="121">
        <v>0</v>
      </c>
      <c r="S170" s="122">
        <f t="shared" si="10"/>
        <v>169294893</v>
      </c>
      <c r="T170" s="216">
        <v>169294893</v>
      </c>
      <c r="U170" s="298"/>
      <c r="V170" s="298"/>
      <c r="W170" s="89">
        <f t="shared" si="6"/>
        <v>0</v>
      </c>
    </row>
    <row r="171" spans="1:23" ht="20.100000000000001" hidden="1" customHeight="1">
      <c r="A171" s="192" t="s">
        <v>1</v>
      </c>
      <c r="B171" s="191"/>
      <c r="C171" s="205">
        <v>43198995081</v>
      </c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206">
        <v>26977797</v>
      </c>
      <c r="O171" s="205">
        <v>-2113477164</v>
      </c>
      <c r="P171" s="205">
        <v>-13157126</v>
      </c>
      <c r="Q171" s="205">
        <v>-72781516</v>
      </c>
      <c r="R171" s="121">
        <v>0</v>
      </c>
      <c r="S171" s="122">
        <f t="shared" si="10"/>
        <v>41026557072</v>
      </c>
      <c r="T171" s="216">
        <v>41026557072</v>
      </c>
      <c r="U171" s="298"/>
      <c r="V171" s="298"/>
      <c r="W171" s="89">
        <f t="shared" si="6"/>
        <v>0</v>
      </c>
    </row>
    <row r="172" spans="1:23" ht="20.100000000000001" hidden="1" customHeight="1">
      <c r="A172" s="142" t="s">
        <v>20</v>
      </c>
      <c r="B172" s="191"/>
      <c r="C172" s="205">
        <v>17228573385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06">
        <v>105361663</v>
      </c>
      <c r="O172" s="205">
        <v>-1704188880</v>
      </c>
      <c r="P172" s="205">
        <v>-5286526</v>
      </c>
      <c r="Q172" s="205">
        <v>-20472035</v>
      </c>
      <c r="R172" s="121">
        <v>0</v>
      </c>
      <c r="S172" s="122">
        <f t="shared" si="10"/>
        <v>15603987607</v>
      </c>
      <c r="T172" s="216">
        <v>15603987607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203</v>
      </c>
      <c r="B173" s="191"/>
      <c r="C173" s="205">
        <v>205765225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-75927368</v>
      </c>
      <c r="P173" s="206">
        <v>0</v>
      </c>
      <c r="Q173" s="213">
        <v>0</v>
      </c>
      <c r="R173" s="95">
        <v>0</v>
      </c>
      <c r="S173" s="122">
        <f>SUM(C173:R173)</f>
        <v>129837857</v>
      </c>
      <c r="T173" s="216">
        <v>129837857</v>
      </c>
      <c r="U173" s="298"/>
      <c r="V173" s="298"/>
      <c r="W173" s="89">
        <f t="shared" si="6"/>
        <v>0</v>
      </c>
    </row>
    <row r="174" spans="1:23" ht="20.100000000000001" hidden="1" customHeight="1">
      <c r="A174" s="142"/>
      <c r="B174" s="191"/>
      <c r="C174" s="121">
        <v>0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121"/>
      <c r="O174" s="95"/>
      <c r="P174" s="152"/>
      <c r="Q174" s="121"/>
      <c r="R174" s="121"/>
      <c r="S174" s="122">
        <f t="shared" si="5"/>
        <v>0</v>
      </c>
      <c r="T174" s="218"/>
      <c r="U174" s="299"/>
      <c r="V174" s="299"/>
    </row>
    <row r="175" spans="1:23" ht="20.100000000000001" hidden="1" customHeight="1">
      <c r="A175" s="193" t="s">
        <v>40</v>
      </c>
      <c r="B175" s="190"/>
      <c r="C175" s="220">
        <v>30400498508</v>
      </c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208">
        <v>15711208052</v>
      </c>
      <c r="O175" s="208">
        <v>-11238581381</v>
      </c>
      <c r="P175" s="208">
        <v>-706793764</v>
      </c>
      <c r="Q175" s="208">
        <v>1175868430</v>
      </c>
      <c r="R175" s="119"/>
      <c r="S175" s="128">
        <f t="shared" si="5"/>
        <v>35342199845</v>
      </c>
      <c r="T175" s="221">
        <v>35342199845</v>
      </c>
      <c r="U175" s="300"/>
      <c r="V175" s="300"/>
      <c r="W175" s="89">
        <f t="shared" ref="W175:W185" si="12">S175-T175</f>
        <v>0</v>
      </c>
    </row>
    <row r="176" spans="1:23" ht="20.100000000000001" hidden="1" customHeight="1">
      <c r="A176" s="130" t="s">
        <v>41</v>
      </c>
      <c r="B176" s="190"/>
      <c r="C176" s="125">
        <f>SUM(C177:C178)</f>
        <v>14757189500</v>
      </c>
      <c r="D176" s="123">
        <f t="shared" ref="D176:Q176" si="13">SUM(D177:D178)</f>
        <v>0</v>
      </c>
      <c r="E176" s="123">
        <f t="shared" si="13"/>
        <v>0</v>
      </c>
      <c r="F176" s="123">
        <f t="shared" si="13"/>
        <v>0</v>
      </c>
      <c r="G176" s="123">
        <f t="shared" si="13"/>
        <v>0</v>
      </c>
      <c r="H176" s="123">
        <f t="shared" si="13"/>
        <v>0</v>
      </c>
      <c r="I176" s="123">
        <f t="shared" si="13"/>
        <v>0</v>
      </c>
      <c r="J176" s="123">
        <f t="shared" si="13"/>
        <v>0</v>
      </c>
      <c r="K176" s="123">
        <f t="shared" si="13"/>
        <v>0</v>
      </c>
      <c r="L176" s="123">
        <f t="shared" si="13"/>
        <v>0</v>
      </c>
      <c r="M176" s="123">
        <f t="shared" si="13"/>
        <v>0</v>
      </c>
      <c r="N176" s="123">
        <f t="shared" si="13"/>
        <v>2615360000</v>
      </c>
      <c r="O176" s="123">
        <f t="shared" si="13"/>
        <v>-5550000000</v>
      </c>
      <c r="P176" s="123">
        <f t="shared" si="13"/>
        <v>-113400</v>
      </c>
      <c r="Q176" s="123">
        <f t="shared" si="13"/>
        <v>42831600</v>
      </c>
      <c r="R176" s="123"/>
      <c r="S176" s="120">
        <f t="shared" si="5"/>
        <v>11865267700</v>
      </c>
      <c r="T176" s="310">
        <f>SUM(T177:T178)</f>
        <v>11865267700</v>
      </c>
      <c r="U176" s="317"/>
      <c r="V176" s="317"/>
      <c r="W176" s="89">
        <f t="shared" si="12"/>
        <v>0</v>
      </c>
    </row>
    <row r="177" spans="1:23" ht="20.100000000000001" hidden="1" customHeight="1">
      <c r="A177" s="142" t="s">
        <v>217</v>
      </c>
      <c r="B177" s="131"/>
      <c r="C177" s="205">
        <v>110189500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206">
        <v>360000</v>
      </c>
      <c r="O177" s="95"/>
      <c r="P177" s="205">
        <v>-113400</v>
      </c>
      <c r="Q177" s="205">
        <v>831600</v>
      </c>
      <c r="R177" s="121"/>
      <c r="S177" s="122">
        <f t="shared" si="5"/>
        <v>111267700</v>
      </c>
      <c r="T177" s="209">
        <v>111267700</v>
      </c>
      <c r="U177" s="293"/>
      <c r="V177" s="293"/>
      <c r="W177" s="89">
        <f t="shared" si="12"/>
        <v>0</v>
      </c>
    </row>
    <row r="178" spans="1:23" ht="20.100000000000001" hidden="1" customHeight="1">
      <c r="A178" s="142" t="s">
        <v>218</v>
      </c>
      <c r="B178" s="131"/>
      <c r="C178" s="205">
        <v>14647000000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205">
        <v>2615000000</v>
      </c>
      <c r="O178" s="205">
        <v>-5550000000</v>
      </c>
      <c r="P178" s="217" t="s">
        <v>232</v>
      </c>
      <c r="Q178" s="205">
        <v>42000000</v>
      </c>
      <c r="R178" s="121"/>
      <c r="S178" s="122">
        <f t="shared" si="5"/>
        <v>11754000000</v>
      </c>
      <c r="T178" s="209">
        <v>11754000000</v>
      </c>
      <c r="U178" s="293"/>
      <c r="V178" s="293"/>
      <c r="W178" s="89">
        <f t="shared" si="12"/>
        <v>0</v>
      </c>
    </row>
    <row r="179" spans="1:23" ht="20.100000000000001" hidden="1" customHeight="1">
      <c r="A179" s="130" t="s">
        <v>74</v>
      </c>
      <c r="B179" s="132"/>
      <c r="C179" s="118">
        <f>SUM(C180:C184)</f>
        <v>3076931159662</v>
      </c>
      <c r="D179" s="123">
        <f t="shared" ref="D179:Q179" si="14">SUM(D180:D185)</f>
        <v>0</v>
      </c>
      <c r="E179" s="123">
        <f t="shared" si="14"/>
        <v>0</v>
      </c>
      <c r="F179" s="123">
        <f t="shared" si="14"/>
        <v>0</v>
      </c>
      <c r="G179" s="123">
        <f t="shared" si="14"/>
        <v>0</v>
      </c>
      <c r="H179" s="123">
        <f t="shared" si="14"/>
        <v>0</v>
      </c>
      <c r="I179" s="123">
        <f t="shared" si="14"/>
        <v>0</v>
      </c>
      <c r="J179" s="123">
        <f t="shared" si="14"/>
        <v>0</v>
      </c>
      <c r="K179" s="123">
        <f t="shared" si="14"/>
        <v>0</v>
      </c>
      <c r="L179" s="123">
        <f t="shared" si="14"/>
        <v>0</v>
      </c>
      <c r="M179" s="123">
        <f t="shared" si="14"/>
        <v>0</v>
      </c>
      <c r="N179" s="123">
        <f t="shared" si="14"/>
        <v>0</v>
      </c>
      <c r="O179" s="123">
        <f t="shared" si="14"/>
        <v>0</v>
      </c>
      <c r="P179" s="123">
        <f t="shared" si="14"/>
        <v>0</v>
      </c>
      <c r="Q179" s="123">
        <f t="shared" si="14"/>
        <v>0</v>
      </c>
      <c r="R179" s="199">
        <f>SUM(R180:R184)</f>
        <v>528200655885</v>
      </c>
      <c r="S179" s="200">
        <f t="shared" ref="S179:S184" si="15">SUM(C179:R179)</f>
        <v>3605131815547</v>
      </c>
      <c r="T179" s="309">
        <f>SUM(T180:T184)</f>
        <v>3605131815547</v>
      </c>
      <c r="U179" s="316"/>
      <c r="V179" s="316"/>
      <c r="W179" s="89">
        <f t="shared" si="12"/>
        <v>0</v>
      </c>
    </row>
    <row r="180" spans="1:23" ht="20.100000000000001" hidden="1" customHeight="1">
      <c r="A180" s="142" t="s">
        <v>180</v>
      </c>
      <c r="B180" s="131"/>
      <c r="C180" s="121">
        <v>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>
        <v>0</v>
      </c>
      <c r="Q180" s="95">
        <v>0</v>
      </c>
      <c r="R180" s="95">
        <v>0</v>
      </c>
      <c r="S180" s="122">
        <f t="shared" si="15"/>
        <v>0</v>
      </c>
      <c r="T180" s="133">
        <v>0</v>
      </c>
      <c r="U180" s="294"/>
      <c r="V180" s="294"/>
      <c r="W180" s="89">
        <f t="shared" si="12"/>
        <v>0</v>
      </c>
    </row>
    <row r="181" spans="1:23" ht="20.100000000000001" hidden="1" customHeight="1">
      <c r="A181" s="142" t="s">
        <v>221</v>
      </c>
      <c r="B181" s="131"/>
      <c r="C181" s="205">
        <v>2932961192816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>
        <v>0</v>
      </c>
      <c r="O181" s="95"/>
      <c r="P181" s="95"/>
      <c r="Q181" s="95">
        <v>0</v>
      </c>
      <c r="R181" s="213">
        <v>532385460839</v>
      </c>
      <c r="S181" s="122">
        <f t="shared" si="15"/>
        <v>3465346653655</v>
      </c>
      <c r="T181" s="209">
        <v>3465346653655</v>
      </c>
      <c r="U181" s="293"/>
      <c r="V181" s="293"/>
      <c r="W181" s="89">
        <f t="shared" si="12"/>
        <v>0</v>
      </c>
    </row>
    <row r="182" spans="1:23" ht="20.100000000000001" hidden="1" customHeight="1">
      <c r="A182" s="142" t="s">
        <v>193</v>
      </c>
      <c r="B182" s="131"/>
      <c r="C182" s="205">
        <v>79287600111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213">
        <v>-1889489815</v>
      </c>
      <c r="S182" s="122">
        <f t="shared" si="15"/>
        <v>77398110296</v>
      </c>
      <c r="T182" s="209">
        <v>77398110296</v>
      </c>
      <c r="U182" s="293"/>
      <c r="V182" s="293"/>
      <c r="W182" s="89">
        <f t="shared" si="12"/>
        <v>0</v>
      </c>
    </row>
    <row r="183" spans="1:23" ht="20.100000000000001" hidden="1" customHeight="1">
      <c r="A183" s="142" t="s">
        <v>75</v>
      </c>
      <c r="B183" s="131"/>
      <c r="C183" s="205">
        <v>21646475218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/>
      <c r="R183" s="213">
        <v>52309018</v>
      </c>
      <c r="S183" s="122">
        <f t="shared" si="15"/>
        <v>21698784236</v>
      </c>
      <c r="T183" s="209">
        <v>21698784236</v>
      </c>
      <c r="U183" s="293"/>
      <c r="V183" s="293"/>
      <c r="W183" s="89">
        <f t="shared" si="12"/>
        <v>0</v>
      </c>
    </row>
    <row r="184" spans="1:23" ht="20.100000000000001" hidden="1" customHeight="1">
      <c r="A184" s="142" t="s">
        <v>227</v>
      </c>
      <c r="B184" s="131"/>
      <c r="C184" s="205">
        <v>43035891517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-2347624157</v>
      </c>
      <c r="S184" s="122">
        <f t="shared" si="15"/>
        <v>40688267360</v>
      </c>
      <c r="T184" s="209">
        <v>40688267360</v>
      </c>
      <c r="U184" s="293"/>
      <c r="V184" s="293"/>
      <c r="W184" s="89">
        <f>S184-T184</f>
        <v>0</v>
      </c>
    </row>
    <row r="185" spans="1:23" ht="20.100000000000001" hidden="1" customHeight="1">
      <c r="A185" s="142"/>
      <c r="B185" s="131"/>
      <c r="C185" s="121">
        <v>0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122">
        <f t="shared" si="5"/>
        <v>0</v>
      </c>
      <c r="T185" s="133"/>
      <c r="U185" s="294"/>
      <c r="V185" s="294"/>
      <c r="W185" s="89">
        <f t="shared" si="12"/>
        <v>0</v>
      </c>
    </row>
    <row r="186" spans="1:23" ht="20.100000000000001" hidden="1" customHeight="1">
      <c r="A186" s="134" t="s">
        <v>5</v>
      </c>
      <c r="B186" s="161"/>
      <c r="C186" s="118">
        <f>C144+C156+C157+C158+C161+C167+C176+C179</f>
        <v>5007545626980</v>
      </c>
      <c r="D186" s="118">
        <f>D144+D156+D157+D158+D161+D167+D176+D179</f>
        <v>-1278357109</v>
      </c>
      <c r="E186" s="118">
        <f t="shared" ref="E186:T186" si="16">E144+E156+E157+E158+E161+E167+E176+E179</f>
        <v>992911603</v>
      </c>
      <c r="F186" s="118">
        <f t="shared" si="16"/>
        <v>-1717242019000</v>
      </c>
      <c r="G186" s="118">
        <f t="shared" si="16"/>
        <v>3303799519000</v>
      </c>
      <c r="H186" s="118">
        <f t="shared" si="16"/>
        <v>0</v>
      </c>
      <c r="I186" s="118">
        <f t="shared" si="16"/>
        <v>0</v>
      </c>
      <c r="J186" s="118">
        <f t="shared" si="16"/>
        <v>325351741</v>
      </c>
      <c r="K186" s="118">
        <f t="shared" si="16"/>
        <v>-170129038</v>
      </c>
      <c r="L186" s="118">
        <f t="shared" si="16"/>
        <v>0</v>
      </c>
      <c r="M186" s="118">
        <f t="shared" si="16"/>
        <v>0</v>
      </c>
      <c r="N186" s="118">
        <f t="shared" si="16"/>
        <v>18458907512</v>
      </c>
      <c r="O186" s="118">
        <f t="shared" si="16"/>
        <v>-20682174793</v>
      </c>
      <c r="P186" s="118">
        <f t="shared" si="16"/>
        <v>-725620597</v>
      </c>
      <c r="Q186" s="118">
        <f t="shared" si="16"/>
        <v>874131673</v>
      </c>
      <c r="R186" s="118">
        <f t="shared" si="16"/>
        <v>528200655885</v>
      </c>
      <c r="S186" s="135">
        <f t="shared" si="16"/>
        <v>7120098803857</v>
      </c>
      <c r="T186" s="309">
        <f t="shared" si="16"/>
        <v>7120098803857</v>
      </c>
      <c r="U186" s="316"/>
      <c r="V186" s="316"/>
      <c r="W186" s="89">
        <f>S186-T186</f>
        <v>0</v>
      </c>
    </row>
    <row r="187" spans="1:23" ht="20.100000000000001" hidden="1" customHeight="1">
      <c r="A187" s="136"/>
      <c r="B187" s="137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122"/>
      <c r="T187" s="311"/>
      <c r="U187" s="292"/>
      <c r="V187" s="292"/>
    </row>
    <row r="188" spans="1:23" ht="20.100000000000001" hidden="1" customHeight="1">
      <c r="A188" s="136" t="s">
        <v>22</v>
      </c>
      <c r="B188" s="138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/>
      <c r="T188" s="311"/>
      <c r="U188" s="292"/>
      <c r="V188" s="292"/>
    </row>
    <row r="189" spans="1:23" ht="20.100000000000001" hidden="1" customHeight="1">
      <c r="A189" s="116" t="s">
        <v>62</v>
      </c>
      <c r="B189" s="139"/>
      <c r="C189" s="118">
        <f>SUM(C190:C192)</f>
        <v>-181140914054</v>
      </c>
      <c r="D189" s="123">
        <f t="shared" ref="D189:Q189" si="17">SUM(D190:D192)</f>
        <v>0</v>
      </c>
      <c r="E189" s="123">
        <f t="shared" si="17"/>
        <v>0</v>
      </c>
      <c r="F189" s="123">
        <f t="shared" si="17"/>
        <v>0</v>
      </c>
      <c r="G189" s="123">
        <f t="shared" si="17"/>
        <v>0</v>
      </c>
      <c r="H189" s="123">
        <f t="shared" si="17"/>
        <v>181140914054</v>
      </c>
      <c r="I189" s="123">
        <f t="shared" si="17"/>
        <v>-163824425391</v>
      </c>
      <c r="J189" s="123">
        <f t="shared" si="17"/>
        <v>0</v>
      </c>
      <c r="K189" s="123">
        <f t="shared" si="17"/>
        <v>0</v>
      </c>
      <c r="L189" s="123">
        <f t="shared" si="17"/>
        <v>0</v>
      </c>
      <c r="M189" s="123">
        <f t="shared" si="17"/>
        <v>0</v>
      </c>
      <c r="N189" s="123">
        <f t="shared" si="17"/>
        <v>0</v>
      </c>
      <c r="O189" s="123">
        <f t="shared" si="17"/>
        <v>0</v>
      </c>
      <c r="P189" s="123">
        <f t="shared" si="17"/>
        <v>0</v>
      </c>
      <c r="Q189" s="123">
        <f t="shared" si="17"/>
        <v>0</v>
      </c>
      <c r="R189" s="123"/>
      <c r="S189" s="120">
        <f t="shared" ref="S189:S201" si="18">SUM(C189:Q189)</f>
        <v>-163824425391</v>
      </c>
      <c r="T189" s="312">
        <f>SUM(T190:T192)</f>
        <v>-163824425391</v>
      </c>
      <c r="U189" s="318"/>
      <c r="V189" s="318"/>
      <c r="W189" s="89">
        <f t="shared" ref="W189:W209" si="19">S189-T189</f>
        <v>0</v>
      </c>
    </row>
    <row r="190" spans="1:23" ht="20.100000000000001" hidden="1" customHeight="1">
      <c r="A190" s="186" t="s">
        <v>29</v>
      </c>
      <c r="B190" s="191"/>
      <c r="C190" s="205">
        <v>-16783000</v>
      </c>
      <c r="D190" s="95"/>
      <c r="E190" s="95"/>
      <c r="F190" s="95"/>
      <c r="G190" s="95"/>
      <c r="H190" s="206">
        <v>16783000</v>
      </c>
      <c r="I190" s="206">
        <v>-17580000</v>
      </c>
      <c r="J190" s="95"/>
      <c r="K190" s="95"/>
      <c r="L190" s="95"/>
      <c r="M190" s="95"/>
      <c r="N190" s="95"/>
      <c r="O190" s="95"/>
      <c r="P190" s="95"/>
      <c r="Q190" s="95"/>
      <c r="R190" s="95"/>
      <c r="S190" s="122">
        <f t="shared" si="18"/>
        <v>-17580000</v>
      </c>
      <c r="T190" s="209">
        <v>-17580000</v>
      </c>
      <c r="U190" s="293"/>
      <c r="V190" s="293"/>
      <c r="W190" s="89">
        <f t="shared" si="19"/>
        <v>0</v>
      </c>
    </row>
    <row r="191" spans="1:23" ht="20.100000000000001" hidden="1" customHeight="1">
      <c r="A191" s="186" t="s">
        <v>30</v>
      </c>
      <c r="B191" s="191"/>
      <c r="C191" s="205">
        <v>-9036054</v>
      </c>
      <c r="D191" s="95"/>
      <c r="E191" s="95"/>
      <c r="F191" s="95"/>
      <c r="G191" s="95"/>
      <c r="H191" s="206">
        <v>9036054</v>
      </c>
      <c r="I191" s="206">
        <v>-8934391</v>
      </c>
      <c r="J191" s="95"/>
      <c r="K191" s="95"/>
      <c r="L191" s="95"/>
      <c r="M191" s="95"/>
      <c r="N191" s="95"/>
      <c r="O191" s="95"/>
      <c r="P191" s="95"/>
      <c r="Q191" s="95"/>
      <c r="R191" s="95"/>
      <c r="S191" s="122">
        <f t="shared" si="18"/>
        <v>-8934391</v>
      </c>
      <c r="T191" s="209">
        <v>-8934391</v>
      </c>
      <c r="U191" s="293"/>
      <c r="V191" s="293"/>
      <c r="W191" s="89">
        <f t="shared" si="19"/>
        <v>0</v>
      </c>
    </row>
    <row r="192" spans="1:23" ht="20.100000000000001" hidden="1" customHeight="1">
      <c r="A192" s="186" t="s">
        <v>60</v>
      </c>
      <c r="B192" s="191"/>
      <c r="C192" s="205">
        <v>-181115095000</v>
      </c>
      <c r="D192" s="95"/>
      <c r="E192" s="95"/>
      <c r="F192" s="95"/>
      <c r="G192" s="95"/>
      <c r="H192" s="206">
        <f>181114866000+229000</f>
        <v>181115095000</v>
      </c>
      <c r="I192" s="222">
        <v>-163797911000</v>
      </c>
      <c r="J192" s="95"/>
      <c r="K192" s="95"/>
      <c r="L192" s="95"/>
      <c r="M192" s="95"/>
      <c r="N192" s="95"/>
      <c r="O192" s="95"/>
      <c r="P192" s="95"/>
      <c r="Q192" s="95"/>
      <c r="R192" s="95"/>
      <c r="S192" s="122">
        <f t="shared" si="18"/>
        <v>-163797911000</v>
      </c>
      <c r="T192" s="209">
        <v>-163797911000</v>
      </c>
      <c r="U192" s="293"/>
      <c r="V192" s="293"/>
      <c r="W192" s="89">
        <f t="shared" si="19"/>
        <v>0</v>
      </c>
    </row>
    <row r="193" spans="1:23" ht="20.100000000000001" hidden="1" customHeight="1">
      <c r="A193" s="116" t="s">
        <v>2</v>
      </c>
      <c r="B193" s="139"/>
      <c r="C193" s="207">
        <v>-3252169000</v>
      </c>
      <c r="D193" s="98"/>
      <c r="E193" s="98"/>
      <c r="F193" s="98"/>
      <c r="G193" s="98"/>
      <c r="H193" s="98"/>
      <c r="I193" s="98"/>
      <c r="J193" s="98"/>
      <c r="K193" s="206">
        <v>203103000</v>
      </c>
      <c r="L193" s="98"/>
      <c r="M193" s="98"/>
      <c r="N193" s="98"/>
      <c r="O193" s="98"/>
      <c r="P193" s="98"/>
      <c r="Q193" s="95"/>
      <c r="R193" s="98"/>
      <c r="S193" s="120">
        <f t="shared" si="18"/>
        <v>-3049066000</v>
      </c>
      <c r="T193" s="216">
        <v>-3049066000</v>
      </c>
      <c r="U193" s="298"/>
      <c r="V193" s="298"/>
      <c r="W193" s="89">
        <f t="shared" si="19"/>
        <v>0</v>
      </c>
    </row>
    <row r="194" spans="1:23" ht="20.100000000000001" hidden="1" customHeight="1">
      <c r="A194" s="116" t="s">
        <v>3</v>
      </c>
      <c r="B194" s="139"/>
      <c r="C194" s="118">
        <f>SUM(C195:C197)</f>
        <v>-86877139396</v>
      </c>
      <c r="D194" s="70">
        <f t="shared" ref="D194:P194" si="20">SUM(D195:D197)</f>
        <v>0</v>
      </c>
      <c r="E194" s="70">
        <f t="shared" si="20"/>
        <v>0</v>
      </c>
      <c r="F194" s="70">
        <f t="shared" si="20"/>
        <v>0</v>
      </c>
      <c r="G194" s="70">
        <f t="shared" si="20"/>
        <v>0</v>
      </c>
      <c r="H194" s="70">
        <f t="shared" si="20"/>
        <v>0</v>
      </c>
      <c r="I194" s="70">
        <f t="shared" si="20"/>
        <v>0</v>
      </c>
      <c r="J194" s="70">
        <f t="shared" si="20"/>
        <v>0</v>
      </c>
      <c r="K194" s="17">
        <f>SUM(K195:K197)</f>
        <v>-494450851</v>
      </c>
      <c r="L194" s="70">
        <f t="shared" si="20"/>
        <v>0</v>
      </c>
      <c r="M194" s="70">
        <f t="shared" si="20"/>
        <v>0</v>
      </c>
      <c r="N194" s="70">
        <f t="shared" si="20"/>
        <v>0</v>
      </c>
      <c r="O194" s="70">
        <f t="shared" si="20"/>
        <v>0</v>
      </c>
      <c r="P194" s="70">
        <f t="shared" si="20"/>
        <v>0</v>
      </c>
      <c r="Q194" s="70">
        <f>SUM(Q195:Q197)</f>
        <v>514775139</v>
      </c>
      <c r="R194" s="70"/>
      <c r="S194" s="120">
        <f>SUM(C194:Q194)</f>
        <v>-86856815108</v>
      </c>
      <c r="T194" s="309">
        <f>SUM(T195:T197)</f>
        <v>-86856815108</v>
      </c>
      <c r="U194" s="316"/>
      <c r="V194" s="316"/>
      <c r="W194" s="89">
        <f t="shared" si="19"/>
        <v>0</v>
      </c>
    </row>
    <row r="195" spans="1:23" ht="20.100000000000001" hidden="1" customHeight="1">
      <c r="A195" s="186" t="s">
        <v>59</v>
      </c>
      <c r="B195" s="131"/>
      <c r="C195" s="205">
        <v>-53305967592</v>
      </c>
      <c r="D195" s="95"/>
      <c r="E195" s="95"/>
      <c r="F195" s="95"/>
      <c r="G195" s="95"/>
      <c r="H195" s="95"/>
      <c r="I195" s="95"/>
      <c r="J195" s="95"/>
      <c r="K195" s="206">
        <v>-1944086465</v>
      </c>
      <c r="L195" s="95"/>
      <c r="M195" s="95"/>
      <c r="N195" s="95"/>
      <c r="O195" s="95"/>
      <c r="P195" s="95"/>
      <c r="Q195" s="95"/>
      <c r="R195" s="95"/>
      <c r="S195" s="122">
        <f t="shared" si="18"/>
        <v>-55250054057</v>
      </c>
      <c r="T195" s="209">
        <v>-55250054057</v>
      </c>
      <c r="U195" s="293"/>
      <c r="V195" s="293"/>
      <c r="W195" s="89">
        <f t="shared" si="19"/>
        <v>0</v>
      </c>
    </row>
    <row r="196" spans="1:23" ht="20.100000000000001" hidden="1" customHeight="1">
      <c r="A196" s="186" t="s">
        <v>204</v>
      </c>
      <c r="B196" s="131"/>
      <c r="C196" s="205">
        <v>-32768786000</v>
      </c>
      <c r="D196" s="95"/>
      <c r="E196" s="95"/>
      <c r="F196" s="95"/>
      <c r="G196" s="95"/>
      <c r="H196" s="95"/>
      <c r="I196" s="95"/>
      <c r="J196" s="95"/>
      <c r="K196" s="206">
        <v>1445204000</v>
      </c>
      <c r="L196" s="95"/>
      <c r="M196" s="95"/>
      <c r="N196" s="95"/>
      <c r="O196" s="95"/>
      <c r="P196" s="95"/>
      <c r="Q196" s="213">
        <v>463409000</v>
      </c>
      <c r="R196" s="95"/>
      <c r="S196" s="122">
        <f t="shared" si="18"/>
        <v>-30860173000</v>
      </c>
      <c r="T196" s="209">
        <v>-30860173000</v>
      </c>
      <c r="U196" s="293"/>
      <c r="V196" s="293"/>
      <c r="W196" s="89">
        <f t="shared" si="19"/>
        <v>0</v>
      </c>
    </row>
    <row r="197" spans="1:23" ht="20.100000000000001" hidden="1" customHeight="1">
      <c r="A197" s="186" t="s">
        <v>219</v>
      </c>
      <c r="B197" s="131"/>
      <c r="C197" s="205">
        <v>-802385804</v>
      </c>
      <c r="D197" s="95"/>
      <c r="E197" s="95"/>
      <c r="F197" s="95"/>
      <c r="G197" s="95"/>
      <c r="H197" s="95"/>
      <c r="I197" s="95"/>
      <c r="J197" s="95"/>
      <c r="K197" s="206">
        <v>4431614</v>
      </c>
      <c r="L197" s="95"/>
      <c r="M197" s="95"/>
      <c r="N197" s="95"/>
      <c r="O197" s="95"/>
      <c r="P197" s="95"/>
      <c r="Q197" s="213">
        <v>51366139</v>
      </c>
      <c r="R197" s="95"/>
      <c r="S197" s="122">
        <f t="shared" si="18"/>
        <v>-746588051</v>
      </c>
      <c r="T197" s="209">
        <v>-746588051</v>
      </c>
      <c r="U197" s="293"/>
      <c r="V197" s="293"/>
      <c r="W197" s="89">
        <f t="shared" si="19"/>
        <v>0</v>
      </c>
    </row>
    <row r="198" spans="1:23" ht="20.100000000000001" hidden="1" customHeight="1">
      <c r="A198" s="116" t="s">
        <v>42</v>
      </c>
      <c r="B198" s="139"/>
      <c r="C198" s="207">
        <v>-5013245005000</v>
      </c>
      <c r="D198" s="98"/>
      <c r="E198" s="98"/>
      <c r="F198" s="98"/>
      <c r="G198" s="98"/>
      <c r="H198" s="98"/>
      <c r="I198" s="98"/>
      <c r="J198" s="98"/>
      <c r="K198" s="215">
        <v>567763326000</v>
      </c>
      <c r="L198" s="98"/>
      <c r="M198" s="98"/>
      <c r="N198" s="98"/>
      <c r="O198" s="98"/>
      <c r="P198" s="98"/>
      <c r="Q198" s="98">
        <v>220696831000</v>
      </c>
      <c r="R198" s="98"/>
      <c r="S198" s="120">
        <f>SUM(C198:Q198)</f>
        <v>-4224784848000</v>
      </c>
      <c r="T198" s="221">
        <v>-4224784848000</v>
      </c>
      <c r="U198" s="300"/>
      <c r="V198" s="300"/>
      <c r="W198" s="89">
        <f t="shared" si="19"/>
        <v>0</v>
      </c>
    </row>
    <row r="199" spans="1:23" ht="20.100000000000001" hidden="1" customHeight="1">
      <c r="A199" s="116" t="s">
        <v>38</v>
      </c>
      <c r="B199" s="139"/>
      <c r="C199" s="118">
        <f>SUM(C200:C201)</f>
        <v>-6226185000000</v>
      </c>
      <c r="D199" s="70">
        <f t="shared" ref="D199:Q199" si="21">SUM(D200:D201)</f>
        <v>0</v>
      </c>
      <c r="E199" s="70">
        <f t="shared" si="21"/>
        <v>0</v>
      </c>
      <c r="F199" s="70">
        <f t="shared" si="21"/>
        <v>0</v>
      </c>
      <c r="G199" s="70">
        <f t="shared" si="21"/>
        <v>0</v>
      </c>
      <c r="H199" s="70">
        <f t="shared" si="21"/>
        <v>0</v>
      </c>
      <c r="I199" s="70">
        <f t="shared" si="21"/>
        <v>0</v>
      </c>
      <c r="J199" s="70">
        <f t="shared" si="21"/>
        <v>0</v>
      </c>
      <c r="K199" s="70">
        <f t="shared" si="21"/>
        <v>0</v>
      </c>
      <c r="L199" s="123">
        <f t="shared" si="21"/>
        <v>6226185000000</v>
      </c>
      <c r="M199" s="123">
        <f t="shared" si="21"/>
        <v>-6250285000000</v>
      </c>
      <c r="N199" s="70">
        <f t="shared" si="21"/>
        <v>0</v>
      </c>
      <c r="O199" s="70">
        <f t="shared" si="21"/>
        <v>0</v>
      </c>
      <c r="P199" s="70">
        <f t="shared" si="21"/>
        <v>0</v>
      </c>
      <c r="Q199" s="70">
        <f t="shared" si="21"/>
        <v>-42488321</v>
      </c>
      <c r="R199" s="70"/>
      <c r="S199" s="120">
        <f t="shared" si="18"/>
        <v>-6250327488321</v>
      </c>
      <c r="T199" s="309">
        <f>SUM(T200:T201)</f>
        <v>-6250327488321</v>
      </c>
      <c r="U199" s="316"/>
      <c r="V199" s="316"/>
      <c r="W199" s="89">
        <f t="shared" si="19"/>
        <v>0</v>
      </c>
    </row>
    <row r="200" spans="1:23" ht="20.100000000000001" hidden="1" customHeight="1">
      <c r="A200" s="142" t="s">
        <v>174</v>
      </c>
      <c r="B200" s="131"/>
      <c r="C200" s="205">
        <v>0</v>
      </c>
      <c r="D200" s="95"/>
      <c r="E200" s="95"/>
      <c r="F200" s="95"/>
      <c r="G200" s="95"/>
      <c r="H200" s="95"/>
      <c r="I200" s="95"/>
      <c r="J200" s="95"/>
      <c r="K200" s="95"/>
      <c r="L200" s="144"/>
      <c r="M200" s="144"/>
      <c r="N200" s="95"/>
      <c r="O200" s="95"/>
      <c r="P200" s="95"/>
      <c r="Q200" s="246">
        <v>-42488321</v>
      </c>
      <c r="R200" s="95"/>
      <c r="S200" s="122">
        <f>SUM(C200:Q200)</f>
        <v>-42488321</v>
      </c>
      <c r="T200" s="209">
        <v>-42488321</v>
      </c>
      <c r="U200" s="293"/>
      <c r="V200" s="293"/>
      <c r="W200" s="89">
        <f t="shared" si="19"/>
        <v>0</v>
      </c>
    </row>
    <row r="201" spans="1:23" ht="20.100000000000001" hidden="1" customHeight="1">
      <c r="A201" s="196" t="s">
        <v>32</v>
      </c>
      <c r="B201" s="131"/>
      <c r="C201" s="205">
        <v>-6226185000000</v>
      </c>
      <c r="D201" s="95"/>
      <c r="E201" s="95"/>
      <c r="F201" s="95"/>
      <c r="G201" s="95"/>
      <c r="H201" s="95"/>
      <c r="I201" s="95"/>
      <c r="J201" s="95"/>
      <c r="K201" s="95"/>
      <c r="L201" s="206">
        <v>6226185000000</v>
      </c>
      <c r="M201" s="206">
        <v>-6250285000000</v>
      </c>
      <c r="N201" s="95"/>
      <c r="O201" s="95"/>
      <c r="P201" s="95"/>
      <c r="Q201" s="95"/>
      <c r="R201" s="95"/>
      <c r="S201" s="122">
        <f t="shared" si="18"/>
        <v>-6250285000000</v>
      </c>
      <c r="T201" s="209">
        <v>-6250285000000</v>
      </c>
      <c r="U201" s="293"/>
      <c r="V201" s="293"/>
      <c r="W201" s="89">
        <f t="shared" si="19"/>
        <v>0</v>
      </c>
    </row>
    <row r="202" spans="1:23" ht="20.100000000000001" hidden="1" customHeight="1">
      <c r="A202" s="140" t="s">
        <v>4</v>
      </c>
      <c r="B202" s="139"/>
      <c r="C202" s="118">
        <f>+C189+C193+C194+C198+C199</f>
        <v>-11510700227450</v>
      </c>
      <c r="D202" s="118">
        <f t="shared" ref="D202:T202" si="22">+D189+D193+D194+D198+D199</f>
        <v>0</v>
      </c>
      <c r="E202" s="118">
        <f t="shared" si="22"/>
        <v>0</v>
      </c>
      <c r="F202" s="118">
        <f t="shared" si="22"/>
        <v>0</v>
      </c>
      <c r="G202" s="118">
        <f t="shared" si="22"/>
        <v>0</v>
      </c>
      <c r="H202" s="118">
        <f t="shared" si="22"/>
        <v>181140914054</v>
      </c>
      <c r="I202" s="118">
        <f t="shared" si="22"/>
        <v>-163824425391</v>
      </c>
      <c r="J202" s="118">
        <f t="shared" si="22"/>
        <v>0</v>
      </c>
      <c r="K202" s="118">
        <f t="shared" si="22"/>
        <v>567471978149</v>
      </c>
      <c r="L202" s="118">
        <f t="shared" si="22"/>
        <v>6226185000000</v>
      </c>
      <c r="M202" s="118">
        <f t="shared" si="22"/>
        <v>-6250285000000</v>
      </c>
      <c r="N202" s="118">
        <f t="shared" si="22"/>
        <v>0</v>
      </c>
      <c r="O202" s="118">
        <f t="shared" si="22"/>
        <v>0</v>
      </c>
      <c r="P202" s="118">
        <f t="shared" si="22"/>
        <v>0</v>
      </c>
      <c r="Q202" s="118">
        <f t="shared" si="22"/>
        <v>221169117818</v>
      </c>
      <c r="R202" s="118"/>
      <c r="S202" s="135">
        <f t="shared" si="22"/>
        <v>-10728842642820</v>
      </c>
      <c r="T202" s="313">
        <f t="shared" si="22"/>
        <v>-10728842642820</v>
      </c>
      <c r="U202" s="319"/>
      <c r="V202" s="319"/>
      <c r="W202" s="89">
        <f t="shared" si="19"/>
        <v>0</v>
      </c>
    </row>
    <row r="203" spans="1:23" ht="20.100000000000001" hidden="1" customHeight="1">
      <c r="A203" s="111"/>
      <c r="B203" s="141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122"/>
      <c r="T203" s="311"/>
      <c r="U203" s="292"/>
      <c r="V203" s="292"/>
      <c r="W203" s="89">
        <f t="shared" si="19"/>
        <v>0</v>
      </c>
    </row>
    <row r="204" spans="1:23" ht="20.100000000000001" hidden="1" customHeight="1">
      <c r="A204" s="136" t="s">
        <v>52</v>
      </c>
      <c r="B204" s="138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122"/>
      <c r="T204" s="311"/>
      <c r="U204" s="292"/>
      <c r="V204" s="292"/>
      <c r="W204" s="89">
        <f t="shared" si="19"/>
        <v>0</v>
      </c>
    </row>
    <row r="205" spans="1:23" ht="20.100000000000001" hidden="1" customHeight="1">
      <c r="A205" s="142" t="s">
        <v>53</v>
      </c>
      <c r="B205" s="143"/>
      <c r="C205" s="201">
        <v>-6503154600470</v>
      </c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235">
        <v>-6503154600470</v>
      </c>
      <c r="T205" s="224">
        <v>-6503154600470</v>
      </c>
      <c r="U205" s="301"/>
      <c r="V205" s="301"/>
      <c r="W205" s="89">
        <f t="shared" si="19"/>
        <v>0</v>
      </c>
    </row>
    <row r="206" spans="1:23" ht="20.100000000000001" hidden="1" customHeight="1">
      <c r="A206" s="142" t="s">
        <v>187</v>
      </c>
      <c r="B206" s="191"/>
      <c r="C206" s="240">
        <v>2531063113985</v>
      </c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22">
        <f>-S205-S207</f>
        <v>2894410761507</v>
      </c>
      <c r="T206" s="241">
        <v>2894410761507</v>
      </c>
      <c r="U206" s="302"/>
      <c r="V206" s="302"/>
      <c r="W206" s="89">
        <f t="shared" si="19"/>
        <v>0</v>
      </c>
    </row>
    <row r="207" spans="1:23" ht="20.100000000000001" hidden="1" customHeight="1">
      <c r="A207" s="134" t="s">
        <v>54</v>
      </c>
      <c r="B207" s="145"/>
      <c r="C207" s="234">
        <f>-C209+C202</f>
        <v>-6503154600470</v>
      </c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155">
        <f>+S209-S202</f>
        <v>3608743838963</v>
      </c>
      <c r="T207" s="313">
        <f>+T209-T202</f>
        <v>3608743838963</v>
      </c>
      <c r="U207" s="319"/>
      <c r="V207" s="319"/>
      <c r="W207" s="321">
        <f t="shared" si="19"/>
        <v>0</v>
      </c>
    </row>
    <row r="208" spans="1:23" ht="20.100000000000001" hidden="1" customHeight="1">
      <c r="A208" s="136"/>
      <c r="B208" s="146"/>
      <c r="C208" s="121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122"/>
      <c r="T208" s="147"/>
      <c r="U208" s="303"/>
      <c r="V208" s="303"/>
      <c r="W208" s="89">
        <f t="shared" si="19"/>
        <v>0</v>
      </c>
    </row>
    <row r="209" spans="1:23" ht="20.100000000000001" hidden="1" customHeight="1" thickBot="1">
      <c r="A209" s="134" t="s">
        <v>55</v>
      </c>
      <c r="B209" s="148"/>
      <c r="C209" s="233">
        <f>-C186</f>
        <v>-5007545626980</v>
      </c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56">
        <f>+-S186</f>
        <v>-7120098803857</v>
      </c>
      <c r="T209" s="314">
        <f>-T186</f>
        <v>-7120098803857</v>
      </c>
      <c r="U209" s="319"/>
      <c r="V209" s="319"/>
      <c r="W209" s="89">
        <f t="shared" si="19"/>
        <v>0</v>
      </c>
    </row>
    <row r="210" spans="1:23" ht="20.100000000000001" hidden="1" customHeight="1"/>
    <row r="211" spans="1:23" ht="20.100000000000001" hidden="1" customHeight="1">
      <c r="C211" s="103" t="s">
        <v>210</v>
      </c>
      <c r="D211" s="150">
        <f t="shared" ref="D211:Q211" si="23">D144+D156+D157+D158+D161+D167+D176+D179+D189+D193+D194+D198+D199+D207</f>
        <v>-1278357109</v>
      </c>
      <c r="E211" s="150">
        <f t="shared" si="23"/>
        <v>992911603</v>
      </c>
      <c r="F211" s="150">
        <f t="shared" si="23"/>
        <v>-1717242019000</v>
      </c>
      <c r="G211" s="150">
        <f t="shared" si="23"/>
        <v>3303799519000</v>
      </c>
      <c r="H211" s="150">
        <f t="shared" si="23"/>
        <v>181140914054</v>
      </c>
      <c r="I211" s="150">
        <f t="shared" si="23"/>
        <v>-163824425391</v>
      </c>
      <c r="J211" s="150">
        <f t="shared" si="23"/>
        <v>325351741</v>
      </c>
      <c r="K211" s="150">
        <f t="shared" si="23"/>
        <v>567301849111</v>
      </c>
      <c r="L211" s="150">
        <f t="shared" si="23"/>
        <v>6226185000000</v>
      </c>
      <c r="M211" s="150">
        <f t="shared" si="23"/>
        <v>-6250285000000</v>
      </c>
      <c r="N211" s="150">
        <f t="shared" si="23"/>
        <v>18458907512</v>
      </c>
      <c r="O211" s="150">
        <f t="shared" si="23"/>
        <v>-20682174793</v>
      </c>
      <c r="P211" s="150">
        <f t="shared" si="23"/>
        <v>-725620597</v>
      </c>
      <c r="Q211" s="150">
        <f t="shared" si="23"/>
        <v>222043249491</v>
      </c>
      <c r="R211" s="150"/>
      <c r="S211" s="150">
        <f>S144+S156+S157+S158+S161+S167+S176+S179+S189+S193+S194+S198+S199+S207</f>
        <v>0</v>
      </c>
    </row>
    <row r="212" spans="1:23" ht="20.100000000000001" hidden="1" customHeight="1">
      <c r="S212" s="89"/>
    </row>
    <row r="213" spans="1:23" ht="20.100000000000001" hidden="1" customHeight="1">
      <c r="C213" s="151" t="s">
        <v>211</v>
      </c>
      <c r="D213" s="150">
        <f t="shared" ref="D213:S213" si="24">D139+D211</f>
        <v>-2271268712</v>
      </c>
      <c r="E213" s="150">
        <f t="shared" si="24"/>
        <v>1872040057</v>
      </c>
      <c r="F213" s="150">
        <f t="shared" si="24"/>
        <v>-5021041538000</v>
      </c>
      <c r="G213" s="150">
        <f t="shared" si="24"/>
        <v>7179628217000</v>
      </c>
      <c r="H213" s="150">
        <f t="shared" si="24"/>
        <v>344965339445</v>
      </c>
      <c r="I213" s="150">
        <f t="shared" si="24"/>
        <v>-312584259266</v>
      </c>
      <c r="J213" s="150">
        <f t="shared" si="24"/>
        <v>519863095</v>
      </c>
      <c r="K213" s="150">
        <f t="shared" si="24"/>
        <v>1179491482301</v>
      </c>
      <c r="L213" s="150">
        <f t="shared" si="24"/>
        <v>12476470000000</v>
      </c>
      <c r="M213" s="150">
        <f t="shared" si="24"/>
        <v>-11420570000000</v>
      </c>
      <c r="N213" s="150">
        <f t="shared" si="24"/>
        <v>35828623287</v>
      </c>
      <c r="O213" s="150">
        <f t="shared" si="24"/>
        <v>-39767600366</v>
      </c>
      <c r="P213" s="150">
        <f t="shared" si="24"/>
        <v>-739267710</v>
      </c>
      <c r="Q213" s="150">
        <f t="shared" si="24"/>
        <v>196330312272</v>
      </c>
      <c r="R213" s="150">
        <f t="shared" si="24"/>
        <v>154472967798</v>
      </c>
      <c r="S213" s="150">
        <f t="shared" si="24"/>
        <v>2251921837781</v>
      </c>
    </row>
    <row r="214" spans="1:23">
      <c r="S214" s="89"/>
    </row>
    <row r="215" spans="1:23">
      <c r="S215" s="89"/>
    </row>
    <row r="216" spans="1:23">
      <c r="S216" s="89"/>
    </row>
    <row r="217" spans="1:23">
      <c r="S217" s="89"/>
    </row>
  </sheetData>
  <autoFilter ref="A3:W136"/>
  <customSheetViews>
    <customSheetView guid="{FCEC90E1-064A-47C2-BBCA-B539C4D7DA04}" scale="80" showPageBreaks="1" fitToPage="1" printArea="1" showAutoFilter="1" hiddenRows="1" state="hidden" view="pageBreakPreview">
      <pane xSplit="3" ySplit="3" topLeftCell="M106" activePane="bottomRight" state="frozen"/>
      <selection pane="bottomRight" activeCell="Z79" sqref="Z79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1"/>
      <headerFooter alignWithMargins="0">
        <oddHeader>&amp;R&amp;D</oddHeader>
        <oddFooter>&amp;RA　精算表　　</oddFooter>
      </headerFooter>
      <autoFilter ref="A3:W136"/>
    </customSheetView>
    <customSheetView guid="{C0EB92A2-550F-4994-BABC-FD160CA8AEF3}" scale="80" showPageBreaks="1" fitToPage="1" printArea="1" showAutoFilter="1" hiddenRows="1" view="pageBreakPreview">
      <pane xSplit="3" ySplit="3" topLeftCell="M106" activePane="bottomRight" state="frozen"/>
      <selection pane="bottomRight" activeCell="A128" sqref="A128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2"/>
      <headerFooter alignWithMargins="0">
        <oddHeader>&amp;R&amp;D</oddHeader>
        <oddFooter>&amp;RA　精算表　　</oddFooter>
      </headerFooter>
      <autoFilter ref="B1:X1"/>
    </customSheetView>
    <customSheetView guid="{345E6AB3-76D0-436A-B51D-132C5D34B360}" scale="80" showPageBreaks="1" fitToPage="1" printArea="1" showAutoFilter="1" hiddenRows="1" state="hidden" view="pageBreakPreview">
      <pane xSplit="3" ySplit="3" topLeftCell="M106" activePane="bottomRight" state="frozen"/>
      <selection pane="bottomRight" activeCell="Z79" sqref="Z79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3"/>
      <headerFooter alignWithMargins="0">
        <oddHeader>&amp;R&amp;D</oddHeader>
        <oddFooter>&amp;RA　精算表　　</oddFooter>
      </headerFooter>
      <autoFilter ref="A3:W136"/>
    </customSheetView>
  </customSheetViews>
  <mergeCells count="30">
    <mergeCell ref="A158:B158"/>
    <mergeCell ref="A94:B94"/>
    <mergeCell ref="A100:B100"/>
    <mergeCell ref="D2:E2"/>
    <mergeCell ref="C2:C3"/>
    <mergeCell ref="A86:B86"/>
    <mergeCell ref="A4:B4"/>
    <mergeCell ref="A20:B20"/>
    <mergeCell ref="A27:B27"/>
    <mergeCell ref="A77:B77"/>
    <mergeCell ref="A156:B156"/>
    <mergeCell ref="A157:B157"/>
    <mergeCell ref="A84:B84"/>
    <mergeCell ref="A29:B29"/>
    <mergeCell ref="A76:B76"/>
    <mergeCell ref="A36:B36"/>
    <mergeCell ref="O2:O3"/>
    <mergeCell ref="R2:R3"/>
    <mergeCell ref="F2:G2"/>
    <mergeCell ref="T2:T3"/>
    <mergeCell ref="W2:W3"/>
    <mergeCell ref="V2:V3"/>
    <mergeCell ref="U2:U3"/>
    <mergeCell ref="H2:I2"/>
    <mergeCell ref="S2:S3"/>
    <mergeCell ref="J2:K2"/>
    <mergeCell ref="L2:M2"/>
    <mergeCell ref="N2:N3"/>
    <mergeCell ref="Q2:Q3"/>
    <mergeCell ref="P2:P3"/>
  </mergeCells>
  <phoneticPr fontId="4"/>
  <pageMargins left="1.1811023622047245" right="0.23622047244094491" top="0.31496062992125984" bottom="0.35433070866141736" header="0.31496062992125984" footer="0.31496062992125984"/>
  <pageSetup paperSize="8" scale="44" fitToHeight="3" orientation="landscape" r:id="rId4"/>
  <headerFooter alignWithMargins="0">
    <oddHeader>&amp;R&amp;D</oddHeader>
    <oddFooter>&amp;RA　精算表　　</oddFooter>
  </headerFooter>
  <rowBreaks count="3" manualBreakCount="3">
    <brk id="93" max="22" man="1"/>
    <brk id="98" max="22" man="1"/>
    <brk id="140" max="19" man="1"/>
  </rowBreaks>
  <ignoredErrors>
    <ignoredError sqref="S179" formula="1"/>
  </ignoredErrors>
  <legacyDrawing r:id="rId5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F220"/>
  <sheetViews>
    <sheetView view="pageBreakPreview" topLeftCell="T1" zoomScaleNormal="90" zoomScaleSheetLayoutView="100" workbookViewId="0">
      <pane xSplit="2" ySplit="3" topLeftCell="V76" activePane="bottomRight" state="frozen"/>
      <selection activeCell="T1" sqref="T1"/>
      <selection pane="topRight" activeCell="V1" sqref="V1"/>
      <selection pane="bottomLeft" activeCell="T4" sqref="T4"/>
      <selection pane="bottomRight" activeCell="Z79" sqref="Z79"/>
    </sheetView>
  </sheetViews>
  <sheetFormatPr defaultColWidth="9" defaultRowHeight="14.4"/>
  <cols>
    <col min="1" max="1" width="17.77734375" style="88" hidden="1" customWidth="1"/>
    <col min="2" max="2" width="23.44140625" style="97" hidden="1" customWidth="1"/>
    <col min="3" max="3" width="1.6640625" style="88" hidden="1" customWidth="1"/>
    <col min="4" max="5" width="18.44140625" style="88" hidden="1" customWidth="1"/>
    <col min="6" max="6" width="21.44140625" style="88" hidden="1" customWidth="1"/>
    <col min="7" max="7" width="20" style="88" hidden="1" customWidth="1"/>
    <col min="8" max="8" width="19.44140625" style="88" hidden="1" customWidth="1"/>
    <col min="9" max="9" width="19.21875" style="88" hidden="1" customWidth="1"/>
    <col min="10" max="10" width="17.88671875" style="88" hidden="1" customWidth="1"/>
    <col min="11" max="11" width="18" style="88" hidden="1" customWidth="1"/>
    <col min="12" max="12" width="21.21875" style="88" hidden="1" customWidth="1"/>
    <col min="13" max="13" width="20.44140625" style="88" hidden="1" customWidth="1"/>
    <col min="14" max="14" width="19.109375" style="88" hidden="1" customWidth="1"/>
    <col min="15" max="15" width="19.21875" style="88" hidden="1" customWidth="1"/>
    <col min="16" max="16" width="17.44140625" style="88" hidden="1" customWidth="1"/>
    <col min="17" max="17" width="17.6640625" style="88" hidden="1" customWidth="1"/>
    <col min="18" max="18" width="17.88671875" style="88" hidden="1" customWidth="1"/>
    <col min="19" max="19" width="22.6640625" style="88" hidden="1" customWidth="1"/>
    <col min="20" max="22" width="14.77734375" style="306" customWidth="1"/>
    <col min="23" max="23" width="14.77734375" style="89" customWidth="1"/>
    <col min="24" max="27" width="14.77734375" style="306" customWidth="1"/>
    <col min="28" max="31" width="14.77734375" style="88" customWidth="1"/>
    <col min="32" max="32" width="14.21875" style="88" customWidth="1"/>
    <col min="33" max="16384" width="9" style="88"/>
  </cols>
  <sheetData>
    <row r="1" spans="1:31" ht="20.100000000000001" customHeight="1">
      <c r="A1" s="13" t="s">
        <v>102</v>
      </c>
      <c r="B1" s="86"/>
      <c r="C1" s="87"/>
      <c r="D1" s="87"/>
      <c r="E1" s="87"/>
      <c r="F1" s="87"/>
      <c r="G1" s="87"/>
      <c r="T1" s="708" t="s">
        <v>389</v>
      </c>
      <c r="U1" s="709"/>
      <c r="V1" s="709"/>
      <c r="W1" s="710"/>
      <c r="X1" s="711" t="s">
        <v>333</v>
      </c>
      <c r="Y1" s="712"/>
      <c r="Z1" s="712"/>
      <c r="AA1" s="713"/>
      <c r="AB1" s="714" t="s">
        <v>334</v>
      </c>
      <c r="AC1" s="715"/>
      <c r="AD1" s="715"/>
      <c r="AE1" s="716"/>
    </row>
    <row r="2" spans="1:31" ht="20.100000000000001" customHeight="1">
      <c r="A2" s="90"/>
      <c r="B2" s="91"/>
      <c r="C2" s="706" t="s">
        <v>255</v>
      </c>
      <c r="D2" s="696" t="s">
        <v>103</v>
      </c>
      <c r="E2" s="697"/>
      <c r="F2" s="688" t="s">
        <v>104</v>
      </c>
      <c r="G2" s="688"/>
      <c r="H2" s="688" t="s">
        <v>105</v>
      </c>
      <c r="I2" s="688"/>
      <c r="J2" s="688" t="s">
        <v>106</v>
      </c>
      <c r="K2" s="688"/>
      <c r="L2" s="688" t="s">
        <v>107</v>
      </c>
      <c r="M2" s="688"/>
      <c r="N2" s="678" t="s">
        <v>108</v>
      </c>
      <c r="O2" s="679" t="s">
        <v>259</v>
      </c>
      <c r="P2" s="679" t="s">
        <v>260</v>
      </c>
      <c r="Q2" s="690" t="s">
        <v>242</v>
      </c>
      <c r="R2" s="691" t="s">
        <v>220</v>
      </c>
      <c r="S2" s="693" t="s">
        <v>109</v>
      </c>
      <c r="T2" s="671" t="s">
        <v>282</v>
      </c>
      <c r="U2" s="671" t="s">
        <v>283</v>
      </c>
      <c r="V2" s="674" t="s">
        <v>284</v>
      </c>
      <c r="W2" s="717" t="s">
        <v>285</v>
      </c>
      <c r="X2" s="671" t="s">
        <v>282</v>
      </c>
      <c r="Y2" s="671" t="s">
        <v>283</v>
      </c>
      <c r="Z2" s="674" t="s">
        <v>284</v>
      </c>
      <c r="AA2" s="674" t="s">
        <v>285</v>
      </c>
      <c r="AB2" s="719" t="s">
        <v>282</v>
      </c>
      <c r="AC2" s="671" t="s">
        <v>283</v>
      </c>
      <c r="AD2" s="674" t="s">
        <v>284</v>
      </c>
      <c r="AE2" s="674" t="s">
        <v>285</v>
      </c>
    </row>
    <row r="3" spans="1:31" ht="20.100000000000001" customHeight="1">
      <c r="A3" s="92"/>
      <c r="B3" s="93"/>
      <c r="C3" s="707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678"/>
      <c r="O3" s="688"/>
      <c r="P3" s="688"/>
      <c r="Q3" s="688"/>
      <c r="R3" s="692"/>
      <c r="S3" s="688"/>
      <c r="T3" s="672"/>
      <c r="U3" s="672"/>
      <c r="V3" s="675"/>
      <c r="W3" s="718"/>
      <c r="X3" s="672"/>
      <c r="Y3" s="672"/>
      <c r="Z3" s="675"/>
      <c r="AA3" s="675"/>
      <c r="AB3" s="720"/>
      <c r="AC3" s="672"/>
      <c r="AD3" s="675"/>
      <c r="AE3" s="675"/>
    </row>
    <row r="4" spans="1:31" ht="20.100000000000001" customHeight="1">
      <c r="A4" s="676" t="s">
        <v>110</v>
      </c>
      <c r="B4" s="677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24" t="s">
        <v>168</v>
      </c>
      <c r="U4" s="324"/>
      <c r="V4" s="325"/>
      <c r="W4" s="341"/>
      <c r="X4" s="344"/>
      <c r="Y4" s="344"/>
      <c r="Z4" s="344"/>
      <c r="AA4" s="344"/>
      <c r="AB4" s="343"/>
      <c r="AC4" s="340"/>
      <c r="AD4" s="340"/>
      <c r="AE4" s="340"/>
    </row>
    <row r="5" spans="1:31" ht="20.100000000000001" customHeight="1">
      <c r="A5" s="96"/>
      <c r="B5" s="179" t="s">
        <v>111</v>
      </c>
      <c r="C5" s="329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46" t="str">
        <f>'22ＰＬ＋BS（精算表) '!T5</f>
        <v>人件費</v>
      </c>
      <c r="U5" s="346">
        <f>'22ＰＬ＋BS（精算表) '!U5</f>
        <v>59893782891</v>
      </c>
      <c r="V5" s="346" t="str">
        <f>'22ＰＬ＋BS（精算表) '!V5</f>
        <v>現金・預金</v>
      </c>
      <c r="W5" s="348">
        <f>'22ＰＬ＋BS（精算表) '!W5</f>
        <v>59893782891</v>
      </c>
      <c r="X5" s="326" t="s">
        <v>340</v>
      </c>
      <c r="Y5" s="344">
        <v>13774158805</v>
      </c>
      <c r="Z5" s="347" t="s">
        <v>340</v>
      </c>
      <c r="AA5" s="345">
        <v>21220944632175</v>
      </c>
      <c r="AB5" s="343" t="s">
        <v>286</v>
      </c>
      <c r="AC5" s="340">
        <f>U5+U6-Y6</f>
        <v>6665515468</v>
      </c>
      <c r="AD5" s="343" t="s">
        <v>286</v>
      </c>
      <c r="AE5" s="340">
        <f>W7+W8+W9+W10+W11-AA6</f>
        <v>4803247132</v>
      </c>
    </row>
    <row r="6" spans="1:31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55">
        <v>17580000</v>
      </c>
      <c r="I6" s="255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46" t="str">
        <f>'22ＰＬ＋BS（精算表) '!T6</f>
        <v>人件費</v>
      </c>
      <c r="U6" s="346">
        <f>'22ＰＬ＋BS（精算表) '!U6</f>
        <v>305119000</v>
      </c>
      <c r="V6" s="346" t="str">
        <f>'22ＰＬ＋BS（精算表) '!V6</f>
        <v>未払金</v>
      </c>
      <c r="W6" s="348">
        <f>'22ＰＬ＋BS（精算表) '!W6</f>
        <v>305119000</v>
      </c>
      <c r="X6" s="365" t="s">
        <v>286</v>
      </c>
      <c r="Y6" s="366">
        <v>53533386423</v>
      </c>
      <c r="Z6" s="347" t="s">
        <v>286</v>
      </c>
      <c r="AA6" s="345">
        <v>3763863925</v>
      </c>
      <c r="AB6" s="343" t="s">
        <v>340</v>
      </c>
      <c r="AC6" s="340">
        <f>U95+U102-Y5</f>
        <v>21278948677105</v>
      </c>
      <c r="AD6" s="343" t="s">
        <v>340</v>
      </c>
      <c r="AE6" s="340">
        <f>W5+W21+W27+W29+W36+W39+W46+W47+W48+W77+W84+W87+W103-AA5</f>
        <v>71778203735</v>
      </c>
    </row>
    <row r="7" spans="1:31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55">
        <v>8934391</v>
      </c>
      <c r="I7" s="255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46" t="str">
        <f>'22ＰＬ＋BS（精算表) '!T7</f>
        <v>未払金</v>
      </c>
      <c r="U7" s="346">
        <f>'22ＰＬ＋BS（精算表) '!U7</f>
        <v>759516</v>
      </c>
      <c r="V7" s="346" t="str">
        <f>'22ＰＬ＋BS（精算表) '!V7</f>
        <v>人件費</v>
      </c>
      <c r="W7" s="348">
        <f>'22ＰＬ＋BS（精算表) '!W7</f>
        <v>759516</v>
      </c>
      <c r="X7" s="367" t="s">
        <v>341</v>
      </c>
      <c r="Y7" s="344">
        <v>26245197455989</v>
      </c>
      <c r="Z7" s="345" t="s">
        <v>341</v>
      </c>
      <c r="AA7" s="345">
        <v>26610311462978</v>
      </c>
      <c r="AB7" s="343" t="s">
        <v>341</v>
      </c>
      <c r="AC7" s="340">
        <f>U7+U22-Y7</f>
        <v>-26229827745473</v>
      </c>
      <c r="AD7" s="343" t="s">
        <v>341</v>
      </c>
      <c r="AE7" s="340">
        <f>W6-AA7</f>
        <v>-26610006343978</v>
      </c>
    </row>
    <row r="8" spans="1:31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55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46" t="str">
        <f>'22ＰＬ＋BS（精算表) '!T8</f>
        <v>賞与引当金</v>
      </c>
      <c r="U8" s="346">
        <f>'22ＰＬ＋BS（精算表) '!U8</f>
        <v>2930012588</v>
      </c>
      <c r="V8" s="346" t="str">
        <f>'22ＰＬ＋BS（精算表) '!V8</f>
        <v>人件費</v>
      </c>
      <c r="W8" s="348">
        <f>'22ＰＬ＋BS（精算表) '!W8</f>
        <v>2930012588</v>
      </c>
      <c r="X8" s="367" t="s">
        <v>342</v>
      </c>
      <c r="Y8" s="344">
        <v>7780516493</v>
      </c>
      <c r="Z8" s="345" t="s">
        <v>342</v>
      </c>
      <c r="AA8" s="345">
        <v>91011773</v>
      </c>
      <c r="AB8" s="343" t="s">
        <v>342</v>
      </c>
      <c r="AC8" s="340">
        <f>U8-Y8</f>
        <v>-4850503905</v>
      </c>
      <c r="AD8" s="343" t="s">
        <v>342</v>
      </c>
      <c r="AE8" s="340">
        <f>W13-AA8</f>
        <v>2771201815</v>
      </c>
    </row>
    <row r="9" spans="1:31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55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46" t="str">
        <f>'22ＰＬ＋BS（精算表) '!T9</f>
        <v>退職給付引当金</v>
      </c>
      <c r="U9" s="346">
        <f>'22ＰＬ＋BS（精算表) '!U9</f>
        <v>2468554295</v>
      </c>
      <c r="V9" s="346" t="str">
        <f>'22ＰＬ＋BS（精算表) '!V9</f>
        <v>人件費</v>
      </c>
      <c r="W9" s="348">
        <f>'22ＰＬ＋BS（精算表) '!W9</f>
        <v>2468554295</v>
      </c>
      <c r="X9" s="367" t="s">
        <v>343</v>
      </c>
      <c r="Y9" s="344">
        <v>2785587004</v>
      </c>
      <c r="Z9" s="345" t="s">
        <v>343</v>
      </c>
      <c r="AA9" s="345">
        <v>310983831</v>
      </c>
      <c r="AB9" s="343" t="s">
        <v>343</v>
      </c>
      <c r="AC9" s="340">
        <f>U9+U10+U11+U18-Y9</f>
        <v>2876225496</v>
      </c>
      <c r="AD9" s="343" t="s">
        <v>343</v>
      </c>
      <c r="AE9" s="340">
        <f>W16+W17-AA9</f>
        <v>3795571947</v>
      </c>
    </row>
    <row r="10" spans="1:31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55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46" t="str">
        <f>'22ＰＬ＋BS（精算表) '!T10</f>
        <v>退職給付引当金</v>
      </c>
      <c r="U10" s="346">
        <f>'22ＰＬ＋BS（精算表) '!U10</f>
        <v>3132799000</v>
      </c>
      <c r="V10" s="346" t="str">
        <f>'22ＰＬ＋BS（精算表) '!V10</f>
        <v>人件費</v>
      </c>
      <c r="W10" s="348">
        <f>'22ＰＬ＋BS（精算表) '!W10</f>
        <v>3132799000</v>
      </c>
      <c r="X10" s="344"/>
      <c r="Y10" s="344" t="s">
        <v>380</v>
      </c>
      <c r="Z10" s="344"/>
      <c r="AA10" s="344"/>
      <c r="AB10" s="343"/>
      <c r="AC10" s="340"/>
      <c r="AD10" s="340"/>
      <c r="AE10" s="340"/>
    </row>
    <row r="11" spans="1:31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55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46" t="str">
        <f>'22ＰＬ＋BS（精算表) '!T11</f>
        <v>退職給付引当金</v>
      </c>
      <c r="U11" s="346">
        <f>'22ＰＬ＋BS（精算表) '!U11</f>
        <v>34985658</v>
      </c>
      <c r="V11" s="346" t="str">
        <f>'22ＰＬ＋BS（精算表) '!V11</f>
        <v>人件費</v>
      </c>
      <c r="W11" s="348">
        <f>'22ＰＬ＋BS（精算表) '!W11</f>
        <v>34985658</v>
      </c>
      <c r="X11" s="344"/>
      <c r="Y11" s="344"/>
      <c r="Z11" s="344"/>
      <c r="AA11" s="344"/>
      <c r="AB11" s="343"/>
      <c r="AC11" s="340"/>
      <c r="AD11" s="340"/>
      <c r="AE11" s="340"/>
    </row>
    <row r="12" spans="1:31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62" t="str">
        <f>'22ＰＬ＋BS（精算表) '!T12</f>
        <v>　</v>
      </c>
      <c r="U12" s="362" t="str">
        <f>'22ＰＬ＋BS（精算表) '!U12</f>
        <v>　</v>
      </c>
      <c r="V12" s="325">
        <f>'22ＰＬ＋BS（精算表) '!V12</f>
        <v>0</v>
      </c>
      <c r="W12" s="342">
        <f>'22ＰＬ＋BS（精算表) '!W12</f>
        <v>0</v>
      </c>
      <c r="X12" s="344"/>
      <c r="Y12" s="344"/>
      <c r="Z12" s="344"/>
      <c r="AA12" s="344"/>
      <c r="AB12" s="343"/>
      <c r="AC12" s="340"/>
      <c r="AD12" s="340"/>
      <c r="AE12" s="340"/>
    </row>
    <row r="13" spans="1:31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55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46" t="str">
        <f>'22ＰＬ＋BS（精算表) '!T13</f>
        <v>賞与引当金繰入額</v>
      </c>
      <c r="U13" s="346">
        <f>'22ＰＬ＋BS（精算表) '!U13</f>
        <v>2862213588</v>
      </c>
      <c r="V13" s="346" t="str">
        <f>'22ＰＬ＋BS（精算表) '!V13</f>
        <v>賞与引当金</v>
      </c>
      <c r="W13" s="348">
        <f>'22ＰＬ＋BS（精算表) '!W13</f>
        <v>2862213588</v>
      </c>
      <c r="X13" s="344" t="s">
        <v>344</v>
      </c>
      <c r="Y13" s="344">
        <v>0</v>
      </c>
      <c r="Z13" s="345" t="s">
        <v>344</v>
      </c>
      <c r="AA13" s="345">
        <v>0</v>
      </c>
      <c r="AB13" s="343" t="s">
        <v>344</v>
      </c>
      <c r="AC13" s="340">
        <f>U13-Y13</f>
        <v>2862213588</v>
      </c>
      <c r="AD13" s="343" t="s">
        <v>344</v>
      </c>
      <c r="AE13" s="340">
        <v>0</v>
      </c>
    </row>
    <row r="14" spans="1:31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62" t="str">
        <f>'22ＰＬ＋BS（精算表) '!T14</f>
        <v>　</v>
      </c>
      <c r="U14" s="362">
        <f>'22ＰＬ＋BS（精算表) '!U14</f>
        <v>0</v>
      </c>
      <c r="V14" s="325">
        <f>'22ＰＬ＋BS（精算表) '!V14</f>
        <v>0</v>
      </c>
      <c r="W14" s="342">
        <f>'22ＰＬ＋BS（精算表) '!W14</f>
        <v>0</v>
      </c>
      <c r="X14" s="344"/>
      <c r="Y14" s="344"/>
      <c r="Z14" s="344"/>
      <c r="AA14" s="344"/>
      <c r="AB14" s="343"/>
      <c r="AC14" s="340"/>
      <c r="AD14" s="340"/>
      <c r="AE14" s="340"/>
    </row>
    <row r="15" spans="1:31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-4081082231</v>
      </c>
      <c r="T15" s="362" t="str">
        <f>'22ＰＬ＋BS（精算表) '!T15</f>
        <v>　</v>
      </c>
      <c r="U15" s="362" t="str">
        <f>'22ＰＬ＋BS（精算表) '!U15</f>
        <v>　</v>
      </c>
      <c r="V15" s="325" t="str">
        <f>'22ＰＬ＋BS（精算表) '!V15</f>
        <v>　</v>
      </c>
      <c r="W15" s="342" t="str">
        <f>'22ＰＬ＋BS（精算表) '!W15</f>
        <v>　</v>
      </c>
      <c r="X15" s="344"/>
      <c r="Y15" s="344"/>
      <c r="Z15" s="344"/>
      <c r="AA15" s="344"/>
      <c r="AB15" s="343"/>
      <c r="AC15" s="340"/>
      <c r="AD15" s="340"/>
      <c r="AE15" s="340"/>
    </row>
    <row r="16" spans="1:31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55">
        <v>-3579141778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-3579141778</v>
      </c>
      <c r="T16" s="346" t="str">
        <f>'22ＰＬ＋BS（精算表) '!T16</f>
        <v>退職給付引当金繰入額</v>
      </c>
      <c r="U16" s="346">
        <f>'22ＰＬ＋BS（精算表) '!U16</f>
        <v>3579141778</v>
      </c>
      <c r="V16" s="346" t="str">
        <f>'22ＰＬ＋BS（精算表) '!V16</f>
        <v>退職給付引当金</v>
      </c>
      <c r="W16" s="348">
        <f>'22ＰＬ＋BS（精算表) '!W16</f>
        <v>3579141778</v>
      </c>
      <c r="X16" s="344" t="s">
        <v>295</v>
      </c>
      <c r="Y16" s="344">
        <v>0</v>
      </c>
      <c r="Z16" s="345" t="s">
        <v>295</v>
      </c>
      <c r="AA16" s="345">
        <v>0</v>
      </c>
      <c r="AB16" s="343" t="s">
        <v>295</v>
      </c>
      <c r="AC16" s="340">
        <f>U16+U17-Y16</f>
        <v>4106555778</v>
      </c>
      <c r="AD16" s="343" t="s">
        <v>295</v>
      </c>
      <c r="AE16" s="340">
        <f>W18-AA16</f>
        <v>25473547</v>
      </c>
    </row>
    <row r="17" spans="1:31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55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46" t="str">
        <f>'22ＰＬ＋BS（精算表) '!T17</f>
        <v>退職給付引当金繰入額</v>
      </c>
      <c r="U17" s="346">
        <f>'22ＰＬ＋BS（精算表) '!U17</f>
        <v>527414000</v>
      </c>
      <c r="V17" s="346" t="str">
        <f>'22ＰＬ＋BS（精算表) '!V17</f>
        <v>退職給付引当金</v>
      </c>
      <c r="W17" s="348">
        <f>'22ＰＬ＋BS（精算表) '!W17</f>
        <v>527414000</v>
      </c>
      <c r="X17" s="344"/>
      <c r="Y17" s="344"/>
      <c r="Z17" s="344"/>
      <c r="AA17" s="344"/>
      <c r="AB17" s="343"/>
      <c r="AC17" s="340"/>
      <c r="AD17" s="340"/>
      <c r="AE17" s="340"/>
    </row>
    <row r="18" spans="1:31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55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46" t="str">
        <f>'22ＰＬ＋BS（精算表) '!T18</f>
        <v>退職給付引当金</v>
      </c>
      <c r="U18" s="346">
        <f>'22ＰＬ＋BS（精算表) '!U18</f>
        <v>25473547</v>
      </c>
      <c r="V18" s="346" t="str">
        <f>'22ＰＬ＋BS（精算表) '!V18</f>
        <v>退職給付引当金繰入額</v>
      </c>
      <c r="W18" s="348">
        <f>'22ＰＬ＋BS（精算表) '!W18</f>
        <v>25473547</v>
      </c>
      <c r="X18" s="344"/>
      <c r="Y18" s="344"/>
      <c r="Z18" s="344"/>
      <c r="AA18" s="344"/>
      <c r="AB18" s="343"/>
      <c r="AC18" s="340"/>
      <c r="AD18" s="340"/>
      <c r="AE18" s="340"/>
    </row>
    <row r="19" spans="1:31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62" t="str">
        <f>'22ＰＬ＋BS（精算表) '!T19</f>
        <v>　</v>
      </c>
      <c r="U19" s="362">
        <f>'22ＰＬ＋BS（精算表) '!U19</f>
        <v>0</v>
      </c>
      <c r="V19" s="325" t="str">
        <f>'22ＰＬ＋BS（精算表) '!V19</f>
        <v>　</v>
      </c>
      <c r="W19" s="342">
        <f>'22ＰＬ＋BS（精算表) '!W19</f>
        <v>0</v>
      </c>
      <c r="X19" s="344"/>
      <c r="Y19" s="344"/>
      <c r="Z19" s="344"/>
      <c r="AA19" s="344"/>
      <c r="AB19" s="343"/>
      <c r="AC19" s="340"/>
      <c r="AD19" s="340"/>
      <c r="AE19" s="340"/>
    </row>
    <row r="20" spans="1:31" ht="20.100000000000001" customHeight="1">
      <c r="A20" s="669" t="s">
        <v>118</v>
      </c>
      <c r="B20" s="670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62" t="str">
        <f>'22ＰＬ＋BS（精算表) '!T20</f>
        <v>　</v>
      </c>
      <c r="U20" s="362">
        <f>'22ＰＬ＋BS（精算表) '!U20</f>
        <v>0</v>
      </c>
      <c r="V20" s="325">
        <f>'22ＰＬ＋BS（精算表) '!V20</f>
        <v>0</v>
      </c>
      <c r="W20" s="342">
        <f>'22ＰＬ＋BS（精算表) '!W20</f>
        <v>0</v>
      </c>
      <c r="X20" s="344"/>
      <c r="Y20" s="344"/>
      <c r="Z20" s="344"/>
      <c r="AA20" s="344"/>
      <c r="AB20" s="343"/>
      <c r="AC20" s="340"/>
      <c r="AD20" s="340"/>
      <c r="AE20" s="340"/>
    </row>
    <row r="21" spans="1:31" ht="20.100000000000001" customHeight="1">
      <c r="A21" s="96"/>
      <c r="B21" s="179" t="s">
        <v>119</v>
      </c>
      <c r="C21" s="329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46" t="str">
        <f>'22ＰＬ＋BS（精算表) '!T21</f>
        <v>恩給費</v>
      </c>
      <c r="U21" s="346">
        <f>'22ＰＬ＋BS（精算表) '!U21</f>
        <v>673435540110</v>
      </c>
      <c r="V21" s="346" t="str">
        <f>'22ＰＬ＋BS（精算表) '!V21</f>
        <v>現金・預金</v>
      </c>
      <c r="W21" s="348">
        <f>'22ＰＬ＋BS（精算表) '!W21</f>
        <v>673435540110</v>
      </c>
      <c r="X21" s="368" t="s">
        <v>296</v>
      </c>
      <c r="Y21" s="344">
        <v>673855473167</v>
      </c>
      <c r="Z21" s="345" t="s">
        <v>296</v>
      </c>
      <c r="AA21" s="345">
        <v>419933057</v>
      </c>
      <c r="AB21" s="343" t="s">
        <v>296</v>
      </c>
      <c r="AC21" s="340">
        <f>U21-Y21</f>
        <v>-419933057</v>
      </c>
      <c r="AD21" s="343" t="s">
        <v>296</v>
      </c>
      <c r="AE21" s="340">
        <f>W22+W23-AA21</f>
        <v>672757964053</v>
      </c>
    </row>
    <row r="22" spans="1:31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55">
        <v>163797911000</v>
      </c>
      <c r="I22" s="255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46" t="str">
        <f>'22ＰＬ＋BS（精算表) '!T22</f>
        <v>未払金</v>
      </c>
      <c r="U22" s="346">
        <f>'22ＰＬ＋BS（精算表) '!U22</f>
        <v>15368951000</v>
      </c>
      <c r="V22" s="346" t="str">
        <f>'22ＰＬ＋BS（精算表) '!V22</f>
        <v>恩給費</v>
      </c>
      <c r="W22" s="348">
        <f>'22ＰＬ＋BS（精算表) '!W22</f>
        <v>15368951000</v>
      </c>
      <c r="X22" s="344"/>
      <c r="Y22" s="344"/>
      <c r="Z22" s="344"/>
      <c r="AA22" s="344"/>
      <c r="AB22" s="343"/>
      <c r="AC22" s="340"/>
      <c r="AD22" s="340"/>
      <c r="AE22" s="340"/>
    </row>
    <row r="23" spans="1:31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55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46" t="str">
        <f>'22ＰＬ＋BS（精算表) '!T23</f>
        <v>恩給引当金</v>
      </c>
      <c r="U23" s="346">
        <f>'22ＰＬ＋BS（精算表) '!U23</f>
        <v>657808946110</v>
      </c>
      <c r="V23" s="346" t="str">
        <f>'22ＰＬ＋BS（精算表) '!V23</f>
        <v>恩給費</v>
      </c>
      <c r="W23" s="348">
        <f>'22ＰＬ＋BS（精算表) '!W23</f>
        <v>657808946110</v>
      </c>
      <c r="X23" s="367" t="s">
        <v>345</v>
      </c>
      <c r="Y23" s="344">
        <v>0</v>
      </c>
      <c r="Z23" s="345" t="s">
        <v>345</v>
      </c>
      <c r="AA23" s="345">
        <v>0</v>
      </c>
      <c r="AB23" s="343" t="s">
        <v>345</v>
      </c>
      <c r="AC23" s="340">
        <f>U23-Y23</f>
        <v>657808946110</v>
      </c>
      <c r="AD23" s="343" t="s">
        <v>345</v>
      </c>
      <c r="AE23" s="340">
        <f>W25-AA23</f>
        <v>47092171110</v>
      </c>
    </row>
    <row r="24" spans="1:31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62" t="str">
        <f>'22ＰＬ＋BS（精算表) '!T24</f>
        <v>　</v>
      </c>
      <c r="U24" s="362">
        <f>'22ＰＬ＋BS（精算表) '!U24</f>
        <v>0</v>
      </c>
      <c r="V24" s="325">
        <f>'22ＰＬ＋BS（精算表) '!V24</f>
        <v>0</v>
      </c>
      <c r="W24" s="342">
        <f>'22ＰＬ＋BS（精算表) '!W24</f>
        <v>0</v>
      </c>
      <c r="X24" s="344"/>
      <c r="Y24" s="344"/>
      <c r="Z24" s="344"/>
      <c r="AA24" s="344"/>
      <c r="AB24" s="343"/>
      <c r="AC24" s="340"/>
      <c r="AD24" s="340"/>
      <c r="AE24" s="340"/>
    </row>
    <row r="25" spans="1:31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55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46" t="str">
        <f>'22ＰＬ＋BS（精算表) '!T25</f>
        <v>恩給引当金繰入額</v>
      </c>
      <c r="U25" s="346">
        <f>'22ＰＬ＋BS（精算表) '!U25</f>
        <v>47092171110</v>
      </c>
      <c r="V25" s="346" t="str">
        <f>'22ＰＬ＋BS（精算表) '!V25</f>
        <v>恩給引当金</v>
      </c>
      <c r="W25" s="348">
        <f>'22ＰＬ＋BS（精算表) '!W25</f>
        <v>47092171110</v>
      </c>
      <c r="X25" s="344" t="s">
        <v>346</v>
      </c>
      <c r="Y25" s="344">
        <v>0</v>
      </c>
      <c r="Z25" s="345" t="s">
        <v>346</v>
      </c>
      <c r="AA25" s="345">
        <v>0</v>
      </c>
      <c r="AB25" s="343" t="s">
        <v>346</v>
      </c>
      <c r="AC25" s="340">
        <f>U25-Y25</f>
        <v>47092171110</v>
      </c>
      <c r="AD25" s="343" t="s">
        <v>346</v>
      </c>
      <c r="AE25" s="340">
        <f>0-AA25</f>
        <v>0</v>
      </c>
    </row>
    <row r="26" spans="1:31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62" t="str">
        <f>'22ＰＬ＋BS（精算表) '!T26</f>
        <v>　</v>
      </c>
      <c r="U26" s="362">
        <f>'22ＰＬ＋BS（精算表) '!U26</f>
        <v>0</v>
      </c>
      <c r="V26" s="325">
        <f>'22ＰＬ＋BS（精算表) '!V26</f>
        <v>0</v>
      </c>
      <c r="W26" s="342">
        <f>'22ＰＬ＋BS（精算表) '!W26</f>
        <v>0</v>
      </c>
      <c r="X26" s="344"/>
      <c r="Y26" s="344"/>
      <c r="Z26" s="344"/>
      <c r="AA26" s="344"/>
      <c r="AB26" s="343"/>
      <c r="AC26" s="340"/>
      <c r="AD26" s="340"/>
      <c r="AE26" s="340"/>
    </row>
    <row r="27" spans="1:31" ht="20.100000000000001" customHeight="1">
      <c r="A27" s="669" t="s">
        <v>121</v>
      </c>
      <c r="B27" s="670"/>
      <c r="C27" s="329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46" t="str">
        <f>'22ＰＬ＋BS（精算表) '!T27</f>
        <v>補助金等</v>
      </c>
      <c r="U27" s="346">
        <f>'22ＰＬ＋BS（精算表) '!U27</f>
        <v>1357099360733</v>
      </c>
      <c r="V27" s="346" t="str">
        <f>'22ＰＬ＋BS（精算表) '!V27</f>
        <v>現金・預金</v>
      </c>
      <c r="W27" s="348">
        <f>'22ＰＬ＋BS（精算表) '!W27</f>
        <v>1357099360733</v>
      </c>
      <c r="X27" s="368" t="s">
        <v>347</v>
      </c>
      <c r="Y27" s="344">
        <v>2319548246061</v>
      </c>
      <c r="Z27" s="345" t="s">
        <v>347</v>
      </c>
      <c r="AA27" s="345">
        <v>638408448506</v>
      </c>
      <c r="AB27" s="343" t="s">
        <v>347</v>
      </c>
      <c r="AC27" s="340">
        <f>U27-Y27</f>
        <v>-962448885328</v>
      </c>
      <c r="AD27" s="343" t="s">
        <v>347</v>
      </c>
      <c r="AE27" s="340">
        <f>0-AA27</f>
        <v>-638408448506</v>
      </c>
    </row>
    <row r="28" spans="1:31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62" t="str">
        <f>'22ＰＬ＋BS（精算表) '!T28</f>
        <v>　</v>
      </c>
      <c r="U28" s="362">
        <f>'22ＰＬ＋BS（精算表) '!U28</f>
        <v>0</v>
      </c>
      <c r="V28" s="325">
        <f>'22ＰＬ＋BS（精算表) '!V28</f>
        <v>0</v>
      </c>
      <c r="W28" s="342">
        <f>'22ＰＬ＋BS（精算表) '!W28</f>
        <v>0</v>
      </c>
      <c r="X28" s="344"/>
      <c r="Y28" s="344"/>
      <c r="Z28" s="344"/>
      <c r="AA28" s="344"/>
      <c r="AB28" s="343"/>
      <c r="AC28" s="340"/>
      <c r="AD28" s="340"/>
      <c r="AE28" s="340"/>
    </row>
    <row r="29" spans="1:31" ht="20.100000000000001" customHeight="1">
      <c r="A29" s="669" t="s">
        <v>122</v>
      </c>
      <c r="B29" s="670"/>
      <c r="C29" s="330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46" t="str">
        <f>'22ＰＬ＋BS（精算表) '!T29</f>
        <v>委託費等</v>
      </c>
      <c r="U29" s="346">
        <f>'22ＰＬ＋BS（精算表) '!U29</f>
        <v>190118328890</v>
      </c>
      <c r="V29" s="346" t="str">
        <f>'22ＰＬ＋BS（精算表) '!V29</f>
        <v>現金・預金</v>
      </c>
      <c r="W29" s="348">
        <f>'22ＰＬ＋BS（精算表) '!W29</f>
        <v>190118328890</v>
      </c>
      <c r="X29" s="368" t="s">
        <v>339</v>
      </c>
      <c r="Y29" s="344">
        <v>240543566323</v>
      </c>
      <c r="Z29" s="345" t="s">
        <v>339</v>
      </c>
      <c r="AA29" s="345">
        <v>15650721081</v>
      </c>
      <c r="AB29" s="343" t="s">
        <v>339</v>
      </c>
      <c r="AC29" s="340">
        <f>U29-Y29</f>
        <v>-50425237433</v>
      </c>
      <c r="AD29" s="343" t="s">
        <v>339</v>
      </c>
      <c r="AE29" s="340">
        <f>0-AA29</f>
        <v>-15650721081</v>
      </c>
    </row>
    <row r="30" spans="1:31" ht="20.100000000000001" customHeight="1">
      <c r="A30" s="96"/>
      <c r="B30" s="179" t="s">
        <v>123</v>
      </c>
      <c r="C30" s="251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62" t="str">
        <f>'22ＰＬ＋BS（精算表) '!T30</f>
        <v>　</v>
      </c>
      <c r="U30" s="362">
        <f>'22ＰＬ＋BS（精算表) '!U30</f>
        <v>0</v>
      </c>
      <c r="V30" s="325">
        <f>'22ＰＬ＋BS（精算表) '!V30</f>
        <v>0</v>
      </c>
      <c r="W30" s="342">
        <f>'22ＰＬ＋BS（精算表) '!W30</f>
        <v>0</v>
      </c>
      <c r="X30" s="368" t="s">
        <v>379</v>
      </c>
      <c r="Y30" s="344">
        <v>7350000</v>
      </c>
      <c r="Z30" s="345" t="s">
        <v>379</v>
      </c>
      <c r="AA30" s="345">
        <v>0</v>
      </c>
      <c r="AB30" s="359" t="s">
        <v>387</v>
      </c>
      <c r="AC30" s="340">
        <f>-Y30</f>
        <v>-7350000</v>
      </c>
      <c r="AD30" s="359" t="s">
        <v>387</v>
      </c>
      <c r="AE30" s="340">
        <v>0</v>
      </c>
    </row>
    <row r="31" spans="1:31" ht="20.100000000000001" customHeight="1">
      <c r="A31" s="96"/>
      <c r="B31" s="179" t="s">
        <v>205</v>
      </c>
      <c r="C31" s="251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62" t="str">
        <f>'22ＰＬ＋BS（精算表) '!T31</f>
        <v>　</v>
      </c>
      <c r="U31" s="362">
        <f>'22ＰＬ＋BS（精算表) '!U31</f>
        <v>0</v>
      </c>
      <c r="V31" s="325">
        <f>'22ＰＬ＋BS（精算表) '!V31</f>
        <v>0</v>
      </c>
      <c r="W31" s="342">
        <f>'22ＰＬ＋BS（精算表) '!W31</f>
        <v>0</v>
      </c>
      <c r="X31" s="344"/>
      <c r="Y31" s="344"/>
      <c r="Z31" s="344"/>
      <c r="AA31" s="344"/>
      <c r="AB31" s="343"/>
      <c r="AC31" s="340"/>
      <c r="AD31" s="340"/>
      <c r="AE31" s="340"/>
    </row>
    <row r="32" spans="1:31" ht="20.100000000000001" customHeight="1">
      <c r="A32" s="96"/>
      <c r="B32" s="179" t="s">
        <v>124</v>
      </c>
      <c r="C32" s="251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62" t="str">
        <f>'22ＰＬ＋BS（精算表) '!T32</f>
        <v>　</v>
      </c>
      <c r="U32" s="362">
        <f>'22ＰＬ＋BS（精算表) '!U32</f>
        <v>0</v>
      </c>
      <c r="V32" s="325">
        <f>'22ＰＬ＋BS（精算表) '!V32</f>
        <v>0</v>
      </c>
      <c r="W32" s="342">
        <f>'22ＰＬ＋BS（精算表) '!W32</f>
        <v>0</v>
      </c>
      <c r="X32" s="344"/>
      <c r="Y32" s="344"/>
      <c r="Z32" s="344"/>
      <c r="AA32" s="344"/>
      <c r="AB32" s="343"/>
      <c r="AC32" s="340"/>
      <c r="AD32" s="340"/>
      <c r="AE32" s="340"/>
    </row>
    <row r="33" spans="1:31" ht="20.100000000000001" customHeight="1">
      <c r="A33" s="96"/>
      <c r="B33" s="179" t="s">
        <v>125</v>
      </c>
      <c r="C33" s="251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62" t="str">
        <f>'22ＰＬ＋BS（精算表) '!T33</f>
        <v>　</v>
      </c>
      <c r="U33" s="362">
        <f>'22ＰＬ＋BS（精算表) '!U33</f>
        <v>0</v>
      </c>
      <c r="V33" s="325">
        <f>'22ＰＬ＋BS（精算表) '!V33</f>
        <v>0</v>
      </c>
      <c r="W33" s="342">
        <f>'22ＰＬ＋BS（精算表) '!W33</f>
        <v>0</v>
      </c>
      <c r="X33" s="344"/>
      <c r="Y33" s="344"/>
      <c r="Z33" s="344"/>
      <c r="AA33" s="344"/>
      <c r="AB33" s="343"/>
      <c r="AC33" s="340"/>
      <c r="AD33" s="340"/>
      <c r="AE33" s="340"/>
    </row>
    <row r="34" spans="1:31" ht="20.100000000000001" customHeight="1">
      <c r="A34" s="96"/>
      <c r="B34" s="179" t="s">
        <v>126</v>
      </c>
      <c r="C34" s="251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62" t="str">
        <f>'22ＰＬ＋BS（精算表) '!T34</f>
        <v>　</v>
      </c>
      <c r="U34" s="362">
        <f>'22ＰＬ＋BS（精算表) '!U34</f>
        <v>0</v>
      </c>
      <c r="V34" s="325">
        <f>'22ＰＬ＋BS（精算表) '!V34</f>
        <v>0</v>
      </c>
      <c r="W34" s="342">
        <f>'22ＰＬ＋BS（精算表) '!W34</f>
        <v>0</v>
      </c>
      <c r="X34" s="344"/>
      <c r="Y34" s="344"/>
      <c r="Z34" s="344"/>
      <c r="AA34" s="344"/>
      <c r="AB34" s="343"/>
      <c r="AC34" s="340"/>
      <c r="AD34" s="340"/>
      <c r="AE34" s="340"/>
    </row>
    <row r="35" spans="1:31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62" t="str">
        <f>'22ＰＬ＋BS（精算表) '!T35</f>
        <v>　</v>
      </c>
      <c r="U35" s="362">
        <f>'22ＰＬ＋BS（精算表) '!U35</f>
        <v>0</v>
      </c>
      <c r="V35" s="325">
        <f>'22ＰＬ＋BS（精算表) '!V35</f>
        <v>0</v>
      </c>
      <c r="W35" s="342">
        <f>'22ＰＬ＋BS（精算表) '!W35</f>
        <v>0</v>
      </c>
      <c r="X35" s="344"/>
      <c r="Y35" s="344"/>
      <c r="Z35" s="344"/>
      <c r="AA35" s="344"/>
      <c r="AB35" s="343"/>
      <c r="AC35" s="340"/>
      <c r="AD35" s="340"/>
      <c r="AE35" s="340"/>
    </row>
    <row r="36" spans="1:31" ht="20.100000000000001" customHeight="1">
      <c r="A36" s="669" t="s">
        <v>300</v>
      </c>
      <c r="B36" s="670"/>
      <c r="C36" s="329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46" t="str">
        <f>'22ＰＬ＋BS（精算表) '!T36</f>
        <v>独立行政法人運営費交付金</v>
      </c>
      <c r="U36" s="346">
        <f>'22ＰＬ＋BS（精算表) '!U36</f>
        <v>41037817000</v>
      </c>
      <c r="V36" s="346" t="str">
        <f>'22ＰＬ＋BS（精算表) '!V36</f>
        <v>現金・預金</v>
      </c>
      <c r="W36" s="348">
        <f>'22ＰＬ＋BS（精算表) '!W36</f>
        <v>41037817000</v>
      </c>
      <c r="X36" s="368" t="s">
        <v>348</v>
      </c>
      <c r="Y36" s="344">
        <v>41295892629</v>
      </c>
      <c r="Z36" s="345" t="s">
        <v>388</v>
      </c>
      <c r="AA36" s="345">
        <v>258075629</v>
      </c>
      <c r="AB36" s="343" t="s">
        <v>348</v>
      </c>
      <c r="AC36" s="340">
        <f>U36-Y36</f>
        <v>-258075629</v>
      </c>
      <c r="AD36" s="343" t="s">
        <v>348</v>
      </c>
      <c r="AE36" s="340">
        <f>-AA36</f>
        <v>-258075629</v>
      </c>
    </row>
    <row r="37" spans="1:31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62" t="str">
        <f>'22ＰＬ＋BS（精算表) '!T37</f>
        <v>　</v>
      </c>
      <c r="U37" s="362">
        <f>'22ＰＬ＋BS（精算表) '!U37</f>
        <v>0</v>
      </c>
      <c r="V37" s="325">
        <f>'22ＰＬ＋BS（精算表) '!V37</f>
        <v>0</v>
      </c>
      <c r="W37" s="342">
        <f>'22ＰＬ＋BS（精算表) '!W37</f>
        <v>0</v>
      </c>
      <c r="X37" s="344"/>
      <c r="Y37" s="344"/>
      <c r="Z37" s="344"/>
      <c r="AA37" s="344"/>
      <c r="AB37" s="343"/>
      <c r="AC37" s="340"/>
      <c r="AD37" s="340"/>
      <c r="AE37" s="340"/>
    </row>
    <row r="38" spans="1:31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62" t="str">
        <f>'22ＰＬ＋BS（精算表) '!T38</f>
        <v>　</v>
      </c>
      <c r="U38" s="362">
        <f>'22ＰＬ＋BS（精算表) '!U38</f>
        <v>0</v>
      </c>
      <c r="V38" s="325">
        <f>'22ＰＬ＋BS（精算表) '!V38</f>
        <v>0</v>
      </c>
      <c r="W38" s="342">
        <f>'22ＰＬ＋BS（精算表) '!W38</f>
        <v>0</v>
      </c>
      <c r="X38" s="344"/>
      <c r="Y38" s="344"/>
      <c r="Z38" s="344"/>
      <c r="AA38" s="344"/>
      <c r="AB38" s="343"/>
      <c r="AC38" s="340"/>
      <c r="AD38" s="340"/>
      <c r="AE38" s="340"/>
    </row>
    <row r="39" spans="1:31" ht="20.100000000000001" customHeight="1">
      <c r="A39" s="96"/>
      <c r="B39" s="268" t="s">
        <v>128</v>
      </c>
      <c r="C39" s="329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46" t="str">
        <f>'22ＰＬ＋BS（精算表) '!T39</f>
        <v>交付税及び譲与税配付金特別会計への繰入</v>
      </c>
      <c r="U39" s="346">
        <f>'22ＰＬ＋BS（精算表) '!U39</f>
        <v>18790321916000</v>
      </c>
      <c r="V39" s="346" t="str">
        <f>'22ＰＬ＋BS（精算表) '!V39</f>
        <v>現金・預金</v>
      </c>
      <c r="W39" s="348">
        <f>'22ＰＬ＋BS（精算表) '!W39</f>
        <v>18790321916000</v>
      </c>
      <c r="X39" s="368" t="s">
        <v>349</v>
      </c>
      <c r="Y39" s="344">
        <v>23145689246144</v>
      </c>
      <c r="Z39" s="345" t="s">
        <v>349</v>
      </c>
      <c r="AA39" s="345">
        <v>4355367330144</v>
      </c>
      <c r="AB39" s="343" t="s">
        <v>349</v>
      </c>
      <c r="AC39" s="340">
        <f>U39-Y39</f>
        <v>-4355367330144</v>
      </c>
      <c r="AD39" s="343" t="s">
        <v>349</v>
      </c>
      <c r="AE39" s="340">
        <f>W41+W42-AA39</f>
        <v>-2703338151144</v>
      </c>
    </row>
    <row r="40" spans="1:31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62" t="str">
        <f>'22ＰＬ＋BS（精算表) '!T40</f>
        <v>　</v>
      </c>
      <c r="U40" s="362" t="str">
        <f>'22ＰＬ＋BS（精算表) '!U40</f>
        <v>　</v>
      </c>
      <c r="V40" s="325">
        <f>'22ＰＬ＋BS（精算表) '!V40</f>
        <v>0</v>
      </c>
      <c r="W40" s="342" t="str">
        <f>'22ＰＬ＋BS（精算表) '!W40</f>
        <v>　</v>
      </c>
      <c r="X40" s="344"/>
      <c r="Y40" s="344"/>
      <c r="Z40" s="344"/>
      <c r="AA40" s="344"/>
      <c r="AB40" s="343"/>
      <c r="AC40" s="340"/>
      <c r="AD40" s="340"/>
      <c r="AE40" s="340"/>
    </row>
    <row r="41" spans="1:31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331">
        <v>6250285000000</v>
      </c>
      <c r="M41" s="332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46" t="str">
        <f>'22ＰＬ＋BS（精算表) '!T41</f>
        <v>その他の負債分</v>
      </c>
      <c r="U41" s="346">
        <f>'22ＰＬ＋BS（精算表) '!U41</f>
        <v>1080000000000</v>
      </c>
      <c r="V41" s="346" t="str">
        <f>'22ＰＬ＋BS（精算表) '!V41</f>
        <v>交付税及び譲与税配付金特別会計への繰入</v>
      </c>
      <c r="W41" s="348">
        <f>'22ＰＬ＋BS（精算表) '!W41</f>
        <v>1080000000000</v>
      </c>
      <c r="X41" s="367" t="s">
        <v>350</v>
      </c>
      <c r="Y41" s="344">
        <v>0</v>
      </c>
      <c r="Z41" s="345" t="s">
        <v>350</v>
      </c>
      <c r="AA41" s="345">
        <v>0</v>
      </c>
      <c r="AB41" s="343" t="s">
        <v>350</v>
      </c>
      <c r="AC41" s="340">
        <f>U41-Y41</f>
        <v>1080000000000</v>
      </c>
      <c r="AD41" s="343" t="s">
        <v>350</v>
      </c>
      <c r="AE41" s="340">
        <f>0-AA41+W117</f>
        <v>95344434</v>
      </c>
    </row>
    <row r="42" spans="1:31" ht="20.100000000000001" customHeight="1">
      <c r="A42" s="96"/>
      <c r="B42" s="268" t="s">
        <v>130</v>
      </c>
      <c r="C42" s="249"/>
      <c r="D42" s="164"/>
      <c r="E42" s="164"/>
      <c r="F42" s="255">
        <v>-3303799519000</v>
      </c>
      <c r="G42" s="333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46" t="str">
        <f>'22ＰＬ＋BS（精算表) '!T42</f>
        <v>その他の債権分</v>
      </c>
      <c r="U42" s="346">
        <f>'22ＰＬ＋BS（精算表) '!U42</f>
        <v>572029179000</v>
      </c>
      <c r="V42" s="346" t="str">
        <f>'22ＰＬ＋BS（精算表) '!V42</f>
        <v>交付税及び譲与税配付金特別会計への繰入</v>
      </c>
      <c r="W42" s="348">
        <f>'22ＰＬ＋BS（精算表) '!W42</f>
        <v>572029179000</v>
      </c>
      <c r="X42" s="358" t="s">
        <v>351</v>
      </c>
      <c r="Y42" s="344">
        <v>0</v>
      </c>
      <c r="Z42" s="345" t="s">
        <v>351</v>
      </c>
      <c r="AA42" s="345">
        <v>0</v>
      </c>
      <c r="AB42" s="343" t="s">
        <v>351</v>
      </c>
      <c r="AC42" s="340">
        <f>U42+U116-Y42</f>
        <v>575148968316</v>
      </c>
      <c r="AD42" s="343" t="s">
        <v>351</v>
      </c>
      <c r="AE42" s="340">
        <f>0-AA42</f>
        <v>0</v>
      </c>
    </row>
    <row r="43" spans="1:31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62" t="str">
        <f>'22ＰＬ＋BS（精算表) '!T43</f>
        <v>　</v>
      </c>
      <c r="U43" s="362">
        <f>'22ＰＬ＋BS（精算表) '!U43</f>
        <v>0</v>
      </c>
      <c r="V43" s="325">
        <f>'22ＰＬ＋BS（精算表) '!V43</f>
        <v>0</v>
      </c>
      <c r="W43" s="342">
        <f>'22ＰＬ＋BS（精算表) '!W43</f>
        <v>0</v>
      </c>
      <c r="X43" s="344"/>
      <c r="Y43" s="344"/>
      <c r="Z43" s="344"/>
      <c r="AA43" s="344"/>
      <c r="AB43" s="343"/>
      <c r="AC43" s="340"/>
      <c r="AD43" s="340"/>
      <c r="AE43" s="340"/>
    </row>
    <row r="44" spans="1:31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62" t="str">
        <f>'22ＰＬ＋BS（精算表) '!T44</f>
        <v>　</v>
      </c>
      <c r="U44" s="362">
        <f>'22ＰＬ＋BS（精算表) '!U44</f>
        <v>0</v>
      </c>
      <c r="V44" s="325">
        <f>'22ＰＬ＋BS（精算表) '!V44</f>
        <v>0</v>
      </c>
      <c r="W44" s="342">
        <f>'22ＰＬ＋BS（精算表) '!W44</f>
        <v>0</v>
      </c>
      <c r="X44" s="344"/>
      <c r="Y44" s="344"/>
      <c r="Z44" s="344"/>
      <c r="AA44" s="344"/>
      <c r="AB44" s="343"/>
      <c r="AC44" s="340"/>
      <c r="AD44" s="340"/>
      <c r="AE44" s="340"/>
    </row>
    <row r="45" spans="1:31" ht="20.100000000000001" customHeight="1">
      <c r="A45" s="96"/>
      <c r="B45" s="179" t="s">
        <v>132</v>
      </c>
      <c r="C45" s="329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62" t="str">
        <f>'22ＰＬ＋BS（精算表) '!T45</f>
        <v>　</v>
      </c>
      <c r="U45" s="362">
        <f>'22ＰＬ＋BS（精算表) '!U45</f>
        <v>0</v>
      </c>
      <c r="V45" s="325">
        <f>'22ＰＬ＋BS（精算表) '!V45</f>
        <v>0</v>
      </c>
      <c r="W45" s="342">
        <f>'22ＰＬ＋BS（精算表) '!W45</f>
        <v>0</v>
      </c>
      <c r="X45" s="344"/>
      <c r="Y45" s="344"/>
      <c r="Z45" s="344"/>
      <c r="AA45" s="344"/>
      <c r="AB45" s="343"/>
      <c r="AC45" s="340"/>
      <c r="AD45" s="340"/>
      <c r="AE45" s="340"/>
    </row>
    <row r="46" spans="1:31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334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62" t="str">
        <f>'22ＰＬ＋BS（精算表) '!T46</f>
        <v>建物</v>
      </c>
      <c r="U46" s="362">
        <f>'22ＰＬ＋BS（精算表) '!U46</f>
        <v>60158914</v>
      </c>
      <c r="V46" s="346" t="str">
        <f>'22ＰＬ＋BS（精算表) '!V46</f>
        <v>現金・預金</v>
      </c>
      <c r="W46" s="348">
        <f>'22ＰＬ＋BS（精算表) '!W46</f>
        <v>60158914</v>
      </c>
      <c r="X46" s="358" t="s">
        <v>352</v>
      </c>
      <c r="Y46" s="344">
        <v>0</v>
      </c>
      <c r="Z46" s="345" t="s">
        <v>352</v>
      </c>
      <c r="AA46" s="345">
        <v>0</v>
      </c>
      <c r="AB46" s="343" t="s">
        <v>352</v>
      </c>
      <c r="AC46" s="340">
        <f>U46+U126-Y46</f>
        <v>753835927</v>
      </c>
      <c r="AD46" s="343" t="s">
        <v>352</v>
      </c>
      <c r="AE46" s="340">
        <f>W51+W110-AA46</f>
        <v>2271800418</v>
      </c>
    </row>
    <row r="47" spans="1:31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334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62" t="str">
        <f>'22ＰＬ＋BS（精算表) '!T47</f>
        <v>工作物</v>
      </c>
      <c r="U47" s="362">
        <f>'22ＰＬ＋BS（精算表) '!U47</f>
        <v>96168915</v>
      </c>
      <c r="V47" s="346" t="str">
        <f>'22ＰＬ＋BS（精算表) '!V47</f>
        <v>現金・預金</v>
      </c>
      <c r="W47" s="348">
        <f>'22ＰＬ＋BS（精算表) '!W47</f>
        <v>96168915</v>
      </c>
      <c r="X47" s="358" t="s">
        <v>353</v>
      </c>
      <c r="Y47" s="344">
        <v>0</v>
      </c>
      <c r="Z47" s="345" t="s">
        <v>353</v>
      </c>
      <c r="AA47" s="345">
        <v>0</v>
      </c>
      <c r="AB47" s="343" t="s">
        <v>353</v>
      </c>
      <c r="AC47" s="340">
        <f>U47-Y46</f>
        <v>96168915</v>
      </c>
      <c r="AD47" s="343" t="s">
        <v>353</v>
      </c>
      <c r="AE47" s="340">
        <f>W52+W66+W111+W127-AA47</f>
        <v>4558079186</v>
      </c>
    </row>
    <row r="48" spans="1:31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334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62" t="str">
        <f>'22ＰＬ＋BS（精算表) '!T48</f>
        <v>航空機</v>
      </c>
      <c r="U48" s="362">
        <f>'22ＰＬ＋BS（精算表) '!U48</f>
        <v>49875000</v>
      </c>
      <c r="V48" s="346" t="str">
        <f>'22ＰＬ＋BS（精算表) '!V48</f>
        <v>現金・預金</v>
      </c>
      <c r="W48" s="348">
        <f>'22ＰＬ＋BS（精算表) '!W48</f>
        <v>49875000</v>
      </c>
      <c r="X48" s="358" t="s">
        <v>354</v>
      </c>
      <c r="Y48" s="344">
        <v>0</v>
      </c>
      <c r="Z48" s="345" t="s">
        <v>354</v>
      </c>
      <c r="AA48" s="345">
        <v>0</v>
      </c>
      <c r="AB48" s="343" t="s">
        <v>354</v>
      </c>
      <c r="AC48" s="340">
        <f>U48+U128-Y48</f>
        <v>63085636</v>
      </c>
      <c r="AD48" s="343" t="s">
        <v>354</v>
      </c>
      <c r="AE48" s="340">
        <f>W53-AA48</f>
        <v>47910169</v>
      </c>
    </row>
    <row r="49" spans="1:31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62" t="str">
        <f>'22ＰＬ＋BS（精算表) '!T49</f>
        <v>　</v>
      </c>
      <c r="U49" s="362">
        <f>'22ＰＬ＋BS（精算表) '!U49</f>
        <v>0</v>
      </c>
      <c r="V49" s="325">
        <f>'22ＰＬ＋BS（精算表) '!V49</f>
        <v>0</v>
      </c>
      <c r="W49" s="342">
        <f>'22ＰＬ＋BS（精算表) '!W49</f>
        <v>0</v>
      </c>
      <c r="X49" s="358" t="s">
        <v>372</v>
      </c>
      <c r="Y49" s="344">
        <v>1417500000</v>
      </c>
      <c r="Z49" s="345" t="s">
        <v>372</v>
      </c>
      <c r="AA49" s="345">
        <v>0</v>
      </c>
      <c r="AB49" s="343" t="s">
        <v>372</v>
      </c>
      <c r="AC49" s="340">
        <f>0-Y49</f>
        <v>-1417500000</v>
      </c>
      <c r="AD49" s="343" t="s">
        <v>372</v>
      </c>
      <c r="AE49" s="340">
        <f>0-AA49</f>
        <v>0</v>
      </c>
    </row>
    <row r="50" spans="1:31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62" t="str">
        <f>'22ＰＬ＋BS（精算表) '!T50</f>
        <v>　</v>
      </c>
      <c r="U50" s="362">
        <f>'22ＰＬ＋BS（精算表) '!U50</f>
        <v>0</v>
      </c>
      <c r="V50" s="325">
        <f>'22ＰＬ＋BS（精算表) '!V50</f>
        <v>0</v>
      </c>
      <c r="W50" s="342">
        <f>'22ＰＬ＋BS（精算表) '!W50</f>
        <v>0</v>
      </c>
      <c r="X50" s="344"/>
      <c r="Y50" s="344"/>
      <c r="Z50" s="344"/>
      <c r="AA50" s="344"/>
      <c r="AB50" s="343"/>
      <c r="AC50" s="340"/>
      <c r="AD50" s="340"/>
      <c r="AE50" s="340"/>
    </row>
    <row r="51" spans="1:31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55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62" t="str">
        <f>'22ＰＬ＋BS（精算表) '!T51</f>
        <v>減価償却費</v>
      </c>
      <c r="U51" s="362">
        <f>'22ＰＬ＋BS（精算表) '!U51</f>
        <v>1996848168</v>
      </c>
      <c r="V51" s="346" t="str">
        <f>'22ＰＬ＋BS（精算表) '!V51</f>
        <v>建物</v>
      </c>
      <c r="W51" s="348">
        <f>'22ＰＬ＋BS（精算表) '!W51</f>
        <v>1996848168</v>
      </c>
      <c r="X51" s="344" t="s">
        <v>355</v>
      </c>
      <c r="Y51" s="344">
        <v>0</v>
      </c>
      <c r="Z51" s="345" t="s">
        <v>355</v>
      </c>
      <c r="AA51" s="345">
        <v>0</v>
      </c>
      <c r="AB51" s="343" t="s">
        <v>355</v>
      </c>
      <c r="AC51" s="340">
        <f>U51+U52+U53+U54+U55-Y51</f>
        <v>19085425573</v>
      </c>
      <c r="AD51" s="343" t="s">
        <v>355</v>
      </c>
      <c r="AE51" s="340">
        <f>0-AA51</f>
        <v>0</v>
      </c>
    </row>
    <row r="52" spans="1:31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55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62" t="str">
        <f>'22ＰＬ＋BS（精算表) '!T52</f>
        <v>減価償却費</v>
      </c>
      <c r="U52" s="362">
        <f>'22ＰＬ＋BS（精算表) '!U52</f>
        <v>1518114045</v>
      </c>
      <c r="V52" s="346" t="str">
        <f>'22ＰＬ＋BS（精算表) '!V52</f>
        <v>工作物</v>
      </c>
      <c r="W52" s="348">
        <f>'22ＰＬ＋BS（精算表) '!W52</f>
        <v>1518114045</v>
      </c>
      <c r="X52" s="344"/>
      <c r="Y52" s="344"/>
      <c r="Z52" s="344"/>
      <c r="AA52" s="344"/>
      <c r="AB52" s="343"/>
      <c r="AC52" s="340"/>
      <c r="AD52" s="340"/>
      <c r="AE52" s="340"/>
    </row>
    <row r="53" spans="1:31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55">
        <v>-47910169</v>
      </c>
      <c r="P53" s="165"/>
      <c r="Q53" s="165"/>
      <c r="R53" s="165"/>
      <c r="S53" s="165">
        <f>+C53+D53+E53+F53+G53+H53+I53+J53+K53+L53+M53+N53+O53+P53+Q53</f>
        <v>-47910169</v>
      </c>
      <c r="T53" s="362" t="str">
        <f>'22ＰＬ＋BS（精算表) '!T53</f>
        <v>減価償却費</v>
      </c>
      <c r="U53" s="362">
        <f>'22ＰＬ＋BS（精算表) '!U53</f>
        <v>47910169</v>
      </c>
      <c r="V53" s="346" t="str">
        <f>'22ＰＬ＋BS（精算表) '!V53</f>
        <v>航空機</v>
      </c>
      <c r="W53" s="348">
        <f>'22ＰＬ＋BS（精算表) '!W53</f>
        <v>47910169</v>
      </c>
      <c r="X53" s="344"/>
      <c r="Y53" s="344"/>
      <c r="Z53" s="344"/>
      <c r="AA53" s="344"/>
      <c r="AB53" s="343"/>
      <c r="AC53" s="340"/>
      <c r="AD53" s="340"/>
      <c r="AE53" s="340"/>
    </row>
    <row r="54" spans="1:31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55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62" t="str">
        <f>'22ＰＬ＋BS（精算表) '!T54</f>
        <v>減価償却費</v>
      </c>
      <c r="U54" s="362">
        <f>'22ＰＬ＋BS（精算表) '!U54</f>
        <v>10986553191</v>
      </c>
      <c r="V54" s="346" t="str">
        <f>'22ＰＬ＋BS（精算表) '!V54</f>
        <v>物品</v>
      </c>
      <c r="W54" s="348">
        <f>'22ＰＬ＋BS（精算表) '!W54</f>
        <v>10986553191</v>
      </c>
      <c r="X54" s="360" t="s">
        <v>363</v>
      </c>
      <c r="Y54" s="345">
        <v>9072927085</v>
      </c>
      <c r="Z54" s="345" t="s">
        <v>363</v>
      </c>
      <c r="AA54" s="345">
        <v>4328375018</v>
      </c>
      <c r="AB54" s="343" t="s">
        <v>363</v>
      </c>
      <c r="AC54" s="340">
        <f>U79+U113-Y54</f>
        <v>14078757446</v>
      </c>
      <c r="AD54" s="343" t="s">
        <v>363</v>
      </c>
      <c r="AE54" s="340">
        <f>W54-AA54</f>
        <v>6658178173</v>
      </c>
    </row>
    <row r="55" spans="1:31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55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62" t="str">
        <f>'22ＰＬ＋BS（精算表) '!T55</f>
        <v>減価償却費</v>
      </c>
      <c r="U55" s="362">
        <f>'22ＰＬ＋BS（精算表) '!U55</f>
        <v>4536000000</v>
      </c>
      <c r="V55" s="346" t="str">
        <f>'22ＰＬ＋BS（精算表) '!V55</f>
        <v>無形固定資産</v>
      </c>
      <c r="W55" s="348">
        <f>'22ＰＬ＋BS（精算表) '!W55</f>
        <v>4536000000</v>
      </c>
      <c r="X55" s="358" t="s">
        <v>356</v>
      </c>
      <c r="Y55" s="344">
        <v>2581795179</v>
      </c>
      <c r="Z55" s="345" t="s">
        <v>356</v>
      </c>
      <c r="AA55" s="345">
        <v>0</v>
      </c>
      <c r="AB55" s="343" t="s">
        <v>356</v>
      </c>
      <c r="AC55" s="340">
        <f>U80+U81-Y55</f>
        <v>417348821</v>
      </c>
      <c r="AD55" s="343" t="s">
        <v>356</v>
      </c>
      <c r="AE55" s="340">
        <f>W55+W69-AA55</f>
        <v>4536113400</v>
      </c>
    </row>
    <row r="56" spans="1:31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62" t="str">
        <f>'22ＰＬ＋BS（精算表) '!T56</f>
        <v>　</v>
      </c>
      <c r="U56" s="362">
        <f>'22ＰＬ＋BS（精算表) '!U56</f>
        <v>0</v>
      </c>
      <c r="V56" s="325">
        <f>'22ＰＬ＋BS（精算表) '!V56</f>
        <v>0</v>
      </c>
      <c r="W56" s="342">
        <f>'22ＰＬ＋BS（精算表) '!W56</f>
        <v>0</v>
      </c>
      <c r="X56" s="344"/>
      <c r="Y56" s="344"/>
      <c r="Z56" s="344"/>
      <c r="AA56" s="344"/>
      <c r="AB56" s="343"/>
      <c r="AC56" s="340"/>
      <c r="AD56" s="340"/>
      <c r="AE56" s="340"/>
    </row>
    <row r="57" spans="1:31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62" t="str">
        <f>'22ＰＬ＋BS（精算表) '!T57</f>
        <v>　</v>
      </c>
      <c r="U57" s="362">
        <f>'22ＰＬ＋BS（精算表) '!U57</f>
        <v>0</v>
      </c>
      <c r="V57" s="325">
        <f>'22ＰＬ＋BS（精算表) '!V57</f>
        <v>0</v>
      </c>
      <c r="W57" s="342">
        <f>'22ＰＬ＋BS（精算表) '!W57</f>
        <v>0</v>
      </c>
      <c r="X57" s="344"/>
      <c r="Y57" s="344"/>
      <c r="Z57" s="344"/>
      <c r="AA57" s="344"/>
      <c r="AB57" s="343"/>
      <c r="AC57" s="340"/>
      <c r="AD57" s="340"/>
      <c r="AE57" s="340"/>
    </row>
    <row r="58" spans="1:31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55">
        <v>194511354</v>
      </c>
      <c r="K58" s="255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62" t="str">
        <f>'22ＰＬ＋BS（精算表) '!T58</f>
        <v>貸倒引当金</v>
      </c>
      <c r="U58" s="362">
        <f>'22ＰＬ＋BS（精算表) '!U58</f>
        <v>42108822</v>
      </c>
      <c r="V58" s="346" t="str">
        <f>'22ＰＬ＋BS（精算表) '!V58</f>
        <v>貸倒引当金繰入額</v>
      </c>
      <c r="W58" s="348">
        <f>'22ＰＬ＋BS（精算表) '!W58</f>
        <v>42108822</v>
      </c>
      <c r="X58" s="344" t="s">
        <v>357</v>
      </c>
      <c r="Y58" s="344">
        <v>0</v>
      </c>
      <c r="Z58" s="345" t="s">
        <v>357</v>
      </c>
      <c r="AA58" s="345">
        <v>0</v>
      </c>
      <c r="AB58" s="343" t="s">
        <v>357</v>
      </c>
      <c r="AC58" s="340">
        <f>U58-Y58</f>
        <v>42108822</v>
      </c>
      <c r="AD58" s="343" t="s">
        <v>357</v>
      </c>
      <c r="AE58" s="340">
        <v>0</v>
      </c>
    </row>
    <row r="59" spans="1:31" ht="20.100000000000001" customHeight="1">
      <c r="A59" s="96"/>
      <c r="B59" s="179" t="s">
        <v>157</v>
      </c>
      <c r="C59" s="249"/>
      <c r="D59" s="164"/>
      <c r="E59" s="334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62" t="str">
        <f>'22ＰＬ＋BS（精算表) '!T59</f>
        <v>貸倒引当金繰入額</v>
      </c>
      <c r="U59" s="362">
        <f>'22ＰＬ＋BS（精算表) '!U59</f>
        <v>83267107</v>
      </c>
      <c r="V59" s="346" t="str">
        <f>'22ＰＬ＋BS（精算表) '!V59</f>
        <v>未収金</v>
      </c>
      <c r="W59" s="348">
        <f>'22ＰＬ＋BS（精算表) '!W59</f>
        <v>83267107</v>
      </c>
      <c r="X59" s="344" t="s">
        <v>358</v>
      </c>
      <c r="Y59" s="344">
        <v>0</v>
      </c>
      <c r="Z59" s="345" t="s">
        <v>358</v>
      </c>
      <c r="AA59" s="345">
        <v>0</v>
      </c>
      <c r="AB59" s="343" t="s">
        <v>358</v>
      </c>
      <c r="AC59" s="340">
        <f>U59-Y59</f>
        <v>83267107</v>
      </c>
      <c r="AD59" s="343" t="s">
        <v>358</v>
      </c>
      <c r="AE59" s="340">
        <f>W58-AA59</f>
        <v>42108822</v>
      </c>
    </row>
    <row r="60" spans="1:31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62" t="str">
        <f>'22ＰＬ＋BS（精算表) '!T60</f>
        <v>　</v>
      </c>
      <c r="U60" s="362">
        <f>'22ＰＬ＋BS（精算表) '!U60</f>
        <v>0</v>
      </c>
      <c r="V60" s="325">
        <f>'22ＰＬ＋BS（精算表) '!V60</f>
        <v>0</v>
      </c>
      <c r="W60" s="342">
        <f>'22ＰＬ＋BS（精算表) '!W60</f>
        <v>0</v>
      </c>
      <c r="X60" s="358" t="s">
        <v>364</v>
      </c>
      <c r="Y60" s="344">
        <v>18508574657</v>
      </c>
      <c r="Z60" s="345" t="s">
        <v>364</v>
      </c>
      <c r="AA60" s="345">
        <v>18396461728</v>
      </c>
      <c r="AB60" s="343"/>
      <c r="AC60" s="340"/>
      <c r="AD60" s="340"/>
      <c r="AE60" s="340"/>
    </row>
    <row r="61" spans="1:31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62" t="str">
        <f>'22ＰＬ＋BS（精算表) '!T61</f>
        <v>　</v>
      </c>
      <c r="U61" s="362">
        <f>'22ＰＬ＋BS（精算表) '!U61</f>
        <v>0</v>
      </c>
      <c r="V61" s="325">
        <f>'22ＰＬ＋BS（精算表) '!V61</f>
        <v>0</v>
      </c>
      <c r="W61" s="342">
        <f>'22ＰＬ＋BS（精算表) '!W61</f>
        <v>0</v>
      </c>
      <c r="X61" s="368" t="s">
        <v>381</v>
      </c>
      <c r="Y61" s="344">
        <v>70440412</v>
      </c>
      <c r="Z61" s="345" t="s">
        <v>381</v>
      </c>
      <c r="AA61" s="345">
        <v>1281278</v>
      </c>
      <c r="AB61" s="343" t="s">
        <v>381</v>
      </c>
      <c r="AC61" s="340">
        <f>-Y61</f>
        <v>-70440412</v>
      </c>
      <c r="AD61" s="343" t="s">
        <v>381</v>
      </c>
      <c r="AE61" s="340">
        <f>-AA61</f>
        <v>-1281278</v>
      </c>
    </row>
    <row r="62" spans="1:31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62" t="str">
        <f>'22ＰＬ＋BS（精算表) '!T62</f>
        <v>　</v>
      </c>
      <c r="U62" s="362">
        <f>'22ＰＬ＋BS（精算表) '!U62</f>
        <v>0</v>
      </c>
      <c r="V62" s="325">
        <f>'22ＰＬ＋BS（精算表) '!V62</f>
        <v>0</v>
      </c>
      <c r="W62" s="342">
        <f>'22ＰＬ＋BS（精算表) '!W62</f>
        <v>0</v>
      </c>
      <c r="X62" s="344"/>
      <c r="Y62" s="344"/>
      <c r="Z62" s="344"/>
      <c r="AA62" s="344"/>
      <c r="AB62" s="343"/>
      <c r="AC62" s="340"/>
      <c r="AD62" s="340"/>
      <c r="AE62" s="340"/>
    </row>
    <row r="63" spans="1:31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62" t="str">
        <f>'22ＰＬ＋BS（精算表) '!T63</f>
        <v>　</v>
      </c>
      <c r="U63" s="362">
        <f>'22ＰＬ＋BS（精算表) '!U63</f>
        <v>0</v>
      </c>
      <c r="V63" s="325">
        <f>'22ＰＬ＋BS（精算表) '!V63</f>
        <v>0</v>
      </c>
      <c r="W63" s="342">
        <f>'22ＰＬ＋BS（精算表) '!W63</f>
        <v>0</v>
      </c>
      <c r="X63" s="344"/>
      <c r="Y63" s="344"/>
      <c r="Z63" s="344"/>
      <c r="AA63" s="344"/>
      <c r="AB63" s="343"/>
      <c r="AC63" s="340"/>
      <c r="AD63" s="340"/>
      <c r="AE63" s="340"/>
    </row>
    <row r="64" spans="1:31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55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62" t="str">
        <f>'22ＰＬ＋BS（精算表) '!T64</f>
        <v>資産処分損益</v>
      </c>
      <c r="U64" s="362">
        <f>'22ＰＬ＋BS（精算表) '!U64</f>
        <v>10245370</v>
      </c>
      <c r="V64" s="346" t="str">
        <f>'22ＰＬ＋BS（精算表) '!V64</f>
        <v>立木</v>
      </c>
      <c r="W64" s="348">
        <f>'22ＰＬ＋BS（精算表) '!W64</f>
        <v>10245370</v>
      </c>
      <c r="X64" s="368" t="s">
        <v>359</v>
      </c>
      <c r="Y64" s="344">
        <v>0</v>
      </c>
      <c r="Z64" s="345" t="s">
        <v>359</v>
      </c>
      <c r="AA64" s="345">
        <v>230000</v>
      </c>
      <c r="AB64" s="343" t="s">
        <v>359</v>
      </c>
      <c r="AC64" s="340">
        <f>U64+U66+U69-Y64</f>
        <v>41073659</v>
      </c>
      <c r="AD64" s="343" t="s">
        <v>359</v>
      </c>
      <c r="AE64" s="340">
        <f>W71-AA64</f>
        <v>27196546</v>
      </c>
    </row>
    <row r="65" spans="1:31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55">
        <v>0</v>
      </c>
      <c r="Q65" s="165"/>
      <c r="R65" s="165"/>
      <c r="S65" s="165">
        <f t="shared" si="1"/>
        <v>0</v>
      </c>
      <c r="T65" s="362" t="str">
        <f>'22ＰＬ＋BS（精算表) '!T65</f>
        <v>　</v>
      </c>
      <c r="U65" s="362" t="str">
        <f>'22ＰＬ＋BS（精算表) '!U65</f>
        <v>　</v>
      </c>
      <c r="V65" s="325">
        <f>'22ＰＬ＋BS（精算表) '!V65</f>
        <v>0</v>
      </c>
      <c r="W65" s="342" t="str">
        <f>'22ＰＬ＋BS（精算表) '!W65</f>
        <v>　</v>
      </c>
      <c r="X65" s="358" t="s">
        <v>360</v>
      </c>
      <c r="Y65" s="344">
        <v>0</v>
      </c>
      <c r="Z65" s="345" t="s">
        <v>360</v>
      </c>
      <c r="AA65" s="345">
        <v>0</v>
      </c>
      <c r="AB65" s="343" t="s">
        <v>360</v>
      </c>
      <c r="AC65" s="361">
        <v>0</v>
      </c>
      <c r="AD65" s="343" t="s">
        <v>360</v>
      </c>
      <c r="AE65" s="340">
        <f>W64+W109+W125-AA65</f>
        <v>62784253</v>
      </c>
    </row>
    <row r="66" spans="1:31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55">
        <v>-30714889</v>
      </c>
      <c r="Q66" s="165"/>
      <c r="R66" s="165"/>
      <c r="S66" s="165">
        <f t="shared" si="1"/>
        <v>-30714889</v>
      </c>
      <c r="T66" s="362" t="str">
        <f>'22ＰＬ＋BS（精算表) '!T66</f>
        <v>資産処分損益</v>
      </c>
      <c r="U66" s="362">
        <f>'22ＰＬ＋BS（精算表) '!U66</f>
        <v>30714889</v>
      </c>
      <c r="V66" s="346" t="str">
        <f>'22ＰＬ＋BS（精算表) '!V66</f>
        <v>工作物</v>
      </c>
      <c r="W66" s="348">
        <f>'22ＰＬ＋BS（精算表) '!W66</f>
        <v>30714889</v>
      </c>
      <c r="X66" s="344"/>
      <c r="Y66" s="344"/>
      <c r="Z66" s="344"/>
      <c r="AA66" s="344"/>
      <c r="AB66" s="343"/>
      <c r="AC66" s="340"/>
      <c r="AD66" s="340"/>
      <c r="AE66" s="340"/>
    </row>
    <row r="67" spans="1:31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55">
        <v>0</v>
      </c>
      <c r="Q67" s="165"/>
      <c r="R67" s="165"/>
      <c r="S67" s="165">
        <f t="shared" si="1"/>
        <v>0</v>
      </c>
      <c r="T67" s="362" t="str">
        <f>'22ＰＬ＋BS（精算表) '!T67</f>
        <v>　</v>
      </c>
      <c r="U67" s="362" t="str">
        <f>'22ＰＬ＋BS（精算表) '!U67</f>
        <v>　</v>
      </c>
      <c r="V67" s="325">
        <f>'22ＰＬ＋BS（精算表) '!V67</f>
        <v>0</v>
      </c>
      <c r="W67" s="342" t="str">
        <f>'22ＰＬ＋BS（精算表) '!W67</f>
        <v>　</v>
      </c>
      <c r="X67" s="344"/>
      <c r="Y67" s="344"/>
      <c r="Z67" s="344"/>
      <c r="AA67" s="344"/>
      <c r="AB67" s="343"/>
      <c r="AC67" s="340"/>
      <c r="AD67" s="340"/>
      <c r="AE67" s="340"/>
    </row>
    <row r="68" spans="1:31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55">
        <v>0</v>
      </c>
      <c r="Q68" s="165"/>
      <c r="R68" s="165"/>
      <c r="S68" s="165">
        <f t="shared" si="1"/>
        <v>0</v>
      </c>
      <c r="T68" s="362" t="str">
        <f>'22ＰＬ＋BS（精算表) '!T68</f>
        <v>　</v>
      </c>
      <c r="U68" s="362" t="str">
        <f>'22ＰＬ＋BS（精算表) '!U68</f>
        <v>　</v>
      </c>
      <c r="V68" s="325">
        <f>'22ＰＬ＋BS（精算表) '!V68</f>
        <v>0</v>
      </c>
      <c r="W68" s="342" t="str">
        <f>'22ＰＬ＋BS（精算表) '!W68</f>
        <v>　</v>
      </c>
      <c r="X68" s="344"/>
      <c r="Y68" s="344"/>
      <c r="Z68" s="344"/>
      <c r="AA68" s="344"/>
      <c r="AB68" s="343"/>
      <c r="AC68" s="340"/>
      <c r="AD68" s="340"/>
      <c r="AE68" s="340"/>
    </row>
    <row r="69" spans="1:31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55">
        <v>-113400</v>
      </c>
      <c r="Q69" s="165"/>
      <c r="R69" s="165"/>
      <c r="S69" s="165">
        <f t="shared" si="1"/>
        <v>-113400</v>
      </c>
      <c r="T69" s="362" t="str">
        <f>'22ＰＬ＋BS（精算表) '!T69</f>
        <v>資産処分損益</v>
      </c>
      <c r="U69" s="362">
        <f>'22ＰＬ＋BS（精算表) '!U69</f>
        <v>113400</v>
      </c>
      <c r="V69" s="346" t="str">
        <f>'22ＰＬ＋BS（精算表) '!V69</f>
        <v>無形固定資産</v>
      </c>
      <c r="W69" s="348">
        <f>'22ＰＬ＋BS（精算表) '!W69</f>
        <v>113400</v>
      </c>
      <c r="X69" s="344"/>
      <c r="Y69" s="344"/>
      <c r="Z69" s="344"/>
      <c r="AA69" s="344"/>
      <c r="AB69" s="343"/>
      <c r="AC69" s="340"/>
      <c r="AD69" s="340"/>
      <c r="AE69" s="340"/>
    </row>
    <row r="70" spans="1:31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55">
        <v>0</v>
      </c>
      <c r="Q70" s="165"/>
      <c r="R70" s="165"/>
      <c r="S70" s="165">
        <f t="shared" si="1"/>
        <v>0</v>
      </c>
      <c r="T70" s="362" t="str">
        <f>'22ＰＬ＋BS（精算表) '!T70</f>
        <v>　</v>
      </c>
      <c r="U70" s="362" t="str">
        <f>'22ＰＬ＋BS（精算表) '!U70</f>
        <v>　</v>
      </c>
      <c r="V70" s="325">
        <f>'22ＰＬ＋BS（精算表) '!V70</f>
        <v>0</v>
      </c>
      <c r="W70" s="342" t="str">
        <f>'22ＰＬ＋BS（精算表) '!W70</f>
        <v>　</v>
      </c>
      <c r="X70" s="344"/>
      <c r="Y70" s="344"/>
      <c r="Z70" s="344"/>
      <c r="AA70" s="344"/>
      <c r="AB70" s="343"/>
      <c r="AC70" s="340"/>
      <c r="AD70" s="340"/>
      <c r="AE70" s="340"/>
    </row>
    <row r="71" spans="1:31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62" t="str">
        <f>'22ＰＬ＋BS（精算表) '!T71</f>
        <v xml:space="preserve"> </v>
      </c>
      <c r="U71" s="362" t="str">
        <f>'22ＰＬ＋BS（精算表) '!U71</f>
        <v xml:space="preserve"> </v>
      </c>
      <c r="V71" s="346" t="str">
        <f>'22ＰＬ＋BS（精算表) '!V71</f>
        <v>資産処分損益</v>
      </c>
      <c r="W71" s="348">
        <f>'22ＰＬ＋BS（精算表) '!W71</f>
        <v>27426546</v>
      </c>
      <c r="X71" s="344"/>
      <c r="Y71" s="344"/>
      <c r="Z71" s="344"/>
      <c r="AA71" s="344"/>
      <c r="AB71" s="343"/>
      <c r="AC71" s="340"/>
      <c r="AD71" s="340"/>
      <c r="AE71" s="340"/>
    </row>
    <row r="72" spans="1:31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62" t="str">
        <f>'22ＰＬ＋BS（精算表) '!T72</f>
        <v>　</v>
      </c>
      <c r="U72" s="362">
        <f>'22ＰＬ＋BS（精算表) '!U72</f>
        <v>0</v>
      </c>
      <c r="V72" s="325">
        <f>'22ＰＬ＋BS（精算表) '!V72</f>
        <v>0</v>
      </c>
      <c r="W72" s="342">
        <f>'22ＰＬ＋BS（精算表) '!W72</f>
        <v>0</v>
      </c>
      <c r="X72" s="344"/>
      <c r="Y72" s="344"/>
      <c r="Z72" s="344"/>
      <c r="AA72" s="344"/>
      <c r="AB72" s="343"/>
      <c r="AC72" s="340"/>
      <c r="AD72" s="340"/>
      <c r="AE72" s="340"/>
    </row>
    <row r="73" spans="1:31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62" t="str">
        <f>'22ＰＬ＋BS（精算表) '!T73</f>
        <v>　</v>
      </c>
      <c r="U73" s="362">
        <f>'22ＰＬ＋BS（精算表) '!U73</f>
        <v>0</v>
      </c>
      <c r="V73" s="325">
        <f>'22ＰＬ＋BS（精算表) '!V73</f>
        <v>0</v>
      </c>
      <c r="W73" s="342">
        <f>'22ＰＬ＋BS（精算表) '!W73</f>
        <v>0</v>
      </c>
      <c r="X73" s="344"/>
      <c r="Y73" s="344"/>
      <c r="Z73" s="344"/>
      <c r="AA73" s="344"/>
      <c r="AB73" s="343"/>
      <c r="AC73" s="340"/>
      <c r="AD73" s="340"/>
      <c r="AE73" s="340"/>
    </row>
    <row r="74" spans="1:31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62" t="str">
        <f>'22ＰＬ＋BS（精算表) '!T74</f>
        <v>　</v>
      </c>
      <c r="U74" s="362">
        <f>'22ＰＬ＋BS（精算表) '!U74</f>
        <v>0</v>
      </c>
      <c r="V74" s="325">
        <f>'22ＰＬ＋BS（精算表) '!V74</f>
        <v>0</v>
      </c>
      <c r="W74" s="342">
        <f>'22ＰＬ＋BS（精算表) '!W74</f>
        <v>0</v>
      </c>
      <c r="X74" s="344"/>
      <c r="Y74" s="344"/>
      <c r="Z74" s="344"/>
      <c r="AA74" s="344"/>
      <c r="AB74" s="343"/>
      <c r="AC74" s="340"/>
      <c r="AD74" s="340"/>
      <c r="AE74" s="340"/>
    </row>
    <row r="75" spans="1:31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62" t="str">
        <f>'22ＰＬ＋BS（精算表) '!T75</f>
        <v>　</v>
      </c>
      <c r="U75" s="362">
        <f>'22ＰＬ＋BS（精算表) '!U75</f>
        <v>0</v>
      </c>
      <c r="V75" s="325">
        <f>'22ＰＬ＋BS（精算表) '!V75</f>
        <v>0</v>
      </c>
      <c r="W75" s="342">
        <f>'22ＰＬ＋BS（精算表) '!W75</f>
        <v>0</v>
      </c>
      <c r="X75" s="344"/>
      <c r="Y75" s="344"/>
      <c r="Z75" s="344"/>
      <c r="AA75" s="344"/>
      <c r="AB75" s="343"/>
      <c r="AC75" s="340"/>
      <c r="AD75" s="340"/>
      <c r="AE75" s="340"/>
    </row>
    <row r="76" spans="1:31" ht="20.100000000000001" customHeight="1">
      <c r="A76" s="669" t="s">
        <v>141</v>
      </c>
      <c r="B76" s="670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62" t="str">
        <f>'22ＰＬ＋BS（精算表) '!T76</f>
        <v>　</v>
      </c>
      <c r="U76" s="362">
        <f>'22ＰＬ＋BS（精算表) '!U76</f>
        <v>0</v>
      </c>
      <c r="V76" s="325">
        <f>'22ＰＬ＋BS（精算表) '!V76</f>
        <v>0</v>
      </c>
      <c r="W76" s="342">
        <f>'22ＰＬ＋BS（精算表) '!W76</f>
        <v>0</v>
      </c>
      <c r="X76" s="344"/>
      <c r="Y76" s="344"/>
      <c r="Z76" s="344"/>
      <c r="AA76" s="344"/>
      <c r="AB76" s="343"/>
      <c r="AC76" s="340"/>
      <c r="AD76" s="340"/>
      <c r="AE76" s="340"/>
    </row>
    <row r="77" spans="1:31" ht="20.100000000000001" customHeight="1">
      <c r="A77" s="669" t="s">
        <v>142</v>
      </c>
      <c r="B77" s="670"/>
      <c r="C77" s="329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62" t="str">
        <f>'22ＰＬ＋BS（精算表) '!T77</f>
        <v>庁費等</v>
      </c>
      <c r="U77" s="362">
        <f>'22ＰＬ＋BS（精算表) '!U77</f>
        <v>69138558345</v>
      </c>
      <c r="V77" s="346" t="str">
        <f>'22ＰＬ＋BS（精算表) '!V77</f>
        <v>現金・預金</v>
      </c>
      <c r="W77" s="348">
        <f>'22ＰＬ＋BS（精算表) '!W77</f>
        <v>69138558345</v>
      </c>
      <c r="X77" s="368" t="s">
        <v>361</v>
      </c>
      <c r="Y77" s="344">
        <v>76925557244</v>
      </c>
      <c r="Z77" s="345" t="s">
        <v>361</v>
      </c>
      <c r="AA77" s="345">
        <v>9883978106</v>
      </c>
      <c r="AB77" s="343" t="s">
        <v>361</v>
      </c>
      <c r="AC77" s="340">
        <f>U77+U82-Y77</f>
        <v>-7786579361</v>
      </c>
      <c r="AD77" s="343" t="s">
        <v>361</v>
      </c>
      <c r="AE77" s="340">
        <f>W79+W80+W81-AA77</f>
        <v>7306961386</v>
      </c>
    </row>
    <row r="78" spans="1:31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62" t="str">
        <f>'22ＰＬ＋BS（精算表) '!T78</f>
        <v>　</v>
      </c>
      <c r="U78" s="362">
        <f>'22ＰＬ＋BS（精算表) '!U78</f>
        <v>0</v>
      </c>
      <c r="V78" s="325">
        <f>'22ＰＬ＋BS（精算表) '!V78</f>
        <v>0</v>
      </c>
      <c r="W78" s="342">
        <f>'22ＰＬ＋BS（精算表) '!W78</f>
        <v>0</v>
      </c>
      <c r="X78" s="344"/>
      <c r="Y78" s="344"/>
      <c r="Z78" s="344"/>
      <c r="AA78" s="344"/>
      <c r="AB78" s="343"/>
      <c r="AC78" s="340"/>
      <c r="AD78" s="340"/>
      <c r="AE78" s="340"/>
    </row>
    <row r="79" spans="1:31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55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62" t="str">
        <f>'22ＰＬ＋BS（精算表) '!T79</f>
        <v>物品</v>
      </c>
      <c r="U79" s="362">
        <f>'22ＰＬ＋BS（精算表) '!U79</f>
        <v>14191795492</v>
      </c>
      <c r="V79" s="346" t="str">
        <f>'22ＰＬ＋BS（精算表) '!V79</f>
        <v>庁費等</v>
      </c>
      <c r="W79" s="348">
        <f>'22ＰＬ＋BS（精算表) '!W79</f>
        <v>14191795492</v>
      </c>
      <c r="X79" s="344"/>
      <c r="Y79" s="344"/>
      <c r="Z79" s="344"/>
      <c r="AA79" s="344"/>
      <c r="AB79" s="343"/>
      <c r="AC79" s="340"/>
      <c r="AD79" s="340"/>
      <c r="AE79" s="340"/>
    </row>
    <row r="80" spans="1:31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55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62" t="str">
        <f>'22ＰＬ＋BS（精算表) '!T80</f>
        <v>無形固定資産</v>
      </c>
      <c r="U80" s="362">
        <f>'22ＰＬ＋BS（精算表) '!U80</f>
        <v>144000</v>
      </c>
      <c r="V80" s="346" t="str">
        <f>'22ＰＬ＋BS（精算表) '!V80</f>
        <v>庁費等</v>
      </c>
      <c r="W80" s="348">
        <f>'22ＰＬ＋BS（精算表) '!W80</f>
        <v>144000</v>
      </c>
      <c r="X80" s="344"/>
      <c r="Y80" s="344"/>
      <c r="Z80" s="344"/>
      <c r="AA80" s="344"/>
      <c r="AB80" s="343"/>
      <c r="AC80" s="340"/>
      <c r="AD80" s="340"/>
      <c r="AE80" s="340"/>
    </row>
    <row r="81" spans="1:31" ht="20.100000000000001" customHeight="1">
      <c r="A81" s="96"/>
      <c r="B81" s="268" t="s">
        <v>313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55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62" t="str">
        <f>'22ＰＬ＋BS（精算表) '!T81</f>
        <v>無形固定資産</v>
      </c>
      <c r="U81" s="362">
        <f>'22ＰＬ＋BS（精算表) '!U81</f>
        <v>2999000000</v>
      </c>
      <c r="V81" s="346" t="str">
        <f>'22ＰＬ＋BS（精算表) '!V81</f>
        <v>庁費等</v>
      </c>
      <c r="W81" s="348">
        <f>'22ＰＬ＋BS（精算表) '!W81</f>
        <v>2999000000</v>
      </c>
      <c r="X81" s="344"/>
      <c r="Y81" s="344"/>
      <c r="Z81" s="344"/>
      <c r="AA81" s="344"/>
      <c r="AB81" s="343"/>
      <c r="AC81" s="340"/>
      <c r="AD81" s="340"/>
      <c r="AE81" s="340"/>
    </row>
    <row r="82" spans="1:31" ht="20.100000000000001" customHeight="1">
      <c r="A82" s="96"/>
      <c r="B82" s="268" t="s">
        <v>265</v>
      </c>
      <c r="C82" s="249"/>
      <c r="D82" s="334">
        <v>-3010669</v>
      </c>
      <c r="E82" s="334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62" t="str">
        <f>'22ＰＬ＋BS（精算表) '!T82</f>
        <v>庁費等</v>
      </c>
      <c r="U82" s="362">
        <f>'22ＰＬ＋BS（精算表) '!U82</f>
        <v>419538</v>
      </c>
      <c r="V82" s="346" t="str">
        <f>'22ＰＬ＋BS（精算表) '!V82</f>
        <v>前払費用</v>
      </c>
      <c r="W82" s="348">
        <f>'22ＰＬ＋BS（精算表) '!W82</f>
        <v>419538</v>
      </c>
      <c r="X82" s="360" t="s">
        <v>365</v>
      </c>
      <c r="Y82" s="345">
        <v>0</v>
      </c>
      <c r="Z82" s="345" t="s">
        <v>365</v>
      </c>
      <c r="AA82" s="345">
        <v>0</v>
      </c>
      <c r="AB82" s="343" t="s">
        <v>365</v>
      </c>
      <c r="AC82" s="340">
        <v>0</v>
      </c>
      <c r="AD82" s="343" t="s">
        <v>365</v>
      </c>
      <c r="AE82" s="340">
        <f>W82-AA82</f>
        <v>419538</v>
      </c>
    </row>
    <row r="83" spans="1:31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62" t="str">
        <f>'22ＰＬ＋BS（精算表) '!T83</f>
        <v>　</v>
      </c>
      <c r="U83" s="362">
        <f>'22ＰＬ＋BS（精算表) '!U83</f>
        <v>0</v>
      </c>
      <c r="V83" s="325">
        <f>'22ＰＬ＋BS（精算表) '!V83</f>
        <v>0</v>
      </c>
      <c r="W83" s="342">
        <f>'22ＰＬ＋BS（精算表) '!W83</f>
        <v>0</v>
      </c>
      <c r="X83" s="344"/>
      <c r="Y83" s="344"/>
      <c r="Z83" s="344"/>
      <c r="AA83" s="344"/>
      <c r="AB83" s="343"/>
      <c r="AC83" s="340"/>
      <c r="AD83" s="340"/>
      <c r="AE83" s="340"/>
    </row>
    <row r="84" spans="1:31" ht="20.100000000000001" customHeight="1">
      <c r="A84" s="669" t="s">
        <v>143</v>
      </c>
      <c r="B84" s="670"/>
      <c r="C84" s="330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62" t="str">
        <f>'22ＰＬ＋BS（精算表) '!T84</f>
        <v>政党助成費　</v>
      </c>
      <c r="U84" s="362">
        <f>'22ＰＬ＋BS（精算表) '!U84</f>
        <v>32074389608</v>
      </c>
      <c r="V84" s="346" t="str">
        <f>'22ＰＬ＋BS（精算表) '!V84</f>
        <v>現金・預金</v>
      </c>
      <c r="W84" s="348">
        <f>'22ＰＬ＋BS（精算表) '!W84</f>
        <v>32074389608</v>
      </c>
      <c r="X84" s="368" t="s">
        <v>366</v>
      </c>
      <c r="Y84" s="344">
        <v>32614324000</v>
      </c>
      <c r="Z84" s="345" t="s">
        <v>366</v>
      </c>
      <c r="AA84" s="345">
        <v>539934392</v>
      </c>
      <c r="AB84" s="343" t="s">
        <v>366</v>
      </c>
      <c r="AC84" s="340">
        <f>U84-Y84</f>
        <v>-539934392</v>
      </c>
      <c r="AD84" s="343" t="s">
        <v>366</v>
      </c>
      <c r="AE84" s="340">
        <f>-AA84</f>
        <v>-539934392</v>
      </c>
    </row>
    <row r="85" spans="1:31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62" t="str">
        <f>'22ＰＬ＋BS（精算表) '!T85</f>
        <v>　</v>
      </c>
      <c r="U85" s="362">
        <f>'22ＰＬ＋BS（精算表) '!U85</f>
        <v>0</v>
      </c>
      <c r="V85" s="325">
        <f>'22ＰＬ＋BS（精算表) '!V85</f>
        <v>0</v>
      </c>
      <c r="W85" s="342">
        <f>'22ＰＬ＋BS（精算表) '!W85</f>
        <v>0</v>
      </c>
      <c r="X85" s="344"/>
      <c r="Y85" s="344"/>
      <c r="Z85" s="344"/>
      <c r="AA85" s="344"/>
      <c r="AB85" s="343"/>
      <c r="AC85" s="340"/>
      <c r="AD85" s="340"/>
      <c r="AE85" s="340"/>
    </row>
    <row r="86" spans="1:31" ht="20.100000000000001" customHeight="1">
      <c r="A86" s="669" t="s">
        <v>144</v>
      </c>
      <c r="B86" s="670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62" t="str">
        <f>'22ＰＬ＋BS（精算表) '!T86</f>
        <v>　</v>
      </c>
      <c r="U86" s="362">
        <f>'22ＰＬ＋BS（精算表) '!U86</f>
        <v>0</v>
      </c>
      <c r="V86" s="325">
        <f>'22ＰＬ＋BS（精算表) '!V86</f>
        <v>0</v>
      </c>
      <c r="W86" s="342">
        <f>'22ＰＬ＋BS（精算表) '!W86</f>
        <v>0</v>
      </c>
      <c r="X86" s="344"/>
      <c r="Y86" s="344"/>
      <c r="Z86" s="344"/>
      <c r="AA86" s="344"/>
      <c r="AB86" s="343"/>
      <c r="AC86" s="340"/>
      <c r="AD86" s="340"/>
      <c r="AE86" s="340"/>
    </row>
    <row r="87" spans="1:31" ht="20.100000000000001" customHeight="1">
      <c r="A87" s="96"/>
      <c r="B87" s="182" t="s">
        <v>160</v>
      </c>
      <c r="C87" s="335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62" t="str">
        <f>'22ＰＬ＋BS（精算表) '!T87</f>
        <v>その他の経費</v>
      </c>
      <c r="U87" s="362">
        <f>'22ＰＬ＋BS（精算表) '!U87</f>
        <v>2774689247</v>
      </c>
      <c r="V87" s="346" t="str">
        <f>'22ＰＬ＋BS（精算表) '!V87</f>
        <v>現金・預金</v>
      </c>
      <c r="W87" s="348">
        <f>'22ＰＬ＋BS（精算表) '!W87</f>
        <v>2774689247</v>
      </c>
      <c r="X87" s="368" t="s">
        <v>316</v>
      </c>
      <c r="Y87" s="344">
        <v>3034188186</v>
      </c>
      <c r="Z87" s="345" t="s">
        <v>316</v>
      </c>
      <c r="AA87" s="345">
        <v>448307834</v>
      </c>
      <c r="AB87" s="343" t="s">
        <v>316</v>
      </c>
      <c r="AC87" s="340">
        <f>U87-Y87</f>
        <v>-259498939</v>
      </c>
      <c r="AD87" s="343" t="s">
        <v>316</v>
      </c>
      <c r="AE87" s="340">
        <f>-AA87</f>
        <v>-448307834</v>
      </c>
    </row>
    <row r="88" spans="1:31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62" t="str">
        <f>'22ＰＬ＋BS（精算表) '!T88</f>
        <v>　</v>
      </c>
      <c r="U88" s="362">
        <f>'22ＰＬ＋BS（精算表) '!U88</f>
        <v>0</v>
      </c>
      <c r="V88" s="325">
        <f>'22ＰＬ＋BS（精算表) '!V88</f>
        <v>0</v>
      </c>
      <c r="W88" s="342">
        <f>'22ＰＬ＋BS（精算表) '!W88</f>
        <v>0</v>
      </c>
      <c r="X88" s="344"/>
      <c r="Y88" s="344"/>
      <c r="Z88" s="344"/>
      <c r="AA88" s="344"/>
      <c r="AB88" s="343"/>
      <c r="AC88" s="340"/>
      <c r="AD88" s="340"/>
      <c r="AE88" s="340"/>
    </row>
    <row r="89" spans="1:31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62" t="str">
        <f>'22ＰＬ＋BS（精算表) '!T89</f>
        <v>　</v>
      </c>
      <c r="U89" s="362">
        <f>'22ＰＬ＋BS（精算表) '!U89</f>
        <v>0</v>
      </c>
      <c r="V89" s="325">
        <f>'22ＰＬ＋BS（精算表) '!V89</f>
        <v>0</v>
      </c>
      <c r="W89" s="342">
        <f>'22ＰＬ＋BS（精算表) '!W89</f>
        <v>0</v>
      </c>
      <c r="X89" s="344"/>
      <c r="Y89" s="344"/>
      <c r="Z89" s="344"/>
      <c r="AA89" s="344"/>
      <c r="AB89" s="343"/>
      <c r="AC89" s="340"/>
      <c r="AD89" s="340"/>
      <c r="AE89" s="340"/>
    </row>
    <row r="90" spans="1:31" ht="20.100000000000001" customHeight="1">
      <c r="A90" s="336" t="s">
        <v>7</v>
      </c>
      <c r="B90" s="179"/>
      <c r="C90" s="337">
        <f>+C5+C21+C27+C29+C36+C39+C45+C72+C77+C84+C87</f>
        <v>-21216100585653</v>
      </c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74">
        <f>+S4+S13+S15+S20+S25+S27+S29+S36+S38+S44+S48+S50+S57+S63+S72+S76+S84+S86+S61</f>
        <v>-18938410492603</v>
      </c>
      <c r="T90" s="362" t="str">
        <f>'22ＰＬ＋BS（精算表) '!T90</f>
        <v>　</v>
      </c>
      <c r="U90" s="362">
        <f>'22ＰＬ＋BS（精算表) '!U90</f>
        <v>0</v>
      </c>
      <c r="V90" s="325">
        <f>'22ＰＬ＋BS（精算表) '!V90</f>
        <v>0</v>
      </c>
      <c r="W90" s="342">
        <f>'22ＰＬ＋BS（精算表) '!W90</f>
        <v>0</v>
      </c>
      <c r="X90" s="344"/>
      <c r="Y90" s="344"/>
      <c r="Z90" s="344"/>
      <c r="AA90" s="344"/>
      <c r="AB90" s="343"/>
      <c r="AC90" s="340"/>
      <c r="AD90" s="340"/>
      <c r="AE90" s="340"/>
    </row>
    <row r="91" spans="1:31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62" t="str">
        <f>'22ＰＬ＋BS（精算表) '!T91</f>
        <v xml:space="preserve"> </v>
      </c>
      <c r="U91" s="362">
        <f>'22ＰＬ＋BS（精算表) '!U91</f>
        <v>0</v>
      </c>
      <c r="V91" s="325">
        <f>'22ＰＬ＋BS（精算表) '!V91</f>
        <v>0</v>
      </c>
      <c r="W91" s="342">
        <f>'22ＰＬ＋BS（精算表) '!W91</f>
        <v>0</v>
      </c>
      <c r="X91" s="344"/>
      <c r="Y91" s="344"/>
      <c r="Z91" s="344"/>
      <c r="AA91" s="344"/>
      <c r="AB91" s="343"/>
      <c r="AC91" s="340"/>
      <c r="AD91" s="340"/>
      <c r="AE91" s="340"/>
    </row>
    <row r="92" spans="1:31" ht="20.100000000000001" customHeight="1">
      <c r="A92" s="336" t="s">
        <v>145</v>
      </c>
      <c r="B92" s="179"/>
      <c r="C92" s="261">
        <f>'22BS'!K66</f>
        <v>-3608743838963</v>
      </c>
      <c r="D92" s="170"/>
      <c r="E92" s="170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>
        <f>+C92+D92+E92+F92+G92+H92+I92+J92+K92+L92+M92+N92+O92+P92+Q92</f>
        <v>-3608743838963</v>
      </c>
      <c r="T92" s="362" t="str">
        <f>'22ＰＬ＋BS（精算表) '!T92</f>
        <v>　</v>
      </c>
      <c r="U92" s="362">
        <f>'22ＰＬ＋BS（精算表) '!U92</f>
        <v>0</v>
      </c>
      <c r="V92" s="325">
        <f>'22ＰＬ＋BS（精算表) '!V92</f>
        <v>0</v>
      </c>
      <c r="W92" s="342">
        <f>'22ＰＬ＋BS（精算表) '!W92</f>
        <v>0</v>
      </c>
      <c r="X92" s="344"/>
      <c r="Y92" s="344"/>
      <c r="Z92" s="344"/>
      <c r="AA92" s="344"/>
      <c r="AB92" s="343"/>
      <c r="AC92" s="340"/>
      <c r="AD92" s="340"/>
      <c r="AE92" s="340"/>
    </row>
    <row r="93" spans="1:31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62" t="str">
        <f>'22ＰＬ＋BS（精算表) '!T93</f>
        <v xml:space="preserve"> </v>
      </c>
      <c r="U93" s="362">
        <f>'22ＰＬ＋BS（精算表) '!U93</f>
        <v>0</v>
      </c>
      <c r="V93" s="325">
        <f>'22ＰＬ＋BS（精算表) '!V93</f>
        <v>0</v>
      </c>
      <c r="W93" s="342">
        <f>'22ＰＬ＋BS（精算表) '!W93</f>
        <v>0</v>
      </c>
      <c r="X93" s="344"/>
      <c r="Y93" s="344"/>
      <c r="Z93" s="344"/>
      <c r="AA93" s="344"/>
      <c r="AB93" s="343"/>
      <c r="AC93" s="340"/>
      <c r="AD93" s="340"/>
      <c r="AE93" s="340"/>
    </row>
    <row r="94" spans="1:31" ht="20.100000000000001" customHeight="1">
      <c r="A94" s="669" t="s">
        <v>146</v>
      </c>
      <c r="B94" s="721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62" t="str">
        <f>'22ＰＬ＋BS（精算表) '!T94</f>
        <v>　</v>
      </c>
      <c r="U94" s="362">
        <f>'22ＰＬ＋BS（精算表) '!U94</f>
        <v>0</v>
      </c>
      <c r="V94" s="325">
        <f>'22ＰＬ＋BS（精算表) '!V94</f>
        <v>0</v>
      </c>
      <c r="W94" s="342">
        <f>'22ＰＬ＋BS（精算表) '!W94</f>
        <v>0</v>
      </c>
      <c r="X94" s="344"/>
      <c r="Y94" s="344"/>
      <c r="Z94" s="344"/>
      <c r="AA94" s="344"/>
      <c r="AB94" s="343"/>
      <c r="AC94" s="340"/>
      <c r="AD94" s="340"/>
      <c r="AE94" s="340"/>
    </row>
    <row r="95" spans="1:31" ht="20.100000000000001" customHeight="1">
      <c r="A95" s="95"/>
      <c r="B95" s="179" t="s">
        <v>147</v>
      </c>
      <c r="C95" s="337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46" t="str">
        <f>'22ＰＬ＋BS（精算表) '!T95</f>
        <v>現金・預金</v>
      </c>
      <c r="U95" s="346">
        <f>'22ＰＬ＋BS（精算表) '!U95</f>
        <v>76622250257</v>
      </c>
      <c r="V95" s="346" t="str">
        <f>'22ＰＬ＋BS（精算表) '!V95</f>
        <v>主管の財源</v>
      </c>
      <c r="W95" s="348">
        <f>'22ＰＬ＋BS（精算表) '!W95</f>
        <v>76622250257</v>
      </c>
      <c r="X95" s="369" t="s">
        <v>367</v>
      </c>
      <c r="Y95" s="344">
        <v>4621791167</v>
      </c>
      <c r="Z95" s="345" t="s">
        <v>367</v>
      </c>
      <c r="AA95" s="345">
        <v>13602217490</v>
      </c>
      <c r="AB95" s="343" t="s">
        <v>367</v>
      </c>
      <c r="AC95" s="340">
        <f>U96+U99-Y95</f>
        <v>-4481001010</v>
      </c>
      <c r="AD95" s="343" t="s">
        <v>367</v>
      </c>
      <c r="AE95" s="340">
        <f>W95+W98-AA95</f>
        <v>63103299874</v>
      </c>
    </row>
    <row r="96" spans="1:31" ht="20.100000000000001" customHeight="1">
      <c r="A96" s="95"/>
      <c r="B96" s="268" t="s">
        <v>148</v>
      </c>
      <c r="C96" s="254"/>
      <c r="D96" s="255">
        <v>-989900934</v>
      </c>
      <c r="E96" s="255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62" t="str">
        <f>'22ＰＬ＋BS（精算表) '!T96</f>
        <v>主管の財源</v>
      </c>
      <c r="U96" s="362">
        <f>'22ＰＬ＋BS（精算表) '!U96</f>
        <v>113363611</v>
      </c>
      <c r="V96" s="346" t="str">
        <f>'22ＰＬ＋BS（精算表) '!V96</f>
        <v>未収金</v>
      </c>
      <c r="W96" s="348">
        <f>'22ＰＬ＋BS（精算表) '!W96</f>
        <v>113363611</v>
      </c>
      <c r="X96" s="344"/>
      <c r="Y96" s="344"/>
      <c r="Z96" s="344"/>
      <c r="AA96" s="344"/>
      <c r="AB96" s="343"/>
      <c r="AC96" s="340"/>
      <c r="AD96" s="340"/>
      <c r="AE96" s="340"/>
    </row>
    <row r="97" spans="1:31" ht="20.100000000000001" customHeight="1">
      <c r="A97" s="95"/>
      <c r="B97" s="179" t="s">
        <v>159</v>
      </c>
      <c r="C97" s="263"/>
      <c r="D97" s="165"/>
      <c r="E97" s="255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62" t="str">
        <f>'22ＰＬ＋BS（精算表) '!T97</f>
        <v>　</v>
      </c>
      <c r="U97" s="362">
        <f>'22ＰＬ＋BS（精算表) '!U97</f>
        <v>0</v>
      </c>
      <c r="V97" s="325">
        <f>'22ＰＬ＋BS（精算表) '!V97</f>
        <v>0</v>
      </c>
      <c r="W97" s="342">
        <f>'22ＰＬ＋BS（精算表) '!W97</f>
        <v>0</v>
      </c>
      <c r="X97" s="344"/>
      <c r="Y97" s="344"/>
      <c r="Z97" s="344"/>
      <c r="AA97" s="344"/>
      <c r="AB97" s="343"/>
      <c r="AC97" s="340"/>
      <c r="AD97" s="340"/>
      <c r="AE97" s="340"/>
    </row>
    <row r="98" spans="1:31" ht="20.100000000000001" customHeight="1">
      <c r="A98" s="95"/>
      <c r="B98" s="179" t="s">
        <v>158</v>
      </c>
      <c r="C98" s="254"/>
      <c r="D98" s="165"/>
      <c r="E98" s="334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62" t="str">
        <f>'22ＰＬ＋BS（精算表) '!T98</f>
        <v>未収金</v>
      </c>
      <c r="U98" s="362">
        <f>'22ＰＬ＋BS（精算表) '!U98</f>
        <v>83267107</v>
      </c>
      <c r="V98" s="346" t="str">
        <f>'22ＰＬ＋BS（精算表) '!V98</f>
        <v>主管の財源</v>
      </c>
      <c r="W98" s="348">
        <f>'22ＰＬ＋BS（精算表) '!W98</f>
        <v>83267107</v>
      </c>
      <c r="X98" s="344"/>
      <c r="Y98" s="344"/>
      <c r="Z98" s="344"/>
      <c r="AA98" s="344"/>
      <c r="AB98" s="343" t="s">
        <v>364</v>
      </c>
      <c r="AC98" s="340">
        <f>U98-Y60</f>
        <v>-18425307550</v>
      </c>
      <c r="AD98" s="343" t="s">
        <v>364</v>
      </c>
      <c r="AE98" s="340">
        <f>W59+W96-AA60</f>
        <v>-18199831010</v>
      </c>
    </row>
    <row r="99" spans="1:31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62" t="str">
        <f>'22ＰＬ＋BS（精算表) '!T99</f>
        <v>主管の財源</v>
      </c>
      <c r="U99" s="362">
        <f>'22ＰＬ＋BS（精算表) '!U99</f>
        <v>27426546</v>
      </c>
      <c r="V99" s="325" t="str">
        <f>'22ＰＬ＋BS（精算表) '!V99</f>
        <v xml:space="preserve"> </v>
      </c>
      <c r="W99" s="342">
        <f>'22ＰＬ＋BS（精算表) '!W99</f>
        <v>0</v>
      </c>
      <c r="X99" s="344"/>
      <c r="Y99" s="344"/>
      <c r="Z99" s="344"/>
      <c r="AA99" s="344"/>
      <c r="AB99" s="343"/>
      <c r="AC99" s="340"/>
      <c r="AD99" s="340"/>
      <c r="AE99" s="340"/>
    </row>
    <row r="100" spans="1:31" ht="20.100000000000001" customHeight="1">
      <c r="A100" s="669" t="s">
        <v>188</v>
      </c>
      <c r="B100" s="721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62" t="str">
        <f>'22ＰＬ＋BS（精算表) '!T100</f>
        <v xml:space="preserve"> </v>
      </c>
      <c r="U100" s="362">
        <f>'22ＰＬ＋BS（精算表) '!U100</f>
        <v>0</v>
      </c>
      <c r="V100" s="325">
        <f>'22ＰＬ＋BS（精算表) '!V100</f>
        <v>0</v>
      </c>
      <c r="W100" s="342">
        <f>'22ＰＬ＋BS（精算表) '!W100</f>
        <v>0</v>
      </c>
      <c r="X100" s="344"/>
      <c r="Y100" s="344"/>
      <c r="Z100" s="344"/>
      <c r="AA100" s="344"/>
      <c r="AB100" s="343"/>
      <c r="AC100" s="340"/>
      <c r="AD100" s="340"/>
      <c r="AE100" s="340"/>
    </row>
    <row r="101" spans="1:31" ht="20.100000000000001" customHeight="1">
      <c r="A101" s="16"/>
      <c r="B101" s="179" t="s">
        <v>155</v>
      </c>
      <c r="C101" s="337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62" t="str">
        <f>'22ＰＬ＋BS（精算表) '!T101</f>
        <v xml:space="preserve"> </v>
      </c>
      <c r="U101" s="362">
        <f>'22ＰＬ＋BS（精算表) '!U101</f>
        <v>0</v>
      </c>
      <c r="V101" s="325">
        <f>'22ＰＬ＋BS（精算表) '!V101</f>
        <v>0</v>
      </c>
      <c r="W101" s="342">
        <f>'22ＰＬ＋BS（精算表) '!W101</f>
        <v>0</v>
      </c>
      <c r="X101" s="344"/>
      <c r="Y101" s="344"/>
      <c r="Z101" s="344"/>
      <c r="AA101" s="344"/>
      <c r="AB101" s="343"/>
      <c r="AC101" s="340"/>
      <c r="AD101" s="340"/>
      <c r="AE101" s="340"/>
    </row>
    <row r="102" spans="1:31" ht="20.100000000000001" customHeight="1">
      <c r="A102" s="16"/>
      <c r="B102" s="179" t="s">
        <v>189</v>
      </c>
      <c r="C102" s="263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46" t="str">
        <f>'22ＰＬ＋BS（精算表) '!T102</f>
        <v>現金・預金</v>
      </c>
      <c r="U102" s="346">
        <f>'22ＰＬ＋BS（精算表) '!U102</f>
        <v>21216100585653</v>
      </c>
      <c r="V102" s="346" t="str">
        <f>'22ＰＬ＋BS（精算表) '!V102</f>
        <v>配賦財源</v>
      </c>
      <c r="W102" s="348">
        <f>'22ＰＬ＋BS（精算表) '!W102</f>
        <v>21216100585653</v>
      </c>
      <c r="X102" s="345" t="s">
        <v>368</v>
      </c>
      <c r="Y102" s="345">
        <v>0</v>
      </c>
      <c r="Z102" s="345" t="s">
        <v>368</v>
      </c>
      <c r="AA102" s="345">
        <v>0</v>
      </c>
      <c r="AB102" s="343" t="s">
        <v>368</v>
      </c>
      <c r="AC102" s="340">
        <f>U103-Y102</f>
        <v>76622250257</v>
      </c>
      <c r="AD102" s="343" t="s">
        <v>368</v>
      </c>
      <c r="AE102" s="340">
        <f>W102-AA102</f>
        <v>21216100585653</v>
      </c>
    </row>
    <row r="103" spans="1:31" ht="20.100000000000001" customHeight="1">
      <c r="A103" s="16"/>
      <c r="B103" s="179" t="s">
        <v>190</v>
      </c>
      <c r="C103" s="263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62" t="str">
        <f>'22ＰＬ＋BS（精算表) '!T103</f>
        <v>配賦財源</v>
      </c>
      <c r="U103" s="362">
        <f>'22ＰＬ＋BS（精算表) '!U103</f>
        <v>76622250257</v>
      </c>
      <c r="V103" s="346" t="str">
        <f>'22ＰＬ＋BS（精算表) '!V103</f>
        <v>現金・預金</v>
      </c>
      <c r="W103" s="348">
        <f>'22ＰＬ＋BS（精算表) '!W103</f>
        <v>76622250257</v>
      </c>
      <c r="X103" s="344"/>
      <c r="Y103" s="344"/>
      <c r="Z103" s="344"/>
      <c r="AA103" s="344"/>
      <c r="AB103" s="343"/>
      <c r="AC103" s="340"/>
      <c r="AD103" s="340"/>
      <c r="AE103" s="340"/>
    </row>
    <row r="104" spans="1:31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62" t="str">
        <f>'22ＰＬ＋BS（精算表) '!T104</f>
        <v xml:space="preserve"> </v>
      </c>
      <c r="U104" s="362">
        <f>'22ＰＬ＋BS（精算表) '!U104</f>
        <v>0</v>
      </c>
      <c r="V104" s="325">
        <f>'22ＰＬ＋BS（精算表) '!V104</f>
        <v>0</v>
      </c>
      <c r="W104" s="342">
        <f>'22ＰＬ＋BS（精算表) '!W104</f>
        <v>0</v>
      </c>
      <c r="X104" s="344"/>
      <c r="Y104" s="344"/>
      <c r="Z104" s="344"/>
      <c r="AA104" s="344"/>
      <c r="AB104" s="343"/>
      <c r="AC104" s="340"/>
      <c r="AD104" s="340"/>
      <c r="AE104" s="340"/>
    </row>
    <row r="105" spans="1:31" ht="20.100000000000001" customHeight="1">
      <c r="A105" s="338" t="s">
        <v>149</v>
      </c>
      <c r="B105" s="179"/>
      <c r="C105" s="9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74">
        <f>+S101+S94</f>
        <v>21216043062603</v>
      </c>
      <c r="T105" s="362" t="str">
        <f>'22ＰＬ＋BS（精算表) '!T105</f>
        <v xml:space="preserve"> </v>
      </c>
      <c r="U105" s="362">
        <f>'22ＰＬ＋BS（精算表) '!U105</f>
        <v>0</v>
      </c>
      <c r="V105" s="325">
        <f>'22ＰＬ＋BS（精算表) '!V105</f>
        <v>0</v>
      </c>
      <c r="W105" s="342">
        <f>'22ＰＬ＋BS（精算表) '!W105</f>
        <v>0</v>
      </c>
      <c r="X105" s="344"/>
      <c r="Y105" s="344"/>
      <c r="Z105" s="344"/>
      <c r="AA105" s="344"/>
      <c r="AB105" s="343"/>
      <c r="AC105" s="340"/>
      <c r="AD105" s="340"/>
      <c r="AE105" s="340"/>
    </row>
    <row r="106" spans="1:31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62" t="str">
        <f>'22ＰＬ＋BS（精算表) '!T106</f>
        <v xml:space="preserve"> </v>
      </c>
      <c r="U106" s="362">
        <f>'22ＰＬ＋BS（精算表) '!U106</f>
        <v>0</v>
      </c>
      <c r="V106" s="325">
        <f>'22ＰＬ＋BS（精算表) '!V106</f>
        <v>0</v>
      </c>
      <c r="W106" s="342">
        <f>'22ＰＬ＋BS（精算表) '!W106</f>
        <v>0</v>
      </c>
      <c r="X106" s="344"/>
      <c r="Y106" s="344"/>
      <c r="Z106" s="344"/>
      <c r="AA106" s="344"/>
      <c r="AB106" s="343"/>
      <c r="AC106" s="340"/>
      <c r="AD106" s="340"/>
      <c r="AE106" s="340"/>
    </row>
    <row r="107" spans="1:31" ht="20.100000000000001" customHeight="1">
      <c r="A107" s="338" t="s">
        <v>150</v>
      </c>
      <c r="B107" s="179"/>
      <c r="C107" s="9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>
        <f>SUM(S108:S121)</f>
        <v>-19310814219</v>
      </c>
      <c r="T107" s="362" t="str">
        <f>'22ＰＬ＋BS（精算表) '!T107</f>
        <v xml:space="preserve"> </v>
      </c>
      <c r="U107" s="362">
        <f>'22ＰＬ＋BS（精算表) '!U107</f>
        <v>0</v>
      </c>
      <c r="V107" s="325">
        <f>'22ＰＬ＋BS（精算表) '!V107</f>
        <v>0</v>
      </c>
      <c r="W107" s="342">
        <f>'22ＰＬ＋BS（精算表) '!W107</f>
        <v>0</v>
      </c>
      <c r="X107" s="344"/>
      <c r="Y107" s="344"/>
      <c r="Z107" s="344"/>
      <c r="AA107" s="344"/>
      <c r="AB107" s="343"/>
      <c r="AC107" s="340"/>
      <c r="AD107" s="340"/>
      <c r="AE107" s="340"/>
    </row>
    <row r="108" spans="1:31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55">
        <v>-7972578784</v>
      </c>
      <c r="R108" s="165"/>
      <c r="S108" s="165">
        <f t="shared" ref="S108:S117" si="2">SUM(C108:Q108)</f>
        <v>-7972578784</v>
      </c>
      <c r="T108" s="362" t="str">
        <f>'22ＰＬ＋BS（精算表) '!T108</f>
        <v>無償所管換等</v>
      </c>
      <c r="U108" s="362">
        <f>'22ＰＬ＋BS（精算表) '!U108</f>
        <v>7972578784</v>
      </c>
      <c r="V108" s="346" t="str">
        <f>'22ＰＬ＋BS（精算表) '!V108</f>
        <v>土地</v>
      </c>
      <c r="W108" s="348">
        <f>'22ＰＬ＋BS（精算表) '!W108</f>
        <v>7972578784</v>
      </c>
      <c r="X108" s="344" t="s">
        <v>369</v>
      </c>
      <c r="Y108" s="344">
        <v>0</v>
      </c>
      <c r="Z108" s="345" t="s">
        <v>369</v>
      </c>
      <c r="AA108" s="345">
        <v>0</v>
      </c>
      <c r="AB108" s="343" t="s">
        <v>369</v>
      </c>
      <c r="AC108" s="340">
        <f>U108+U109+U110+U111+U117+U118-Y108</f>
        <v>31390492574</v>
      </c>
      <c r="AD108" s="343" t="s">
        <v>369</v>
      </c>
      <c r="AE108" s="340">
        <f>W112+W113+W116-AA108</f>
        <v>12171207221</v>
      </c>
    </row>
    <row r="109" spans="1:31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55">
        <v>-46933038</v>
      </c>
      <c r="R109" s="165"/>
      <c r="S109" s="165">
        <f t="shared" si="2"/>
        <v>-46933038</v>
      </c>
      <c r="T109" s="362" t="str">
        <f>'22ＰＬ＋BS（精算表) '!T109</f>
        <v>無償所管換等</v>
      </c>
      <c r="U109" s="362">
        <f>'22ＰＬ＋BS（精算表) '!U109</f>
        <v>46933038</v>
      </c>
      <c r="V109" s="346" t="str">
        <f>'22ＰＬ＋BS（精算表) '!V109</f>
        <v>立木</v>
      </c>
      <c r="W109" s="348">
        <f>'22ＰＬ＋BS（精算表) '!W109</f>
        <v>46933038</v>
      </c>
      <c r="X109" s="344"/>
      <c r="Y109" s="344"/>
      <c r="Z109" s="344"/>
      <c r="AA109" s="344"/>
      <c r="AB109" s="343"/>
      <c r="AC109" s="340"/>
      <c r="AD109" s="340"/>
      <c r="AE109" s="340"/>
    </row>
    <row r="110" spans="1:31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55">
        <v>-274952250</v>
      </c>
      <c r="R110" s="165"/>
      <c r="S110" s="165">
        <f t="shared" si="2"/>
        <v>-274952250</v>
      </c>
      <c r="T110" s="362" t="str">
        <f>'22ＰＬ＋BS（精算表) '!T110</f>
        <v>無償所管換等</v>
      </c>
      <c r="U110" s="362">
        <f>'22ＰＬ＋BS（精算表) '!U110</f>
        <v>274952250</v>
      </c>
      <c r="V110" s="346" t="str">
        <f>'22ＰＬ＋BS（精算表) '!V110</f>
        <v>建物</v>
      </c>
      <c r="W110" s="348">
        <f>'22ＰＬ＋BS（精算表) '!W110</f>
        <v>274952250</v>
      </c>
      <c r="X110" s="344"/>
      <c r="Y110" s="344"/>
      <c r="Z110" s="344"/>
      <c r="AA110" s="344"/>
      <c r="AB110" s="343"/>
      <c r="AC110" s="340"/>
      <c r="AD110" s="340"/>
      <c r="AE110" s="340"/>
    </row>
    <row r="111" spans="1:31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55">
        <v>-181774934</v>
      </c>
      <c r="R111" s="165"/>
      <c r="S111" s="165">
        <f t="shared" si="2"/>
        <v>-181774934</v>
      </c>
      <c r="T111" s="362" t="str">
        <f>'22ＰＬ＋BS（精算表) '!T111</f>
        <v>無償所管換等</v>
      </c>
      <c r="U111" s="362">
        <f>'22ＰＬ＋BS（精算表) '!U111</f>
        <v>90246068</v>
      </c>
      <c r="V111" s="346" t="str">
        <f>'22ＰＬ＋BS（精算表) '!V111</f>
        <v>工作物</v>
      </c>
      <c r="W111" s="348">
        <f>'22ＰＬ＋BS（精算表) '!W111</f>
        <v>90246068</v>
      </c>
      <c r="X111" s="344"/>
      <c r="Y111" s="344"/>
      <c r="Z111" s="344"/>
      <c r="AA111" s="344"/>
      <c r="AB111" s="343"/>
      <c r="AC111" s="340"/>
      <c r="AD111" s="340"/>
      <c r="AE111" s="340"/>
    </row>
    <row r="112" spans="1:31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55">
        <v>91528866</v>
      </c>
      <c r="R112" s="165"/>
      <c r="S112" s="165">
        <f t="shared" si="2"/>
        <v>91528866</v>
      </c>
      <c r="T112" s="363" t="str">
        <f>'22ＰＬ＋BS（精算表) '!T112</f>
        <v>公共用財産</v>
      </c>
      <c r="U112" s="363">
        <f>'22ＰＬ＋BS（精算表) '!U112</f>
        <v>91528866</v>
      </c>
      <c r="V112" s="346" t="str">
        <f>'22ＰＬ＋BS（精算表) '!V112</f>
        <v>無償所管換等</v>
      </c>
      <c r="W112" s="348">
        <f>'22ＰＬ＋BS（精算表) '!W112</f>
        <v>91528866</v>
      </c>
      <c r="X112" s="358" t="s">
        <v>370</v>
      </c>
      <c r="Y112" s="344">
        <v>0</v>
      </c>
      <c r="Z112" s="345" t="s">
        <v>370</v>
      </c>
      <c r="AA112" s="345">
        <v>0</v>
      </c>
      <c r="AB112" s="343" t="s">
        <v>370</v>
      </c>
      <c r="AC112" s="340">
        <f>U112-Y112</f>
        <v>91528866</v>
      </c>
      <c r="AD112" s="343" t="s">
        <v>370</v>
      </c>
      <c r="AE112" s="340">
        <f>W129-AA112</f>
        <v>3282917</v>
      </c>
    </row>
    <row r="113" spans="1:31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55">
        <v>8959889039</v>
      </c>
      <c r="R113" s="165"/>
      <c r="S113" s="165">
        <f t="shared" si="2"/>
        <v>8959889039</v>
      </c>
      <c r="T113" s="362" t="str">
        <f>'22ＰＬ＋BS（精算表) '!T113</f>
        <v>物品</v>
      </c>
      <c r="U113" s="362">
        <f>'22ＰＬ＋BS（精算表) '!U113</f>
        <v>8959889039</v>
      </c>
      <c r="V113" s="346" t="str">
        <f>'22ＰＬ＋BS（精算表) '!V113</f>
        <v>無償所管換等</v>
      </c>
      <c r="W113" s="348">
        <f>'22ＰＬ＋BS（精算表) '!W113</f>
        <v>8959889039</v>
      </c>
      <c r="X113" s="344"/>
      <c r="Y113" s="344"/>
      <c r="Z113" s="344"/>
      <c r="AA113" s="344"/>
      <c r="AB113" s="343"/>
      <c r="AC113" s="340"/>
      <c r="AD113" s="340"/>
      <c r="AE113" s="340"/>
    </row>
    <row r="114" spans="1:31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>
        <v>0</v>
      </c>
      <c r="R114" s="165"/>
      <c r="S114" s="165">
        <f t="shared" si="2"/>
        <v>0</v>
      </c>
      <c r="T114" s="362" t="str">
        <f>'22ＰＬ＋BS（精算表) '!T114</f>
        <v xml:space="preserve"> </v>
      </c>
      <c r="U114" s="362">
        <f>'22ＰＬ＋BS（精算表) '!U114</f>
        <v>0</v>
      </c>
      <c r="V114" s="325">
        <f>'22ＰＬ＋BS（精算表) '!V114</f>
        <v>0</v>
      </c>
      <c r="W114" s="342">
        <f>'22ＰＬ＋BS（精算表) '!W114</f>
        <v>0</v>
      </c>
      <c r="X114" s="344"/>
      <c r="Y114" s="344"/>
      <c r="Z114" s="344"/>
      <c r="AA114" s="344"/>
      <c r="AB114" s="343"/>
      <c r="AC114" s="340"/>
      <c r="AD114" s="340"/>
      <c r="AE114" s="340"/>
    </row>
    <row r="115" spans="1:31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>
        <v>0</v>
      </c>
      <c r="R115" s="165"/>
      <c r="S115" s="165">
        <f t="shared" si="2"/>
        <v>0</v>
      </c>
      <c r="T115" s="362" t="str">
        <f>'22ＰＬ＋BS（精算表) '!T115</f>
        <v xml:space="preserve"> </v>
      </c>
      <c r="U115" s="362">
        <f>'22ＰＬ＋BS（精算表) '!U115</f>
        <v>0</v>
      </c>
      <c r="V115" s="325">
        <f>'22ＰＬ＋BS（精算表) '!V115</f>
        <v>0</v>
      </c>
      <c r="W115" s="342">
        <f>'22ＰＬ＋BS（精算表) '!W115</f>
        <v>0</v>
      </c>
      <c r="X115" s="344"/>
      <c r="Y115" s="344"/>
      <c r="Z115" s="344"/>
      <c r="AA115" s="344"/>
      <c r="AB115" s="343"/>
      <c r="AC115" s="340"/>
      <c r="AD115" s="340"/>
      <c r="AE115" s="340"/>
    </row>
    <row r="116" spans="1:31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54">
        <v>3119789316</v>
      </c>
      <c r="R116" s="165"/>
      <c r="S116" s="165">
        <f t="shared" si="2"/>
        <v>3119789316</v>
      </c>
      <c r="T116" s="346" t="str">
        <f>'22ＰＬ＋BS（精算表) '!T116</f>
        <v>その他の債権</v>
      </c>
      <c r="U116" s="346">
        <f>'22ＰＬ＋BS（精算表) '!U116</f>
        <v>3119789316</v>
      </c>
      <c r="V116" s="346" t="str">
        <f>'22ＰＬ＋BS（精算表) '!V116</f>
        <v>無償所管換等</v>
      </c>
      <c r="W116" s="348">
        <f>'22ＰＬ＋BS（精算表) '!W116</f>
        <v>3119789316</v>
      </c>
      <c r="X116" s="344"/>
      <c r="Y116" s="344"/>
      <c r="Z116" s="344"/>
      <c r="AA116" s="344"/>
      <c r="AB116" s="343"/>
      <c r="AC116" s="340"/>
      <c r="AD116" s="340"/>
      <c r="AE116" s="340"/>
    </row>
    <row r="117" spans="1:31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55">
        <v>-95344434</v>
      </c>
      <c r="R117" s="165"/>
      <c r="S117" s="165">
        <f t="shared" si="2"/>
        <v>-95344434</v>
      </c>
      <c r="T117" s="362" t="str">
        <f>'22ＰＬ＋BS（精算表) '!T117</f>
        <v>無償所管換等</v>
      </c>
      <c r="U117" s="362">
        <f>'22ＰＬ＋BS（精算表) '!U117</f>
        <v>95344434</v>
      </c>
      <c r="V117" s="346" t="str">
        <f>'22ＰＬ＋BS（精算表) '!V117</f>
        <v>その他の債務</v>
      </c>
      <c r="W117" s="348">
        <f>'22ＰＬ＋BS（精算表) '!W117</f>
        <v>95344434</v>
      </c>
      <c r="X117" s="344"/>
      <c r="Y117" s="344"/>
      <c r="Z117" s="344"/>
      <c r="AA117" s="344"/>
      <c r="AB117" s="343"/>
      <c r="AC117" s="340"/>
      <c r="AD117" s="340"/>
      <c r="AE117" s="340"/>
    </row>
    <row r="118" spans="1:31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>
        <v>-22910438000</v>
      </c>
      <c r="R118" s="165"/>
      <c r="S118" s="165">
        <f>SUM(C118:R118)</f>
        <v>-22910438000</v>
      </c>
      <c r="T118" s="362" t="str">
        <f>'22ＰＬ＋BS（精算表) '!T118</f>
        <v>無償所管換等</v>
      </c>
      <c r="U118" s="362">
        <f>'22ＰＬ＋BS（精算表) '!U118</f>
        <v>22910438000</v>
      </c>
      <c r="V118" s="346" t="str">
        <f>'22ＰＬ＋BS（精算表) '!V118</f>
        <v>出資金</v>
      </c>
      <c r="W118" s="348">
        <f>'22ＰＬ＋BS（精算表) '!W118</f>
        <v>22910438000</v>
      </c>
      <c r="X118" s="360" t="s">
        <v>373</v>
      </c>
      <c r="Y118" s="345">
        <v>0</v>
      </c>
      <c r="Z118" s="345" t="s">
        <v>373</v>
      </c>
      <c r="AA118" s="345">
        <v>0</v>
      </c>
      <c r="AB118" s="343" t="s">
        <v>373</v>
      </c>
      <c r="AC118" s="340">
        <f>U130-Y118</f>
        <v>164789037029</v>
      </c>
      <c r="AD118" s="343" t="s">
        <v>373</v>
      </c>
      <c r="AE118" s="340">
        <f>W118-AA118</f>
        <v>22910438000</v>
      </c>
    </row>
    <row r="119" spans="1:31" ht="20.100000000000001" customHeight="1">
      <c r="A119" s="95"/>
      <c r="B119" s="197" t="s">
        <v>249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>
        <v>0</v>
      </c>
      <c r="R119" s="165"/>
      <c r="S119" s="165">
        <f>SUM(C119:R119)</f>
        <v>0</v>
      </c>
      <c r="T119" s="362" t="str">
        <f>'22ＰＬ＋BS（精算表) '!T119</f>
        <v>無償所管換等</v>
      </c>
      <c r="U119" s="362">
        <f>'22ＰＬ＋BS（精算表) '!U119</f>
        <v>6402123000</v>
      </c>
      <c r="V119" s="325" t="str">
        <f>'22ＰＬ＋BS（精算表) '!V119</f>
        <v>退職金引当金</v>
      </c>
      <c r="W119" s="342">
        <f>'22ＰＬ＋BS（精算表) '!W119</f>
        <v>6402123000</v>
      </c>
      <c r="X119" s="344"/>
      <c r="Y119" s="344"/>
      <c r="Z119" s="344"/>
      <c r="AA119" s="344"/>
      <c r="AB119" s="343"/>
      <c r="AC119" s="340"/>
      <c r="AD119" s="340"/>
      <c r="AE119" s="340"/>
    </row>
    <row r="120" spans="1:31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>
        <v>0</v>
      </c>
      <c r="R120" s="165"/>
      <c r="S120" s="165">
        <f>SUM(C120:R120)</f>
        <v>0</v>
      </c>
      <c r="T120" s="362" t="str">
        <f>'22ＰＬ＋BS（精算表) '!T120</f>
        <v xml:space="preserve"> </v>
      </c>
      <c r="U120" s="362">
        <f>'22ＰＬ＋BS（精算表) '!U120</f>
        <v>0</v>
      </c>
      <c r="V120" s="325">
        <f>'22ＰＬ＋BS（精算表) '!V120</f>
        <v>0</v>
      </c>
      <c r="W120" s="342">
        <f>'22ＰＬ＋BS（精算表) '!W120</f>
        <v>0</v>
      </c>
      <c r="X120" s="344"/>
      <c r="Y120" s="344"/>
      <c r="Z120" s="344"/>
      <c r="AA120" s="344"/>
      <c r="AB120" s="343"/>
      <c r="AC120" s="340"/>
      <c r="AD120" s="340"/>
      <c r="AE120" s="340"/>
    </row>
    <row r="121" spans="1:31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>
        <v>0</v>
      </c>
      <c r="R121" s="165"/>
      <c r="S121" s="165">
        <f>SUM(C121:R121)</f>
        <v>0</v>
      </c>
      <c r="T121" s="362" t="str">
        <f>'22ＰＬ＋BS（精算表) '!T121</f>
        <v xml:space="preserve"> </v>
      </c>
      <c r="U121" s="362">
        <f>'22ＰＬ＋BS（精算表) '!U121</f>
        <v>0</v>
      </c>
      <c r="V121" s="325">
        <f>'22ＰＬ＋BS（精算表) '!V121</f>
        <v>0</v>
      </c>
      <c r="W121" s="342">
        <f>'22ＰＬ＋BS（精算表) '!W121</f>
        <v>0</v>
      </c>
      <c r="X121" s="344"/>
      <c r="Y121" s="344"/>
      <c r="Z121" s="344"/>
      <c r="AA121" s="344"/>
      <c r="AB121" s="343"/>
      <c r="AC121" s="340"/>
      <c r="AD121" s="340"/>
      <c r="AE121" s="340"/>
    </row>
    <row r="122" spans="1:31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62" t="str">
        <f>'22ＰＬ＋BS（精算表) '!T122</f>
        <v xml:space="preserve"> </v>
      </c>
      <c r="U122" s="362">
        <f>'22ＰＬ＋BS（精算表) '!U122</f>
        <v>0</v>
      </c>
      <c r="V122" s="325">
        <f>'22ＰＬ＋BS（精算表) '!V122</f>
        <v>0</v>
      </c>
      <c r="W122" s="342">
        <f>'22ＰＬ＋BS（精算表) '!W122</f>
        <v>0</v>
      </c>
      <c r="X122" s="344"/>
      <c r="Y122" s="344"/>
      <c r="Z122" s="344"/>
      <c r="AA122" s="344"/>
      <c r="AB122" s="343"/>
      <c r="AC122" s="340"/>
      <c r="AD122" s="340"/>
      <c r="AE122" s="340"/>
    </row>
    <row r="123" spans="1:31" ht="20.100000000000001" customHeight="1">
      <c r="A123" s="338" t="s">
        <v>151</v>
      </c>
      <c r="B123" s="339"/>
      <c r="C123" s="9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74">
        <f>SUM(S124:S130)</f>
        <v>171259999854</v>
      </c>
      <c r="T123" s="362" t="str">
        <f>'22ＰＬ＋BS（精算表) '!T123</f>
        <v xml:space="preserve"> </v>
      </c>
      <c r="U123" s="362">
        <f>'22ＰＬ＋BS（精算表) '!U123</f>
        <v>0</v>
      </c>
      <c r="V123" s="325">
        <f>'22ＰＬ＋BS（精算表) '!V123</f>
        <v>0</v>
      </c>
      <c r="W123" s="342">
        <f>'22ＰＬ＋BS（精算表) '!W123</f>
        <v>0</v>
      </c>
      <c r="X123" s="344"/>
      <c r="Y123" s="344"/>
      <c r="Z123" s="344"/>
      <c r="AA123" s="344"/>
      <c r="AB123" s="343"/>
      <c r="AC123" s="340"/>
      <c r="AD123" s="340"/>
      <c r="AE123" s="340"/>
    </row>
    <row r="124" spans="1:31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55">
        <v>8691968122</v>
      </c>
      <c r="S124" s="174">
        <f t="shared" ref="S124:S130" si="3">SUM(C124:R124)</f>
        <v>8691968122</v>
      </c>
      <c r="T124" s="362" t="str">
        <f>'22ＰＬ＋BS（精算表) '!T124</f>
        <v>土地</v>
      </c>
      <c r="U124" s="362">
        <f>'22ＰＬ＋BS（精算表) '!U124</f>
        <v>8691968122</v>
      </c>
      <c r="V124" s="346" t="str">
        <f>'22ＰＬ＋BS（精算表) '!V124</f>
        <v>資産評価差額</v>
      </c>
      <c r="W124" s="348">
        <f>'22ＰＬ＋BS（精算表) '!W124</f>
        <v>8691968122</v>
      </c>
      <c r="X124" s="358" t="s">
        <v>371</v>
      </c>
      <c r="Y124" s="344">
        <v>0</v>
      </c>
      <c r="Z124" s="345" t="s">
        <v>371</v>
      </c>
      <c r="AA124" s="345">
        <v>0</v>
      </c>
      <c r="AB124" s="343" t="s">
        <v>371</v>
      </c>
      <c r="AC124" s="340">
        <f>U124-Y124</f>
        <v>8691968122</v>
      </c>
      <c r="AD124" s="343" t="s">
        <v>371</v>
      </c>
      <c r="AE124" s="340">
        <f>W108-AA124</f>
        <v>7972578784</v>
      </c>
    </row>
    <row r="125" spans="1:31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55">
        <v>-5605845</v>
      </c>
      <c r="S125" s="174">
        <f t="shared" si="3"/>
        <v>-5605845</v>
      </c>
      <c r="T125" s="362" t="str">
        <f>'22ＰＬ＋BS（精算表) '!T125</f>
        <v>資産評価差額</v>
      </c>
      <c r="U125" s="362">
        <f>'22ＰＬ＋BS（精算表) '!U125</f>
        <v>5605845</v>
      </c>
      <c r="V125" s="346" t="str">
        <f>'22ＰＬ＋BS（精算表) '!V125</f>
        <v>立木</v>
      </c>
      <c r="W125" s="348">
        <f>'22ＰＬ＋BS（精算表) '!W125</f>
        <v>5605845</v>
      </c>
      <c r="X125" s="344" t="s">
        <v>324</v>
      </c>
      <c r="Y125" s="344">
        <v>0</v>
      </c>
      <c r="Z125" s="345" t="s">
        <v>324</v>
      </c>
      <c r="AA125" s="345">
        <v>0</v>
      </c>
      <c r="AB125" s="343" t="s">
        <v>324</v>
      </c>
      <c r="AC125" s="340">
        <f>U125+U127+U129-Y125</f>
        <v>2927892946</v>
      </c>
      <c r="AD125" s="343" t="s">
        <v>324</v>
      </c>
      <c r="AE125" s="340">
        <f>W124+W126+W128+W130-AA125</f>
        <v>174187892800</v>
      </c>
    </row>
    <row r="126" spans="1:31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55">
        <v>693677013</v>
      </c>
      <c r="S126" s="174">
        <f t="shared" si="3"/>
        <v>693677013</v>
      </c>
      <c r="T126" s="362" t="str">
        <f>'22ＰＬ＋BS（精算表) '!T126</f>
        <v>建物</v>
      </c>
      <c r="U126" s="362">
        <f>'22ＰＬ＋BS（精算表) '!U126</f>
        <v>693677013</v>
      </c>
      <c r="V126" s="346" t="str">
        <f>'22ＰＬ＋BS（精算表) '!V126</f>
        <v>資産評価差額</v>
      </c>
      <c r="W126" s="348">
        <f>'22ＰＬ＋BS（精算表) '!W126</f>
        <v>693677013</v>
      </c>
      <c r="X126" s="344"/>
      <c r="Y126" s="344"/>
      <c r="Z126" s="344"/>
      <c r="AA126" s="344"/>
      <c r="AB126" s="343"/>
      <c r="AC126" s="340"/>
      <c r="AD126" s="340"/>
      <c r="AE126" s="340"/>
    </row>
    <row r="127" spans="1:31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55">
        <v>-2919004184</v>
      </c>
      <c r="S127" s="174">
        <f t="shared" si="3"/>
        <v>-2919004184</v>
      </c>
      <c r="T127" s="362" t="str">
        <f>'22ＰＬ＋BS（精算表) '!T127</f>
        <v>資産評価差額</v>
      </c>
      <c r="U127" s="362">
        <f>'22ＰＬ＋BS（精算表) '!U127</f>
        <v>2919004184</v>
      </c>
      <c r="V127" s="346" t="str">
        <f>'22ＰＬ＋BS（精算表) '!V127</f>
        <v>工作物（公共用財産除く）</v>
      </c>
      <c r="W127" s="348">
        <f>'22ＰＬ＋BS（精算表) '!W127</f>
        <v>2919004184</v>
      </c>
      <c r="X127" s="344"/>
      <c r="Y127" s="344"/>
      <c r="Z127" s="344"/>
      <c r="AA127" s="344"/>
      <c r="AB127" s="343"/>
      <c r="AC127" s="340"/>
      <c r="AD127" s="340"/>
      <c r="AE127" s="340"/>
    </row>
    <row r="128" spans="1:31" ht="20.100000000000001" customHeight="1">
      <c r="A128" s="96"/>
      <c r="B128" s="197" t="s">
        <v>329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55">
        <v>13210636</v>
      </c>
      <c r="S128" s="174">
        <f t="shared" si="3"/>
        <v>13210636</v>
      </c>
      <c r="T128" s="362" t="str">
        <f>'22ＰＬ＋BS（精算表) '!T128</f>
        <v>航空機</v>
      </c>
      <c r="U128" s="362">
        <f>'22ＰＬ＋BS（精算表) '!U128</f>
        <v>13210636</v>
      </c>
      <c r="V128" s="346" t="str">
        <f>'22ＰＬ＋BS（精算表) '!V128</f>
        <v>資産評価差額</v>
      </c>
      <c r="W128" s="348">
        <f>'22ＰＬ＋BS（精算表) '!W128</f>
        <v>13210636</v>
      </c>
      <c r="X128" s="344"/>
      <c r="Y128" s="344"/>
      <c r="Z128" s="344"/>
      <c r="AA128" s="344"/>
      <c r="AB128" s="343"/>
      <c r="AC128" s="340"/>
      <c r="AD128" s="340"/>
      <c r="AE128" s="340"/>
    </row>
    <row r="129" spans="1:32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55">
        <v>-3282917</v>
      </c>
      <c r="S129" s="174">
        <f t="shared" si="3"/>
        <v>-3282917</v>
      </c>
      <c r="T129" s="362" t="str">
        <f>'22ＰＬ＋BS（精算表) '!T129</f>
        <v>資産評価差額</v>
      </c>
      <c r="U129" s="362">
        <f>'22ＰＬ＋BS（精算表) '!U129</f>
        <v>3282917</v>
      </c>
      <c r="V129" s="346" t="str">
        <f>'22ＰＬ＋BS（精算表) '!V129</f>
        <v>公共用財産</v>
      </c>
      <c r="W129" s="348">
        <f>'22ＰＬ＋BS（精算表) '!W129</f>
        <v>3282917</v>
      </c>
      <c r="X129" s="344"/>
      <c r="Y129" s="344"/>
      <c r="Z129" s="344"/>
      <c r="AA129" s="344"/>
      <c r="AB129" s="343"/>
      <c r="AC129" s="340"/>
      <c r="AD129" s="340"/>
      <c r="AE129" s="340"/>
    </row>
    <row r="130" spans="1:32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55">
        <v>164789037029</v>
      </c>
      <c r="S130" s="174">
        <f t="shared" si="3"/>
        <v>164789037029</v>
      </c>
      <c r="T130" s="362" t="str">
        <f>'22ＰＬ＋BS（精算表) '!T130</f>
        <v>出資金</v>
      </c>
      <c r="U130" s="362">
        <f>'22ＰＬ＋BS（精算表) '!U130</f>
        <v>164789037029</v>
      </c>
      <c r="V130" s="346" t="str">
        <f>'22ＰＬ＋BS（精算表) '!V130</f>
        <v>資産評価差額</v>
      </c>
      <c r="W130" s="348">
        <f>'22ＰＬ＋BS（精算表) '!W130</f>
        <v>164789037029</v>
      </c>
      <c r="X130" s="344"/>
      <c r="Y130" s="344" t="s">
        <v>380</v>
      </c>
      <c r="Z130" s="344"/>
      <c r="AA130" s="344" t="s">
        <v>380</v>
      </c>
      <c r="AB130" s="343"/>
      <c r="AC130" s="340"/>
      <c r="AD130" s="340"/>
      <c r="AE130" s="340"/>
    </row>
    <row r="131" spans="1:32" ht="20.100000000000001" customHeight="1">
      <c r="A131" s="338" t="s">
        <v>152</v>
      </c>
      <c r="B131" s="339"/>
      <c r="C131" s="9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74">
        <v>0</v>
      </c>
      <c r="T131" s="362" t="str">
        <f>'22ＰＬ＋BS（精算表) '!T131</f>
        <v xml:space="preserve"> </v>
      </c>
      <c r="U131" s="362">
        <f>'22ＰＬ＋BS（精算表) '!U131</f>
        <v>0</v>
      </c>
      <c r="V131" s="325">
        <f>'22ＰＬ＋BS（精算表) '!V131</f>
        <v>0</v>
      </c>
      <c r="W131" s="342">
        <f>'22ＰＬ＋BS（精算表) '!W131</f>
        <v>0</v>
      </c>
      <c r="X131" s="358" t="s">
        <v>375</v>
      </c>
      <c r="Y131" s="358">
        <v>0</v>
      </c>
      <c r="Z131" s="360" t="s">
        <v>375</v>
      </c>
      <c r="AA131" s="360">
        <v>0</v>
      </c>
      <c r="AB131" s="343" t="s">
        <v>375</v>
      </c>
      <c r="AC131" s="340">
        <v>0</v>
      </c>
      <c r="AD131" s="343" t="s">
        <v>375</v>
      </c>
      <c r="AE131" s="340">
        <v>0</v>
      </c>
    </row>
    <row r="132" spans="1:32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62" t="str">
        <f>'22ＰＬ＋BS（精算表) '!T132</f>
        <v xml:space="preserve"> </v>
      </c>
      <c r="U132" s="362">
        <f>'22ＰＬ＋BS（精算表) '!U132</f>
        <v>0</v>
      </c>
      <c r="V132" s="325">
        <f>'22ＰＬ＋BS（精算表) '!V132</f>
        <v>0</v>
      </c>
      <c r="W132" s="342">
        <f>'22ＰＬ＋BS（精算表) '!W132</f>
        <v>0</v>
      </c>
      <c r="X132" s="358" t="s">
        <v>374</v>
      </c>
      <c r="Y132" s="344">
        <v>3815811</v>
      </c>
      <c r="Z132" s="345" t="s">
        <v>374</v>
      </c>
      <c r="AA132" s="345">
        <v>188290857</v>
      </c>
      <c r="AB132" s="343" t="s">
        <v>374</v>
      </c>
      <c r="AC132" s="340">
        <f>-Y132-Y135</f>
        <v>-59085001</v>
      </c>
      <c r="AD132" s="343" t="s">
        <v>374</v>
      </c>
      <c r="AE132" s="340">
        <f>-AA132-AA135</f>
        <v>-189813024</v>
      </c>
    </row>
    <row r="133" spans="1:32" ht="20.100000000000001" customHeight="1">
      <c r="A133" s="95" t="s">
        <v>194</v>
      </c>
      <c r="B133" s="179"/>
      <c r="C133" s="17">
        <f>'22BS'!K67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2429581755635</v>
      </c>
      <c r="T133" s="362" t="str">
        <f>'22ＰＬ＋BS（精算表) '!T133</f>
        <v xml:space="preserve"> </v>
      </c>
      <c r="U133" s="362">
        <f>'22ＰＬ＋BS（精算表) '!U133</f>
        <v>0</v>
      </c>
      <c r="V133" s="325">
        <f>'22ＰＬ＋BS（精算表) '!V133</f>
        <v>0</v>
      </c>
      <c r="W133" s="342">
        <f>'22ＰＬ＋BS（精算表) '!W133</f>
        <v>0</v>
      </c>
      <c r="X133" s="358" t="s">
        <v>376</v>
      </c>
      <c r="Y133" s="344">
        <v>18854000</v>
      </c>
      <c r="Z133" s="345" t="s">
        <v>376</v>
      </c>
      <c r="AA133" s="345">
        <v>18854000</v>
      </c>
      <c r="AB133" s="343" t="s">
        <v>376</v>
      </c>
      <c r="AC133" s="340">
        <f>-Y133</f>
        <v>-18854000</v>
      </c>
      <c r="AD133" s="343" t="s">
        <v>376</v>
      </c>
      <c r="AE133" s="340">
        <f>-AA133</f>
        <v>-18854000</v>
      </c>
    </row>
    <row r="134" spans="1:32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62" t="str">
        <f>'22ＰＬ＋BS（精算表) '!T134</f>
        <v xml:space="preserve"> </v>
      </c>
      <c r="U134" s="362">
        <f>'22ＰＬ＋BS（精算表) '!U134</f>
        <v>0</v>
      </c>
      <c r="V134" s="325">
        <f>'22ＰＬ＋BS（精算表) '!V134</f>
        <v>0</v>
      </c>
      <c r="W134" s="342">
        <f>'22ＰＬ＋BS（精算表) '!W134</f>
        <v>0</v>
      </c>
      <c r="X134" s="367" t="s">
        <v>377</v>
      </c>
      <c r="Y134" s="367">
        <v>0</v>
      </c>
      <c r="Z134" s="344" t="s">
        <v>377</v>
      </c>
      <c r="AA134" s="367">
        <v>0</v>
      </c>
      <c r="AB134" s="343" t="s">
        <v>377</v>
      </c>
      <c r="AC134" s="340">
        <v>0</v>
      </c>
      <c r="AD134" s="343" t="s">
        <v>377</v>
      </c>
      <c r="AE134" s="340">
        <v>0</v>
      </c>
    </row>
    <row r="135" spans="1:32" ht="20.100000000000001" customHeight="1">
      <c r="A135" s="95"/>
      <c r="B135" s="179"/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362" t="s">
        <v>399</v>
      </c>
      <c r="U135" s="362" t="s">
        <v>399</v>
      </c>
      <c r="V135" s="362" t="s">
        <v>399</v>
      </c>
      <c r="W135" s="362" t="s">
        <v>399</v>
      </c>
      <c r="X135" s="367" t="s">
        <v>374</v>
      </c>
      <c r="Y135" s="344">
        <v>55269190</v>
      </c>
      <c r="Z135" s="345" t="s">
        <v>374</v>
      </c>
      <c r="AA135" s="345">
        <v>1522167</v>
      </c>
      <c r="AB135" s="343" t="s">
        <v>374</v>
      </c>
      <c r="AC135" s="340"/>
      <c r="AD135" s="343" t="s">
        <v>374</v>
      </c>
      <c r="AE135" s="340"/>
    </row>
    <row r="136" spans="1:32" ht="20.100000000000001" customHeight="1">
      <c r="A136" s="336" t="s">
        <v>8</v>
      </c>
      <c r="B136" s="179"/>
      <c r="C136" s="17">
        <f>'22BS'!K68</f>
        <v>-1202349033384</v>
      </c>
      <c r="D136" s="170"/>
      <c r="E136" s="170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74">
        <f>S92+S133</f>
        <v>-1179162083328</v>
      </c>
      <c r="T136" s="362" t="s">
        <v>399</v>
      </c>
      <c r="U136" s="362" t="s">
        <v>399</v>
      </c>
      <c r="V136" s="362" t="s">
        <v>399</v>
      </c>
      <c r="W136" s="362" t="s">
        <v>399</v>
      </c>
      <c r="X136" s="367" t="s">
        <v>378</v>
      </c>
      <c r="Y136" s="344">
        <v>18854000</v>
      </c>
      <c r="Z136" s="344" t="s">
        <v>378</v>
      </c>
      <c r="AA136" s="344">
        <v>18854000</v>
      </c>
      <c r="AB136" s="343" t="s">
        <v>378</v>
      </c>
      <c r="AC136" s="340">
        <f>-Y136</f>
        <v>-18854000</v>
      </c>
      <c r="AD136" s="343" t="s">
        <v>378</v>
      </c>
      <c r="AE136" s="340">
        <f>-AA136</f>
        <v>-18854000</v>
      </c>
    </row>
    <row r="137" spans="1:32" s="351" customFormat="1" ht="20.100000000000001" customHeight="1">
      <c r="B137" s="349"/>
      <c r="C137" s="352" t="s">
        <v>215</v>
      </c>
      <c r="F137" s="349"/>
      <c r="T137" s="350" t="s">
        <v>382</v>
      </c>
      <c r="U137" s="350">
        <f>SUM(U4:U136)</f>
        <v>45237358292006</v>
      </c>
      <c r="V137" s="350" t="s">
        <v>382</v>
      </c>
      <c r="W137" s="350">
        <f>SUM(W4:W136)</f>
        <v>45237358292006</v>
      </c>
      <c r="X137" s="350" t="s">
        <v>382</v>
      </c>
      <c r="Y137" s="350">
        <f>SUM(Y4:Y136)</f>
        <v>52892954769969</v>
      </c>
      <c r="Z137" s="350" t="s">
        <v>382</v>
      </c>
      <c r="AA137" s="350">
        <f>SUM(AA4:AA136)</f>
        <v>52892954769969</v>
      </c>
      <c r="AB137" s="350" t="s">
        <v>382</v>
      </c>
      <c r="AC137" s="350">
        <f>SUM(AC4:AC136)</f>
        <v>-7661998600963</v>
      </c>
      <c r="AD137" s="350" t="s">
        <v>382</v>
      </c>
      <c r="AE137" s="350">
        <f>SUM(AE4:AE136)</f>
        <v>-7661998600963</v>
      </c>
      <c r="AF137" s="351" t="s">
        <v>399</v>
      </c>
    </row>
    <row r="138" spans="1:32" ht="20.100000000000001" customHeight="1">
      <c r="B138" s="102"/>
      <c r="C138" s="202" t="s">
        <v>233</v>
      </c>
      <c r="F138" s="94"/>
      <c r="T138" s="306" t="s">
        <v>153</v>
      </c>
      <c r="W138" s="89">
        <f>U137-W137</f>
        <v>0</v>
      </c>
      <c r="AA138" s="89">
        <f>Y137-AA137</f>
        <v>0</v>
      </c>
      <c r="AE138" s="89">
        <f>AC137-AE137</f>
        <v>0</v>
      </c>
    </row>
    <row r="139" spans="1:32" s="97" customFormat="1" ht="20.100000000000001" customHeight="1">
      <c r="B139" s="102"/>
      <c r="C139" s="353"/>
      <c r="F139" s="102"/>
      <c r="T139" s="354"/>
      <c r="U139" s="354"/>
      <c r="V139" s="354"/>
      <c r="W139" s="355"/>
      <c r="X139" s="354" t="s">
        <v>383</v>
      </c>
      <c r="Y139" s="354">
        <v>45377625537</v>
      </c>
      <c r="Z139" s="354"/>
      <c r="AA139" s="354">
        <v>21243876613778</v>
      </c>
      <c r="AC139" s="97">
        <f>U137-Y137</f>
        <v>-7655596477963</v>
      </c>
      <c r="AE139" s="97">
        <f>W137-AA137</f>
        <v>-7655596477963</v>
      </c>
    </row>
    <row r="140" spans="1:32" s="97" customFormat="1" ht="20.100000000000001" customHeight="1">
      <c r="B140" s="102"/>
      <c r="C140" s="353"/>
      <c r="F140" s="102"/>
      <c r="T140" s="354"/>
      <c r="U140" s="354"/>
      <c r="V140" s="354"/>
      <c r="W140" s="355"/>
      <c r="X140" s="354" t="s">
        <v>384</v>
      </c>
      <c r="Y140" s="354">
        <v>26255837682676</v>
      </c>
      <c r="Z140" s="354"/>
      <c r="AA140" s="354">
        <v>26610733834749</v>
      </c>
      <c r="AC140" s="364">
        <f>AC137-AC139</f>
        <v>-6402123000</v>
      </c>
      <c r="AE140" s="364">
        <f>AE137-AE139</f>
        <v>-6402123000</v>
      </c>
    </row>
    <row r="141" spans="1:32" s="97" customFormat="1" ht="20.100000000000001" customHeight="1">
      <c r="B141" s="102"/>
      <c r="C141" s="353"/>
      <c r="F141" s="102"/>
      <c r="T141" s="354"/>
      <c r="U141" s="354"/>
      <c r="V141" s="354"/>
      <c r="W141" s="355"/>
      <c r="X141" s="354" t="s">
        <v>385</v>
      </c>
      <c r="Y141" s="354">
        <v>26587117670589</v>
      </c>
      <c r="Z141" s="354"/>
      <c r="AA141" s="354">
        <v>5024742103952</v>
      </c>
    </row>
    <row r="142" spans="1:32" s="97" customFormat="1" ht="20.100000000000001" customHeight="1">
      <c r="B142" s="102"/>
      <c r="C142" s="356" t="s">
        <v>207</v>
      </c>
      <c r="D142" s="357">
        <f t="shared" ref="D142:P142" si="4">SUM(D4:D136)</f>
        <v>-992911603</v>
      </c>
      <c r="E142" s="357">
        <f t="shared" si="4"/>
        <v>879128454</v>
      </c>
      <c r="F142" s="357">
        <f t="shared" si="4"/>
        <v>-3303799519000</v>
      </c>
      <c r="G142" s="357">
        <f t="shared" si="4"/>
        <v>3875828698000</v>
      </c>
      <c r="H142" s="357">
        <f t="shared" si="4"/>
        <v>163824425391</v>
      </c>
      <c r="I142" s="357">
        <f t="shared" si="4"/>
        <v>-148759833875</v>
      </c>
      <c r="J142" s="357">
        <f t="shared" si="4"/>
        <v>194511354</v>
      </c>
      <c r="K142" s="357">
        <f t="shared" si="4"/>
        <v>612187428190</v>
      </c>
      <c r="L142" s="357">
        <f t="shared" si="4"/>
        <v>6250285000000</v>
      </c>
      <c r="M142" s="357">
        <f t="shared" si="4"/>
        <v>-5170285000000</v>
      </c>
      <c r="N142" s="357">
        <f t="shared" si="4"/>
        <v>17369715775</v>
      </c>
      <c r="O142" s="357">
        <f t="shared" si="4"/>
        <v>-19085425573</v>
      </c>
      <c r="P142" s="357">
        <f t="shared" si="4"/>
        <v>-13647113</v>
      </c>
      <c r="Q142" s="357">
        <f>SUM(Q4:Q136)</f>
        <v>-19310814219</v>
      </c>
      <c r="R142" s="357">
        <f>SUM(R4:R136)</f>
        <v>171259999854</v>
      </c>
      <c r="S142" s="357">
        <f>SUM(D142:Q142)</f>
        <v>2258321755781</v>
      </c>
      <c r="T142" s="354"/>
      <c r="U142" s="354"/>
      <c r="V142" s="354"/>
      <c r="W142" s="355"/>
      <c r="X142" s="354" t="s">
        <v>386</v>
      </c>
      <c r="Y142" s="354">
        <v>4621791167</v>
      </c>
      <c r="Z142" s="354"/>
      <c r="AA142" s="354">
        <v>13602217490</v>
      </c>
    </row>
    <row r="143" spans="1:32" ht="20.100000000000001" customHeight="1">
      <c r="B143" s="102"/>
      <c r="D143" s="94"/>
      <c r="E143" s="94"/>
      <c r="F143" s="94"/>
      <c r="Y143" s="306">
        <f>SUM(Y139:Y142)</f>
        <v>52892954769969</v>
      </c>
      <c r="AA143" s="306">
        <f>SUM(AA139:AA142)</f>
        <v>52892954769969</v>
      </c>
      <c r="AB143" s="88">
        <f>Y143-AA143</f>
        <v>0</v>
      </c>
    </row>
    <row r="144" spans="1:32" ht="20.100000000000001" hidden="1" customHeight="1" thickBot="1">
      <c r="A144" s="105" t="s">
        <v>162</v>
      </c>
      <c r="B144" s="105"/>
      <c r="C144" s="105"/>
    </row>
    <row r="145" spans="1:23" ht="20.100000000000001" hidden="1" customHeight="1">
      <c r="A145" s="106"/>
      <c r="B145" s="106"/>
      <c r="C145" s="107" t="s">
        <v>24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53"/>
      <c r="S145" s="109" t="s">
        <v>24</v>
      </c>
      <c r="T145" s="110" t="s">
        <v>24</v>
      </c>
      <c r="U145" s="9"/>
      <c r="V145" s="9"/>
    </row>
    <row r="146" spans="1:23" ht="20.100000000000001" hidden="1" customHeight="1">
      <c r="A146" s="111" t="s">
        <v>19</v>
      </c>
      <c r="B146" s="112"/>
      <c r="C146" s="113" t="s">
        <v>235</v>
      </c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14" t="s">
        <v>247</v>
      </c>
      <c r="T146" s="115" t="s">
        <v>247</v>
      </c>
      <c r="U146" s="4"/>
      <c r="V146" s="4"/>
    </row>
    <row r="147" spans="1:23" ht="20.100000000000001" hidden="1" customHeight="1">
      <c r="A147" s="116" t="s">
        <v>35</v>
      </c>
      <c r="B147" s="117"/>
      <c r="C147" s="118">
        <f>SUM(C148:C158)</f>
        <v>1275400998</v>
      </c>
      <c r="D147" s="119">
        <f>SUM(D148:D158)</f>
        <v>-1275400998</v>
      </c>
      <c r="E147" s="119">
        <f>SUM(E148:E158)</f>
        <v>989900934</v>
      </c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20">
        <f>SUM(C147:Q147)</f>
        <v>989900934</v>
      </c>
      <c r="T147" s="309">
        <f>SUM(T148:T158)</f>
        <v>989900934</v>
      </c>
      <c r="U147" s="316"/>
      <c r="V147" s="316"/>
      <c r="W147" s="89">
        <f>S147-T147</f>
        <v>0</v>
      </c>
    </row>
    <row r="148" spans="1:23" ht="20.100000000000001" hidden="1" customHeight="1">
      <c r="A148" s="186" t="s">
        <v>31</v>
      </c>
      <c r="B148" s="187"/>
      <c r="C148" s="205">
        <v>464131</v>
      </c>
      <c r="D148" s="206">
        <v>-464131</v>
      </c>
      <c r="E148" s="206">
        <v>464131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ref="S148:S188" si="5">SUM(C148:Q148)</f>
        <v>464131</v>
      </c>
      <c r="T148" s="209">
        <v>464131</v>
      </c>
      <c r="U148" s="293"/>
      <c r="V148" s="293"/>
      <c r="W148" s="89">
        <f t="shared" ref="W148:W176" si="6">S148-T148</f>
        <v>0</v>
      </c>
    </row>
    <row r="149" spans="1:23" ht="20.100000000000001" hidden="1" customHeight="1">
      <c r="A149" s="186" t="s">
        <v>95</v>
      </c>
      <c r="B149" s="187"/>
      <c r="C149" s="205">
        <v>4245844</v>
      </c>
      <c r="D149" s="206">
        <v>-4245844</v>
      </c>
      <c r="E149" s="206">
        <v>2900780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2900780</v>
      </c>
      <c r="T149" s="209">
        <v>2900780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25</v>
      </c>
      <c r="B150" s="187"/>
      <c r="C150" s="121">
        <v>0</v>
      </c>
      <c r="D150" s="121">
        <v>0</v>
      </c>
      <c r="E150" s="144">
        <v>0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0</v>
      </c>
      <c r="T150" s="133">
        <v>0</v>
      </c>
      <c r="U150" s="294"/>
      <c r="V150" s="294"/>
      <c r="W150" s="89">
        <f t="shared" si="6"/>
        <v>0</v>
      </c>
    </row>
    <row r="151" spans="1:23" ht="20.100000000000001" hidden="1" customHeight="1">
      <c r="A151" s="186" t="s">
        <v>97</v>
      </c>
      <c r="B151" s="187"/>
      <c r="C151" s="205">
        <v>962825971</v>
      </c>
      <c r="D151" s="205">
        <v>-962825971</v>
      </c>
      <c r="E151" s="206">
        <v>706686948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706686948</v>
      </c>
      <c r="T151" s="209">
        <v>706686948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26</v>
      </c>
      <c r="B152" s="187"/>
      <c r="C152" s="205">
        <v>147725583</v>
      </c>
      <c r="D152" s="206">
        <v>-147725583</v>
      </c>
      <c r="E152" s="206">
        <v>156741931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156741931</v>
      </c>
      <c r="T152" s="209">
        <v>156741931</v>
      </c>
      <c r="U152" s="293"/>
      <c r="V152" s="293"/>
      <c r="W152" s="89">
        <f t="shared" si="6"/>
        <v>0</v>
      </c>
    </row>
    <row r="153" spans="1:23" ht="20.100000000000001" hidden="1" customHeight="1">
      <c r="A153" s="186" t="s">
        <v>27</v>
      </c>
      <c r="B153" s="187"/>
      <c r="C153" s="205">
        <v>95556060</v>
      </c>
      <c r="D153" s="206">
        <v>-95556060</v>
      </c>
      <c r="E153" s="206">
        <v>69261187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69261187</v>
      </c>
      <c r="T153" s="209">
        <v>69261187</v>
      </c>
      <c r="U153" s="293"/>
      <c r="V153" s="293"/>
      <c r="W153" s="89">
        <f t="shared" si="6"/>
        <v>0</v>
      </c>
    </row>
    <row r="154" spans="1:23" ht="20.100000000000001" hidden="1" customHeight="1">
      <c r="A154" s="186" t="s">
        <v>28</v>
      </c>
      <c r="B154" s="187"/>
      <c r="C154" s="205">
        <v>43406609</v>
      </c>
      <c r="D154" s="206">
        <v>-43406609</v>
      </c>
      <c r="E154" s="206">
        <v>44321518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44321518</v>
      </c>
      <c r="T154" s="209">
        <v>44321518</v>
      </c>
      <c r="U154" s="293"/>
      <c r="V154" s="293"/>
      <c r="W154" s="89">
        <f t="shared" si="6"/>
        <v>0</v>
      </c>
    </row>
    <row r="155" spans="1:23" ht="20.100000000000001" hidden="1" customHeight="1">
      <c r="A155" s="186" t="s">
        <v>96</v>
      </c>
      <c r="B155" s="187"/>
      <c r="C155" s="121">
        <v>0</v>
      </c>
      <c r="D155" s="144">
        <v>0</v>
      </c>
      <c r="E155" s="144">
        <v>0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 t="shared" si="5"/>
        <v>0</v>
      </c>
      <c r="T155" s="133">
        <v>0</v>
      </c>
      <c r="U155" s="294"/>
      <c r="V155" s="294"/>
      <c r="W155" s="89">
        <f t="shared" si="6"/>
        <v>0</v>
      </c>
    </row>
    <row r="156" spans="1:23" ht="20.100000000000001" hidden="1" customHeight="1">
      <c r="A156" s="186" t="s">
        <v>98</v>
      </c>
      <c r="B156" s="187"/>
      <c r="C156" s="121">
        <v>0</v>
      </c>
      <c r="D156" s="144">
        <v>0</v>
      </c>
      <c r="E156" s="144">
        <v>0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122">
        <f t="shared" si="5"/>
        <v>0</v>
      </c>
      <c r="T156" s="133">
        <v>0</v>
      </c>
      <c r="U156" s="294"/>
      <c r="V156" s="294"/>
      <c r="W156" s="89">
        <f t="shared" si="6"/>
        <v>0</v>
      </c>
    </row>
    <row r="157" spans="1:23" ht="20.100000000000001" hidden="1" customHeight="1">
      <c r="A157" s="186" t="s">
        <v>223</v>
      </c>
      <c r="B157" s="187"/>
      <c r="C157" s="121">
        <v>0</v>
      </c>
      <c r="D157" s="121">
        <v>0</v>
      </c>
      <c r="E157" s="121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122">
        <f t="shared" si="5"/>
        <v>0</v>
      </c>
      <c r="T157" s="133">
        <v>0</v>
      </c>
      <c r="U157" s="294"/>
      <c r="V157" s="294"/>
      <c r="W157" s="89">
        <f t="shared" si="6"/>
        <v>0</v>
      </c>
    </row>
    <row r="158" spans="1:23" ht="20.100000000000001" hidden="1" customHeight="1">
      <c r="A158" s="226" t="s">
        <v>244</v>
      </c>
      <c r="B158" s="187"/>
      <c r="C158" s="121">
        <v>21176800</v>
      </c>
      <c r="D158" s="144">
        <v>-21176800</v>
      </c>
      <c r="E158" s="225">
        <v>9524439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122">
        <f>SUM(C158:Q158)</f>
        <v>9524439</v>
      </c>
      <c r="T158" s="133">
        <v>9524439</v>
      </c>
      <c r="U158" s="294"/>
      <c r="V158" s="294"/>
      <c r="W158" s="89">
        <f>S158-T158</f>
        <v>0</v>
      </c>
    </row>
    <row r="159" spans="1:23" ht="20.100000000000001" hidden="1" customHeight="1">
      <c r="A159" s="702" t="s">
        <v>208</v>
      </c>
      <c r="B159" s="703"/>
      <c r="C159" s="207">
        <v>2956111</v>
      </c>
      <c r="D159" s="219">
        <v>-2956111</v>
      </c>
      <c r="E159" s="219">
        <v>3010669</v>
      </c>
      <c r="F159" s="98"/>
      <c r="G159" s="98"/>
      <c r="H159" s="98"/>
      <c r="I159" s="98"/>
      <c r="J159" s="98"/>
      <c r="K159" s="98"/>
      <c r="L159" s="98"/>
      <c r="M159" s="98"/>
      <c r="N159" s="154"/>
      <c r="O159" s="98"/>
      <c r="P159" s="98"/>
      <c r="Q159" s="98"/>
      <c r="R159" s="98"/>
      <c r="S159" s="120">
        <f t="shared" si="5"/>
        <v>3010669</v>
      </c>
      <c r="T159" s="216">
        <v>3010669</v>
      </c>
      <c r="U159" s="298"/>
      <c r="V159" s="298"/>
      <c r="W159" s="89">
        <f t="shared" si="6"/>
        <v>0</v>
      </c>
    </row>
    <row r="160" spans="1:23" ht="20.100000000000001" hidden="1" customHeight="1">
      <c r="A160" s="702" t="s">
        <v>209</v>
      </c>
      <c r="B160" s="704"/>
      <c r="C160" s="207">
        <v>0</v>
      </c>
      <c r="D160" s="98"/>
      <c r="E160" s="208">
        <v>0</v>
      </c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120">
        <f t="shared" si="5"/>
        <v>0</v>
      </c>
      <c r="T160" s="216">
        <v>0</v>
      </c>
      <c r="U160" s="298"/>
      <c r="V160" s="298"/>
      <c r="W160" s="89">
        <f t="shared" si="6"/>
        <v>0</v>
      </c>
    </row>
    <row r="161" spans="1:23" ht="20.100000000000001" hidden="1" customHeight="1">
      <c r="A161" s="698" t="s">
        <v>36</v>
      </c>
      <c r="B161" s="699"/>
      <c r="C161" s="118">
        <f>SUM(C162:C163)</f>
        <v>1717443589305</v>
      </c>
      <c r="D161" s="70">
        <f>SUM(D162:D163)</f>
        <v>0</v>
      </c>
      <c r="E161" s="70">
        <f>SUM(E162:E163)</f>
        <v>0</v>
      </c>
      <c r="F161" s="232">
        <f>F162+F163</f>
        <v>-1717242019000</v>
      </c>
      <c r="G161" s="232">
        <f>G162+G163</f>
        <v>3303799519000</v>
      </c>
      <c r="H161" s="70">
        <f>H162+H163</f>
        <v>0</v>
      </c>
      <c r="I161" s="70">
        <f>I162+I163</f>
        <v>0</v>
      </c>
      <c r="J161" s="70">
        <f t="shared" ref="J161:R161" si="7">J162+J163</f>
        <v>0</v>
      </c>
      <c r="K161" s="70">
        <f t="shared" si="7"/>
        <v>0</v>
      </c>
      <c r="L161" s="70">
        <f t="shared" si="7"/>
        <v>0</v>
      </c>
      <c r="M161" s="70">
        <f t="shared" si="7"/>
        <v>0</v>
      </c>
      <c r="N161" s="70">
        <f t="shared" si="7"/>
        <v>0</v>
      </c>
      <c r="O161" s="70">
        <f t="shared" si="7"/>
        <v>0</v>
      </c>
      <c r="P161" s="70">
        <f t="shared" si="7"/>
        <v>0</v>
      </c>
      <c r="Q161" s="70">
        <f t="shared" si="7"/>
        <v>-49317538</v>
      </c>
      <c r="R161" s="70">
        <f t="shared" si="7"/>
        <v>0</v>
      </c>
      <c r="S161" s="120">
        <f>SUM(C161:Q161)</f>
        <v>3303951771767</v>
      </c>
      <c r="T161" s="218">
        <f>SUM(T162:T163)</f>
        <v>3303951771767</v>
      </c>
      <c r="U161" s="299"/>
      <c r="V161" s="299"/>
      <c r="W161" s="89">
        <f>S161-T161</f>
        <v>0</v>
      </c>
    </row>
    <row r="162" spans="1:23" ht="20.100000000000001" hidden="1" customHeight="1">
      <c r="A162" s="142" t="s">
        <v>154</v>
      </c>
      <c r="B162" s="188"/>
      <c r="C162" s="205">
        <v>201570305</v>
      </c>
      <c r="D162" s="95"/>
      <c r="E162" s="95"/>
      <c r="F162" s="95"/>
      <c r="H162" s="95"/>
      <c r="I162" s="95"/>
      <c r="J162" s="95"/>
      <c r="K162" s="95"/>
      <c r="L162" s="95"/>
      <c r="M162" s="95"/>
      <c r="N162" s="95"/>
      <c r="O162" s="95"/>
      <c r="P162" s="95"/>
      <c r="Q162" s="246">
        <v>-49317538</v>
      </c>
      <c r="R162" s="95"/>
      <c r="S162" s="122">
        <f>SUM(C162:Q162)</f>
        <v>152252767</v>
      </c>
      <c r="T162" s="209">
        <v>152252767</v>
      </c>
      <c r="U162" s="293"/>
      <c r="V162" s="293"/>
      <c r="W162" s="89">
        <f t="shared" si="6"/>
        <v>0</v>
      </c>
    </row>
    <row r="163" spans="1:23" ht="20.100000000000001" hidden="1" customHeight="1">
      <c r="A163" s="198" t="s">
        <v>56</v>
      </c>
      <c r="B163" s="188"/>
      <c r="C163" s="205">
        <v>1717242019000</v>
      </c>
      <c r="D163" s="95"/>
      <c r="E163" s="95"/>
      <c r="F163" s="205">
        <v>-1717242019000</v>
      </c>
      <c r="G163" s="231">
        <v>3303799519000</v>
      </c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122">
        <f>SUM(C163:Q163)</f>
        <v>3303799519000</v>
      </c>
      <c r="T163" s="209">
        <v>3303799519000</v>
      </c>
      <c r="U163" s="293"/>
      <c r="V163" s="293"/>
      <c r="W163" s="89">
        <f t="shared" si="6"/>
        <v>0</v>
      </c>
    </row>
    <row r="164" spans="1:23" ht="20.100000000000001" hidden="1" customHeight="1">
      <c r="A164" s="116" t="s">
        <v>37</v>
      </c>
      <c r="B164" s="124"/>
      <c r="C164" s="125">
        <f>SUM(C165:C167)</f>
        <v>-325351741</v>
      </c>
      <c r="D164" s="70">
        <f t="shared" ref="D164:P164" si="8">SUM(D165:D169)</f>
        <v>0</v>
      </c>
      <c r="E164" s="123">
        <f t="shared" si="8"/>
        <v>0</v>
      </c>
      <c r="F164" s="123">
        <f t="shared" si="8"/>
        <v>0</v>
      </c>
      <c r="G164" s="123">
        <f t="shared" si="8"/>
        <v>0</v>
      </c>
      <c r="H164" s="123">
        <f t="shared" si="8"/>
        <v>0</v>
      </c>
      <c r="I164" s="123">
        <f t="shared" si="8"/>
        <v>0</v>
      </c>
      <c r="J164" s="123">
        <f>SUM(J165:J169)</f>
        <v>325351741</v>
      </c>
      <c r="K164" s="123">
        <f>SUM(K165:K169)</f>
        <v>-170129038</v>
      </c>
      <c r="L164" s="123">
        <f t="shared" si="8"/>
        <v>0</v>
      </c>
      <c r="M164" s="123">
        <f t="shared" si="8"/>
        <v>0</v>
      </c>
      <c r="N164" s="123">
        <f t="shared" si="8"/>
        <v>0</v>
      </c>
      <c r="O164" s="123">
        <f t="shared" si="8"/>
        <v>0</v>
      </c>
      <c r="P164" s="123">
        <f t="shared" si="8"/>
        <v>0</v>
      </c>
      <c r="Q164" s="123">
        <f>SUM(Q165:Q169)</f>
        <v>-24382316</v>
      </c>
      <c r="R164" s="123"/>
      <c r="S164" s="120">
        <f t="shared" si="5"/>
        <v>-194511354</v>
      </c>
      <c r="T164" s="310">
        <f>SUM(T165:T168)</f>
        <v>-194511354</v>
      </c>
      <c r="U164" s="317"/>
      <c r="V164" s="317"/>
      <c r="W164" s="89">
        <f t="shared" si="6"/>
        <v>0</v>
      </c>
    </row>
    <row r="165" spans="1:23" ht="20.100000000000001" hidden="1" customHeight="1">
      <c r="A165" s="142" t="s">
        <v>229</v>
      </c>
      <c r="B165" s="189"/>
      <c r="C165" s="210">
        <v>-2780350</v>
      </c>
      <c r="D165" s="95"/>
      <c r="E165" s="95"/>
      <c r="F165" s="95"/>
      <c r="G165" s="95"/>
      <c r="H165" s="95"/>
      <c r="I165" s="95"/>
      <c r="J165" s="206">
        <v>2780350</v>
      </c>
      <c r="K165" s="206">
        <v>-1555825</v>
      </c>
      <c r="L165" s="95"/>
      <c r="M165" s="95"/>
      <c r="N165" s="95"/>
      <c r="O165" s="95"/>
      <c r="P165" s="95"/>
      <c r="Q165" s="95"/>
      <c r="R165" s="95"/>
      <c r="S165" s="122">
        <f t="shared" si="5"/>
        <v>-1555825</v>
      </c>
      <c r="T165" s="236">
        <v>-1555825</v>
      </c>
      <c r="U165" s="295"/>
      <c r="V165" s="295"/>
      <c r="W165" s="89">
        <f t="shared" si="6"/>
        <v>0</v>
      </c>
    </row>
    <row r="166" spans="1:23" ht="20.100000000000001" hidden="1" customHeight="1">
      <c r="A166" s="142" t="s">
        <v>230</v>
      </c>
      <c r="B166" s="189"/>
      <c r="C166" s="210">
        <v>-322571391</v>
      </c>
      <c r="D166" s="95"/>
      <c r="E166" s="95"/>
      <c r="F166" s="95"/>
      <c r="G166" s="95"/>
      <c r="H166" s="95"/>
      <c r="I166" s="95"/>
      <c r="J166" s="206">
        <v>322571391</v>
      </c>
      <c r="K166" s="206">
        <v>-168573213</v>
      </c>
      <c r="L166" s="95"/>
      <c r="M166" s="95"/>
      <c r="N166" s="95"/>
      <c r="O166" s="95"/>
      <c r="P166" s="95"/>
      <c r="Q166" s="213">
        <v>-24382316</v>
      </c>
      <c r="R166" s="95"/>
      <c r="S166" s="122">
        <f t="shared" si="5"/>
        <v>-192955529</v>
      </c>
      <c r="T166" s="236">
        <v>-192955529</v>
      </c>
      <c r="U166" s="295"/>
      <c r="V166" s="295"/>
      <c r="W166" s="89">
        <f t="shared" si="6"/>
        <v>0</v>
      </c>
    </row>
    <row r="167" spans="1:23" ht="20.100000000000001" hidden="1" customHeight="1">
      <c r="A167" s="142"/>
      <c r="B167" s="189"/>
      <c r="C167" s="126">
        <v>0</v>
      </c>
      <c r="D167" s="95"/>
      <c r="E167" s="95"/>
      <c r="F167" s="95"/>
      <c r="G167" s="95"/>
      <c r="H167" s="95"/>
      <c r="I167" s="95"/>
      <c r="J167" s="144">
        <v>0</v>
      </c>
      <c r="K167" s="144">
        <v>0</v>
      </c>
      <c r="L167" s="95"/>
      <c r="M167" s="95"/>
      <c r="N167" s="95"/>
      <c r="O167" s="95"/>
      <c r="P167" s="95"/>
      <c r="Q167" s="95"/>
      <c r="R167" s="95"/>
      <c r="S167" s="122">
        <f t="shared" si="5"/>
        <v>0</v>
      </c>
      <c r="T167" s="211">
        <v>0</v>
      </c>
      <c r="U167" s="32"/>
      <c r="V167" s="32"/>
      <c r="W167" s="89">
        <f t="shared" si="6"/>
        <v>0</v>
      </c>
    </row>
    <row r="168" spans="1:23" ht="20.100000000000001" hidden="1" customHeight="1">
      <c r="A168" s="142" t="s">
        <v>168</v>
      </c>
      <c r="B168" s="189"/>
      <c r="C168" s="126">
        <v>0</v>
      </c>
      <c r="D168" s="95"/>
      <c r="E168" s="95"/>
      <c r="F168" s="95"/>
      <c r="G168" s="95"/>
      <c r="H168" s="95"/>
      <c r="I168" s="95"/>
      <c r="J168" s="144">
        <v>0</v>
      </c>
      <c r="K168" s="95">
        <v>0</v>
      </c>
      <c r="L168" s="95"/>
      <c r="M168" s="95"/>
      <c r="N168" s="95"/>
      <c r="O168" s="95"/>
      <c r="P168" s="95"/>
      <c r="Q168" s="95"/>
      <c r="R168" s="95"/>
      <c r="S168" s="122">
        <f t="shared" si="5"/>
        <v>0</v>
      </c>
      <c r="T168" s="211">
        <v>0</v>
      </c>
      <c r="U168" s="32"/>
      <c r="V168" s="32"/>
      <c r="W168" s="89">
        <f t="shared" si="6"/>
        <v>0</v>
      </c>
    </row>
    <row r="169" spans="1:23" ht="20.100000000000001" hidden="1" customHeight="1">
      <c r="A169" s="142"/>
      <c r="B169" s="189"/>
      <c r="C169" s="126"/>
      <c r="D169" s="95"/>
      <c r="E169" s="95"/>
      <c r="F169" s="95"/>
      <c r="G169" s="95"/>
      <c r="H169" s="95"/>
      <c r="I169" s="95"/>
      <c r="J169" s="121"/>
      <c r="K169" s="121"/>
      <c r="L169" s="95"/>
      <c r="M169" s="95"/>
      <c r="N169" s="95"/>
      <c r="O169" s="95"/>
      <c r="P169" s="95"/>
      <c r="Q169" s="95"/>
      <c r="R169" s="95"/>
      <c r="S169" s="122"/>
      <c r="T169" s="212"/>
      <c r="U169" s="296"/>
      <c r="V169" s="296"/>
    </row>
    <row r="170" spans="1:23" ht="20.100000000000001" hidden="1" customHeight="1">
      <c r="A170" s="116" t="s">
        <v>170</v>
      </c>
      <c r="B170" s="190"/>
      <c r="C170" s="127">
        <f t="shared" ref="C170:R170" si="9">C171+C178</f>
        <v>197460683145</v>
      </c>
      <c r="D170" s="127">
        <f t="shared" si="9"/>
        <v>0</v>
      </c>
      <c r="E170" s="127">
        <f t="shared" si="9"/>
        <v>0</v>
      </c>
      <c r="F170" s="127">
        <f t="shared" si="9"/>
        <v>0</v>
      </c>
      <c r="G170" s="127">
        <f t="shared" si="9"/>
        <v>0</v>
      </c>
      <c r="H170" s="127">
        <f t="shared" si="9"/>
        <v>0</v>
      </c>
      <c r="I170" s="127">
        <f t="shared" si="9"/>
        <v>0</v>
      </c>
      <c r="J170" s="127">
        <f t="shared" si="9"/>
        <v>0</v>
      </c>
      <c r="K170" s="127">
        <f t="shared" si="9"/>
        <v>0</v>
      </c>
      <c r="L170" s="127">
        <f t="shared" si="9"/>
        <v>0</v>
      </c>
      <c r="M170" s="127">
        <f t="shared" si="9"/>
        <v>0</v>
      </c>
      <c r="N170" s="154">
        <f t="shared" si="9"/>
        <v>15843547512</v>
      </c>
      <c r="O170" s="154">
        <f t="shared" si="9"/>
        <v>-15132174793</v>
      </c>
      <c r="P170" s="154">
        <f t="shared" si="9"/>
        <v>-725507197</v>
      </c>
      <c r="Q170" s="154">
        <f t="shared" si="9"/>
        <v>904999927</v>
      </c>
      <c r="R170" s="154">
        <f t="shared" si="9"/>
        <v>0</v>
      </c>
      <c r="S170" s="120">
        <f t="shared" ref="S170:S175" si="10">SUM(C170:R170)</f>
        <v>198351548594</v>
      </c>
      <c r="T170" s="129">
        <f>T171+T178</f>
        <v>198351548594</v>
      </c>
      <c r="U170" s="297"/>
      <c r="V170" s="297"/>
      <c r="W170" s="89">
        <f t="shared" si="6"/>
        <v>0</v>
      </c>
    </row>
    <row r="171" spans="1:23" ht="20.100000000000001" hidden="1" customHeight="1">
      <c r="A171" s="162" t="s">
        <v>39</v>
      </c>
      <c r="B171" s="190"/>
      <c r="C171" s="127">
        <f>SUM(C172:C176)</f>
        <v>167060184637</v>
      </c>
      <c r="D171" s="123">
        <f t="shared" ref="D171:R171" si="11">SUM(D172:D177)</f>
        <v>0</v>
      </c>
      <c r="E171" s="123">
        <f t="shared" si="11"/>
        <v>0</v>
      </c>
      <c r="F171" s="123">
        <f t="shared" si="11"/>
        <v>0</v>
      </c>
      <c r="G171" s="123">
        <f t="shared" si="11"/>
        <v>0</v>
      </c>
      <c r="H171" s="123">
        <f t="shared" si="11"/>
        <v>0</v>
      </c>
      <c r="I171" s="123">
        <f t="shared" si="11"/>
        <v>0</v>
      </c>
      <c r="J171" s="123">
        <f t="shared" si="11"/>
        <v>0</v>
      </c>
      <c r="K171" s="123">
        <f t="shared" si="11"/>
        <v>0</v>
      </c>
      <c r="L171" s="123">
        <f t="shared" si="11"/>
        <v>0</v>
      </c>
      <c r="M171" s="123">
        <f t="shared" si="11"/>
        <v>0</v>
      </c>
      <c r="N171" s="123">
        <f t="shared" si="11"/>
        <v>132339460</v>
      </c>
      <c r="O171" s="123">
        <f t="shared" si="11"/>
        <v>-3893593412</v>
      </c>
      <c r="P171" s="123">
        <f t="shared" si="11"/>
        <v>-18713433</v>
      </c>
      <c r="Q171" s="123">
        <f t="shared" si="11"/>
        <v>-270868503</v>
      </c>
      <c r="R171" s="123">
        <f t="shared" si="11"/>
        <v>0</v>
      </c>
      <c r="S171" s="128">
        <f t="shared" si="10"/>
        <v>163009348749</v>
      </c>
      <c r="T171" s="129">
        <f>SUM(T172:T176)</f>
        <v>163009348749</v>
      </c>
      <c r="U171" s="297"/>
      <c r="V171" s="297"/>
      <c r="W171" s="89">
        <f t="shared" si="6"/>
        <v>0</v>
      </c>
    </row>
    <row r="172" spans="1:23" ht="20.100000000000001" hidden="1" customHeight="1">
      <c r="A172" s="142" t="s">
        <v>0</v>
      </c>
      <c r="B172" s="191"/>
      <c r="C172" s="205">
        <v>106257286272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13">
        <v>0</v>
      </c>
      <c r="O172" s="213">
        <v>0</v>
      </c>
      <c r="P172" s="213">
        <v>0</v>
      </c>
      <c r="Q172" s="205">
        <v>-177614952</v>
      </c>
      <c r="R172" s="121">
        <v>0</v>
      </c>
      <c r="S172" s="122">
        <f t="shared" si="10"/>
        <v>106079671320</v>
      </c>
      <c r="T172" s="216">
        <v>106079671320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21</v>
      </c>
      <c r="B173" s="191"/>
      <c r="C173" s="205">
        <v>169564674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0</v>
      </c>
      <c r="P173" s="205">
        <v>-269781</v>
      </c>
      <c r="Q173" s="205">
        <v>0</v>
      </c>
      <c r="R173" s="121">
        <v>0</v>
      </c>
      <c r="S173" s="122">
        <f t="shared" si="10"/>
        <v>169294893</v>
      </c>
      <c r="T173" s="216">
        <v>169294893</v>
      </c>
      <c r="U173" s="298"/>
      <c r="V173" s="298"/>
      <c r="W173" s="89">
        <f t="shared" si="6"/>
        <v>0</v>
      </c>
    </row>
    <row r="174" spans="1:23" ht="20.100000000000001" hidden="1" customHeight="1">
      <c r="A174" s="192" t="s">
        <v>1</v>
      </c>
      <c r="B174" s="191"/>
      <c r="C174" s="205">
        <v>43198995081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206">
        <v>26977797</v>
      </c>
      <c r="O174" s="205">
        <v>-2113477164</v>
      </c>
      <c r="P174" s="205">
        <v>-13157126</v>
      </c>
      <c r="Q174" s="205">
        <v>-72781516</v>
      </c>
      <c r="R174" s="121">
        <v>0</v>
      </c>
      <c r="S174" s="122">
        <f t="shared" si="10"/>
        <v>41026557072</v>
      </c>
      <c r="T174" s="216">
        <v>41026557072</v>
      </c>
      <c r="U174" s="298"/>
      <c r="V174" s="298"/>
      <c r="W174" s="89">
        <f t="shared" si="6"/>
        <v>0</v>
      </c>
    </row>
    <row r="175" spans="1:23" ht="20.100000000000001" hidden="1" customHeight="1">
      <c r="A175" s="142" t="s">
        <v>20</v>
      </c>
      <c r="B175" s="191"/>
      <c r="C175" s="205">
        <v>17228573385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206">
        <v>105361663</v>
      </c>
      <c r="O175" s="205">
        <v>-1704188880</v>
      </c>
      <c r="P175" s="205">
        <v>-5286526</v>
      </c>
      <c r="Q175" s="205">
        <v>-20472035</v>
      </c>
      <c r="R175" s="121">
        <v>0</v>
      </c>
      <c r="S175" s="122">
        <f t="shared" si="10"/>
        <v>15603987607</v>
      </c>
      <c r="T175" s="216">
        <v>15603987607</v>
      </c>
      <c r="U175" s="298"/>
      <c r="V175" s="298"/>
      <c r="W175" s="89">
        <f t="shared" si="6"/>
        <v>0</v>
      </c>
    </row>
    <row r="176" spans="1:23" ht="20.100000000000001" hidden="1" customHeight="1">
      <c r="A176" s="142" t="s">
        <v>203</v>
      </c>
      <c r="B176" s="191"/>
      <c r="C176" s="205">
        <v>205765225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206">
        <v>0</v>
      </c>
      <c r="O176" s="206">
        <v>-75927368</v>
      </c>
      <c r="P176" s="206">
        <v>0</v>
      </c>
      <c r="Q176" s="213">
        <v>0</v>
      </c>
      <c r="R176" s="95">
        <v>0</v>
      </c>
      <c r="S176" s="122">
        <f>SUM(C176:R176)</f>
        <v>129837857</v>
      </c>
      <c r="T176" s="216">
        <v>129837857</v>
      </c>
      <c r="U176" s="298"/>
      <c r="V176" s="298"/>
      <c r="W176" s="89">
        <f t="shared" si="6"/>
        <v>0</v>
      </c>
    </row>
    <row r="177" spans="1:23" ht="20.100000000000001" hidden="1" customHeight="1">
      <c r="A177" s="142"/>
      <c r="B177" s="191"/>
      <c r="C177" s="121">
        <v>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121"/>
      <c r="O177" s="95"/>
      <c r="P177" s="152"/>
      <c r="Q177" s="121"/>
      <c r="R177" s="121"/>
      <c r="S177" s="122">
        <f t="shared" si="5"/>
        <v>0</v>
      </c>
      <c r="T177" s="218"/>
      <c r="U177" s="299"/>
      <c r="V177" s="299"/>
    </row>
    <row r="178" spans="1:23" ht="20.100000000000001" hidden="1" customHeight="1">
      <c r="A178" s="193" t="s">
        <v>40</v>
      </c>
      <c r="B178" s="190"/>
      <c r="C178" s="220">
        <v>30400498508</v>
      </c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208">
        <v>15711208052</v>
      </c>
      <c r="O178" s="208">
        <v>-11238581381</v>
      </c>
      <c r="P178" s="208">
        <v>-706793764</v>
      </c>
      <c r="Q178" s="208">
        <v>1175868430</v>
      </c>
      <c r="R178" s="119"/>
      <c r="S178" s="128">
        <f t="shared" si="5"/>
        <v>35342199845</v>
      </c>
      <c r="T178" s="221">
        <v>35342199845</v>
      </c>
      <c r="U178" s="300"/>
      <c r="V178" s="300"/>
      <c r="W178" s="89">
        <f t="shared" ref="W178:W188" si="12">S178-T178</f>
        <v>0</v>
      </c>
    </row>
    <row r="179" spans="1:23" ht="20.100000000000001" hidden="1" customHeight="1">
      <c r="A179" s="130" t="s">
        <v>41</v>
      </c>
      <c r="B179" s="190"/>
      <c r="C179" s="125">
        <f>SUM(C180:C181)</f>
        <v>14757189500</v>
      </c>
      <c r="D179" s="123">
        <f t="shared" ref="D179:Q179" si="13">SUM(D180:D181)</f>
        <v>0</v>
      </c>
      <c r="E179" s="123">
        <f t="shared" si="13"/>
        <v>0</v>
      </c>
      <c r="F179" s="123">
        <f t="shared" si="13"/>
        <v>0</v>
      </c>
      <c r="G179" s="123">
        <f t="shared" si="13"/>
        <v>0</v>
      </c>
      <c r="H179" s="123">
        <f t="shared" si="13"/>
        <v>0</v>
      </c>
      <c r="I179" s="123">
        <f t="shared" si="13"/>
        <v>0</v>
      </c>
      <c r="J179" s="123">
        <f t="shared" si="13"/>
        <v>0</v>
      </c>
      <c r="K179" s="123">
        <f t="shared" si="13"/>
        <v>0</v>
      </c>
      <c r="L179" s="123">
        <f t="shared" si="13"/>
        <v>0</v>
      </c>
      <c r="M179" s="123">
        <f t="shared" si="13"/>
        <v>0</v>
      </c>
      <c r="N179" s="123">
        <f t="shared" si="13"/>
        <v>2615360000</v>
      </c>
      <c r="O179" s="123">
        <f t="shared" si="13"/>
        <v>-5550000000</v>
      </c>
      <c r="P179" s="123">
        <f t="shared" si="13"/>
        <v>-113400</v>
      </c>
      <c r="Q179" s="123">
        <f t="shared" si="13"/>
        <v>42831600</v>
      </c>
      <c r="R179" s="123"/>
      <c r="S179" s="120">
        <f t="shared" si="5"/>
        <v>11865267700</v>
      </c>
      <c r="T179" s="310">
        <f>SUM(T180:T181)</f>
        <v>11865267700</v>
      </c>
      <c r="U179" s="317"/>
      <c r="V179" s="317"/>
      <c r="W179" s="89">
        <f t="shared" si="12"/>
        <v>0</v>
      </c>
    </row>
    <row r="180" spans="1:23" ht="20.100000000000001" hidden="1" customHeight="1">
      <c r="A180" s="142" t="s">
        <v>171</v>
      </c>
      <c r="B180" s="131"/>
      <c r="C180" s="205">
        <v>110189500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206">
        <v>360000</v>
      </c>
      <c r="O180" s="95"/>
      <c r="P180" s="205">
        <v>-113400</v>
      </c>
      <c r="Q180" s="205">
        <v>831600</v>
      </c>
      <c r="R180" s="121"/>
      <c r="S180" s="122">
        <f t="shared" si="5"/>
        <v>111267700</v>
      </c>
      <c r="T180" s="209">
        <v>111267700</v>
      </c>
      <c r="U180" s="293"/>
      <c r="V180" s="293"/>
      <c r="W180" s="89">
        <f t="shared" si="12"/>
        <v>0</v>
      </c>
    </row>
    <row r="181" spans="1:23" ht="20.100000000000001" hidden="1" customHeight="1">
      <c r="A181" s="142" t="s">
        <v>172</v>
      </c>
      <c r="B181" s="131"/>
      <c r="C181" s="205">
        <v>14647000000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205">
        <v>2615000000</v>
      </c>
      <c r="O181" s="205">
        <v>-5550000000</v>
      </c>
      <c r="P181" s="217" t="s">
        <v>232</v>
      </c>
      <c r="Q181" s="205">
        <v>42000000</v>
      </c>
      <c r="R181" s="121"/>
      <c r="S181" s="122">
        <f t="shared" si="5"/>
        <v>11754000000</v>
      </c>
      <c r="T181" s="209">
        <v>11754000000</v>
      </c>
      <c r="U181" s="293"/>
      <c r="V181" s="293"/>
      <c r="W181" s="89">
        <f t="shared" si="12"/>
        <v>0</v>
      </c>
    </row>
    <row r="182" spans="1:23" ht="20.100000000000001" hidden="1" customHeight="1">
      <c r="A182" s="130" t="s">
        <v>74</v>
      </c>
      <c r="B182" s="132"/>
      <c r="C182" s="118">
        <f>SUM(C183:C187)</f>
        <v>3076931159662</v>
      </c>
      <c r="D182" s="123">
        <f t="shared" ref="D182:Q182" si="14">SUM(D183:D188)</f>
        <v>0</v>
      </c>
      <c r="E182" s="123">
        <f t="shared" si="14"/>
        <v>0</v>
      </c>
      <c r="F182" s="123">
        <f t="shared" si="14"/>
        <v>0</v>
      </c>
      <c r="G182" s="123">
        <f t="shared" si="14"/>
        <v>0</v>
      </c>
      <c r="H182" s="123">
        <f t="shared" si="14"/>
        <v>0</v>
      </c>
      <c r="I182" s="123">
        <f t="shared" si="14"/>
        <v>0</v>
      </c>
      <c r="J182" s="123">
        <f t="shared" si="14"/>
        <v>0</v>
      </c>
      <c r="K182" s="123">
        <f t="shared" si="14"/>
        <v>0</v>
      </c>
      <c r="L182" s="123">
        <f t="shared" si="14"/>
        <v>0</v>
      </c>
      <c r="M182" s="123">
        <f t="shared" si="14"/>
        <v>0</v>
      </c>
      <c r="N182" s="123">
        <f t="shared" si="14"/>
        <v>0</v>
      </c>
      <c r="O182" s="123">
        <f t="shared" si="14"/>
        <v>0</v>
      </c>
      <c r="P182" s="123">
        <f t="shared" si="14"/>
        <v>0</v>
      </c>
      <c r="Q182" s="123">
        <f t="shared" si="14"/>
        <v>0</v>
      </c>
      <c r="R182" s="199">
        <f>SUM(R183:R187)</f>
        <v>528200655885</v>
      </c>
      <c r="S182" s="200">
        <f t="shared" ref="S182:S187" si="15">SUM(C182:R182)</f>
        <v>3605131815547</v>
      </c>
      <c r="T182" s="309">
        <f>SUM(T183:T187)</f>
        <v>3605131815547</v>
      </c>
      <c r="U182" s="316"/>
      <c r="V182" s="316"/>
      <c r="W182" s="89">
        <f t="shared" si="12"/>
        <v>0</v>
      </c>
    </row>
    <row r="183" spans="1:23" ht="20.100000000000001" hidden="1" customHeight="1">
      <c r="A183" s="142" t="s">
        <v>180</v>
      </c>
      <c r="B183" s="131"/>
      <c r="C183" s="121">
        <v>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>
        <v>0</v>
      </c>
      <c r="R183" s="95">
        <v>0</v>
      </c>
      <c r="S183" s="122">
        <f t="shared" si="15"/>
        <v>0</v>
      </c>
      <c r="T183" s="133">
        <v>0</v>
      </c>
      <c r="U183" s="294"/>
      <c r="V183" s="294"/>
      <c r="W183" s="89">
        <f t="shared" si="12"/>
        <v>0</v>
      </c>
    </row>
    <row r="184" spans="1:23" ht="20.100000000000001" hidden="1" customHeight="1">
      <c r="A184" s="142" t="s">
        <v>221</v>
      </c>
      <c r="B184" s="131"/>
      <c r="C184" s="205">
        <v>2932961192816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532385460839</v>
      </c>
      <c r="S184" s="122">
        <f t="shared" si="15"/>
        <v>3465346653655</v>
      </c>
      <c r="T184" s="209">
        <v>3465346653655</v>
      </c>
      <c r="U184" s="293"/>
      <c r="V184" s="293"/>
      <c r="W184" s="89">
        <f t="shared" si="12"/>
        <v>0</v>
      </c>
    </row>
    <row r="185" spans="1:23" ht="20.100000000000001" hidden="1" customHeight="1">
      <c r="A185" s="142" t="s">
        <v>193</v>
      </c>
      <c r="B185" s="131"/>
      <c r="C185" s="205">
        <v>79287600111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213">
        <v>-1889489815</v>
      </c>
      <c r="S185" s="122">
        <f t="shared" si="15"/>
        <v>77398110296</v>
      </c>
      <c r="T185" s="209">
        <v>77398110296</v>
      </c>
      <c r="U185" s="293"/>
      <c r="V185" s="293"/>
      <c r="W185" s="89">
        <f t="shared" si="12"/>
        <v>0</v>
      </c>
    </row>
    <row r="186" spans="1:23" ht="20.100000000000001" hidden="1" customHeight="1">
      <c r="A186" s="142" t="s">
        <v>75</v>
      </c>
      <c r="B186" s="131"/>
      <c r="C186" s="205">
        <v>21646475218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/>
      <c r="R186" s="213">
        <v>52309018</v>
      </c>
      <c r="S186" s="122">
        <f t="shared" si="15"/>
        <v>21698784236</v>
      </c>
      <c r="T186" s="209">
        <v>21698784236</v>
      </c>
      <c r="U186" s="293"/>
      <c r="V186" s="293"/>
      <c r="W186" s="89">
        <f t="shared" si="12"/>
        <v>0</v>
      </c>
    </row>
    <row r="187" spans="1:23" ht="20.100000000000001" hidden="1" customHeight="1">
      <c r="A187" s="142" t="s">
        <v>225</v>
      </c>
      <c r="B187" s="131"/>
      <c r="C187" s="205">
        <v>43035891517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213">
        <v>-2347624157</v>
      </c>
      <c r="S187" s="122">
        <f t="shared" si="15"/>
        <v>40688267360</v>
      </c>
      <c r="T187" s="209">
        <v>40688267360</v>
      </c>
      <c r="U187" s="293"/>
      <c r="V187" s="293"/>
      <c r="W187" s="89">
        <f>S187-T187</f>
        <v>0</v>
      </c>
    </row>
    <row r="188" spans="1:23" ht="20.100000000000001" hidden="1" customHeight="1">
      <c r="A188" s="142"/>
      <c r="B188" s="131"/>
      <c r="C188" s="121">
        <v>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>
        <f t="shared" si="5"/>
        <v>0</v>
      </c>
      <c r="T188" s="133"/>
      <c r="U188" s="294"/>
      <c r="V188" s="294"/>
      <c r="W188" s="89">
        <f t="shared" si="12"/>
        <v>0</v>
      </c>
    </row>
    <row r="189" spans="1:23" ht="20.100000000000001" hidden="1" customHeight="1">
      <c r="A189" s="134" t="s">
        <v>5</v>
      </c>
      <c r="B189" s="161"/>
      <c r="C189" s="118">
        <f>C147+C159+C160+C161+C164+C170+C179+C182</f>
        <v>5007545626980</v>
      </c>
      <c r="D189" s="118">
        <f>D147+D159+D160+D161+D164+D170+D179+D182</f>
        <v>-1278357109</v>
      </c>
      <c r="E189" s="118">
        <f t="shared" ref="E189:T189" si="16">E147+E159+E160+E161+E164+E170+E179+E182</f>
        <v>992911603</v>
      </c>
      <c r="F189" s="118">
        <f t="shared" si="16"/>
        <v>-1717242019000</v>
      </c>
      <c r="G189" s="118">
        <f t="shared" si="16"/>
        <v>3303799519000</v>
      </c>
      <c r="H189" s="118">
        <f t="shared" si="16"/>
        <v>0</v>
      </c>
      <c r="I189" s="118">
        <f t="shared" si="16"/>
        <v>0</v>
      </c>
      <c r="J189" s="118">
        <f t="shared" si="16"/>
        <v>325351741</v>
      </c>
      <c r="K189" s="118">
        <f t="shared" si="16"/>
        <v>-170129038</v>
      </c>
      <c r="L189" s="118">
        <f t="shared" si="16"/>
        <v>0</v>
      </c>
      <c r="M189" s="118">
        <f t="shared" si="16"/>
        <v>0</v>
      </c>
      <c r="N189" s="118">
        <f t="shared" si="16"/>
        <v>18458907512</v>
      </c>
      <c r="O189" s="118">
        <f t="shared" si="16"/>
        <v>-20682174793</v>
      </c>
      <c r="P189" s="118">
        <f t="shared" si="16"/>
        <v>-725620597</v>
      </c>
      <c r="Q189" s="118">
        <f t="shared" si="16"/>
        <v>874131673</v>
      </c>
      <c r="R189" s="118">
        <f t="shared" si="16"/>
        <v>528200655885</v>
      </c>
      <c r="S189" s="135">
        <f t="shared" si="16"/>
        <v>7120098803857</v>
      </c>
      <c r="T189" s="309">
        <f t="shared" si="16"/>
        <v>7120098803857</v>
      </c>
      <c r="U189" s="316"/>
      <c r="V189" s="316"/>
      <c r="W189" s="89">
        <f>S189-T189</f>
        <v>0</v>
      </c>
    </row>
    <row r="190" spans="1:23" ht="20.100000000000001" hidden="1" customHeight="1">
      <c r="A190" s="136"/>
      <c r="B190" s="137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122"/>
      <c r="T190" s="311"/>
      <c r="U190" s="292"/>
      <c r="V190" s="292"/>
    </row>
    <row r="191" spans="1:23" ht="20.100000000000001" hidden="1" customHeight="1">
      <c r="A191" s="136" t="s">
        <v>22</v>
      </c>
      <c r="B191" s="138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122"/>
      <c r="T191" s="311"/>
      <c r="U191" s="292"/>
      <c r="V191" s="292"/>
    </row>
    <row r="192" spans="1:23" ht="20.100000000000001" hidden="1" customHeight="1">
      <c r="A192" s="116" t="s">
        <v>62</v>
      </c>
      <c r="B192" s="139"/>
      <c r="C192" s="118">
        <f>SUM(C193:C195)</f>
        <v>-181140914054</v>
      </c>
      <c r="D192" s="123">
        <f t="shared" ref="D192:Q192" si="17">SUM(D193:D195)</f>
        <v>0</v>
      </c>
      <c r="E192" s="123">
        <f t="shared" si="17"/>
        <v>0</v>
      </c>
      <c r="F192" s="123">
        <f t="shared" si="17"/>
        <v>0</v>
      </c>
      <c r="G192" s="123">
        <f t="shared" si="17"/>
        <v>0</v>
      </c>
      <c r="H192" s="123">
        <f t="shared" si="17"/>
        <v>181140914054</v>
      </c>
      <c r="I192" s="123">
        <f t="shared" si="17"/>
        <v>-163824425391</v>
      </c>
      <c r="J192" s="123">
        <f t="shared" si="17"/>
        <v>0</v>
      </c>
      <c r="K192" s="123">
        <f t="shared" si="17"/>
        <v>0</v>
      </c>
      <c r="L192" s="123">
        <f t="shared" si="17"/>
        <v>0</v>
      </c>
      <c r="M192" s="123">
        <f t="shared" si="17"/>
        <v>0</v>
      </c>
      <c r="N192" s="123">
        <f t="shared" si="17"/>
        <v>0</v>
      </c>
      <c r="O192" s="123">
        <f t="shared" si="17"/>
        <v>0</v>
      </c>
      <c r="P192" s="123">
        <f t="shared" si="17"/>
        <v>0</v>
      </c>
      <c r="Q192" s="123">
        <f t="shared" si="17"/>
        <v>0</v>
      </c>
      <c r="R192" s="123"/>
      <c r="S192" s="120">
        <f t="shared" ref="S192:S204" si="18">SUM(C192:Q192)</f>
        <v>-163824425391</v>
      </c>
      <c r="T192" s="312">
        <f>SUM(T193:T195)</f>
        <v>-163824425391</v>
      </c>
      <c r="U192" s="318"/>
      <c r="V192" s="318"/>
      <c r="W192" s="89">
        <f t="shared" ref="W192:W212" si="19">S192-T192</f>
        <v>0</v>
      </c>
    </row>
    <row r="193" spans="1:23" ht="20.100000000000001" hidden="1" customHeight="1">
      <c r="A193" s="186" t="s">
        <v>29</v>
      </c>
      <c r="B193" s="191"/>
      <c r="C193" s="205">
        <v>-16783000</v>
      </c>
      <c r="D193" s="95"/>
      <c r="E193" s="95"/>
      <c r="F193" s="95"/>
      <c r="G193" s="95"/>
      <c r="H193" s="206">
        <v>16783000</v>
      </c>
      <c r="I193" s="206">
        <v>-17580000</v>
      </c>
      <c r="J193" s="95"/>
      <c r="K193" s="95"/>
      <c r="L193" s="95"/>
      <c r="M193" s="95"/>
      <c r="N193" s="95"/>
      <c r="O193" s="95"/>
      <c r="P193" s="95"/>
      <c r="Q193" s="95"/>
      <c r="R193" s="95"/>
      <c r="S193" s="122">
        <f t="shared" si="18"/>
        <v>-17580000</v>
      </c>
      <c r="T193" s="209">
        <v>-17580000</v>
      </c>
      <c r="U193" s="293"/>
      <c r="V193" s="293"/>
      <c r="W193" s="89">
        <f t="shared" si="19"/>
        <v>0</v>
      </c>
    </row>
    <row r="194" spans="1:23" ht="20.100000000000001" hidden="1" customHeight="1">
      <c r="A194" s="186" t="s">
        <v>30</v>
      </c>
      <c r="B194" s="191"/>
      <c r="C194" s="205">
        <v>-9036054</v>
      </c>
      <c r="D194" s="95"/>
      <c r="E194" s="95"/>
      <c r="F194" s="95"/>
      <c r="G194" s="95"/>
      <c r="H194" s="206">
        <v>9036054</v>
      </c>
      <c r="I194" s="206">
        <v>-8934391</v>
      </c>
      <c r="J194" s="95"/>
      <c r="K194" s="95"/>
      <c r="L194" s="95"/>
      <c r="M194" s="95"/>
      <c r="N194" s="95"/>
      <c r="O194" s="95"/>
      <c r="P194" s="95"/>
      <c r="Q194" s="95"/>
      <c r="R194" s="95"/>
      <c r="S194" s="122">
        <f t="shared" si="18"/>
        <v>-8934391</v>
      </c>
      <c r="T194" s="209">
        <v>-8934391</v>
      </c>
      <c r="U194" s="293"/>
      <c r="V194" s="293"/>
      <c r="W194" s="89">
        <f t="shared" si="19"/>
        <v>0</v>
      </c>
    </row>
    <row r="195" spans="1:23" ht="20.100000000000001" hidden="1" customHeight="1">
      <c r="A195" s="186" t="s">
        <v>60</v>
      </c>
      <c r="B195" s="191"/>
      <c r="C195" s="205">
        <v>-181115095000</v>
      </c>
      <c r="D195" s="95"/>
      <c r="E195" s="95"/>
      <c r="F195" s="95"/>
      <c r="G195" s="95"/>
      <c r="H195" s="206">
        <f>181114866000+229000</f>
        <v>181115095000</v>
      </c>
      <c r="I195" s="222">
        <v>-163797911000</v>
      </c>
      <c r="J195" s="95"/>
      <c r="K195" s="95"/>
      <c r="L195" s="95"/>
      <c r="M195" s="95"/>
      <c r="N195" s="95"/>
      <c r="O195" s="95"/>
      <c r="P195" s="95"/>
      <c r="Q195" s="95"/>
      <c r="R195" s="95"/>
      <c r="S195" s="122">
        <f t="shared" si="18"/>
        <v>-163797911000</v>
      </c>
      <c r="T195" s="209">
        <v>-163797911000</v>
      </c>
      <c r="U195" s="293"/>
      <c r="V195" s="293"/>
      <c r="W195" s="89">
        <f t="shared" si="19"/>
        <v>0</v>
      </c>
    </row>
    <row r="196" spans="1:23" ht="20.100000000000001" hidden="1" customHeight="1">
      <c r="A196" s="116" t="s">
        <v>2</v>
      </c>
      <c r="B196" s="139"/>
      <c r="C196" s="207">
        <v>-3252169000</v>
      </c>
      <c r="D196" s="98"/>
      <c r="E196" s="98"/>
      <c r="F196" s="98"/>
      <c r="G196" s="98"/>
      <c r="H196" s="98"/>
      <c r="I196" s="98"/>
      <c r="J196" s="98"/>
      <c r="K196" s="206">
        <v>203103000</v>
      </c>
      <c r="L196" s="98"/>
      <c r="M196" s="98"/>
      <c r="N196" s="98"/>
      <c r="O196" s="98"/>
      <c r="P196" s="98"/>
      <c r="Q196" s="95"/>
      <c r="R196" s="98"/>
      <c r="S196" s="120">
        <f t="shared" si="18"/>
        <v>-3049066000</v>
      </c>
      <c r="T196" s="216">
        <v>-3049066000</v>
      </c>
      <c r="U196" s="298"/>
      <c r="V196" s="298"/>
      <c r="W196" s="89">
        <f t="shared" si="19"/>
        <v>0</v>
      </c>
    </row>
    <row r="197" spans="1:23" ht="20.100000000000001" hidden="1" customHeight="1">
      <c r="A197" s="116" t="s">
        <v>3</v>
      </c>
      <c r="B197" s="139"/>
      <c r="C197" s="118">
        <f>SUM(C198:C200)</f>
        <v>-86877139396</v>
      </c>
      <c r="D197" s="70">
        <f t="shared" ref="D197:P197" si="20">SUM(D198:D200)</f>
        <v>0</v>
      </c>
      <c r="E197" s="70">
        <f t="shared" si="20"/>
        <v>0</v>
      </c>
      <c r="F197" s="70">
        <f t="shared" si="20"/>
        <v>0</v>
      </c>
      <c r="G197" s="70">
        <f t="shared" si="20"/>
        <v>0</v>
      </c>
      <c r="H197" s="70">
        <f t="shared" si="20"/>
        <v>0</v>
      </c>
      <c r="I197" s="70">
        <f t="shared" si="20"/>
        <v>0</v>
      </c>
      <c r="J197" s="70">
        <f t="shared" si="20"/>
        <v>0</v>
      </c>
      <c r="K197" s="17">
        <f>SUM(K198:K200)</f>
        <v>-494450851</v>
      </c>
      <c r="L197" s="70">
        <f t="shared" si="20"/>
        <v>0</v>
      </c>
      <c r="M197" s="70">
        <f t="shared" si="20"/>
        <v>0</v>
      </c>
      <c r="N197" s="70">
        <f t="shared" si="20"/>
        <v>0</v>
      </c>
      <c r="O197" s="70">
        <f t="shared" si="20"/>
        <v>0</v>
      </c>
      <c r="P197" s="70">
        <f t="shared" si="20"/>
        <v>0</v>
      </c>
      <c r="Q197" s="70">
        <f>SUM(Q198:Q200)</f>
        <v>514775139</v>
      </c>
      <c r="R197" s="70"/>
      <c r="S197" s="120">
        <f>SUM(C197:Q197)</f>
        <v>-86856815108</v>
      </c>
      <c r="T197" s="309">
        <f>SUM(T198:T200)</f>
        <v>-86856815108</v>
      </c>
      <c r="U197" s="316"/>
      <c r="V197" s="316"/>
      <c r="W197" s="89">
        <f t="shared" si="19"/>
        <v>0</v>
      </c>
    </row>
    <row r="198" spans="1:23" ht="20.100000000000001" hidden="1" customHeight="1">
      <c r="A198" s="186" t="s">
        <v>59</v>
      </c>
      <c r="B198" s="131"/>
      <c r="C198" s="205">
        <v>-53305967592</v>
      </c>
      <c r="D198" s="95"/>
      <c r="E198" s="95"/>
      <c r="F198" s="95"/>
      <c r="G198" s="95"/>
      <c r="H198" s="95"/>
      <c r="I198" s="95"/>
      <c r="J198" s="95"/>
      <c r="K198" s="206">
        <v>-1944086465</v>
      </c>
      <c r="L198" s="95"/>
      <c r="M198" s="95"/>
      <c r="N198" s="95"/>
      <c r="O198" s="95"/>
      <c r="P198" s="95"/>
      <c r="Q198" s="95"/>
      <c r="R198" s="95"/>
      <c r="S198" s="122">
        <f t="shared" si="18"/>
        <v>-55250054057</v>
      </c>
      <c r="T198" s="209">
        <v>-55250054057</v>
      </c>
      <c r="U198" s="293"/>
      <c r="V198" s="293"/>
      <c r="W198" s="89">
        <f t="shared" si="19"/>
        <v>0</v>
      </c>
    </row>
    <row r="199" spans="1:23" ht="20.100000000000001" hidden="1" customHeight="1">
      <c r="A199" s="186" t="s">
        <v>204</v>
      </c>
      <c r="B199" s="131"/>
      <c r="C199" s="205">
        <v>-32768786000</v>
      </c>
      <c r="D199" s="95"/>
      <c r="E199" s="95"/>
      <c r="F199" s="95"/>
      <c r="G199" s="95"/>
      <c r="H199" s="95"/>
      <c r="I199" s="95"/>
      <c r="J199" s="95"/>
      <c r="K199" s="206">
        <v>1445204000</v>
      </c>
      <c r="L199" s="95"/>
      <c r="M199" s="95"/>
      <c r="N199" s="95"/>
      <c r="O199" s="95"/>
      <c r="P199" s="95"/>
      <c r="Q199" s="213">
        <v>463409000</v>
      </c>
      <c r="R199" s="95"/>
      <c r="S199" s="122">
        <f t="shared" si="18"/>
        <v>-30860173000</v>
      </c>
      <c r="T199" s="209">
        <v>-30860173000</v>
      </c>
      <c r="U199" s="293"/>
      <c r="V199" s="293"/>
      <c r="W199" s="89">
        <f t="shared" si="19"/>
        <v>0</v>
      </c>
    </row>
    <row r="200" spans="1:23" ht="20.100000000000001" hidden="1" customHeight="1">
      <c r="A200" s="186" t="s">
        <v>173</v>
      </c>
      <c r="B200" s="131"/>
      <c r="C200" s="205">
        <v>-802385804</v>
      </c>
      <c r="D200" s="95"/>
      <c r="E200" s="95"/>
      <c r="F200" s="95"/>
      <c r="G200" s="95"/>
      <c r="H200" s="95"/>
      <c r="I200" s="95"/>
      <c r="J200" s="95"/>
      <c r="K200" s="206">
        <v>4431614</v>
      </c>
      <c r="L200" s="95"/>
      <c r="M200" s="95"/>
      <c r="N200" s="95"/>
      <c r="O200" s="95"/>
      <c r="P200" s="95"/>
      <c r="Q200" s="213">
        <v>51366139</v>
      </c>
      <c r="R200" s="95"/>
      <c r="S200" s="122">
        <f t="shared" si="18"/>
        <v>-746588051</v>
      </c>
      <c r="T200" s="209">
        <v>-746588051</v>
      </c>
      <c r="U200" s="293"/>
      <c r="V200" s="293"/>
      <c r="W200" s="89">
        <f t="shared" si="19"/>
        <v>0</v>
      </c>
    </row>
    <row r="201" spans="1:23" ht="20.100000000000001" hidden="1" customHeight="1">
      <c r="A201" s="116" t="s">
        <v>42</v>
      </c>
      <c r="B201" s="139"/>
      <c r="C201" s="207">
        <v>-5013245005000</v>
      </c>
      <c r="D201" s="98"/>
      <c r="E201" s="98"/>
      <c r="F201" s="98"/>
      <c r="G201" s="98"/>
      <c r="H201" s="98"/>
      <c r="I201" s="98"/>
      <c r="J201" s="98"/>
      <c r="K201" s="215">
        <v>567763326000</v>
      </c>
      <c r="L201" s="98"/>
      <c r="M201" s="98"/>
      <c r="N201" s="98"/>
      <c r="O201" s="98"/>
      <c r="P201" s="98"/>
      <c r="Q201" s="98">
        <v>220696831000</v>
      </c>
      <c r="R201" s="98"/>
      <c r="S201" s="120">
        <f>SUM(C201:Q201)</f>
        <v>-4224784848000</v>
      </c>
      <c r="T201" s="221">
        <v>-4224784848000</v>
      </c>
      <c r="U201" s="300"/>
      <c r="V201" s="300"/>
      <c r="W201" s="89">
        <f t="shared" si="19"/>
        <v>0</v>
      </c>
    </row>
    <row r="202" spans="1:23" ht="20.100000000000001" hidden="1" customHeight="1">
      <c r="A202" s="116" t="s">
        <v>38</v>
      </c>
      <c r="B202" s="139"/>
      <c r="C202" s="118">
        <f t="shared" ref="C202:Q202" si="21">SUM(C203:C204)</f>
        <v>-6226185000000</v>
      </c>
      <c r="D202" s="70">
        <f t="shared" si="21"/>
        <v>0</v>
      </c>
      <c r="E202" s="70">
        <f t="shared" si="21"/>
        <v>0</v>
      </c>
      <c r="F202" s="70">
        <f t="shared" si="21"/>
        <v>0</v>
      </c>
      <c r="G202" s="70">
        <f t="shared" si="21"/>
        <v>0</v>
      </c>
      <c r="H202" s="70">
        <f t="shared" si="21"/>
        <v>0</v>
      </c>
      <c r="I202" s="70">
        <f t="shared" si="21"/>
        <v>0</v>
      </c>
      <c r="J202" s="70">
        <f t="shared" si="21"/>
        <v>0</v>
      </c>
      <c r="K202" s="70">
        <f t="shared" si="21"/>
        <v>0</v>
      </c>
      <c r="L202" s="123">
        <f t="shared" si="21"/>
        <v>6226185000000</v>
      </c>
      <c r="M202" s="123">
        <f t="shared" si="21"/>
        <v>-6250285000000</v>
      </c>
      <c r="N202" s="70">
        <f t="shared" si="21"/>
        <v>0</v>
      </c>
      <c r="O202" s="70">
        <f t="shared" si="21"/>
        <v>0</v>
      </c>
      <c r="P202" s="70">
        <f t="shared" si="21"/>
        <v>0</v>
      </c>
      <c r="Q202" s="70">
        <f t="shared" si="21"/>
        <v>-42488321</v>
      </c>
      <c r="R202" s="70"/>
      <c r="S202" s="120">
        <f t="shared" si="18"/>
        <v>-6250327488321</v>
      </c>
      <c r="T202" s="309">
        <f>SUM(T203:T204)</f>
        <v>-6250327488321</v>
      </c>
      <c r="U202" s="316"/>
      <c r="V202" s="316"/>
      <c r="W202" s="89">
        <f t="shared" si="19"/>
        <v>0</v>
      </c>
    </row>
    <row r="203" spans="1:23" ht="20.100000000000001" hidden="1" customHeight="1">
      <c r="A203" s="142" t="s">
        <v>174</v>
      </c>
      <c r="B203" s="131"/>
      <c r="C203" s="205">
        <v>0</v>
      </c>
      <c r="D203" s="95"/>
      <c r="E203" s="95"/>
      <c r="F203" s="95"/>
      <c r="G203" s="95"/>
      <c r="H203" s="95"/>
      <c r="I203" s="95"/>
      <c r="J203" s="95"/>
      <c r="K203" s="95"/>
      <c r="L203" s="144"/>
      <c r="M203" s="144"/>
      <c r="N203" s="95"/>
      <c r="O203" s="95"/>
      <c r="P203" s="95"/>
      <c r="Q203" s="246">
        <v>-42488321</v>
      </c>
      <c r="R203" s="95"/>
      <c r="S203" s="122">
        <f>SUM(C203:Q203)</f>
        <v>-42488321</v>
      </c>
      <c r="T203" s="209">
        <v>-42488321</v>
      </c>
      <c r="U203" s="293"/>
      <c r="V203" s="293"/>
      <c r="W203" s="89">
        <f t="shared" si="19"/>
        <v>0</v>
      </c>
    </row>
    <row r="204" spans="1:23" ht="20.100000000000001" hidden="1" customHeight="1">
      <c r="A204" s="196" t="s">
        <v>32</v>
      </c>
      <c r="B204" s="131"/>
      <c r="C204" s="205">
        <v>-6226185000000</v>
      </c>
      <c r="D204" s="95"/>
      <c r="E204" s="95"/>
      <c r="F204" s="95"/>
      <c r="G204" s="95"/>
      <c r="H204" s="95"/>
      <c r="I204" s="95"/>
      <c r="J204" s="95"/>
      <c r="K204" s="95"/>
      <c r="L204" s="206">
        <v>6226185000000</v>
      </c>
      <c r="M204" s="206">
        <v>-6250285000000</v>
      </c>
      <c r="N204" s="95"/>
      <c r="O204" s="95"/>
      <c r="P204" s="95"/>
      <c r="Q204" s="95"/>
      <c r="R204" s="95"/>
      <c r="S204" s="122">
        <f t="shared" si="18"/>
        <v>-6250285000000</v>
      </c>
      <c r="T204" s="209">
        <v>-6250285000000</v>
      </c>
      <c r="U204" s="293"/>
      <c r="V204" s="293"/>
      <c r="W204" s="89">
        <f t="shared" si="19"/>
        <v>0</v>
      </c>
    </row>
    <row r="205" spans="1:23" ht="20.100000000000001" hidden="1" customHeight="1">
      <c r="A205" s="140" t="s">
        <v>4</v>
      </c>
      <c r="B205" s="139"/>
      <c r="C205" s="118">
        <f t="shared" ref="C205:T205" si="22">+C192+C196+C197+C201+C202</f>
        <v>-11510700227450</v>
      </c>
      <c r="D205" s="118">
        <f t="shared" si="22"/>
        <v>0</v>
      </c>
      <c r="E205" s="118">
        <f t="shared" si="22"/>
        <v>0</v>
      </c>
      <c r="F205" s="118">
        <f t="shared" si="22"/>
        <v>0</v>
      </c>
      <c r="G205" s="118">
        <f t="shared" si="22"/>
        <v>0</v>
      </c>
      <c r="H205" s="118">
        <f t="shared" si="22"/>
        <v>181140914054</v>
      </c>
      <c r="I205" s="118">
        <f t="shared" si="22"/>
        <v>-163824425391</v>
      </c>
      <c r="J205" s="118">
        <f t="shared" si="22"/>
        <v>0</v>
      </c>
      <c r="K205" s="118">
        <f t="shared" si="22"/>
        <v>567471978149</v>
      </c>
      <c r="L205" s="118">
        <f t="shared" si="22"/>
        <v>6226185000000</v>
      </c>
      <c r="M205" s="118">
        <f t="shared" si="22"/>
        <v>-6250285000000</v>
      </c>
      <c r="N205" s="118">
        <f t="shared" si="22"/>
        <v>0</v>
      </c>
      <c r="O205" s="118">
        <f t="shared" si="22"/>
        <v>0</v>
      </c>
      <c r="P205" s="118">
        <f t="shared" si="22"/>
        <v>0</v>
      </c>
      <c r="Q205" s="118">
        <f t="shared" si="22"/>
        <v>221169117818</v>
      </c>
      <c r="R205" s="118"/>
      <c r="S205" s="135">
        <f t="shared" si="22"/>
        <v>-10728842642820</v>
      </c>
      <c r="T205" s="313">
        <f t="shared" si="22"/>
        <v>-10728842642820</v>
      </c>
      <c r="U205" s="319"/>
      <c r="V205" s="319"/>
      <c r="W205" s="89">
        <f t="shared" si="19"/>
        <v>0</v>
      </c>
    </row>
    <row r="206" spans="1:23" ht="20.100000000000001" hidden="1" customHeight="1">
      <c r="A206" s="111"/>
      <c r="B206" s="141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122"/>
      <c r="T206" s="311"/>
      <c r="U206" s="292"/>
      <c r="V206" s="292"/>
      <c r="W206" s="89">
        <f t="shared" si="19"/>
        <v>0</v>
      </c>
    </row>
    <row r="207" spans="1:23" ht="20.100000000000001" hidden="1" customHeight="1">
      <c r="A207" s="136" t="s">
        <v>52</v>
      </c>
      <c r="B207" s="138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122"/>
      <c r="T207" s="311"/>
      <c r="U207" s="292"/>
      <c r="V207" s="292"/>
      <c r="W207" s="89">
        <f t="shared" si="19"/>
        <v>0</v>
      </c>
    </row>
    <row r="208" spans="1:23" ht="20.100000000000001" hidden="1" customHeight="1">
      <c r="A208" s="142" t="s">
        <v>53</v>
      </c>
      <c r="B208" s="143"/>
      <c r="C208" s="201">
        <v>-6503154600470</v>
      </c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235">
        <v>-6503154600470</v>
      </c>
      <c r="T208" s="224">
        <v>-6503154600470</v>
      </c>
      <c r="U208" s="301"/>
      <c r="V208" s="301"/>
      <c r="W208" s="89">
        <f t="shared" si="19"/>
        <v>0</v>
      </c>
    </row>
    <row r="209" spans="1:27" ht="20.100000000000001" hidden="1" customHeight="1">
      <c r="A209" s="142" t="s">
        <v>187</v>
      </c>
      <c r="B209" s="191"/>
      <c r="C209" s="240">
        <v>2531063113985</v>
      </c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22">
        <f>-S208-S210</f>
        <v>2894410761507</v>
      </c>
      <c r="T209" s="241">
        <v>2894410761507</v>
      </c>
      <c r="U209" s="302"/>
      <c r="V209" s="302"/>
      <c r="W209" s="89">
        <f t="shared" si="19"/>
        <v>0</v>
      </c>
    </row>
    <row r="210" spans="1:27" ht="20.100000000000001" hidden="1" customHeight="1">
      <c r="A210" s="134" t="s">
        <v>54</v>
      </c>
      <c r="B210" s="145"/>
      <c r="C210" s="234">
        <f>-C212+C205</f>
        <v>-6503154600470</v>
      </c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155">
        <f>+S212-S205</f>
        <v>3608743838963</v>
      </c>
      <c r="T210" s="313">
        <f>+T212-T205</f>
        <v>3608743838963</v>
      </c>
      <c r="U210" s="319"/>
      <c r="V210" s="319"/>
      <c r="W210" s="321">
        <f t="shared" si="19"/>
        <v>0</v>
      </c>
    </row>
    <row r="211" spans="1:27" ht="20.100000000000001" hidden="1" customHeight="1">
      <c r="A211" s="136"/>
      <c r="B211" s="146"/>
      <c r="C211" s="121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122"/>
      <c r="T211" s="147"/>
      <c r="U211" s="303"/>
      <c r="V211" s="303"/>
      <c r="W211" s="89">
        <f t="shared" si="19"/>
        <v>0</v>
      </c>
    </row>
    <row r="212" spans="1:27" ht="20.100000000000001" hidden="1" customHeight="1" thickBot="1">
      <c r="A212" s="134" t="s">
        <v>55</v>
      </c>
      <c r="B212" s="148"/>
      <c r="C212" s="233">
        <f>-C189</f>
        <v>-5007545626980</v>
      </c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56">
        <f>+-S189</f>
        <v>-7120098803857</v>
      </c>
      <c r="T212" s="314">
        <f>-T189</f>
        <v>-7120098803857</v>
      </c>
      <c r="U212" s="319"/>
      <c r="V212" s="319"/>
      <c r="W212" s="89">
        <f t="shared" si="19"/>
        <v>0</v>
      </c>
    </row>
    <row r="213" spans="1:27" ht="20.100000000000001" hidden="1" customHeight="1"/>
    <row r="214" spans="1:27" ht="20.100000000000001" hidden="1" customHeight="1">
      <c r="C214" s="103" t="s">
        <v>210</v>
      </c>
      <c r="D214" s="150">
        <f t="shared" ref="D214:Q214" si="23">D147+D159+D160+D161+D164+D170+D179+D182+D192+D196+D197+D201+D202+D210</f>
        <v>-1278357109</v>
      </c>
      <c r="E214" s="150">
        <f t="shared" si="23"/>
        <v>992911603</v>
      </c>
      <c r="F214" s="150">
        <f t="shared" si="23"/>
        <v>-1717242019000</v>
      </c>
      <c r="G214" s="150">
        <f t="shared" si="23"/>
        <v>3303799519000</v>
      </c>
      <c r="H214" s="150">
        <f t="shared" si="23"/>
        <v>181140914054</v>
      </c>
      <c r="I214" s="150">
        <f t="shared" si="23"/>
        <v>-163824425391</v>
      </c>
      <c r="J214" s="150">
        <f t="shared" si="23"/>
        <v>325351741</v>
      </c>
      <c r="K214" s="150">
        <f t="shared" si="23"/>
        <v>567301849111</v>
      </c>
      <c r="L214" s="150">
        <f t="shared" si="23"/>
        <v>6226185000000</v>
      </c>
      <c r="M214" s="150">
        <f t="shared" si="23"/>
        <v>-6250285000000</v>
      </c>
      <c r="N214" s="150">
        <f t="shared" si="23"/>
        <v>18458907512</v>
      </c>
      <c r="O214" s="150">
        <f t="shared" si="23"/>
        <v>-20682174793</v>
      </c>
      <c r="P214" s="150">
        <f t="shared" si="23"/>
        <v>-725620597</v>
      </c>
      <c r="Q214" s="150">
        <f t="shared" si="23"/>
        <v>222043249491</v>
      </c>
      <c r="R214" s="150"/>
      <c r="S214" s="150">
        <f>S147+S159+S160+S161+S164+S170+S179+S182+S192+S196+S197+S201+S202+S210</f>
        <v>0</v>
      </c>
    </row>
    <row r="215" spans="1:27" ht="20.100000000000001" hidden="1" customHeight="1">
      <c r="S215" s="89"/>
    </row>
    <row r="216" spans="1:27" ht="20.100000000000001" hidden="1" customHeight="1">
      <c r="C216" s="151" t="s">
        <v>211</v>
      </c>
      <c r="D216" s="150">
        <f t="shared" ref="D216:S216" si="24">D142+D214</f>
        <v>-2271268712</v>
      </c>
      <c r="E216" s="150">
        <f t="shared" si="24"/>
        <v>1872040057</v>
      </c>
      <c r="F216" s="150">
        <f t="shared" si="24"/>
        <v>-5021041538000</v>
      </c>
      <c r="G216" s="150">
        <f t="shared" si="24"/>
        <v>7179628217000</v>
      </c>
      <c r="H216" s="150">
        <f t="shared" si="24"/>
        <v>344965339445</v>
      </c>
      <c r="I216" s="150">
        <f t="shared" si="24"/>
        <v>-312584259266</v>
      </c>
      <c r="J216" s="150">
        <f t="shared" si="24"/>
        <v>519863095</v>
      </c>
      <c r="K216" s="150">
        <f t="shared" si="24"/>
        <v>1179489277301</v>
      </c>
      <c r="L216" s="150">
        <f t="shared" si="24"/>
        <v>12476470000000</v>
      </c>
      <c r="M216" s="150">
        <f t="shared" si="24"/>
        <v>-11420570000000</v>
      </c>
      <c r="N216" s="150">
        <f t="shared" si="24"/>
        <v>35828623287</v>
      </c>
      <c r="O216" s="150">
        <f t="shared" si="24"/>
        <v>-39767600366</v>
      </c>
      <c r="P216" s="150">
        <f t="shared" si="24"/>
        <v>-739267710</v>
      </c>
      <c r="Q216" s="150">
        <f t="shared" si="24"/>
        <v>202732435272</v>
      </c>
      <c r="R216" s="150">
        <f t="shared" si="24"/>
        <v>171259999854</v>
      </c>
      <c r="S216" s="150">
        <f t="shared" si="24"/>
        <v>2258321755781</v>
      </c>
    </row>
    <row r="217" spans="1:27" ht="19.2" customHeight="1">
      <c r="S217" s="89"/>
      <c r="Y217" s="306">
        <f>Y137-Y143</f>
        <v>0</v>
      </c>
      <c r="AA217" s="306">
        <f>AA137-AA143</f>
        <v>0</v>
      </c>
    </row>
    <row r="218" spans="1:27">
      <c r="S218" s="89"/>
    </row>
    <row r="219" spans="1:27">
      <c r="S219" s="89"/>
    </row>
    <row r="220" spans="1:27">
      <c r="S220" s="89"/>
    </row>
  </sheetData>
  <autoFilter ref="A3:AE136"/>
  <customSheetViews>
    <customSheetView guid="{FCEC90E1-064A-47C2-BBCA-B539C4D7DA04}" showPageBreaks="1" printArea="1" showAutoFilter="1" hiddenRows="1" hiddenColumns="1" state="hidden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AE136"/>
    </customSheetView>
    <customSheetView guid="{C0EB92A2-550F-4994-BABC-FD160CA8AEF3}" showPageBreaks="1" printArea="1" showAutoFilter="1" hiddenRows="1" hiddenColumns="1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AF1"/>
    </customSheetView>
    <customSheetView guid="{345E6AB3-76D0-436A-B51D-132C5D34B360}" showPageBreaks="1" printArea="1" showAutoFilter="1" hiddenRows="1" hiddenColumns="1" state="hidden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AE136"/>
    </customSheetView>
  </customSheetViews>
  <mergeCells count="41">
    <mergeCell ref="T1:W1"/>
    <mergeCell ref="X1:AA1"/>
    <mergeCell ref="AB1:AE1"/>
    <mergeCell ref="C2:C3"/>
    <mergeCell ref="D2:E2"/>
    <mergeCell ref="F2:G2"/>
    <mergeCell ref="H2:I2"/>
    <mergeCell ref="J2:K2"/>
    <mergeCell ref="L2:M2"/>
    <mergeCell ref="N2:N3"/>
    <mergeCell ref="AB2:AB3"/>
    <mergeCell ref="AC2:AC3"/>
    <mergeCell ref="AD2:AD3"/>
    <mergeCell ref="AE2:AE3"/>
    <mergeCell ref="Z2:Z3"/>
    <mergeCell ref="AA2:AA3"/>
    <mergeCell ref="V2:V3"/>
    <mergeCell ref="W2:W3"/>
    <mergeCell ref="O2:O3"/>
    <mergeCell ref="X2:X3"/>
    <mergeCell ref="Y2:Y3"/>
    <mergeCell ref="P2:P3"/>
    <mergeCell ref="Q2:Q3"/>
    <mergeCell ref="R2:R3"/>
    <mergeCell ref="S2:S3"/>
    <mergeCell ref="T2:T3"/>
    <mergeCell ref="U2:U3"/>
    <mergeCell ref="A100:B100"/>
    <mergeCell ref="A159:B159"/>
    <mergeCell ref="A160:B160"/>
    <mergeCell ref="A4:B4"/>
    <mergeCell ref="A161:B161"/>
    <mergeCell ref="A27:B27"/>
    <mergeCell ref="A29:B29"/>
    <mergeCell ref="A36:B36"/>
    <mergeCell ref="A76:B76"/>
    <mergeCell ref="A77:B77"/>
    <mergeCell ref="A84:B84"/>
    <mergeCell ref="A86:B86"/>
    <mergeCell ref="A94:B94"/>
    <mergeCell ref="A20:B20"/>
  </mergeCells>
  <phoneticPr fontId="4"/>
  <pageMargins left="1.1811023622047245" right="0.23622047244094491" top="0.3149606299212598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93" max="30" man="1"/>
    <brk id="143" max="30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4"/>
  <sheetViews>
    <sheetView showGridLines="0" zoomScaleNormal="100" zoomScaleSheetLayoutView="100" workbookViewId="0"/>
  </sheetViews>
  <sheetFormatPr defaultColWidth="9" defaultRowHeight="12"/>
  <cols>
    <col min="1" max="1" width="1.88671875" style="496" customWidth="1"/>
    <col min="2" max="2" width="36" style="496" customWidth="1"/>
    <col min="3" max="3" width="17.6640625" style="496" bestFit="1" customWidth="1"/>
    <col min="4" max="4" width="17.77734375" style="496" bestFit="1" customWidth="1"/>
    <col min="5" max="5" width="12.33203125" style="496" customWidth="1"/>
    <col min="6" max="16384" width="9" style="496"/>
  </cols>
  <sheetData>
    <row r="1" spans="2:5" ht="21.75" customHeight="1">
      <c r="B1" s="665" t="s">
        <v>435</v>
      </c>
      <c r="C1" s="665"/>
      <c r="D1" s="665"/>
      <c r="E1" s="650"/>
    </row>
    <row r="2" spans="2:5" ht="21.75" customHeight="1">
      <c r="B2" s="666" t="s">
        <v>453</v>
      </c>
      <c r="C2" s="666"/>
      <c r="D2" s="666"/>
    </row>
    <row r="3" spans="2:5" ht="15.75" customHeight="1" thickBot="1">
      <c r="D3" s="497" t="s">
        <v>437</v>
      </c>
    </row>
    <row r="4" spans="2:5" ht="15.75" customHeight="1">
      <c r="B4" s="498"/>
      <c r="C4" s="499" t="s">
        <v>454</v>
      </c>
      <c r="D4" s="500" t="s">
        <v>439</v>
      </c>
    </row>
    <row r="5" spans="2:5">
      <c r="B5" s="501"/>
      <c r="C5" s="502" t="s">
        <v>526</v>
      </c>
      <c r="D5" s="503" t="s">
        <v>527</v>
      </c>
    </row>
    <row r="6" spans="2:5">
      <c r="B6" s="501"/>
      <c r="C6" s="502" t="s">
        <v>528</v>
      </c>
      <c r="D6" s="503" t="s">
        <v>529</v>
      </c>
    </row>
    <row r="7" spans="2:5" ht="19.5" customHeight="1">
      <c r="B7" s="489" t="s">
        <v>286</v>
      </c>
      <c r="C7" s="504">
        <v>45230</v>
      </c>
      <c r="D7" s="505">
        <v>42678</v>
      </c>
      <c r="E7" s="646"/>
    </row>
    <row r="8" spans="2:5" ht="19.5" customHeight="1">
      <c r="B8" s="489" t="s">
        <v>344</v>
      </c>
      <c r="C8" s="504">
        <v>2847</v>
      </c>
      <c r="D8" s="505">
        <v>2961</v>
      </c>
      <c r="E8" s="646"/>
    </row>
    <row r="9" spans="2:5" ht="19.5" customHeight="1">
      <c r="B9" s="489" t="s">
        <v>295</v>
      </c>
      <c r="C9" s="504">
        <v>-1782</v>
      </c>
      <c r="D9" s="505">
        <v>4788</v>
      </c>
      <c r="E9" s="646"/>
    </row>
    <row r="10" spans="2:5" ht="19.5" customHeight="1">
      <c r="B10" s="489" t="s">
        <v>296</v>
      </c>
      <c r="C10" s="504">
        <v>86</v>
      </c>
      <c r="D10" s="505">
        <v>68</v>
      </c>
      <c r="E10" s="646"/>
    </row>
    <row r="11" spans="2:5" ht="19.5" customHeight="1">
      <c r="B11" s="489" t="s">
        <v>346</v>
      </c>
      <c r="C11" s="504">
        <v>65982</v>
      </c>
      <c r="D11" s="505">
        <v>68736</v>
      </c>
      <c r="E11" s="646"/>
    </row>
    <row r="12" spans="2:5" ht="19.5" customHeight="1">
      <c r="B12" s="489" t="s">
        <v>347</v>
      </c>
      <c r="C12" s="504">
        <v>180199</v>
      </c>
      <c r="D12" s="505">
        <v>377988</v>
      </c>
      <c r="E12" s="646"/>
    </row>
    <row r="13" spans="2:5" ht="19.5" customHeight="1">
      <c r="B13" s="489" t="s">
        <v>339</v>
      </c>
      <c r="C13" s="504">
        <v>132092</v>
      </c>
      <c r="D13" s="505">
        <v>125757</v>
      </c>
      <c r="E13" s="646"/>
    </row>
    <row r="14" spans="2:5" ht="19.5" customHeight="1">
      <c r="B14" s="489" t="s">
        <v>348</v>
      </c>
      <c r="C14" s="504">
        <v>36702</v>
      </c>
      <c r="D14" s="505">
        <v>37779</v>
      </c>
      <c r="E14" s="646"/>
    </row>
    <row r="15" spans="2:5" ht="19.5" customHeight="1">
      <c r="B15" s="489" t="s">
        <v>470</v>
      </c>
      <c r="C15" s="504">
        <v>31532</v>
      </c>
      <c r="D15" s="505">
        <v>32035</v>
      </c>
      <c r="E15" s="646"/>
    </row>
    <row r="16" spans="2:5" ht="19.5" customHeight="1">
      <c r="B16" s="489" t="s">
        <v>349</v>
      </c>
      <c r="C16" s="504">
        <v>16752079</v>
      </c>
      <c r="D16" s="505">
        <v>16660033</v>
      </c>
      <c r="E16" s="646"/>
    </row>
    <row r="17" spans="2:5" ht="19.5" customHeight="1">
      <c r="B17" s="489" t="s">
        <v>361</v>
      </c>
      <c r="C17" s="504">
        <v>50954</v>
      </c>
      <c r="D17" s="505">
        <v>56882</v>
      </c>
      <c r="E17" s="646"/>
    </row>
    <row r="18" spans="2:5" ht="19.5" customHeight="1">
      <c r="B18" s="489" t="s">
        <v>316</v>
      </c>
      <c r="C18" s="504">
        <v>2032</v>
      </c>
      <c r="D18" s="505">
        <v>1863</v>
      </c>
      <c r="E18" s="646"/>
    </row>
    <row r="19" spans="2:5" ht="19.5" customHeight="1">
      <c r="B19" s="489" t="s">
        <v>355</v>
      </c>
      <c r="C19" s="504">
        <v>23866</v>
      </c>
      <c r="D19" s="505">
        <v>24533</v>
      </c>
      <c r="E19" s="646"/>
    </row>
    <row r="20" spans="2:5" ht="19.5" customHeight="1">
      <c r="B20" s="489" t="s">
        <v>358</v>
      </c>
      <c r="C20" s="504">
        <v>637</v>
      </c>
      <c r="D20" s="505">
        <v>-623</v>
      </c>
      <c r="E20" s="646"/>
    </row>
    <row r="21" spans="2:5" ht="19.5" customHeight="1">
      <c r="B21" s="489" t="s">
        <v>359</v>
      </c>
      <c r="C21" s="504">
        <v>-35</v>
      </c>
      <c r="D21" s="505">
        <v>60</v>
      </c>
      <c r="E21" s="646"/>
    </row>
    <row r="22" spans="2:5" ht="19.5" customHeight="1" thickBot="1">
      <c r="B22" s="506" t="s">
        <v>44</v>
      </c>
      <c r="C22" s="507">
        <v>17322426</v>
      </c>
      <c r="D22" s="508">
        <v>17435543</v>
      </c>
      <c r="E22" s="646"/>
    </row>
    <row r="23" spans="2:5" ht="7.5" customHeight="1">
      <c r="B23" s="654"/>
      <c r="C23" s="654"/>
      <c r="D23" s="654"/>
    </row>
    <row r="24" spans="2:5" s="647" customFormat="1" ht="16.5" customHeight="1"/>
  </sheetData>
  <customSheetViews>
    <customSheetView guid="{FCEC90E1-064A-47C2-BBCA-B539C4D7DA04}" showPageBreaks="1" showGridLines="0" fitToPage="1" printArea="1">
      <selection activeCell="F5" sqref="F5:G6"/>
      <pageMargins left="0.78740157480314965" right="0.78740157480314965" top="0.98425196850393704" bottom="0.98425196850393704" header="0.51181102362204722" footer="0.51181102362204722"/>
      <printOptions horizontalCentered="1"/>
      <pageSetup paperSize="9" scale="87" orientation="landscape" r:id="rId1"/>
      <headerFooter alignWithMargins="0"/>
    </customSheetView>
    <customSheetView guid="{C0EB92A2-550F-4994-BABC-FD160CA8AEF3}" showPageBreaks="1" showGridLines="0" fitToPage="1" printArea="1" topLeftCell="A14">
      <selection activeCell="A35" sqref="A35"/>
      <pageMargins left="0.78740157480314965" right="0.78740157480314965" top="0.98425196850393704" bottom="0.98425196850393704" header="0.51181102362204722" footer="0.51181102362204722"/>
      <printOptions horizontalCentered="1"/>
      <pageSetup paperSize="9" scale="87" orientation="landscape" r:id="rId2"/>
      <headerFooter alignWithMargins="0"/>
    </customSheetView>
    <customSheetView guid="{345E6AB3-76D0-436A-B51D-132C5D34B360}" showPageBreaks="1" showGridLines="0" fitToPage="1" printArea="1" topLeftCell="A10">
      <selection activeCell="F31" sqref="F31"/>
      <pageMargins left="0.78740157480314965" right="0.78740157480314965" top="0.98425196850393704" bottom="0.98425196850393704" header="0.51181102362204722" footer="0.51181102362204722"/>
      <printOptions horizontalCentered="1"/>
      <pageSetup paperSize="9" scale="87" orientation="landscape" r:id="rId3"/>
      <headerFooter alignWithMargins="0"/>
    </customSheetView>
  </customSheetViews>
  <mergeCells count="2">
    <mergeCell ref="B1:D1"/>
    <mergeCell ref="B2:D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showGridLines="0" zoomScaleNormal="100" zoomScaleSheetLayoutView="100" workbookViewId="0">
      <selection activeCell="B1" sqref="B1:D1"/>
    </sheetView>
  </sheetViews>
  <sheetFormatPr defaultColWidth="9" defaultRowHeight="12"/>
  <cols>
    <col min="1" max="1" width="1.109375" style="496" customWidth="1"/>
    <col min="2" max="2" width="40.21875" style="496" bestFit="1" customWidth="1"/>
    <col min="3" max="3" width="17.6640625" style="496" bestFit="1" customWidth="1"/>
    <col min="4" max="4" width="17.77734375" style="496" bestFit="1" customWidth="1"/>
    <col min="5" max="5" width="9" style="496"/>
    <col min="6" max="6" width="8.44140625" style="496" bestFit="1" customWidth="1"/>
    <col min="7" max="7" width="9" style="496"/>
    <col min="8" max="8" width="22.88671875" style="496" bestFit="1" customWidth="1"/>
    <col min="9" max="16384" width="9" style="496"/>
  </cols>
  <sheetData>
    <row r="1" spans="2:8" ht="21.75" customHeight="1">
      <c r="B1" s="665" t="s">
        <v>435</v>
      </c>
      <c r="C1" s="665"/>
      <c r="D1" s="665"/>
      <c r="E1" s="650"/>
    </row>
    <row r="2" spans="2:8" ht="21.75" customHeight="1">
      <c r="B2" s="666" t="s">
        <v>455</v>
      </c>
      <c r="C2" s="666"/>
      <c r="D2" s="666"/>
    </row>
    <row r="3" spans="2:8" ht="15.75" customHeight="1" thickBot="1">
      <c r="D3" s="497" t="s">
        <v>437</v>
      </c>
    </row>
    <row r="4" spans="2:8" ht="15.75" customHeight="1">
      <c r="B4" s="498"/>
      <c r="C4" s="499" t="s">
        <v>438</v>
      </c>
      <c r="D4" s="500" t="s">
        <v>439</v>
      </c>
    </row>
    <row r="5" spans="2:8">
      <c r="B5" s="501"/>
      <c r="C5" s="648" t="s">
        <v>526</v>
      </c>
      <c r="D5" s="649" t="s">
        <v>527</v>
      </c>
    </row>
    <row r="6" spans="2:8">
      <c r="B6" s="501"/>
      <c r="C6" s="648" t="s">
        <v>528</v>
      </c>
      <c r="D6" s="649" t="s">
        <v>529</v>
      </c>
    </row>
    <row r="7" spans="2:8" ht="19.5" customHeight="1">
      <c r="B7" s="489" t="s">
        <v>49</v>
      </c>
      <c r="C7" s="504">
        <v>2443708</v>
      </c>
      <c r="D7" s="505">
        <v>3863621</v>
      </c>
      <c r="H7" s="664"/>
    </row>
    <row r="8" spans="2:8" ht="19.5" customHeight="1">
      <c r="B8" s="489" t="s">
        <v>7</v>
      </c>
      <c r="C8" s="504">
        <v>-17322426</v>
      </c>
      <c r="D8" s="505">
        <v>-17435543</v>
      </c>
      <c r="H8" s="664"/>
    </row>
    <row r="9" spans="2:8" ht="19.5" customHeight="1">
      <c r="B9" s="489" t="s">
        <v>471</v>
      </c>
      <c r="C9" s="504">
        <v>18031336</v>
      </c>
      <c r="D9" s="505">
        <v>17869575</v>
      </c>
      <c r="H9" s="664"/>
    </row>
    <row r="10" spans="2:8" ht="19.5" customHeight="1">
      <c r="B10" s="478" t="s">
        <v>367</v>
      </c>
      <c r="C10" s="504">
        <v>77025</v>
      </c>
      <c r="D10" s="505">
        <v>82576</v>
      </c>
      <c r="H10" s="664"/>
    </row>
    <row r="11" spans="2:8" ht="19.5" customHeight="1">
      <c r="B11" s="478" t="s">
        <v>368</v>
      </c>
      <c r="C11" s="504">
        <v>17954310</v>
      </c>
      <c r="D11" s="505">
        <v>17786999</v>
      </c>
      <c r="H11" s="664"/>
    </row>
    <row r="12" spans="2:8" ht="19.5" customHeight="1">
      <c r="B12" s="489" t="s">
        <v>472</v>
      </c>
      <c r="C12" s="504">
        <v>5405</v>
      </c>
      <c r="D12" s="505">
        <v>-1325</v>
      </c>
      <c r="H12" s="664"/>
    </row>
    <row r="13" spans="2:8" ht="19.5" customHeight="1">
      <c r="B13" s="489" t="s">
        <v>473</v>
      </c>
      <c r="C13" s="504">
        <v>705598</v>
      </c>
      <c r="D13" s="505">
        <v>-3069805</v>
      </c>
      <c r="H13" s="664"/>
    </row>
    <row r="14" spans="2:8" ht="19.5" customHeight="1">
      <c r="B14" s="489" t="s">
        <v>523</v>
      </c>
      <c r="C14" s="504">
        <v>3863621</v>
      </c>
      <c r="D14" s="505">
        <v>1226522</v>
      </c>
      <c r="H14" s="664"/>
    </row>
    <row r="15" spans="2:8" ht="6" customHeight="1" thickBot="1">
      <c r="B15" s="512"/>
      <c r="C15" s="507"/>
      <c r="D15" s="508"/>
    </row>
    <row r="16" spans="2:8" ht="6" customHeight="1">
      <c r="B16" s="654"/>
      <c r="C16" s="654"/>
      <c r="D16" s="654"/>
    </row>
    <row r="17" ht="16.5" customHeight="1"/>
  </sheetData>
  <customSheetViews>
    <customSheetView guid="{FCEC90E1-064A-47C2-BBCA-B539C4D7DA04}" showPageBreaks="1" showGridLines="0" fitToPage="1" printArea="1">
      <selection activeCell="F18" sqref="F18"/>
      <pageMargins left="0.78740157480314965" right="0.78740157480314965" top="0.98425196850393704" bottom="0.98425196850393704" header="0.51181102362204722" footer="0.51181102362204722"/>
      <printOptions horizontalCentered="1"/>
      <pageSetup paperSize="9" scale="72" orientation="landscape" r:id="rId1"/>
      <headerFooter alignWithMargins="0"/>
    </customSheetView>
    <customSheetView guid="{C0EB92A2-550F-4994-BABC-FD160CA8AEF3}" showPageBreaks="1" showGridLines="0" fitToPage="1" printArea="1">
      <selection activeCell="C21" sqref="C21"/>
      <pageMargins left="0.78740157480314965" right="0.78740157480314965" top="0.98425196850393704" bottom="0.98425196850393704" header="0.51181102362204722" footer="0.51181102362204722"/>
      <printOptions horizontalCentered="1"/>
      <pageSetup paperSize="9" scale="72" orientation="landscape" r:id="rId2"/>
      <headerFooter alignWithMargins="0"/>
    </customSheetView>
    <customSheetView guid="{345E6AB3-76D0-436A-B51D-132C5D34B360}" showPageBreaks="1" showGridLines="0" fitToPage="1" printArea="1" topLeftCell="B3">
      <selection activeCell="G22" sqref="G22"/>
      <pageMargins left="0.78740157480314965" right="0.78740157480314965" top="0.98425196850393704" bottom="0.98425196850393704" header="0.51181102362204722" footer="0.51181102362204722"/>
      <printOptions horizontalCentered="1"/>
      <pageSetup paperSize="9" scale="72" orientation="landscape" r:id="rId3"/>
      <headerFooter alignWithMargins="0"/>
    </customSheetView>
  </customSheetViews>
  <mergeCells count="2">
    <mergeCell ref="B1:D1"/>
    <mergeCell ref="B2:D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76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0"/>
  <sheetViews>
    <sheetView showGridLines="0" zoomScale="90" zoomScaleNormal="90" zoomScaleSheetLayoutView="100" workbookViewId="0">
      <selection activeCell="D9" sqref="D9"/>
    </sheetView>
  </sheetViews>
  <sheetFormatPr defaultColWidth="9" defaultRowHeight="12"/>
  <cols>
    <col min="1" max="1" width="1.33203125" style="468" customWidth="1"/>
    <col min="2" max="2" width="44.109375" style="468" customWidth="1"/>
    <col min="3" max="3" width="17.6640625" style="468" bestFit="1" customWidth="1"/>
    <col min="4" max="4" width="17.77734375" style="468" bestFit="1" customWidth="1"/>
    <col min="5" max="5" width="9" style="468"/>
    <col min="6" max="6" width="4.88671875" style="468" customWidth="1"/>
    <col min="7" max="16384" width="9" style="468"/>
  </cols>
  <sheetData>
    <row r="1" spans="2:5" ht="21.75" customHeight="1">
      <c r="B1" s="667" t="s">
        <v>435</v>
      </c>
      <c r="C1" s="667"/>
      <c r="D1" s="667"/>
      <c r="E1" s="467"/>
    </row>
    <row r="2" spans="2:5" ht="21.75" customHeight="1">
      <c r="B2" s="668" t="s">
        <v>456</v>
      </c>
      <c r="C2" s="668"/>
      <c r="D2" s="668"/>
    </row>
    <row r="3" spans="2:5" ht="15.75" customHeight="1" thickBot="1">
      <c r="D3" s="469" t="s">
        <v>437</v>
      </c>
    </row>
    <row r="4" spans="2:5" ht="15.75" customHeight="1">
      <c r="B4" s="470"/>
      <c r="C4" s="471" t="s">
        <v>438</v>
      </c>
      <c r="D4" s="509" t="s">
        <v>439</v>
      </c>
    </row>
    <row r="5" spans="2:5">
      <c r="B5" s="473"/>
      <c r="C5" s="510" t="s">
        <v>526</v>
      </c>
      <c r="D5" s="511" t="s">
        <v>527</v>
      </c>
    </row>
    <row r="6" spans="2:5">
      <c r="B6" s="473"/>
      <c r="C6" s="510" t="s">
        <v>528</v>
      </c>
      <c r="D6" s="511" t="s">
        <v>529</v>
      </c>
    </row>
    <row r="7" spans="2:5" ht="19.5" customHeight="1">
      <c r="B7" s="489" t="s">
        <v>457</v>
      </c>
      <c r="C7" s="504"/>
      <c r="D7" s="505"/>
    </row>
    <row r="8" spans="2:5" ht="19.5" customHeight="1">
      <c r="B8" s="474" t="s">
        <v>458</v>
      </c>
      <c r="C8" s="504"/>
      <c r="D8" s="505"/>
    </row>
    <row r="9" spans="2:5" ht="19.5" customHeight="1">
      <c r="B9" s="480" t="s">
        <v>474</v>
      </c>
      <c r="C9" s="504">
        <v>73336</v>
      </c>
      <c r="D9" s="505">
        <v>82750</v>
      </c>
    </row>
    <row r="10" spans="2:5" s="496" customFormat="1" ht="19.5" customHeight="1">
      <c r="B10" s="480" t="s">
        <v>368</v>
      </c>
      <c r="C10" s="504">
        <v>17954310</v>
      </c>
      <c r="D10" s="505">
        <v>17786999</v>
      </c>
    </row>
    <row r="11" spans="2:5" s="496" customFormat="1" ht="19.5" customHeight="1">
      <c r="B11" s="478" t="s">
        <v>459</v>
      </c>
      <c r="C11" s="504">
        <v>18027647</v>
      </c>
      <c r="D11" s="505">
        <v>17869750</v>
      </c>
    </row>
    <row r="12" spans="2:5" s="496" customFormat="1" ht="19.5" customHeight="1">
      <c r="B12" s="474" t="s">
        <v>460</v>
      </c>
      <c r="C12" s="504"/>
      <c r="D12" s="505"/>
    </row>
    <row r="13" spans="2:5" s="496" customFormat="1" ht="19.5" customHeight="1">
      <c r="B13" s="478" t="s">
        <v>461</v>
      </c>
      <c r="C13" s="504"/>
      <c r="D13" s="505"/>
    </row>
    <row r="14" spans="2:5" s="496" customFormat="1" ht="19.5" customHeight="1">
      <c r="B14" s="515" t="s">
        <v>286</v>
      </c>
      <c r="C14" s="504">
        <v>-54492</v>
      </c>
      <c r="D14" s="505">
        <v>-51630</v>
      </c>
    </row>
    <row r="15" spans="2:5" s="496" customFormat="1" ht="19.5" customHeight="1">
      <c r="B15" s="515" t="s">
        <v>296</v>
      </c>
      <c r="C15" s="504">
        <v>-422009</v>
      </c>
      <c r="D15" s="505">
        <v>-367223</v>
      </c>
    </row>
    <row r="16" spans="2:5" s="496" customFormat="1" ht="19.5" customHeight="1">
      <c r="B16" s="515" t="s">
        <v>347</v>
      </c>
      <c r="C16" s="504">
        <v>-180199</v>
      </c>
      <c r="D16" s="505">
        <v>-377988</v>
      </c>
    </row>
    <row r="17" spans="2:6" s="496" customFormat="1" ht="19.5" customHeight="1">
      <c r="B17" s="515" t="s">
        <v>339</v>
      </c>
      <c r="C17" s="504">
        <v>-132092</v>
      </c>
      <c r="D17" s="505">
        <v>-125757</v>
      </c>
    </row>
    <row r="18" spans="2:6" s="496" customFormat="1" ht="19.5" customHeight="1">
      <c r="B18" s="515" t="s">
        <v>348</v>
      </c>
      <c r="C18" s="504">
        <v>-36702</v>
      </c>
      <c r="D18" s="505">
        <v>-37779</v>
      </c>
    </row>
    <row r="19" spans="2:6" s="496" customFormat="1" ht="19.5" customHeight="1">
      <c r="B19" s="515" t="s">
        <v>470</v>
      </c>
      <c r="C19" s="504">
        <v>-31532</v>
      </c>
      <c r="D19" s="505">
        <v>-32035</v>
      </c>
    </row>
    <row r="20" spans="2:6" s="496" customFormat="1" ht="19.5" customHeight="1">
      <c r="B20" s="515" t="s">
        <v>349</v>
      </c>
      <c r="C20" s="504">
        <v>-17096255</v>
      </c>
      <c r="D20" s="505">
        <v>-16800803</v>
      </c>
    </row>
    <row r="21" spans="2:6" s="496" customFormat="1" ht="19.5" customHeight="1">
      <c r="B21" s="515" t="s">
        <v>475</v>
      </c>
      <c r="C21" s="504">
        <v>-70627</v>
      </c>
      <c r="D21" s="505">
        <v>-73614</v>
      </c>
    </row>
    <row r="22" spans="2:6" s="496" customFormat="1" ht="19.5" customHeight="1">
      <c r="B22" s="515" t="s">
        <v>476</v>
      </c>
      <c r="C22" s="513">
        <v>-2032</v>
      </c>
      <c r="D22" s="514">
        <v>-1863</v>
      </c>
    </row>
    <row r="23" spans="2:6" s="496" customFormat="1" ht="19.5" customHeight="1">
      <c r="B23" s="480" t="s">
        <v>462</v>
      </c>
      <c r="C23" s="504">
        <v>-18025945</v>
      </c>
      <c r="D23" s="505">
        <v>-17868695</v>
      </c>
    </row>
    <row r="24" spans="2:6" s="496" customFormat="1" ht="19.5" customHeight="1">
      <c r="B24" s="478" t="s">
        <v>481</v>
      </c>
      <c r="C24" s="504"/>
      <c r="D24" s="505"/>
    </row>
    <row r="25" spans="2:6" s="496" customFormat="1" ht="19.5" hidden="1" customHeight="1">
      <c r="B25" s="515" t="s">
        <v>482</v>
      </c>
      <c r="C25" s="504" t="s">
        <v>232</v>
      </c>
      <c r="D25" s="505" t="s">
        <v>232</v>
      </c>
    </row>
    <row r="26" spans="2:6" s="496" customFormat="1" ht="19.5" customHeight="1">
      <c r="B26" s="515" t="s">
        <v>477</v>
      </c>
      <c r="C26" s="504">
        <v>-537</v>
      </c>
      <c r="D26" s="505">
        <v>-358</v>
      </c>
    </row>
    <row r="27" spans="2:6" ht="19.5" customHeight="1">
      <c r="B27" s="515" t="s">
        <v>478</v>
      </c>
      <c r="C27" s="504">
        <v>-1164</v>
      </c>
      <c r="D27" s="505">
        <v>-696</v>
      </c>
      <c r="E27" s="496"/>
      <c r="F27" s="496"/>
    </row>
    <row r="28" spans="2:6" ht="19.5" hidden="1" customHeight="1">
      <c r="B28" s="515" t="s">
        <v>479</v>
      </c>
      <c r="C28" s="513" t="s">
        <v>232</v>
      </c>
      <c r="D28" s="514" t="s">
        <v>232</v>
      </c>
      <c r="E28" s="496"/>
      <c r="F28" s="496"/>
    </row>
    <row r="29" spans="2:6" ht="19.5" customHeight="1">
      <c r="B29" s="515" t="s">
        <v>480</v>
      </c>
      <c r="C29" s="504">
        <v>-1701</v>
      </c>
      <c r="D29" s="505">
        <v>-1054</v>
      </c>
      <c r="E29" s="496"/>
      <c r="F29" s="496"/>
    </row>
    <row r="30" spans="2:6" ht="19.5" customHeight="1">
      <c r="B30" s="478" t="s">
        <v>463</v>
      </c>
      <c r="C30" s="516">
        <v>-18027647</v>
      </c>
      <c r="D30" s="517">
        <v>-17869750</v>
      </c>
    </row>
    <row r="31" spans="2:6" ht="19.5" customHeight="1">
      <c r="B31" s="474" t="s">
        <v>464</v>
      </c>
      <c r="C31" s="504" t="s">
        <v>232</v>
      </c>
      <c r="D31" s="505" t="s">
        <v>232</v>
      </c>
    </row>
    <row r="32" spans="2:6" ht="19.5" customHeight="1">
      <c r="B32" s="489"/>
      <c r="C32" s="504"/>
      <c r="D32" s="505"/>
    </row>
    <row r="33" spans="2:6" ht="19.5" customHeight="1">
      <c r="B33" s="489" t="s">
        <v>465</v>
      </c>
      <c r="C33" s="504"/>
      <c r="D33" s="505"/>
    </row>
    <row r="34" spans="2:6" ht="19.5" customHeight="1">
      <c r="B34" s="474" t="s">
        <v>466</v>
      </c>
      <c r="C34" s="504" t="s">
        <v>232</v>
      </c>
      <c r="D34" s="505" t="s">
        <v>232</v>
      </c>
    </row>
    <row r="35" spans="2:6" ht="19.5" customHeight="1">
      <c r="B35" s="474"/>
      <c r="C35" s="504"/>
      <c r="D35" s="505"/>
    </row>
    <row r="36" spans="2:6" ht="19.5" customHeight="1">
      <c r="B36" s="474" t="s">
        <v>467</v>
      </c>
      <c r="C36" s="504" t="s">
        <v>232</v>
      </c>
      <c r="D36" s="505" t="s">
        <v>232</v>
      </c>
    </row>
    <row r="37" spans="2:6" ht="19.5" customHeight="1">
      <c r="B37" s="474" t="s">
        <v>468</v>
      </c>
      <c r="C37" s="504" t="s">
        <v>232</v>
      </c>
      <c r="D37" s="505" t="s">
        <v>232</v>
      </c>
    </row>
    <row r="38" spans="2:6" ht="19.5" customHeight="1" thickBot="1">
      <c r="B38" s="474" t="s">
        <v>469</v>
      </c>
      <c r="C38" s="504" t="s">
        <v>232</v>
      </c>
      <c r="D38" s="505" t="s">
        <v>232</v>
      </c>
      <c r="F38" s="495"/>
    </row>
    <row r="39" spans="2:6" ht="6" customHeight="1">
      <c r="B39" s="472"/>
      <c r="C39" s="472"/>
      <c r="D39" s="472"/>
    </row>
    <row r="40" spans="2:6" ht="16.5" customHeight="1"/>
  </sheetData>
  <customSheetViews>
    <customSheetView guid="{FCEC90E1-064A-47C2-BBCA-B539C4D7DA04}" scale="90" showPageBreaks="1" showGridLines="0" fitToPage="1" printArea="1">
      <selection activeCell="F9" sqref="F9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1"/>
      <headerFooter alignWithMargins="0"/>
    </customSheetView>
    <customSheetView guid="{C0EB92A2-550F-4994-BABC-FD160CA8AEF3}" scale="90" showPageBreaks="1" showGridLines="0" fitToPage="1" printArea="1">
      <selection activeCell="A2" sqref="A2:C3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/>
    </customSheetView>
    <customSheetView guid="{345E6AB3-76D0-436A-B51D-132C5D34B360}" scale="90" showPageBreaks="1" showGridLines="0" fitToPage="1" printArea="1" topLeftCell="A24">
      <selection activeCell="F48" sqref="F4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3"/>
      <headerFooter alignWithMargins="0"/>
    </customSheetView>
  </customSheetViews>
  <mergeCells count="2">
    <mergeCell ref="B1:D1"/>
    <mergeCell ref="B2:D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186"/>
  <sheetViews>
    <sheetView view="pageBreakPreview" topLeftCell="B1" zoomScale="75" zoomScaleNormal="75" zoomScaleSheetLayoutView="75" workbookViewId="0">
      <selection activeCell="L1" sqref="L1:L1048576"/>
    </sheetView>
  </sheetViews>
  <sheetFormatPr defaultColWidth="9" defaultRowHeight="13.2"/>
  <cols>
    <col min="1" max="1" width="11.33203125" style="549" hidden="1" customWidth="1"/>
    <col min="2" max="2" width="17.109375" style="549" customWidth="1"/>
    <col min="3" max="3" width="47.109375" style="549" bestFit="1" customWidth="1"/>
    <col min="4" max="5" width="31.6640625" style="549" hidden="1" customWidth="1"/>
    <col min="6" max="11" width="31.6640625" style="535" hidden="1" customWidth="1"/>
    <col min="12" max="12" width="31.6640625" style="535" customWidth="1"/>
    <col min="13" max="13" width="31.6640625" style="565" customWidth="1"/>
    <col min="14" max="14" width="26.77734375" style="550" customWidth="1"/>
    <col min="15" max="15" width="24.33203125" style="549" hidden="1" customWidth="1"/>
    <col min="16" max="16" width="21.109375" style="549" customWidth="1"/>
    <col min="17" max="16384" width="9" style="549"/>
  </cols>
  <sheetData>
    <row r="1" spans="1:15" ht="23.4">
      <c r="B1" s="680" t="s">
        <v>63</v>
      </c>
      <c r="C1" s="680"/>
      <c r="D1" s="680"/>
      <c r="E1" s="680"/>
      <c r="F1" s="680"/>
      <c r="G1" s="681"/>
      <c r="H1" s="681"/>
      <c r="I1" s="681"/>
      <c r="J1" s="518"/>
      <c r="K1" s="289"/>
      <c r="L1" s="289"/>
      <c r="M1" s="453"/>
    </row>
    <row r="2" spans="1:15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454"/>
    </row>
    <row r="3" spans="1:15" s="1" customFormat="1" ht="21.75" customHeight="1">
      <c r="B3" s="105" t="s">
        <v>162</v>
      </c>
      <c r="C3" s="105"/>
      <c r="D3" s="105"/>
      <c r="E3" s="105"/>
      <c r="G3" s="9" t="s">
        <v>24</v>
      </c>
      <c r="I3" s="9"/>
      <c r="J3" s="9" t="s">
        <v>162</v>
      </c>
      <c r="K3" s="9" t="s">
        <v>24</v>
      </c>
      <c r="L3" s="9" t="s">
        <v>24</v>
      </c>
      <c r="M3" s="455" t="s">
        <v>24</v>
      </c>
      <c r="N3" s="456"/>
    </row>
    <row r="4" spans="1:15" s="1" customFormat="1" ht="21.75" customHeight="1">
      <c r="B4" s="105"/>
      <c r="C4" s="105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L4" s="4" t="s">
        <v>409</v>
      </c>
      <c r="M4" s="457" t="s">
        <v>483</v>
      </c>
      <c r="N4" s="458" t="s">
        <v>196</v>
      </c>
    </row>
    <row r="5" spans="1:15" s="1" customFormat="1" ht="24.9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1"/>
      <c r="M5" s="459"/>
      <c r="N5" s="456"/>
    </row>
    <row r="6" spans="1:15" s="1" customFormat="1" ht="24.9" customHeight="1">
      <c r="A6" s="11" t="s">
        <v>43</v>
      </c>
      <c r="B6" s="22" t="s">
        <v>35</v>
      </c>
      <c r="C6" s="23"/>
      <c r="D6" s="529">
        <f>SUM(D7:D15)</f>
        <v>991221588</v>
      </c>
      <c r="E6" s="529">
        <f>SUM(E7:E15)</f>
        <v>791362356</v>
      </c>
      <c r="F6" s="529">
        <v>3069457584</v>
      </c>
      <c r="G6" s="529">
        <f t="shared" ref="G6:L6" si="0">SUM(G7:G17)</f>
        <v>1767262320</v>
      </c>
      <c r="H6" s="529">
        <f t="shared" si="0"/>
        <v>2141193902</v>
      </c>
      <c r="I6" s="529">
        <f t="shared" si="0"/>
        <v>1275400998</v>
      </c>
      <c r="J6" s="529">
        <f t="shared" si="0"/>
        <v>989900934</v>
      </c>
      <c r="K6" s="526">
        <f t="shared" si="0"/>
        <v>876537323</v>
      </c>
      <c r="L6" s="526">
        <f t="shared" si="0"/>
        <v>519709166</v>
      </c>
      <c r="M6" s="526">
        <f>'24ＰＬ＋BS（精算表)'!S149</f>
        <v>530228514</v>
      </c>
      <c r="N6" s="460">
        <f>M6-L6</f>
        <v>10519348</v>
      </c>
      <c r="O6" s="1">
        <f>J6/I6</f>
        <v>0.77614878422731171</v>
      </c>
    </row>
    <row r="7" spans="1:15" s="1" customFormat="1" ht="20.100000000000001" customHeight="1">
      <c r="B7" s="25" t="s">
        <v>31</v>
      </c>
      <c r="C7" s="551"/>
      <c r="D7" s="527">
        <v>464131</v>
      </c>
      <c r="E7" s="527">
        <v>464131</v>
      </c>
      <c r="F7" s="527">
        <v>464131</v>
      </c>
      <c r="G7" s="527">
        <v>464131</v>
      </c>
      <c r="H7" s="527">
        <v>467281</v>
      </c>
      <c r="I7" s="527">
        <v>464131</v>
      </c>
      <c r="J7" s="527">
        <v>464131</v>
      </c>
      <c r="K7" s="527">
        <v>464131</v>
      </c>
      <c r="L7" s="527">
        <v>464131</v>
      </c>
      <c r="M7" s="552">
        <f>'24ＰＬ＋BS（精算表)'!S150</f>
        <v>464131</v>
      </c>
      <c r="N7" s="460">
        <f t="shared" ref="N7:N71" si="1">M7-L7</f>
        <v>0</v>
      </c>
      <c r="O7" s="1">
        <f>J7/I7</f>
        <v>1</v>
      </c>
    </row>
    <row r="8" spans="1:15" s="1" customFormat="1" ht="20.100000000000001" customHeight="1">
      <c r="B8" s="25" t="s">
        <v>95</v>
      </c>
      <c r="C8" s="551"/>
      <c r="D8" s="527">
        <v>0</v>
      </c>
      <c r="E8" s="527">
        <v>0</v>
      </c>
      <c r="F8" s="527">
        <v>13570372</v>
      </c>
      <c r="G8" s="527">
        <v>3190967</v>
      </c>
      <c r="H8" s="527">
        <v>4293896</v>
      </c>
      <c r="I8" s="527">
        <v>4245844</v>
      </c>
      <c r="J8" s="527">
        <v>2900780</v>
      </c>
      <c r="K8" s="527">
        <v>851138</v>
      </c>
      <c r="L8" s="527">
        <v>28591</v>
      </c>
      <c r="M8" s="552">
        <f>'24ＰＬ＋BS（精算表)'!S151</f>
        <v>9472</v>
      </c>
      <c r="N8" s="460">
        <f t="shared" si="1"/>
        <v>-19119</v>
      </c>
      <c r="O8" s="1">
        <f>J8/I8</f>
        <v>0.6832045642750888</v>
      </c>
    </row>
    <row r="9" spans="1:15" s="1" customFormat="1" ht="20.100000000000001" customHeight="1">
      <c r="B9" s="25" t="s">
        <v>25</v>
      </c>
      <c r="C9" s="551"/>
      <c r="D9" s="527">
        <v>360700000</v>
      </c>
      <c r="E9" s="527">
        <v>280395498</v>
      </c>
      <c r="F9" s="527">
        <v>0</v>
      </c>
      <c r="G9" s="527">
        <v>0</v>
      </c>
      <c r="H9" s="527">
        <v>0</v>
      </c>
      <c r="I9" s="527">
        <v>0</v>
      </c>
      <c r="J9" s="527">
        <v>0</v>
      </c>
      <c r="K9" s="527">
        <v>0</v>
      </c>
      <c r="L9" s="527">
        <v>0</v>
      </c>
      <c r="M9" s="552">
        <f>'24ＰＬ＋BS（精算表)'!S152</f>
        <v>0</v>
      </c>
      <c r="N9" s="460">
        <f t="shared" si="1"/>
        <v>0</v>
      </c>
      <c r="O9" s="1" t="e">
        <f>J9/I9</f>
        <v>#DIV/0!</v>
      </c>
    </row>
    <row r="10" spans="1:15" s="1" customFormat="1" ht="20.100000000000001" customHeight="1">
      <c r="B10" s="25" t="s">
        <v>97</v>
      </c>
      <c r="C10" s="551"/>
      <c r="D10" s="527">
        <v>300000</v>
      </c>
      <c r="E10" s="527">
        <v>0</v>
      </c>
      <c r="F10" s="527">
        <v>2393211325</v>
      </c>
      <c r="G10" s="527">
        <v>1211358431</v>
      </c>
      <c r="H10" s="527">
        <v>1078047730</v>
      </c>
      <c r="I10" s="527">
        <v>962825971</v>
      </c>
      <c r="J10" s="527">
        <v>706686948</v>
      </c>
      <c r="K10" s="527">
        <v>607995855</v>
      </c>
      <c r="L10" s="527">
        <v>371862176</v>
      </c>
      <c r="M10" s="552">
        <f>'24ＰＬ＋BS（精算表)'!S153</f>
        <v>271554336</v>
      </c>
      <c r="N10" s="460">
        <f t="shared" si="1"/>
        <v>-100307840</v>
      </c>
      <c r="O10" s="1">
        <f t="shared" ref="O10:O46" si="2">J10/I10</f>
        <v>0.73397163068423299</v>
      </c>
    </row>
    <row r="11" spans="1:15" s="1" customFormat="1" ht="20.100000000000001" customHeight="1">
      <c r="B11" s="25" t="s">
        <v>26</v>
      </c>
      <c r="C11" s="551"/>
      <c r="D11" s="527">
        <v>82114788</v>
      </c>
      <c r="E11" s="527">
        <v>82114788</v>
      </c>
      <c r="F11" s="527">
        <v>227606386</v>
      </c>
      <c r="G11" s="527">
        <v>358807095</v>
      </c>
      <c r="H11" s="527">
        <v>227801653</v>
      </c>
      <c r="I11" s="527">
        <v>147725583</v>
      </c>
      <c r="J11" s="527">
        <v>156741931</v>
      </c>
      <c r="K11" s="527">
        <v>157252532</v>
      </c>
      <c r="L11" s="527">
        <v>95074354</v>
      </c>
      <c r="M11" s="552">
        <f>'24ＰＬ＋BS（精算表)'!S154</f>
        <v>192932575</v>
      </c>
      <c r="N11" s="460">
        <f t="shared" si="1"/>
        <v>97858221</v>
      </c>
      <c r="O11" s="1">
        <f t="shared" si="2"/>
        <v>1.0610344384289889</v>
      </c>
    </row>
    <row r="12" spans="1:15" s="1" customFormat="1" ht="20.100000000000001" customHeight="1">
      <c r="B12" s="25" t="s">
        <v>27</v>
      </c>
      <c r="C12" s="551"/>
      <c r="D12" s="527">
        <v>526104800</v>
      </c>
      <c r="E12" s="527">
        <v>384845305</v>
      </c>
      <c r="F12" s="527">
        <v>299667904</v>
      </c>
      <c r="G12" s="527">
        <v>133600203</v>
      </c>
      <c r="H12" s="527">
        <v>791419264</v>
      </c>
      <c r="I12" s="527">
        <v>95556060</v>
      </c>
      <c r="J12" s="527">
        <v>69261187</v>
      </c>
      <c r="K12" s="527">
        <v>62490500</v>
      </c>
      <c r="L12" s="527">
        <v>50131044</v>
      </c>
      <c r="M12" s="552">
        <f>'24ＰＬ＋BS（精算表)'!S155</f>
        <v>43561319</v>
      </c>
      <c r="N12" s="460">
        <f t="shared" si="1"/>
        <v>-6569725</v>
      </c>
      <c r="O12" s="1">
        <f t="shared" si="2"/>
        <v>0.72482254919258915</v>
      </c>
    </row>
    <row r="13" spans="1:15" s="1" customFormat="1" ht="20.100000000000001" customHeight="1">
      <c r="B13" s="25" t="s">
        <v>28</v>
      </c>
      <c r="C13" s="551"/>
      <c r="D13" s="527">
        <v>13827915</v>
      </c>
      <c r="E13" s="527">
        <v>35832680</v>
      </c>
      <c r="F13" s="527">
        <v>37935679</v>
      </c>
      <c r="G13" s="527">
        <v>39760693</v>
      </c>
      <c r="H13" s="527">
        <v>39164078</v>
      </c>
      <c r="I13" s="527">
        <v>43406609</v>
      </c>
      <c r="J13" s="527">
        <v>44321518</v>
      </c>
      <c r="K13" s="527">
        <v>44402775</v>
      </c>
      <c r="L13" s="527">
        <v>2148870</v>
      </c>
      <c r="M13" s="552">
        <f>'24ＰＬ＋BS（精算表)'!S156</f>
        <v>19801532</v>
      </c>
      <c r="N13" s="460">
        <f t="shared" si="1"/>
        <v>17652662</v>
      </c>
      <c r="O13" s="1">
        <f t="shared" si="2"/>
        <v>1.0210776428078037</v>
      </c>
    </row>
    <row r="14" spans="1:15" s="1" customFormat="1" ht="20.100000000000001" customHeight="1">
      <c r="B14" s="25" t="s">
        <v>96</v>
      </c>
      <c r="C14" s="551"/>
      <c r="D14" s="527">
        <v>7709954</v>
      </c>
      <c r="E14" s="527">
        <v>7709954</v>
      </c>
      <c r="F14" s="527">
        <v>7709954</v>
      </c>
      <c r="G14" s="527">
        <v>7709954</v>
      </c>
      <c r="H14" s="527">
        <v>0</v>
      </c>
      <c r="I14" s="527">
        <v>0</v>
      </c>
      <c r="J14" s="527">
        <v>0</v>
      </c>
      <c r="K14" s="527">
        <v>0</v>
      </c>
      <c r="L14" s="527">
        <v>0</v>
      </c>
      <c r="M14" s="552">
        <f>'24ＰＬ＋BS（精算表)'!S157</f>
        <v>0</v>
      </c>
      <c r="N14" s="460">
        <f t="shared" si="1"/>
        <v>0</v>
      </c>
      <c r="O14" s="1" t="e">
        <f t="shared" si="2"/>
        <v>#DIV/0!</v>
      </c>
    </row>
    <row r="15" spans="1:15" s="1" customFormat="1" ht="20.100000000000001" customHeight="1">
      <c r="B15" s="25" t="s">
        <v>98</v>
      </c>
      <c r="C15" s="551"/>
      <c r="D15" s="527">
        <v>0</v>
      </c>
      <c r="E15" s="527">
        <v>0</v>
      </c>
      <c r="F15" s="527">
        <v>89257133</v>
      </c>
      <c r="G15" s="527">
        <v>12216876</v>
      </c>
      <c r="H15" s="527">
        <v>0</v>
      </c>
      <c r="I15" s="527">
        <v>0</v>
      </c>
      <c r="J15" s="527">
        <v>0</v>
      </c>
      <c r="K15" s="527">
        <v>0</v>
      </c>
      <c r="L15" s="527">
        <v>0</v>
      </c>
      <c r="M15" s="552">
        <f>'24ＰＬ＋BS（精算表)'!S158</f>
        <v>0</v>
      </c>
      <c r="N15" s="460">
        <f t="shared" si="1"/>
        <v>0</v>
      </c>
      <c r="O15" s="1" t="e">
        <f t="shared" si="2"/>
        <v>#DIV/0!</v>
      </c>
    </row>
    <row r="16" spans="1:15" s="1" customFormat="1" ht="20.100000000000001" customHeight="1">
      <c r="B16" s="25" t="s">
        <v>223</v>
      </c>
      <c r="C16" s="551"/>
      <c r="D16" s="527"/>
      <c r="E16" s="527"/>
      <c r="F16" s="527"/>
      <c r="G16" s="527">
        <v>153970</v>
      </c>
      <c r="H16" s="527">
        <v>0</v>
      </c>
      <c r="I16" s="527">
        <v>0</v>
      </c>
      <c r="J16" s="527">
        <v>0</v>
      </c>
      <c r="K16" s="527">
        <v>0</v>
      </c>
      <c r="L16" s="527">
        <v>0</v>
      </c>
      <c r="M16" s="552">
        <f>'24ＰＬ＋BS（精算表)'!S159</f>
        <v>0</v>
      </c>
      <c r="N16" s="460">
        <f t="shared" si="1"/>
        <v>0</v>
      </c>
      <c r="O16" s="1" t="e">
        <f t="shared" si="2"/>
        <v>#DIV/0!</v>
      </c>
    </row>
    <row r="17" spans="1:16" s="1" customFormat="1" ht="20.100000000000001" customHeight="1">
      <c r="B17" s="25" t="s">
        <v>243</v>
      </c>
      <c r="C17" s="551"/>
      <c r="D17" s="527">
        <v>0</v>
      </c>
      <c r="E17" s="527">
        <v>5410</v>
      </c>
      <c r="F17" s="527">
        <v>34700</v>
      </c>
      <c r="G17" s="527">
        <v>0</v>
      </c>
      <c r="H17" s="527">
        <v>0</v>
      </c>
      <c r="I17" s="527">
        <v>21176800</v>
      </c>
      <c r="J17" s="527">
        <v>9524439</v>
      </c>
      <c r="K17" s="527">
        <v>3080392</v>
      </c>
      <c r="L17" s="527">
        <v>0</v>
      </c>
      <c r="M17" s="552">
        <f>'24ＰＬ＋BS（精算表)'!S160</f>
        <v>1905149</v>
      </c>
      <c r="N17" s="460">
        <f t="shared" si="1"/>
        <v>1905149</v>
      </c>
      <c r="O17" s="1">
        <f t="shared" si="2"/>
        <v>0.44975817876166369</v>
      </c>
    </row>
    <row r="18" spans="1:16" s="1" customFormat="1" ht="24.9" customHeight="1">
      <c r="A18" s="11" t="s">
        <v>43</v>
      </c>
      <c r="B18" s="682" t="s">
        <v>167</v>
      </c>
      <c r="C18" s="683"/>
      <c r="D18" s="553">
        <v>4342275</v>
      </c>
      <c r="E18" s="553">
        <v>5293945</v>
      </c>
      <c r="F18" s="529">
        <v>4792428</v>
      </c>
      <c r="G18" s="529">
        <v>3874416</v>
      </c>
      <c r="H18" s="529">
        <v>4195147</v>
      </c>
      <c r="I18" s="529">
        <v>2956111</v>
      </c>
      <c r="J18" s="529">
        <v>3010669</v>
      </c>
      <c r="K18" s="554">
        <v>2591131</v>
      </c>
      <c r="L18" s="528">
        <v>4378933</v>
      </c>
      <c r="M18" s="555">
        <f>'24ＰＬ＋BS（精算表)'!S161</f>
        <v>4581529</v>
      </c>
      <c r="N18" s="460">
        <f t="shared" si="1"/>
        <v>202596</v>
      </c>
      <c r="O18" s="1">
        <f t="shared" si="2"/>
        <v>1.0184560052041347</v>
      </c>
    </row>
    <row r="19" spans="1:16" s="1" customFormat="1" ht="24.9" customHeight="1">
      <c r="A19" s="11" t="s">
        <v>43</v>
      </c>
      <c r="B19" s="682" t="s">
        <v>61</v>
      </c>
      <c r="C19" s="683"/>
      <c r="D19" s="553">
        <v>2367838200</v>
      </c>
      <c r="E19" s="553">
        <v>2029575600</v>
      </c>
      <c r="F19" s="529">
        <v>1691313000</v>
      </c>
      <c r="G19" s="529">
        <v>676525200</v>
      </c>
      <c r="H19" s="529">
        <v>338262600</v>
      </c>
      <c r="I19" s="529">
        <v>0</v>
      </c>
      <c r="J19" s="529">
        <v>0</v>
      </c>
      <c r="K19" s="529">
        <v>0</v>
      </c>
      <c r="L19" s="529">
        <v>0</v>
      </c>
      <c r="M19" s="556">
        <f>'24ＰＬ＋BS（精算表)'!S162</f>
        <v>0</v>
      </c>
      <c r="N19" s="460">
        <f t="shared" si="1"/>
        <v>0</v>
      </c>
      <c r="O19" s="1" t="e">
        <f t="shared" si="2"/>
        <v>#DIV/0!</v>
      </c>
    </row>
    <row r="20" spans="1:16" s="1" customFormat="1" ht="24.9" customHeight="1">
      <c r="A20" s="11" t="s">
        <v>43</v>
      </c>
      <c r="B20" s="684" t="s">
        <v>36</v>
      </c>
      <c r="C20" s="684"/>
      <c r="D20" s="529">
        <f>SUM(D21:D22)</f>
        <v>783577519000</v>
      </c>
      <c r="E20" s="529">
        <f>SUM(E21:E22)</f>
        <v>700709109220</v>
      </c>
      <c r="F20" s="529">
        <v>609577519000</v>
      </c>
      <c r="G20" s="529">
        <f t="shared" ref="G20:L20" si="3">SUM(G21:G22)</f>
        <v>348577519000</v>
      </c>
      <c r="H20" s="529">
        <f t="shared" si="3"/>
        <v>261609081440</v>
      </c>
      <c r="I20" s="529">
        <f t="shared" si="3"/>
        <v>1717443589305</v>
      </c>
      <c r="J20" s="529">
        <f t="shared" si="3"/>
        <v>3303951771767</v>
      </c>
      <c r="K20" s="529">
        <f t="shared" si="3"/>
        <v>3879100740083</v>
      </c>
      <c r="L20" s="529">
        <f t="shared" si="3"/>
        <v>3779167695569</v>
      </c>
      <c r="M20" s="556">
        <f>'24ＰＬ＋BS（精算表)'!S163</f>
        <v>3333194748302</v>
      </c>
      <c r="N20" s="460">
        <f t="shared" si="1"/>
        <v>-445972947267</v>
      </c>
      <c r="O20" s="1">
        <f t="shared" si="2"/>
        <v>1.9237614512299728</v>
      </c>
    </row>
    <row r="21" spans="1:16" s="1" customFormat="1" ht="20.100000000000001" customHeight="1">
      <c r="B21" s="28" t="s">
        <v>154</v>
      </c>
      <c r="C21" s="29"/>
      <c r="D21" s="527">
        <v>0</v>
      </c>
      <c r="E21" s="527">
        <v>4131590220</v>
      </c>
      <c r="F21" s="527">
        <v>0</v>
      </c>
      <c r="G21" s="527">
        <v>0</v>
      </c>
      <c r="H21" s="527">
        <v>31562440</v>
      </c>
      <c r="I21" s="527">
        <v>201570305</v>
      </c>
      <c r="J21" s="527">
        <v>152252767</v>
      </c>
      <c r="K21" s="527">
        <v>3272042083</v>
      </c>
      <c r="L21" s="527">
        <v>3226397569</v>
      </c>
      <c r="M21" s="552">
        <f>'24ＰＬ＋BS（精算表)'!S164</f>
        <v>3677350302</v>
      </c>
      <c r="N21" s="460">
        <f t="shared" si="1"/>
        <v>450952733</v>
      </c>
      <c r="O21" s="1">
        <f t="shared" si="2"/>
        <v>0.75533331658152725</v>
      </c>
    </row>
    <row r="22" spans="1:16" s="1" customFormat="1" ht="20.100000000000001" customHeight="1">
      <c r="B22" s="28" t="s">
        <v>56</v>
      </c>
      <c r="C22" s="29"/>
      <c r="D22" s="527">
        <v>783577519000</v>
      </c>
      <c r="E22" s="527">
        <v>696577519000</v>
      </c>
      <c r="F22" s="527">
        <v>609577519000</v>
      </c>
      <c r="G22" s="527">
        <v>348577519000</v>
      </c>
      <c r="H22" s="527">
        <v>261577519000</v>
      </c>
      <c r="I22" s="527">
        <v>1717242019000</v>
      </c>
      <c r="J22" s="527">
        <v>3303799519000</v>
      </c>
      <c r="K22" s="527">
        <v>3875828698000</v>
      </c>
      <c r="L22" s="527">
        <v>3775941298000</v>
      </c>
      <c r="M22" s="552">
        <f>'24ＰＬ＋BS（精算表)'!S165</f>
        <v>3329517398000</v>
      </c>
      <c r="N22" s="460">
        <f t="shared" si="1"/>
        <v>-446423900000</v>
      </c>
      <c r="O22" s="1">
        <f t="shared" si="2"/>
        <v>1.9238986016216273</v>
      </c>
    </row>
    <row r="23" spans="1:16" s="1" customFormat="1" ht="24.9" customHeight="1">
      <c r="A23" s="11" t="s">
        <v>43</v>
      </c>
      <c r="B23" s="22" t="s">
        <v>37</v>
      </c>
      <c r="C23" s="30"/>
      <c r="D23" s="533">
        <f>SUM(D24:D26)</f>
        <v>-179518664</v>
      </c>
      <c r="E23" s="533">
        <f>SUM(E24:E26)</f>
        <v>-171034296</v>
      </c>
      <c r="F23" s="533">
        <v>-308420054</v>
      </c>
      <c r="G23" s="533">
        <f t="shared" ref="G23:L23" si="4">SUM(G24:G26)</f>
        <v>-216748015</v>
      </c>
      <c r="H23" s="533">
        <f t="shared" si="4"/>
        <v>-154278004</v>
      </c>
      <c r="I23" s="533">
        <f t="shared" si="4"/>
        <v>-325351741</v>
      </c>
      <c r="J23" s="533">
        <f t="shared" si="4"/>
        <v>-194511354</v>
      </c>
      <c r="K23" s="530">
        <f t="shared" si="4"/>
        <v>-152402532</v>
      </c>
      <c r="L23" s="530">
        <f t="shared" si="4"/>
        <v>-117951239</v>
      </c>
      <c r="M23" s="530">
        <f>'24ＰＬ＋BS（精算表)'!S166</f>
        <v>-31490302</v>
      </c>
      <c r="N23" s="460">
        <f t="shared" si="1"/>
        <v>86460937</v>
      </c>
      <c r="O23" s="1">
        <f t="shared" si="2"/>
        <v>0.59784943336141549</v>
      </c>
    </row>
    <row r="24" spans="1:16" s="1" customFormat="1" ht="20.100000000000001" customHeight="1">
      <c r="B24" s="28" t="s">
        <v>229</v>
      </c>
      <c r="C24" s="557"/>
      <c r="D24" s="531">
        <v>-111068664</v>
      </c>
      <c r="E24" s="531">
        <v>-75357010</v>
      </c>
      <c r="F24" s="531">
        <v>-61753995</v>
      </c>
      <c r="G24" s="531">
        <v>-9390676</v>
      </c>
      <c r="H24" s="531">
        <v>0</v>
      </c>
      <c r="I24" s="531">
        <v>-2780350</v>
      </c>
      <c r="J24" s="531">
        <v>-1555825</v>
      </c>
      <c r="K24" s="531">
        <v>-686077</v>
      </c>
      <c r="L24" s="531">
        <v>-1602801</v>
      </c>
      <c r="M24" s="558">
        <f>'24ＰＬ＋BS（精算表)'!S167</f>
        <v>-797632</v>
      </c>
      <c r="N24" s="460">
        <f t="shared" si="1"/>
        <v>805169</v>
      </c>
      <c r="O24" s="1">
        <f t="shared" si="2"/>
        <v>0.55957883000341679</v>
      </c>
    </row>
    <row r="25" spans="1:16" s="1" customFormat="1" ht="20.100000000000001" customHeight="1">
      <c r="B25" s="28" t="s">
        <v>230</v>
      </c>
      <c r="C25" s="557"/>
      <c r="D25" s="531">
        <v>-68450000</v>
      </c>
      <c r="E25" s="531">
        <v>-95677286</v>
      </c>
      <c r="F25" s="531">
        <v>0</v>
      </c>
      <c r="G25" s="531">
        <v>-207357339</v>
      </c>
      <c r="H25" s="531">
        <v>-154278004</v>
      </c>
      <c r="I25" s="531">
        <f>-147670630-174900761</f>
        <v>-322571391</v>
      </c>
      <c r="J25" s="531">
        <f>-168573213-24382316</f>
        <v>-192955529</v>
      </c>
      <c r="K25" s="531">
        <v>-151716455</v>
      </c>
      <c r="L25" s="531">
        <v>-116348438</v>
      </c>
      <c r="M25" s="558">
        <f>'24ＰＬ＋BS（精算表)'!S168</f>
        <v>-30692670</v>
      </c>
      <c r="N25" s="460">
        <f t="shared" si="1"/>
        <v>85655768</v>
      </c>
      <c r="O25" s="1">
        <f t="shared" si="2"/>
        <v>0.5981793004079522</v>
      </c>
    </row>
    <row r="26" spans="1:16" s="1" customFormat="1" ht="20.100000000000001" customHeight="1">
      <c r="B26" s="28" t="s">
        <v>36</v>
      </c>
      <c r="C26" s="557"/>
      <c r="D26" s="531">
        <v>0</v>
      </c>
      <c r="E26" s="531">
        <v>0</v>
      </c>
      <c r="F26" s="531">
        <v>-246666059</v>
      </c>
      <c r="G26" s="531">
        <v>0</v>
      </c>
      <c r="H26" s="531">
        <v>0</v>
      </c>
      <c r="I26" s="531">
        <v>0</v>
      </c>
      <c r="J26" s="531">
        <v>0</v>
      </c>
      <c r="K26" s="531">
        <v>0</v>
      </c>
      <c r="L26" s="531">
        <v>0</v>
      </c>
      <c r="M26" s="558">
        <f>'24ＰＬ＋BS（精算表)'!S169</f>
        <v>0</v>
      </c>
      <c r="N26" s="460">
        <f t="shared" si="1"/>
        <v>0</v>
      </c>
      <c r="O26" s="1" t="e">
        <f t="shared" si="2"/>
        <v>#DIV/0!</v>
      </c>
    </row>
    <row r="27" spans="1:16" s="1" customFormat="1" ht="24.9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L27" s="288">
        <f>L28+L34+L36</f>
        <v>201189500551</v>
      </c>
      <c r="M27" s="288">
        <f>'24ＰＬ＋BS（精算表)'!S172</f>
        <v>212496906029</v>
      </c>
      <c r="N27" s="460">
        <f t="shared" si="1"/>
        <v>11307405478</v>
      </c>
      <c r="O27" s="1">
        <f t="shared" si="2"/>
        <v>1.0045116092723421</v>
      </c>
    </row>
    <row r="28" spans="1:16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33">
        <f>SUM(L29:L33)</f>
        <v>152478856129</v>
      </c>
      <c r="M28" s="461">
        <f>'24ＰＬ＋BS（精算表)'!S173</f>
        <v>149331448226</v>
      </c>
      <c r="N28" s="460">
        <f t="shared" si="1"/>
        <v>-3147407903</v>
      </c>
      <c r="O28" s="1">
        <f t="shared" si="2"/>
        <v>0.97575223625664043</v>
      </c>
      <c r="P28" s="67" t="s">
        <v>162</v>
      </c>
    </row>
    <row r="29" spans="1:16" s="1" customFormat="1" ht="20.100000000000001" customHeight="1">
      <c r="B29" s="35" t="s">
        <v>0</v>
      </c>
      <c r="D29" s="529">
        <v>135004992932</v>
      </c>
      <c r="E29" s="529">
        <v>130251346520</v>
      </c>
      <c r="F29" s="529">
        <v>130493487437</v>
      </c>
      <c r="G29" s="529">
        <v>106724625814</v>
      </c>
      <c r="H29" s="529">
        <v>106502796929</v>
      </c>
      <c r="I29" s="529">
        <v>106257286272</v>
      </c>
      <c r="J29" s="529">
        <v>106079671320</v>
      </c>
      <c r="K29" s="529">
        <v>106799060658</v>
      </c>
      <c r="L29" s="529">
        <v>103965408031</v>
      </c>
      <c r="M29" s="556">
        <f>'24ＰＬ＋BS（精算表)'!S174</f>
        <v>102406788901</v>
      </c>
      <c r="N29" s="460">
        <f t="shared" si="1"/>
        <v>-1558619130</v>
      </c>
      <c r="O29" s="1">
        <f t="shared" si="2"/>
        <v>0.99832844449325253</v>
      </c>
    </row>
    <row r="30" spans="1:16" s="1" customFormat="1" ht="20.100000000000001" customHeight="1">
      <c r="B30" s="35" t="s">
        <v>21</v>
      </c>
      <c r="D30" s="529">
        <v>90894122</v>
      </c>
      <c r="E30" s="529">
        <v>146285237</v>
      </c>
      <c r="F30" s="529">
        <v>167295906</v>
      </c>
      <c r="G30" s="529">
        <v>169644881</v>
      </c>
      <c r="H30" s="529">
        <v>169564674</v>
      </c>
      <c r="I30" s="529">
        <v>169564674</v>
      </c>
      <c r="J30" s="529">
        <v>169294893</v>
      </c>
      <c r="K30" s="529">
        <v>106510640</v>
      </c>
      <c r="L30" s="529">
        <v>97724711</v>
      </c>
      <c r="M30" s="556">
        <f>'24ＰＬ＋BS（精算表)'!S175</f>
        <v>92015258</v>
      </c>
      <c r="N30" s="460">
        <f t="shared" si="1"/>
        <v>-5709453</v>
      </c>
      <c r="O30" s="1">
        <f t="shared" si="2"/>
        <v>0.99840897874754264</v>
      </c>
    </row>
    <row r="31" spans="1:16" s="1" customFormat="1" ht="20.100000000000001" customHeight="1">
      <c r="B31" s="36" t="s">
        <v>1</v>
      </c>
      <c r="D31" s="529">
        <v>47284289222</v>
      </c>
      <c r="E31" s="529">
        <v>50214920778</v>
      </c>
      <c r="F31" s="529">
        <v>57062820728</v>
      </c>
      <c r="G31" s="529">
        <v>47720136340</v>
      </c>
      <c r="H31" s="529">
        <v>45417436093</v>
      </c>
      <c r="I31" s="529">
        <v>43198995081</v>
      </c>
      <c r="J31" s="529">
        <v>41026557072</v>
      </c>
      <c r="K31" s="529">
        <v>39508592581</v>
      </c>
      <c r="L31" s="529">
        <v>37671772192</v>
      </c>
      <c r="M31" s="556">
        <f>'24ＰＬ＋BS（精算表)'!S176</f>
        <v>36121078502</v>
      </c>
      <c r="N31" s="460">
        <f t="shared" si="1"/>
        <v>-1550693690</v>
      </c>
      <c r="O31" s="1">
        <f t="shared" si="2"/>
        <v>0.94971091329956669</v>
      </c>
    </row>
    <row r="32" spans="1:16" s="1" customFormat="1" ht="20.100000000000001" customHeight="1">
      <c r="B32" s="35" t="s">
        <v>20</v>
      </c>
      <c r="D32" s="529">
        <v>31342731896</v>
      </c>
      <c r="E32" s="529">
        <v>32228699722</v>
      </c>
      <c r="F32" s="529">
        <v>35712794399</v>
      </c>
      <c r="G32" s="529">
        <v>21072368415</v>
      </c>
      <c r="H32" s="529">
        <v>19014046314</v>
      </c>
      <c r="I32" s="529">
        <v>17228573385</v>
      </c>
      <c r="J32" s="529">
        <v>15603987607</v>
      </c>
      <c r="K32" s="528">
        <v>11138794419</v>
      </c>
      <c r="L32" s="528">
        <v>9559145535</v>
      </c>
      <c r="M32" s="555">
        <f>'24ＰＬ＋BS（精算表)'!S177</f>
        <v>9004026524</v>
      </c>
      <c r="N32" s="462">
        <f t="shared" si="1"/>
        <v>-555119011</v>
      </c>
      <c r="O32" s="1">
        <f t="shared" si="2"/>
        <v>0.90570398710931921</v>
      </c>
      <c r="P32" s="67" t="s">
        <v>162</v>
      </c>
    </row>
    <row r="33" spans="1:15" s="1" customFormat="1" ht="20.100000000000001" customHeight="1">
      <c r="B33" s="35" t="s">
        <v>203</v>
      </c>
      <c r="D33" s="529"/>
      <c r="E33" s="529"/>
      <c r="F33" s="529"/>
      <c r="G33" s="529">
        <v>516789000</v>
      </c>
      <c r="H33" s="529">
        <v>326093859</v>
      </c>
      <c r="I33" s="529">
        <v>205765225</v>
      </c>
      <c r="J33" s="529">
        <v>129837857</v>
      </c>
      <c r="K33" s="528">
        <v>145013324</v>
      </c>
      <c r="L33" s="528">
        <v>1184805660</v>
      </c>
      <c r="M33" s="555">
        <f>'24ＰＬ＋BS（精算表)'!S178</f>
        <v>1707539041</v>
      </c>
      <c r="N33" s="462">
        <f t="shared" si="1"/>
        <v>522733381</v>
      </c>
      <c r="O33" s="1">
        <f t="shared" si="2"/>
        <v>0.63100000012149771</v>
      </c>
    </row>
    <row r="34" spans="1:15" s="1" customFormat="1" ht="20.100000000000001" hidden="1" customHeight="1">
      <c r="B34" s="34" t="s">
        <v>279</v>
      </c>
      <c r="D34" s="529"/>
      <c r="E34" s="529"/>
      <c r="F34" s="529"/>
      <c r="G34" s="529"/>
      <c r="H34" s="529"/>
      <c r="I34" s="529">
        <f>I35</f>
        <v>0</v>
      </c>
      <c r="J34" s="529">
        <f>J35</f>
        <v>0</v>
      </c>
      <c r="K34" s="528">
        <f>K35</f>
        <v>0</v>
      </c>
      <c r="L34" s="528">
        <f>L35</f>
        <v>0</v>
      </c>
      <c r="M34" s="555">
        <f>'24ＰＬ＋BS（精算表)'!S179</f>
        <v>0</v>
      </c>
      <c r="N34" s="462">
        <f t="shared" si="1"/>
        <v>0</v>
      </c>
      <c r="O34" s="1" t="e">
        <f t="shared" si="2"/>
        <v>#DIV/0!</v>
      </c>
    </row>
    <row r="35" spans="1:15" s="1" customFormat="1" ht="20.100000000000001" hidden="1" customHeight="1">
      <c r="B35" s="35" t="s">
        <v>280</v>
      </c>
      <c r="D35" s="529"/>
      <c r="E35" s="529"/>
      <c r="F35" s="529"/>
      <c r="G35" s="529"/>
      <c r="H35" s="529"/>
      <c r="I35" s="529">
        <v>0</v>
      </c>
      <c r="J35" s="529">
        <v>0</v>
      </c>
      <c r="K35" s="528">
        <v>0</v>
      </c>
      <c r="L35" s="528">
        <v>0</v>
      </c>
      <c r="M35" s="555">
        <v>0</v>
      </c>
      <c r="N35" s="462">
        <f t="shared" si="1"/>
        <v>0</v>
      </c>
      <c r="O35" s="1" t="e">
        <f t="shared" si="2"/>
        <v>#DIV/0!</v>
      </c>
    </row>
    <row r="36" spans="1:15" s="1" customFormat="1" ht="20.100000000000001" customHeight="1">
      <c r="A36" s="11" t="s">
        <v>43</v>
      </c>
      <c r="B36" s="52" t="s">
        <v>40</v>
      </c>
      <c r="D36" s="533">
        <v>35020544536</v>
      </c>
      <c r="E36" s="533">
        <v>29443004710</v>
      </c>
      <c r="F36" s="533">
        <v>21495087959</v>
      </c>
      <c r="G36" s="533">
        <v>30548583383</v>
      </c>
      <c r="H36" s="533">
        <v>30548583383</v>
      </c>
      <c r="I36" s="533">
        <v>30400498508</v>
      </c>
      <c r="J36" s="533">
        <v>35342199845</v>
      </c>
      <c r="K36" s="532">
        <v>47507331185</v>
      </c>
      <c r="L36" s="532">
        <v>48710644422</v>
      </c>
      <c r="M36" s="559">
        <f>'24ＰＬ＋BS（精算表)'!S180</f>
        <v>63165457803</v>
      </c>
      <c r="N36" s="462">
        <f t="shared" si="1"/>
        <v>14454813381</v>
      </c>
      <c r="O36" s="1">
        <f t="shared" si="2"/>
        <v>1.1625532994368357</v>
      </c>
    </row>
    <row r="37" spans="1:15" s="1" customFormat="1" ht="24.9" customHeight="1">
      <c r="A37" s="11" t="s">
        <v>43</v>
      </c>
      <c r="B37" s="37" t="s">
        <v>41</v>
      </c>
      <c r="D37" s="533">
        <f>SUM(D38:D39)</f>
        <v>16615354700</v>
      </c>
      <c r="E37" s="533">
        <f>SUM(E38:E39)</f>
        <v>18130038700</v>
      </c>
      <c r="F37" s="533">
        <v>20018772700</v>
      </c>
      <c r="G37" s="533">
        <f t="shared" ref="G37:L37" si="5">SUM(G38:G39)</f>
        <v>21410266300</v>
      </c>
      <c r="H37" s="533">
        <f t="shared" si="5"/>
        <v>17952409900</v>
      </c>
      <c r="I37" s="533">
        <f t="shared" si="5"/>
        <v>14757189500</v>
      </c>
      <c r="J37" s="533">
        <f t="shared" si="5"/>
        <v>11865267700</v>
      </c>
      <c r="K37" s="533">
        <f t="shared" si="5"/>
        <v>10328298300</v>
      </c>
      <c r="L37" s="533">
        <f t="shared" si="5"/>
        <v>6796855500</v>
      </c>
      <c r="M37" s="560">
        <f>'24ＰＬ＋BS（精算表)'!S181</f>
        <v>6536632900</v>
      </c>
      <c r="N37" s="460">
        <f t="shared" si="1"/>
        <v>-260222600</v>
      </c>
      <c r="O37" s="1">
        <f t="shared" si="2"/>
        <v>0.8040330240388931</v>
      </c>
    </row>
    <row r="38" spans="1:15" s="1" customFormat="1" ht="20.100000000000001" customHeight="1">
      <c r="B38" s="28" t="s">
        <v>171</v>
      </c>
      <c r="C38" s="21"/>
      <c r="D38" s="527">
        <v>146354700</v>
      </c>
      <c r="E38" s="527">
        <v>147038700</v>
      </c>
      <c r="F38" s="527">
        <v>127772700</v>
      </c>
      <c r="G38" s="527">
        <v>107266300</v>
      </c>
      <c r="H38" s="527">
        <v>108409900</v>
      </c>
      <c r="I38" s="527">
        <v>110189500</v>
      </c>
      <c r="J38" s="527">
        <v>111267700</v>
      </c>
      <c r="K38" s="527">
        <v>111298300</v>
      </c>
      <c r="L38" s="527">
        <v>110855500</v>
      </c>
      <c r="M38" s="552">
        <f>'24ＰＬ＋BS（精算表)'!S182</f>
        <v>93632900</v>
      </c>
      <c r="N38" s="460">
        <f t="shared" si="1"/>
        <v>-17222600</v>
      </c>
      <c r="O38" s="1">
        <f t="shared" si="2"/>
        <v>1.0097849613620173</v>
      </c>
    </row>
    <row r="39" spans="1:15" s="1" customFormat="1" ht="20.100000000000001" customHeight="1">
      <c r="B39" s="28" t="s">
        <v>172</v>
      </c>
      <c r="C39" s="21"/>
      <c r="D39" s="527">
        <v>16469000000</v>
      </c>
      <c r="E39" s="527">
        <v>17983000000</v>
      </c>
      <c r="F39" s="527">
        <v>19891000000</v>
      </c>
      <c r="G39" s="527">
        <v>21303000000</v>
      </c>
      <c r="H39" s="527">
        <v>17844000000</v>
      </c>
      <c r="I39" s="527">
        <v>14647000000</v>
      </c>
      <c r="J39" s="527">
        <v>11754000000</v>
      </c>
      <c r="K39" s="527">
        <v>10217000000</v>
      </c>
      <c r="L39" s="527">
        <v>6686000000</v>
      </c>
      <c r="M39" s="552">
        <f>'24ＰＬ＋BS（精算表)'!S183</f>
        <v>5768000000</v>
      </c>
      <c r="N39" s="460">
        <f t="shared" si="1"/>
        <v>-918000000</v>
      </c>
      <c r="O39" s="1">
        <f t="shared" si="2"/>
        <v>0.80248515054277325</v>
      </c>
    </row>
    <row r="40" spans="1:15" s="1" customFormat="1" ht="20.100000000000001" customHeight="1">
      <c r="B40" s="28" t="s">
        <v>432</v>
      </c>
      <c r="C40" s="21"/>
      <c r="D40" s="527"/>
      <c r="E40" s="527"/>
      <c r="F40" s="527"/>
      <c r="G40" s="527"/>
      <c r="H40" s="527"/>
      <c r="I40" s="527"/>
      <c r="J40" s="527"/>
      <c r="K40" s="527"/>
      <c r="L40" s="527">
        <v>0</v>
      </c>
      <c r="M40" s="552">
        <f>'24ＰＬ＋BS（精算表)'!S184</f>
        <v>675000000</v>
      </c>
      <c r="N40" s="460"/>
    </row>
    <row r="41" spans="1:15" s="1" customFormat="1" ht="20.100000000000001" customHeight="1">
      <c r="B41" s="37" t="s">
        <v>74</v>
      </c>
      <c r="C41" s="21"/>
      <c r="D41" s="529">
        <f>SUM(D42:D44)</f>
        <v>40000000000</v>
      </c>
      <c r="E41" s="529">
        <f>SUM(E42:E45)</f>
        <v>40000000000</v>
      </c>
      <c r="F41" s="529">
        <v>1414532645505</v>
      </c>
      <c r="G41" s="529">
        <f>SUM(G42:G45)</f>
        <v>10562078908543</v>
      </c>
      <c r="H41" s="529">
        <f>SUM(H42:H46)</f>
        <v>3019297629729</v>
      </c>
      <c r="I41" s="529">
        <f>SUM(I42:I46)</f>
        <v>3076931159662</v>
      </c>
      <c r="J41" s="529">
        <f>SUM(J42:J46)</f>
        <v>3605131815547</v>
      </c>
      <c r="K41" s="526">
        <f>SUM(K42:K46)</f>
        <v>3730223382520</v>
      </c>
      <c r="L41" s="526">
        <f>SUM(L42:L46)</f>
        <v>4092686503980</v>
      </c>
      <c r="M41" s="526">
        <f>'24ＰＬ＋BS（精算表)'!S185</f>
        <v>4600582133158</v>
      </c>
      <c r="N41" s="460">
        <f t="shared" si="1"/>
        <v>507895629178</v>
      </c>
      <c r="O41" s="1">
        <f t="shared" si="2"/>
        <v>1.171664762218152</v>
      </c>
    </row>
    <row r="42" spans="1:15" s="1" customFormat="1" ht="20.100000000000001" hidden="1" customHeight="1">
      <c r="B42" s="28" t="s">
        <v>180</v>
      </c>
      <c r="C42" s="21"/>
      <c r="D42" s="527">
        <v>40000000000</v>
      </c>
      <c r="E42" s="527">
        <v>0</v>
      </c>
      <c r="F42" s="527">
        <v>1268807877250</v>
      </c>
      <c r="G42" s="527">
        <v>10132510642303</v>
      </c>
      <c r="H42" s="527">
        <v>0</v>
      </c>
      <c r="I42" s="527">
        <v>0</v>
      </c>
      <c r="J42" s="527">
        <v>0</v>
      </c>
      <c r="K42" s="527">
        <v>0</v>
      </c>
      <c r="L42" s="527">
        <v>0</v>
      </c>
      <c r="M42" s="561">
        <f>'24ＰＬ＋BS（精算表)'!S186</f>
        <v>0</v>
      </c>
      <c r="N42" s="460">
        <f t="shared" si="1"/>
        <v>0</v>
      </c>
      <c r="O42" s="1" t="e">
        <f t="shared" si="2"/>
        <v>#DIV/0!</v>
      </c>
    </row>
    <row r="43" spans="1:15" s="1" customFormat="1" ht="20.100000000000001" customHeight="1">
      <c r="B43" s="28" t="s">
        <v>221</v>
      </c>
      <c r="C43" s="21"/>
      <c r="D43" s="527"/>
      <c r="E43" s="527"/>
      <c r="F43" s="527"/>
      <c r="G43" s="527">
        <v>300355139956</v>
      </c>
      <c r="H43" s="527">
        <v>2896758482734</v>
      </c>
      <c r="I43" s="527">
        <v>2932961192816</v>
      </c>
      <c r="J43" s="527">
        <v>3465346653655</v>
      </c>
      <c r="K43" s="527">
        <v>3583195909089</v>
      </c>
      <c r="L43" s="527">
        <v>3936729139206</v>
      </c>
      <c r="M43" s="552">
        <f>'24ＰＬ＋BS（精算表)'!S187</f>
        <v>4481351095973</v>
      </c>
      <c r="N43" s="460">
        <f t="shared" si="1"/>
        <v>544621956767</v>
      </c>
      <c r="O43" s="1">
        <f t="shared" si="2"/>
        <v>1.1815180719550691</v>
      </c>
    </row>
    <row r="44" spans="1:15" s="1" customFormat="1" ht="20.100000000000001" customHeight="1">
      <c r="B44" s="28" t="s">
        <v>193</v>
      </c>
      <c r="C44" s="21"/>
      <c r="D44" s="527"/>
      <c r="E44" s="527">
        <v>0</v>
      </c>
      <c r="F44" s="527"/>
      <c r="G44" s="527">
        <v>87380094515</v>
      </c>
      <c r="H44" s="527">
        <v>82845231563</v>
      </c>
      <c r="I44" s="527">
        <v>79287600111</v>
      </c>
      <c r="J44" s="527">
        <v>77398110296</v>
      </c>
      <c r="K44" s="527">
        <v>77598705467</v>
      </c>
      <c r="L44" s="527">
        <v>75359158540</v>
      </c>
      <c r="M44" s="552">
        <f>'24ＰＬ＋BS（精算表)'!S188</f>
        <v>79487994512</v>
      </c>
      <c r="N44" s="460">
        <f t="shared" si="1"/>
        <v>4128835972</v>
      </c>
      <c r="O44" s="1">
        <f t="shared" si="2"/>
        <v>0.97616916374874785</v>
      </c>
    </row>
    <row r="45" spans="1:15" s="1" customFormat="1" ht="20.100000000000001" customHeight="1">
      <c r="B45" s="28" t="s">
        <v>75</v>
      </c>
      <c r="C45" s="21"/>
      <c r="D45" s="527">
        <v>40000000000</v>
      </c>
      <c r="E45" s="527">
        <v>40000000000</v>
      </c>
      <c r="F45" s="527">
        <v>40000000000</v>
      </c>
      <c r="G45" s="527">
        <v>41833031769</v>
      </c>
      <c r="H45" s="527">
        <v>22457708603</v>
      </c>
      <c r="I45" s="527">
        <v>21646475218</v>
      </c>
      <c r="J45" s="527">
        <v>21698784236</v>
      </c>
      <c r="K45" s="527">
        <v>1711846323</v>
      </c>
      <c r="L45" s="527">
        <v>1230539674</v>
      </c>
      <c r="M45" s="552">
        <f>'24ＰＬ＋BS（精算表)'!S189</f>
        <v>509455059</v>
      </c>
      <c r="N45" s="460">
        <f t="shared" si="1"/>
        <v>-721084615</v>
      </c>
      <c r="O45" s="1">
        <f t="shared" si="2"/>
        <v>1.0024165143504058</v>
      </c>
    </row>
    <row r="46" spans="1:15" s="1" customFormat="1" ht="20.100000000000001" customHeight="1">
      <c r="B46" s="28" t="s">
        <v>225</v>
      </c>
      <c r="C46" s="21"/>
      <c r="D46" s="527"/>
      <c r="E46" s="527"/>
      <c r="F46" s="527"/>
      <c r="G46" s="531" t="s">
        <v>226</v>
      </c>
      <c r="H46" s="531">
        <v>17236206829</v>
      </c>
      <c r="I46" s="527">
        <v>43035891517</v>
      </c>
      <c r="J46" s="527">
        <v>40688267360</v>
      </c>
      <c r="K46" s="527">
        <v>67716921641</v>
      </c>
      <c r="L46" s="527">
        <v>79367666560</v>
      </c>
      <c r="M46" s="552">
        <f>'24ＰＬ＋BS（精算表)'!S190</f>
        <v>39233587614</v>
      </c>
      <c r="N46" s="460">
        <f t="shared" si="1"/>
        <v>-40134078946</v>
      </c>
      <c r="O46" s="1">
        <f t="shared" si="2"/>
        <v>0.94544962183314729</v>
      </c>
    </row>
    <row r="47" spans="1:15" s="1" customFormat="1" ht="20.100000000000001" customHeight="1">
      <c r="B47" s="28"/>
      <c r="C47" s="21"/>
      <c r="D47" s="527"/>
      <c r="E47" s="527"/>
      <c r="F47" s="527"/>
      <c r="G47" s="527"/>
      <c r="H47" s="527"/>
      <c r="I47" s="527"/>
      <c r="J47" s="527" t="s">
        <v>162</v>
      </c>
      <c r="K47" s="527" t="s">
        <v>162</v>
      </c>
      <c r="L47" s="527" t="s">
        <v>162</v>
      </c>
      <c r="M47" s="552"/>
      <c r="N47" s="460"/>
    </row>
    <row r="48" spans="1:15" s="10" customFormat="1" ht="24.9" customHeight="1">
      <c r="B48" s="38" t="s">
        <v>5</v>
      </c>
      <c r="C48" s="519"/>
      <c r="D48" s="534">
        <f>D6+D18+D19+D20+D23+D27+D37+D41</f>
        <v>1092120209807</v>
      </c>
      <c r="E48" s="534">
        <f>E6+E18+E19+E20+E23+E27+E37+E41</f>
        <v>1003778602492</v>
      </c>
      <c r="F48" s="534">
        <v>2293517566592</v>
      </c>
      <c r="G48" s="534">
        <f t="shared" ref="G48:L48" si="6">G6+G18+G19+G20+G23+G27+G37+G41</f>
        <v>11140532966597</v>
      </c>
      <c r="H48" s="534">
        <f t="shared" si="6"/>
        <v>3503167015966</v>
      </c>
      <c r="I48" s="534">
        <f t="shared" si="6"/>
        <v>5007545626980</v>
      </c>
      <c r="J48" s="534">
        <f t="shared" si="6"/>
        <v>7120098803857</v>
      </c>
      <c r="K48" s="534">
        <f t="shared" si="6"/>
        <v>7825584449632</v>
      </c>
      <c r="L48" s="534">
        <f t="shared" si="6"/>
        <v>8080246692460</v>
      </c>
      <c r="M48" s="562">
        <f>'24ＰＬ＋BS（精算表)'!S192</f>
        <v>8153313740130</v>
      </c>
      <c r="N48" s="460">
        <f t="shared" si="1"/>
        <v>73067047670</v>
      </c>
      <c r="O48" s="229">
        <f>J48/I48</f>
        <v>1.4218739746463498</v>
      </c>
    </row>
    <row r="49" spans="1:15" s="1" customFormat="1" ht="24.9" customHeight="1">
      <c r="B49" s="38"/>
      <c r="C49" s="519"/>
      <c r="D49" s="519"/>
      <c r="E49" s="519"/>
      <c r="F49" s="40"/>
      <c r="G49" s="40"/>
      <c r="H49" s="40"/>
      <c r="I49" s="40"/>
      <c r="J49" s="40"/>
      <c r="K49" s="4"/>
      <c r="L49" s="4"/>
      <c r="M49" s="457"/>
      <c r="N49" s="460"/>
    </row>
    <row r="50" spans="1:15" s="1" customFormat="1" ht="24.9" customHeight="1">
      <c r="B50" s="38" t="s">
        <v>22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57"/>
      <c r="N50" s="460"/>
    </row>
    <row r="51" spans="1:15" s="1" customFormat="1" ht="24.9" customHeight="1">
      <c r="A51" s="11" t="s">
        <v>43</v>
      </c>
      <c r="B51" s="22" t="s">
        <v>62</v>
      </c>
      <c r="C51" s="41"/>
      <c r="D51" s="529">
        <f>SUM(D52:D54)</f>
        <v>290507861841</v>
      </c>
      <c r="E51" s="529">
        <f>SUM(E52:E54)</f>
        <v>277960471041</v>
      </c>
      <c r="F51" s="529">
        <v>260806632924</v>
      </c>
      <c r="G51" s="529">
        <f t="shared" ref="G51:L51" si="7">SUM(G52:G54)</f>
        <v>212784450258</v>
      </c>
      <c r="H51" s="529">
        <f t="shared" si="7"/>
        <v>196980318635</v>
      </c>
      <c r="I51" s="529">
        <f t="shared" si="7"/>
        <v>181140914054</v>
      </c>
      <c r="J51" s="529">
        <f t="shared" si="7"/>
        <v>163824425391</v>
      </c>
      <c r="K51" s="529">
        <f t="shared" si="7"/>
        <v>148759833875</v>
      </c>
      <c r="L51" s="529">
        <f t="shared" si="7"/>
        <v>132943795308</v>
      </c>
      <c r="M51" s="556">
        <f>-'24ＰＬ＋BS（精算表)'!S195</f>
        <v>117686543457</v>
      </c>
      <c r="N51" s="460">
        <f t="shared" si="1"/>
        <v>-15257251851</v>
      </c>
      <c r="O51" s="1">
        <f t="shared" ref="O51:O66" si="8">J51/I51</f>
        <v>0.90440321694612968</v>
      </c>
    </row>
    <row r="52" spans="1:15" s="1" customFormat="1" ht="20.100000000000001" customHeight="1">
      <c r="B52" s="25" t="s">
        <v>277</v>
      </c>
      <c r="D52" s="527">
        <v>9194000</v>
      </c>
      <c r="E52" s="527">
        <v>8953000</v>
      </c>
      <c r="F52" s="527">
        <v>9181000</v>
      </c>
      <c r="G52" s="527">
        <v>16289000</v>
      </c>
      <c r="H52" s="527">
        <v>18225000</v>
      </c>
      <c r="I52" s="527">
        <v>16783000</v>
      </c>
      <c r="J52" s="527">
        <v>17580000</v>
      </c>
      <c r="K52" s="527">
        <v>322699000</v>
      </c>
      <c r="L52" s="527">
        <v>54015000</v>
      </c>
      <c r="M52" s="552">
        <f>-'24ＰＬ＋BS（精算表)'!S196</f>
        <v>45685000</v>
      </c>
      <c r="N52" s="460">
        <f t="shared" si="1"/>
        <v>-8330000</v>
      </c>
      <c r="O52" s="1">
        <f t="shared" si="8"/>
        <v>1.0474885300601799</v>
      </c>
    </row>
    <row r="53" spans="1:15" s="1" customFormat="1" ht="20.100000000000001" customHeight="1">
      <c r="B53" s="25" t="s">
        <v>30</v>
      </c>
      <c r="D53" s="527">
        <v>8831841</v>
      </c>
      <c r="E53" s="527">
        <v>8647041</v>
      </c>
      <c r="F53" s="527">
        <v>10032924</v>
      </c>
      <c r="G53" s="527">
        <v>9018258</v>
      </c>
      <c r="H53" s="527">
        <v>9267635</v>
      </c>
      <c r="I53" s="527">
        <v>9036054</v>
      </c>
      <c r="J53" s="527">
        <v>8934391</v>
      </c>
      <c r="K53" s="527">
        <v>8174875</v>
      </c>
      <c r="L53" s="527">
        <v>8211308</v>
      </c>
      <c r="M53" s="552">
        <f>-'24ＰＬ＋BS（精算表)'!S197</f>
        <v>7588457</v>
      </c>
      <c r="N53" s="460">
        <f t="shared" si="1"/>
        <v>-622851</v>
      </c>
      <c r="O53" s="1">
        <f t="shared" si="8"/>
        <v>0.98874918188846594</v>
      </c>
    </row>
    <row r="54" spans="1:15" s="1" customFormat="1" ht="20.100000000000001" customHeight="1">
      <c r="B54" s="25" t="s">
        <v>60</v>
      </c>
      <c r="D54" s="527">
        <v>290489836000</v>
      </c>
      <c r="E54" s="563">
        <v>277942871000</v>
      </c>
      <c r="F54" s="527">
        <v>260787419000</v>
      </c>
      <c r="G54" s="527">
        <v>212759143000</v>
      </c>
      <c r="H54" s="527">
        <v>196952826000</v>
      </c>
      <c r="I54" s="527">
        <v>181115095000</v>
      </c>
      <c r="J54" s="527">
        <v>163797911000</v>
      </c>
      <c r="K54" s="527">
        <v>148428960000</v>
      </c>
      <c r="L54" s="527">
        <v>132881569000</v>
      </c>
      <c r="M54" s="552">
        <f>-'24ＰＬ＋BS（精算表)'!S198</f>
        <v>117633270000</v>
      </c>
      <c r="N54" s="460">
        <f t="shared" si="1"/>
        <v>-15248299000</v>
      </c>
      <c r="O54" s="1">
        <f t="shared" si="8"/>
        <v>0.90438574984597497</v>
      </c>
    </row>
    <row r="55" spans="1:15" s="1" customFormat="1" ht="24.9" customHeight="1">
      <c r="A55" s="11" t="s">
        <v>43</v>
      </c>
      <c r="B55" s="37" t="s">
        <v>2</v>
      </c>
      <c r="C55" s="21"/>
      <c r="D55" s="529">
        <v>2662619000</v>
      </c>
      <c r="E55" s="529">
        <v>2635825000</v>
      </c>
      <c r="F55" s="529">
        <v>3364250000</v>
      </c>
      <c r="G55" s="529">
        <v>3261209000</v>
      </c>
      <c r="H55" s="529">
        <v>3276722000</v>
      </c>
      <c r="I55" s="529">
        <v>3252169000</v>
      </c>
      <c r="J55" s="529">
        <v>3049066000</v>
      </c>
      <c r="K55" s="529">
        <v>2981267000</v>
      </c>
      <c r="L55" s="529">
        <v>2684609000</v>
      </c>
      <c r="M55" s="556">
        <f>-'24ＰＬ＋BS（精算表)'!S199</f>
        <v>2689446000</v>
      </c>
      <c r="N55" s="460">
        <f t="shared" si="1"/>
        <v>4837000</v>
      </c>
      <c r="O55" s="1">
        <f t="shared" si="8"/>
        <v>0.93754844843549023</v>
      </c>
    </row>
    <row r="56" spans="1:15" s="1" customFormat="1" ht="24.9" customHeight="1">
      <c r="A56" s="11"/>
      <c r="B56" s="37" t="s">
        <v>3</v>
      </c>
      <c r="C56" s="21"/>
      <c r="D56" s="529">
        <f>SUM(D57:D59)</f>
        <v>110420822768</v>
      </c>
      <c r="E56" s="529">
        <f>SUM(E57:E59)</f>
        <v>106740571646</v>
      </c>
      <c r="F56" s="529">
        <v>90298041582</v>
      </c>
      <c r="G56" s="529">
        <f t="shared" ref="G56:L56" si="9">SUM(G57:G59)</f>
        <v>90667019558</v>
      </c>
      <c r="H56" s="529">
        <f t="shared" si="9"/>
        <v>88061685699</v>
      </c>
      <c r="I56" s="529">
        <f t="shared" si="9"/>
        <v>86877139396</v>
      </c>
      <c r="J56" s="529">
        <f t="shared" si="9"/>
        <v>86856815108</v>
      </c>
      <c r="K56" s="529">
        <f t="shared" si="9"/>
        <v>91701476386</v>
      </c>
      <c r="L56" s="529">
        <f t="shared" si="9"/>
        <v>90472985235</v>
      </c>
      <c r="M56" s="556">
        <f>-'24ＰＬ＋BS（精算表)'!S200</f>
        <v>88304238560</v>
      </c>
      <c r="N56" s="460">
        <f t="shared" si="1"/>
        <v>-2168746675</v>
      </c>
      <c r="O56" s="1">
        <f t="shared" si="8"/>
        <v>0.99976605712226141</v>
      </c>
    </row>
    <row r="57" spans="1:15" s="1" customFormat="1" ht="24.9" customHeight="1">
      <c r="A57" s="11" t="s">
        <v>43</v>
      </c>
      <c r="B57" s="25" t="s">
        <v>59</v>
      </c>
      <c r="C57" s="21"/>
      <c r="D57" s="527">
        <v>65059480421</v>
      </c>
      <c r="E57" s="527">
        <v>63921566129</v>
      </c>
      <c r="F57" s="527">
        <v>53542058998</v>
      </c>
      <c r="G57" s="527">
        <v>53431726391</v>
      </c>
      <c r="H57" s="527">
        <v>52860416099</v>
      </c>
      <c r="I57" s="527">
        <v>53305967592</v>
      </c>
      <c r="J57" s="527">
        <v>55250054057</v>
      </c>
      <c r="K57" s="527">
        <v>62760559540</v>
      </c>
      <c r="L57" s="527">
        <v>63997467214</v>
      </c>
      <c r="M57" s="552">
        <f>-'24ＰＬ＋BS（精算表)'!S201</f>
        <v>63809861267</v>
      </c>
      <c r="N57" s="460">
        <f t="shared" si="1"/>
        <v>-187605947</v>
      </c>
      <c r="O57" s="1">
        <f t="shared" si="8"/>
        <v>1.0364703344263422</v>
      </c>
    </row>
    <row r="58" spans="1:15" s="1" customFormat="1" ht="24.9" customHeight="1">
      <c r="A58" s="11"/>
      <c r="B58" s="25" t="s">
        <v>253</v>
      </c>
      <c r="C58" s="21"/>
      <c r="D58" s="527">
        <v>44859131000</v>
      </c>
      <c r="E58" s="527">
        <v>42181987000</v>
      </c>
      <c r="F58" s="527">
        <v>36140701044</v>
      </c>
      <c r="G58" s="527">
        <v>36570047000</v>
      </c>
      <c r="H58" s="527">
        <v>34341879000</v>
      </c>
      <c r="I58" s="527">
        <v>32768786000</v>
      </c>
      <c r="J58" s="527">
        <v>30860173000</v>
      </c>
      <c r="K58" s="527">
        <v>28254788000</v>
      </c>
      <c r="L58" s="527">
        <v>25799673000</v>
      </c>
      <c r="M58" s="552">
        <f>-'24ＰＬ＋BS（精算表)'!S202</f>
        <v>23854701000</v>
      </c>
      <c r="N58" s="460">
        <f t="shared" si="1"/>
        <v>-1944972000</v>
      </c>
      <c r="O58" s="1">
        <f t="shared" si="8"/>
        <v>0.94175515077061445</v>
      </c>
    </row>
    <row r="59" spans="1:15" s="1" customFormat="1" ht="24.9" customHeight="1">
      <c r="A59" s="11"/>
      <c r="B59" s="25" t="s">
        <v>173</v>
      </c>
      <c r="C59" s="21"/>
      <c r="D59" s="527">
        <v>502211347</v>
      </c>
      <c r="E59" s="563">
        <v>637018517</v>
      </c>
      <c r="F59" s="527">
        <v>615281540</v>
      </c>
      <c r="G59" s="527">
        <v>665246167</v>
      </c>
      <c r="H59" s="527">
        <v>859390600</v>
      </c>
      <c r="I59" s="527">
        <v>802385804</v>
      </c>
      <c r="J59" s="527">
        <v>746588051</v>
      </c>
      <c r="K59" s="527">
        <v>686128846</v>
      </c>
      <c r="L59" s="527">
        <v>675845021</v>
      </c>
      <c r="M59" s="552">
        <f>-'24ＰＬ＋BS（精算表)'!S203</f>
        <v>639676293</v>
      </c>
      <c r="N59" s="460">
        <f t="shared" si="1"/>
        <v>-36168728</v>
      </c>
      <c r="O59" s="1">
        <f t="shared" si="8"/>
        <v>0.93046019418359505</v>
      </c>
    </row>
    <row r="60" spans="1:15" s="1" customFormat="1" ht="24.9" customHeight="1">
      <c r="A60" s="11" t="s">
        <v>43</v>
      </c>
      <c r="B60" s="37" t="s">
        <v>42</v>
      </c>
      <c r="C60" s="21"/>
      <c r="D60" s="529">
        <v>10028637512000</v>
      </c>
      <c r="E60" s="564">
        <v>9594166786000</v>
      </c>
      <c r="F60" s="533">
        <v>8544864015000</v>
      </c>
      <c r="G60" s="533">
        <v>6218095004000</v>
      </c>
      <c r="H60" s="533">
        <v>5572908286000</v>
      </c>
      <c r="I60" s="533">
        <v>5013245005000</v>
      </c>
      <c r="J60" s="533">
        <v>4224784848000</v>
      </c>
      <c r="K60" s="533">
        <v>3614068073000</v>
      </c>
      <c r="L60" s="533">
        <v>3170115263000</v>
      </c>
      <c r="M60" s="560">
        <f>-'24ＰＬ＋BS（精算表)'!S204</f>
        <v>2587392606000</v>
      </c>
      <c r="N60" s="460">
        <f t="shared" si="1"/>
        <v>-582722657000</v>
      </c>
      <c r="O60" s="1">
        <f t="shared" si="8"/>
        <v>0.84272459131488231</v>
      </c>
    </row>
    <row r="61" spans="1:15" s="1" customFormat="1" ht="24.9" customHeight="1">
      <c r="A61" s="11" t="s">
        <v>43</v>
      </c>
      <c r="B61" s="520" t="s">
        <v>38</v>
      </c>
      <c r="C61" s="3"/>
      <c r="D61" s="529">
        <f>SUM(D62:D63)</f>
        <v>19477211968000</v>
      </c>
      <c r="E61" s="529">
        <f>SUM(E62:E63)</f>
        <v>21551540681000</v>
      </c>
      <c r="F61" s="529">
        <v>22625489970559</v>
      </c>
      <c r="G61" s="529">
        <f t="shared" ref="G61:L61" si="10">SUM(G62:G63)</f>
        <v>25423713533413</v>
      </c>
      <c r="H61" s="529">
        <f t="shared" si="10"/>
        <v>6676157718087</v>
      </c>
      <c r="I61" s="529">
        <f t="shared" si="10"/>
        <v>6226185000000</v>
      </c>
      <c r="J61" s="529">
        <f t="shared" si="10"/>
        <v>6250327488321</v>
      </c>
      <c r="K61" s="529">
        <f t="shared" si="10"/>
        <v>5170422832755</v>
      </c>
      <c r="L61" s="529">
        <f t="shared" si="10"/>
        <v>4954607901218</v>
      </c>
      <c r="M61" s="556">
        <f>-'24ＰＬ＋BS（精算表)'!S205</f>
        <v>4094415972638</v>
      </c>
      <c r="N61" s="460">
        <f t="shared" si="1"/>
        <v>-860191928580</v>
      </c>
      <c r="O61" s="1">
        <f t="shared" si="8"/>
        <v>1.00387757323642</v>
      </c>
    </row>
    <row r="62" spans="1:15" s="1" customFormat="1" ht="20.100000000000001" customHeight="1">
      <c r="B62" s="28" t="s">
        <v>174</v>
      </c>
      <c r="C62" s="21"/>
      <c r="D62" s="527">
        <v>0</v>
      </c>
      <c r="E62" s="527">
        <v>7307213000</v>
      </c>
      <c r="F62" s="527">
        <v>316502559</v>
      </c>
      <c r="G62" s="527">
        <v>240065413</v>
      </c>
      <c r="H62" s="527">
        <v>57829087</v>
      </c>
      <c r="I62" s="527">
        <v>0</v>
      </c>
      <c r="J62" s="527">
        <v>42488321</v>
      </c>
      <c r="K62" s="527">
        <v>137832755</v>
      </c>
      <c r="L62" s="527">
        <v>222901218</v>
      </c>
      <c r="M62" s="552">
        <f>-'24ＰＬ＋BS（精算表)'!S206</f>
        <v>751488276</v>
      </c>
      <c r="N62" s="460">
        <f t="shared" si="1"/>
        <v>528587058</v>
      </c>
      <c r="O62" s="1" t="e">
        <f t="shared" si="8"/>
        <v>#DIV/0!</v>
      </c>
    </row>
    <row r="63" spans="1:15" s="1" customFormat="1" ht="20.100000000000001" customHeight="1">
      <c r="B63" s="28" t="s">
        <v>32</v>
      </c>
      <c r="C63" s="21"/>
      <c r="D63" s="527">
        <v>19477211968000</v>
      </c>
      <c r="E63" s="527">
        <v>21544233468000</v>
      </c>
      <c r="F63" s="527">
        <v>22625173468000</v>
      </c>
      <c r="G63" s="527">
        <v>25423473468000</v>
      </c>
      <c r="H63" s="527">
        <v>6676099889000</v>
      </c>
      <c r="I63" s="527">
        <v>6226185000000</v>
      </c>
      <c r="J63" s="527">
        <v>6250285000000</v>
      </c>
      <c r="K63" s="527">
        <v>5170285000000</v>
      </c>
      <c r="L63" s="527">
        <v>4954385000000</v>
      </c>
      <c r="M63" s="552">
        <f>-'24ＰＬ＋BS（精算表)'!S207</f>
        <v>4093600000000</v>
      </c>
      <c r="N63" s="460">
        <f t="shared" si="1"/>
        <v>-860785000000</v>
      </c>
      <c r="O63" s="1">
        <f t="shared" si="8"/>
        <v>1.0038707491023797</v>
      </c>
    </row>
    <row r="64" spans="1:15" s="1" customFormat="1" ht="20.100000000000001" customHeight="1">
      <c r="B64" s="28" t="s">
        <v>428</v>
      </c>
      <c r="C64" s="21"/>
      <c r="D64" s="527"/>
      <c r="E64" s="527"/>
      <c r="F64" s="527"/>
      <c r="G64" s="527"/>
      <c r="H64" s="527"/>
      <c r="I64" s="527"/>
      <c r="J64" s="527"/>
      <c r="K64" s="527"/>
      <c r="L64" s="527">
        <v>0</v>
      </c>
      <c r="M64" s="552">
        <f>-'24ＰＬ＋BS（精算表)'!S208</f>
        <v>17464716</v>
      </c>
      <c r="N64" s="460">
        <f t="shared" si="1"/>
        <v>17464716</v>
      </c>
    </row>
    <row r="65" spans="1:15" s="1" customFormat="1" ht="20.100000000000001" customHeight="1">
      <c r="B65" s="28" t="s">
        <v>429</v>
      </c>
      <c r="C65" s="21"/>
      <c r="D65" s="527"/>
      <c r="E65" s="527"/>
      <c r="F65" s="527"/>
      <c r="G65" s="527"/>
      <c r="H65" s="527"/>
      <c r="I65" s="527"/>
      <c r="J65" s="527"/>
      <c r="K65" s="527"/>
      <c r="L65" s="527">
        <v>0</v>
      </c>
      <c r="M65" s="552">
        <f>-'24ＰＬ＋BS（精算表)'!S209</f>
        <v>47019646</v>
      </c>
      <c r="N65" s="460">
        <f t="shared" si="1"/>
        <v>47019646</v>
      </c>
    </row>
    <row r="66" spans="1:15" s="1" customFormat="1" ht="24.9" customHeight="1">
      <c r="B66" s="19" t="s">
        <v>4</v>
      </c>
      <c r="C66" s="38"/>
      <c r="D66" s="42">
        <f>+D51+D55+D56+D60+D61</f>
        <v>29909440783609</v>
      </c>
      <c r="E66" s="42">
        <f>+E51+E55+E56+E60+E61</f>
        <v>31533044334687</v>
      </c>
      <c r="F66" s="42">
        <v>31524822910065</v>
      </c>
      <c r="G66" s="42">
        <f t="shared" ref="G66:L66" si="11">+G51+G55+G56+G60+G61</f>
        <v>31948521216229</v>
      </c>
      <c r="H66" s="42">
        <f t="shared" si="11"/>
        <v>12537384730421</v>
      </c>
      <c r="I66" s="42">
        <f t="shared" si="11"/>
        <v>11510700227450</v>
      </c>
      <c r="J66" s="42">
        <f t="shared" si="11"/>
        <v>10728842642820</v>
      </c>
      <c r="K66" s="42">
        <f t="shared" si="11"/>
        <v>9027933483016</v>
      </c>
      <c r="L66" s="42">
        <f t="shared" si="11"/>
        <v>8350824553761</v>
      </c>
      <c r="M66" s="463">
        <f>-'24ＰＬ＋BS（精算表)'!S210</f>
        <v>6890488806655</v>
      </c>
      <c r="N66" s="460">
        <f t="shared" si="1"/>
        <v>-1460335747106</v>
      </c>
      <c r="O66" s="1">
        <f t="shared" si="8"/>
        <v>0.93207558452738826</v>
      </c>
    </row>
    <row r="67" spans="1:15" s="1" customFormat="1" ht="24.9" customHeight="1">
      <c r="B67" s="19"/>
      <c r="C67" s="38"/>
      <c r="D67" s="42"/>
      <c r="E67" s="42"/>
      <c r="F67" s="42"/>
      <c r="G67" s="42"/>
      <c r="H67" s="42"/>
      <c r="I67" s="42"/>
      <c r="J67" s="42"/>
      <c r="K67" s="42"/>
      <c r="L67" s="42"/>
      <c r="M67" s="463"/>
      <c r="N67" s="460"/>
    </row>
    <row r="68" spans="1:15" s="1" customFormat="1" ht="24.9" customHeight="1">
      <c r="B68" s="38" t="s">
        <v>52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57"/>
      <c r="N68" s="460"/>
    </row>
    <row r="69" spans="1:15" s="1" customFormat="1" ht="24.9" customHeight="1">
      <c r="A69" s="11" t="s">
        <v>43</v>
      </c>
      <c r="B69" s="3" t="s">
        <v>53</v>
      </c>
      <c r="C69" s="41"/>
      <c r="D69" s="527">
        <v>0</v>
      </c>
      <c r="E69" s="527">
        <f>D71</f>
        <v>-28817320573802</v>
      </c>
      <c r="F69" s="527">
        <v>-30394988690785</v>
      </c>
      <c r="G69" s="527">
        <v>-29103954932092</v>
      </c>
      <c r="H69" s="527">
        <v>-20809775024465</v>
      </c>
      <c r="I69" s="527">
        <f>H71</f>
        <v>-9034217714455</v>
      </c>
      <c r="J69" s="527">
        <f>I71</f>
        <v>-6503154600470</v>
      </c>
      <c r="K69" s="527">
        <f>J71</f>
        <v>-3608743838963</v>
      </c>
      <c r="L69" s="527">
        <f>K71</f>
        <v>-1202349033384</v>
      </c>
      <c r="M69" s="552">
        <f>L71</f>
        <v>-270577861301</v>
      </c>
      <c r="N69" s="460">
        <f t="shared" si="1"/>
        <v>931771172083</v>
      </c>
      <c r="O69" s="1">
        <f>J69/I69</f>
        <v>0.71983593998014583</v>
      </c>
    </row>
    <row r="70" spans="1:15" s="1" customFormat="1" ht="20.100000000000001" customHeight="1">
      <c r="B70" s="3" t="s">
        <v>187</v>
      </c>
      <c r="D70" s="527">
        <f>+D71-D69</f>
        <v>-28817320573802</v>
      </c>
      <c r="E70" s="563">
        <f>+E71-E69</f>
        <v>-1711945158393</v>
      </c>
      <c r="F70" s="527">
        <v>1163683347312</v>
      </c>
      <c r="G70" s="527">
        <v>8294179907627</v>
      </c>
      <c r="H70" s="527">
        <v>11775557310010</v>
      </c>
      <c r="I70" s="527">
        <v>2531063113985</v>
      </c>
      <c r="J70" s="527">
        <v>2894410761507</v>
      </c>
      <c r="K70" s="527">
        <f>K71-K69</f>
        <v>2406394805579</v>
      </c>
      <c r="L70" s="527">
        <f>L71-L69</f>
        <v>931771172083</v>
      </c>
      <c r="M70" s="552">
        <f>'24ＰＬ＋BS（精算表)'!S214</f>
        <v>1533402794776</v>
      </c>
      <c r="N70" s="460">
        <f t="shared" si="1"/>
        <v>601631622693</v>
      </c>
      <c r="O70" s="1">
        <f>J70/I70</f>
        <v>1.143555348546774</v>
      </c>
    </row>
    <row r="71" spans="1:15" s="8" customFormat="1" ht="24.9" customHeight="1">
      <c r="B71" s="38" t="s">
        <v>54</v>
      </c>
      <c r="C71" s="43"/>
      <c r="D71" s="44">
        <f>+D73-D66</f>
        <v>-28817320573802</v>
      </c>
      <c r="E71" s="84">
        <f>+E73-E66</f>
        <v>-30529265732195</v>
      </c>
      <c r="F71" s="44">
        <v>-29231305343473</v>
      </c>
      <c r="G71" s="44">
        <f>+G73-G66</f>
        <v>-20807988249632</v>
      </c>
      <c r="H71" s="44">
        <f>+H73-H66</f>
        <v>-9034217714455</v>
      </c>
      <c r="I71" s="44">
        <f>+I73-I66</f>
        <v>-6503154600470</v>
      </c>
      <c r="J71" s="44">
        <f>+J73-J66</f>
        <v>-3608743838963</v>
      </c>
      <c r="K71" s="44">
        <f>K48-K66</f>
        <v>-1202349033384</v>
      </c>
      <c r="L71" s="44">
        <f>L48-L66</f>
        <v>-270577861301</v>
      </c>
      <c r="M71" s="464">
        <f>-'24ＰＬ＋BS（精算表)'!S215</f>
        <v>1262824933475</v>
      </c>
      <c r="N71" s="460">
        <f t="shared" si="1"/>
        <v>1533402794776</v>
      </c>
      <c r="O71" s="229">
        <f>J71/I71</f>
        <v>0.55492204332681661</v>
      </c>
    </row>
    <row r="72" spans="1:15" s="8" customFormat="1" ht="24.9" customHeight="1">
      <c r="B72" s="38"/>
      <c r="C72" s="43"/>
      <c r="D72" s="44"/>
      <c r="E72" s="44"/>
      <c r="F72" s="44"/>
      <c r="G72" s="44"/>
      <c r="H72" s="44"/>
      <c r="I72" s="44"/>
      <c r="J72" s="44"/>
      <c r="K72" s="44"/>
      <c r="L72" s="44"/>
      <c r="M72" s="464"/>
      <c r="N72" s="460"/>
      <c r="O72" s="1"/>
    </row>
    <row r="73" spans="1:15" s="8" customFormat="1" ht="24.9" customHeight="1">
      <c r="B73" s="38" t="s">
        <v>55</v>
      </c>
      <c r="C73" s="38"/>
      <c r="D73" s="42">
        <f>+D48</f>
        <v>1092120209807</v>
      </c>
      <c r="E73" s="42">
        <f>+E48</f>
        <v>1003778602492</v>
      </c>
      <c r="F73" s="42">
        <v>2293517566592</v>
      </c>
      <c r="G73" s="42">
        <f t="shared" ref="G73:L73" si="12">+G48</f>
        <v>11140532966597</v>
      </c>
      <c r="H73" s="42">
        <f t="shared" si="12"/>
        <v>3503167015966</v>
      </c>
      <c r="I73" s="42">
        <f t="shared" si="12"/>
        <v>5007545626980</v>
      </c>
      <c r="J73" s="42">
        <f t="shared" si="12"/>
        <v>7120098803857</v>
      </c>
      <c r="K73" s="42">
        <f t="shared" si="12"/>
        <v>7825584449632</v>
      </c>
      <c r="L73" s="42">
        <f t="shared" si="12"/>
        <v>8080246692460</v>
      </c>
      <c r="M73" s="463">
        <f>-'24ＰＬ＋BS（精算表)'!S217</f>
        <v>8153313740130</v>
      </c>
      <c r="N73" s="460">
        <f>M73-L73</f>
        <v>73067047670</v>
      </c>
      <c r="O73" s="229">
        <f>J73/I73</f>
        <v>1.4218739746463498</v>
      </c>
    </row>
    <row r="74" spans="1:15" s="8" customFormat="1" ht="24.9" customHeight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78"/>
      <c r="N74" s="465"/>
    </row>
    <row r="75" spans="1:15" s="8" customFormat="1" ht="24.9" customHeight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78"/>
      <c r="N75" s="465"/>
    </row>
    <row r="76" spans="1:15" s="8" customFormat="1" ht="24.9" customHeight="1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379"/>
      <c r="N76" s="465"/>
    </row>
    <row r="77" spans="1:15" s="8" customFormat="1" ht="24.9" customHeight="1">
      <c r="B77" s="5"/>
      <c r="C77" s="3"/>
      <c r="D77" s="3"/>
      <c r="E77" s="3"/>
      <c r="F77" s="4"/>
      <c r="G77" s="4"/>
      <c r="H77" s="4"/>
      <c r="I77" s="4"/>
      <c r="J77" s="4"/>
      <c r="K77" s="4"/>
      <c r="L77" s="4"/>
      <c r="M77" s="377"/>
      <c r="N77" s="465"/>
    </row>
    <row r="78" spans="1:15" ht="15.9" customHeight="1"/>
    <row r="79" spans="1:15" ht="15.9" customHeight="1"/>
    <row r="80" spans="1:15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</sheetData>
  <autoFilter ref="A4:O73"/>
  <customSheetViews>
    <customSheetView guid="{FCEC90E1-064A-47C2-BBCA-B539C4D7DA04}" scale="75" showPageBreaks="1" fitToPage="1" printArea="1" showAutoFilter="1" hiddenRows="1" hiddenColumns="1" state="hidden" view="pageBreakPreview" topLeftCell="B1">
      <selection activeCell="L1" sqref="L1:L1048576"/>
      <pageMargins left="0.59055118110236227" right="0.19685039370078741" top="0.39370078740157483" bottom="0" header="0.51181102362204722" footer="0.51181102362204722"/>
      <printOptions horizontalCentered="1"/>
      <pageSetup paperSize="9" scale="57" orientation="portrait" r:id="rId1"/>
      <headerFooter alignWithMargins="0">
        <oddHeader>&amp;R&amp;D</oddHeader>
      </headerFooter>
      <autoFilter ref="A4:O73"/>
    </customSheetView>
    <customSheetView guid="{345E6AB3-76D0-436A-B51D-132C5D34B360}" scale="75" showPageBreaks="1" fitToPage="1" printArea="1" showAutoFilter="1" hiddenRows="1" hiddenColumns="1" state="hidden" view="pageBreakPreview" topLeftCell="B1">
      <selection activeCell="L1" sqref="L1:L1048576"/>
      <pageMargins left="0.59055118110236227" right="0.19685039370078741" top="0.39370078740157483" bottom="0" header="0.51181102362204722" footer="0.51181102362204722"/>
      <printOptions horizontalCentered="1"/>
      <pageSetup paperSize="9" scale="57" orientation="portrait" r:id="rId2"/>
      <headerFooter alignWithMargins="0">
        <oddHeader>&amp;R&amp;D</oddHeader>
      </headerFooter>
      <autoFilter ref="A4:O73"/>
    </customSheetView>
  </customSheetViews>
  <mergeCells count="4">
    <mergeCell ref="B1:I1"/>
    <mergeCell ref="B18:C18"/>
    <mergeCell ref="B19:C19"/>
    <mergeCell ref="B20:C20"/>
  </mergeCells>
  <phoneticPr fontId="4"/>
  <printOptions horizontalCentered="1"/>
  <pageMargins left="0.59055118110236227" right="0.19685039370078741" top="0.39370078740157483" bottom="0" header="0.51181102362204722" footer="0.51181102362204722"/>
  <pageSetup paperSize="9" scale="55" orientation="portrait" r:id="rId3"/>
  <headerFooter alignWithMargins="0">
    <oddHeader>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V57"/>
  <sheetViews>
    <sheetView view="pageBreakPreview" zoomScaleNormal="10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" sqref="L1:L1048576"/>
    </sheetView>
  </sheetViews>
  <sheetFormatPr defaultColWidth="9" defaultRowHeight="13.2"/>
  <cols>
    <col min="1" max="1" width="9" style="566"/>
    <col min="2" max="2" width="9" style="566" hidden="1" customWidth="1"/>
    <col min="3" max="5" width="9" style="566"/>
    <col min="6" max="6" width="12.88671875" style="566" customWidth="1"/>
    <col min="7" max="8" width="20.77734375" style="541" hidden="1" customWidth="1"/>
    <col min="9" max="10" width="20.88671875" style="541" hidden="1" customWidth="1"/>
    <col min="11" max="11" width="20.77734375" style="541" hidden="1" customWidth="1"/>
    <col min="12" max="12" width="20.77734375" style="541" customWidth="1"/>
    <col min="13" max="13" width="20.77734375" style="547" customWidth="1"/>
    <col min="14" max="14" width="23.21875" style="581" customWidth="1"/>
    <col min="15" max="15" width="16" style="566" hidden="1" customWidth="1"/>
    <col min="16" max="16384" width="9" style="566"/>
  </cols>
  <sheetData>
    <row r="1" spans="1:256">
      <c r="G1" s="541" t="s">
        <v>162</v>
      </c>
      <c r="H1" s="541" t="s">
        <v>162</v>
      </c>
      <c r="I1" s="541" t="s">
        <v>162</v>
      </c>
      <c r="M1" s="536"/>
      <c r="N1" s="567"/>
    </row>
    <row r="2" spans="1:256">
      <c r="B2" s="568"/>
      <c r="C2" s="544" t="s">
        <v>64</v>
      </c>
      <c r="D2" s="544"/>
      <c r="E2" s="544"/>
      <c r="F2" s="544"/>
      <c r="G2" s="544"/>
      <c r="H2" s="544"/>
      <c r="I2" s="544"/>
      <c r="J2" s="544"/>
      <c r="K2" s="544"/>
      <c r="L2" s="544"/>
      <c r="M2" s="537"/>
      <c r="N2" s="567"/>
    </row>
    <row r="3" spans="1:256">
      <c r="B3" s="568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37"/>
      <c r="N3" s="567"/>
    </row>
    <row r="4" spans="1:256">
      <c r="G4" s="569"/>
      <c r="H4" s="569" t="s">
        <v>162</v>
      </c>
      <c r="I4" s="569"/>
      <c r="J4" s="569"/>
      <c r="K4" s="569"/>
      <c r="L4" s="566"/>
      <c r="M4" s="538" t="s">
        <v>175</v>
      </c>
      <c r="N4" s="567"/>
    </row>
    <row r="5" spans="1:256" ht="31.5" customHeight="1">
      <c r="G5" s="570" t="s">
        <v>176</v>
      </c>
      <c r="H5" s="570" t="s">
        <v>177</v>
      </c>
      <c r="I5" s="571" t="s">
        <v>234</v>
      </c>
      <c r="J5" s="571" t="s">
        <v>248</v>
      </c>
      <c r="K5" s="571" t="s">
        <v>273</v>
      </c>
      <c r="L5" s="571" t="s">
        <v>410</v>
      </c>
      <c r="M5" s="539" t="s">
        <v>484</v>
      </c>
      <c r="N5" s="539" t="s">
        <v>411</v>
      </c>
    </row>
    <row r="6" spans="1:256" ht="13.5" customHeight="1">
      <c r="G6" s="572"/>
      <c r="H6" s="572"/>
      <c r="I6" s="572"/>
      <c r="J6" s="572"/>
      <c r="K6" s="572"/>
      <c r="L6" s="572"/>
      <c r="M6" s="540"/>
      <c r="N6" s="567"/>
    </row>
    <row r="7" spans="1:256">
      <c r="A7" s="573"/>
      <c r="B7" s="12" t="s">
        <v>43</v>
      </c>
      <c r="C7" s="566" t="s">
        <v>6</v>
      </c>
      <c r="G7" s="541">
        <v>54505328970</v>
      </c>
      <c r="H7" s="541">
        <v>43118503619</v>
      </c>
      <c r="I7" s="541">
        <v>48597882142</v>
      </c>
      <c r="J7" s="541">
        <v>49751751467</v>
      </c>
      <c r="K7" s="574">
        <v>51631790834</v>
      </c>
      <c r="L7" s="541">
        <v>50036274565</v>
      </c>
      <c r="M7" s="536">
        <f>-'24ＰＬ＋BS（精算表)'!S4</f>
        <v>44407160224</v>
      </c>
      <c r="N7" s="575">
        <f>M7-L7</f>
        <v>-5629114341</v>
      </c>
      <c r="O7" s="566">
        <f t="shared" ref="O7:O25" si="0">L7/J7</f>
        <v>1.0057188559118109</v>
      </c>
    </row>
    <row r="8" spans="1:256" s="549" customFormat="1">
      <c r="A8" s="576"/>
      <c r="B8" s="12" t="s">
        <v>43</v>
      </c>
      <c r="C8" s="94" t="s">
        <v>83</v>
      </c>
      <c r="D8" s="94"/>
      <c r="E8" s="94"/>
      <c r="F8" s="94"/>
      <c r="G8" s="94">
        <v>2468014377</v>
      </c>
      <c r="H8" s="94">
        <v>3364250000</v>
      </c>
      <c r="I8" s="94">
        <v>3154567414</v>
      </c>
      <c r="J8" s="94">
        <v>2698027613</v>
      </c>
      <c r="K8" s="574">
        <v>2862213588</v>
      </c>
      <c r="L8" s="94">
        <v>2684609000</v>
      </c>
      <c r="M8" s="94">
        <f>-'24ＰＬ＋BS（精算表)'!S13</f>
        <v>2689446000</v>
      </c>
      <c r="N8" s="575">
        <f>M8-L8</f>
        <v>4837000</v>
      </c>
      <c r="O8" s="566">
        <f t="shared" si="0"/>
        <v>0.99502651013082866</v>
      </c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</row>
    <row r="9" spans="1:256" s="549" customFormat="1">
      <c r="A9" s="576"/>
      <c r="B9" s="12" t="s">
        <v>43</v>
      </c>
      <c r="C9" s="94" t="s">
        <v>182</v>
      </c>
      <c r="D9" s="94"/>
      <c r="E9" s="94"/>
      <c r="F9" s="94"/>
      <c r="G9" s="94">
        <v>7299298888</v>
      </c>
      <c r="H9" s="576">
        <v>236511643</v>
      </c>
      <c r="I9" s="94">
        <v>5576068057</v>
      </c>
      <c r="J9" s="94">
        <v>7090820650</v>
      </c>
      <c r="K9" s="574">
        <v>4078877231</v>
      </c>
      <c r="L9" s="94">
        <v>5089804675</v>
      </c>
      <c r="M9" s="94">
        <f>-'24ＰＬ＋BS（精算表)'!S15</f>
        <v>4847832543</v>
      </c>
      <c r="N9" s="575">
        <f>M9-L9</f>
        <v>-241972132</v>
      </c>
      <c r="O9" s="566">
        <f t="shared" si="0"/>
        <v>0.71780191972561036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  <row r="10" spans="1:256">
      <c r="A10" s="573"/>
      <c r="B10" s="12" t="s">
        <v>43</v>
      </c>
      <c r="C10" s="566" t="s">
        <v>17</v>
      </c>
      <c r="G10" s="541">
        <v>1190521681000</v>
      </c>
      <c r="H10" s="548">
        <v>1866033000</v>
      </c>
      <c r="I10" s="541">
        <v>393847000</v>
      </c>
      <c r="J10" s="541">
        <v>343215000</v>
      </c>
      <c r="K10" s="574">
        <v>257643000</v>
      </c>
      <c r="L10" s="541">
        <v>0</v>
      </c>
      <c r="M10" s="541">
        <f>-'24ＰＬ＋BS（精算表)'!S21</f>
        <v>201341000</v>
      </c>
      <c r="N10" s="575">
        <f t="shared" ref="N10:N49" si="1">M10-L10</f>
        <v>201341000</v>
      </c>
      <c r="O10" s="566">
        <f t="shared" si="0"/>
        <v>0</v>
      </c>
    </row>
    <row r="11" spans="1:256" s="549" customFormat="1">
      <c r="A11" s="102"/>
      <c r="B11" s="12" t="s">
        <v>43</v>
      </c>
      <c r="C11" s="94" t="s">
        <v>99</v>
      </c>
      <c r="D11" s="102"/>
      <c r="E11" s="102"/>
      <c r="F11" s="102"/>
      <c r="G11" s="102">
        <v>-937276794000</v>
      </c>
      <c r="H11" s="577">
        <v>68403286109</v>
      </c>
      <c r="I11" s="102">
        <v>228280594783</v>
      </c>
      <c r="J11" s="102">
        <v>154080340113</v>
      </c>
      <c r="K11" s="574">
        <v>47092171110</v>
      </c>
      <c r="L11" s="102">
        <v>147378929116</v>
      </c>
      <c r="M11" s="102">
        <f>-'24ＰＬ＋BS（精算表)'!S26</f>
        <v>-56076160196</v>
      </c>
      <c r="N11" s="575">
        <f t="shared" si="1"/>
        <v>-203455089312</v>
      </c>
      <c r="O11" s="566">
        <f t="shared" si="0"/>
        <v>0.95650703397925207</v>
      </c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</row>
    <row r="12" spans="1:256">
      <c r="B12" s="12" t="s">
        <v>43</v>
      </c>
      <c r="C12" s="566" t="s">
        <v>12</v>
      </c>
      <c r="G12" s="541">
        <v>75653056662</v>
      </c>
      <c r="H12" s="541">
        <v>132329920340</v>
      </c>
      <c r="I12" s="541">
        <v>515372786955</v>
      </c>
      <c r="J12" s="541">
        <v>4044391877743</v>
      </c>
      <c r="K12" s="574">
        <v>1357099360733</v>
      </c>
      <c r="L12" s="541">
        <v>398726805759</v>
      </c>
      <c r="M12" s="541">
        <f>-'24ＰＬ＋BS（精算表)'!S28</f>
        <v>105649326806</v>
      </c>
      <c r="N12" s="575">
        <f t="shared" si="1"/>
        <v>-293077478953</v>
      </c>
      <c r="O12" s="566">
        <f t="shared" si="0"/>
        <v>9.8587579495761468E-2</v>
      </c>
    </row>
    <row r="13" spans="1:256">
      <c r="B13" s="12"/>
      <c r="C13" s="94" t="s">
        <v>67</v>
      </c>
      <c r="G13" s="541">
        <v>70772995487</v>
      </c>
      <c r="H13" s="541">
        <v>141098498378</v>
      </c>
      <c r="I13" s="541">
        <v>79678464512</v>
      </c>
      <c r="J13" s="541">
        <v>160840527480</v>
      </c>
      <c r="K13" s="574">
        <v>190118328890</v>
      </c>
      <c r="L13" s="541">
        <v>75581242022</v>
      </c>
      <c r="M13" s="541">
        <f>-'24ＰＬ＋BS（精算表)'!S30</f>
        <v>137170550432</v>
      </c>
      <c r="N13" s="575">
        <f t="shared" si="1"/>
        <v>61589308410</v>
      </c>
      <c r="O13" s="566">
        <f t="shared" si="0"/>
        <v>0.46991416408652531</v>
      </c>
    </row>
    <row r="14" spans="1:256">
      <c r="B14" s="12"/>
      <c r="C14" s="94" t="s">
        <v>185</v>
      </c>
      <c r="G14" s="541">
        <v>20643361000</v>
      </c>
      <c r="H14" s="541">
        <v>31664859000</v>
      </c>
      <c r="I14" s="541">
        <v>45479204000</v>
      </c>
      <c r="J14" s="541">
        <v>45248141000</v>
      </c>
      <c r="K14" s="574">
        <v>41037817000</v>
      </c>
      <c r="L14" s="541">
        <v>39706986000</v>
      </c>
      <c r="M14" s="541">
        <f>-'24ＰＬ＋BS（精算表)'!S37</f>
        <v>37834246000</v>
      </c>
      <c r="N14" s="575">
        <f t="shared" si="1"/>
        <v>-1872740000</v>
      </c>
      <c r="O14" s="566">
        <f t="shared" si="0"/>
        <v>0.87753850484155804</v>
      </c>
    </row>
    <row r="15" spans="1:256">
      <c r="B15" s="12"/>
      <c r="C15" s="566" t="s">
        <v>73</v>
      </c>
      <c r="G15" s="541">
        <v>31731457000</v>
      </c>
      <c r="H15" s="541">
        <v>31731456538</v>
      </c>
      <c r="I15" s="541">
        <v>32097115573</v>
      </c>
      <c r="J15" s="541">
        <v>32089981191</v>
      </c>
      <c r="K15" s="574">
        <v>32074389608</v>
      </c>
      <c r="L15" s="541">
        <v>31963342663</v>
      </c>
      <c r="M15" s="541">
        <f>-'24ＰＬ＋BS（精算表)'!S87</f>
        <v>32003967810</v>
      </c>
      <c r="N15" s="575">
        <f t="shared" si="1"/>
        <v>40625147</v>
      </c>
      <c r="O15" s="566">
        <f t="shared" si="0"/>
        <v>0.99605364281000208</v>
      </c>
    </row>
    <row r="16" spans="1:256">
      <c r="A16" s="573"/>
      <c r="B16" s="12" t="s">
        <v>43</v>
      </c>
      <c r="C16" s="203" t="s">
        <v>18</v>
      </c>
      <c r="G16" s="541">
        <v>18633129500000</v>
      </c>
      <c r="H16" s="541">
        <v>18566740109000</v>
      </c>
      <c r="I16" s="541">
        <v>13773648500000</v>
      </c>
      <c r="J16" s="541">
        <v>15010836500000</v>
      </c>
      <c r="K16" s="574">
        <v>17138292737000</v>
      </c>
      <c r="L16" s="541">
        <v>19334659276000</v>
      </c>
      <c r="M16" s="541">
        <f>-'24ＰＬ＋BS（精算表)'!S39</f>
        <v>16470289353000</v>
      </c>
      <c r="N16" s="575">
        <f t="shared" si="1"/>
        <v>-2864369923000</v>
      </c>
      <c r="O16" s="566">
        <f t="shared" si="0"/>
        <v>1.2880467571544063</v>
      </c>
    </row>
    <row r="17" spans="1:15">
      <c r="B17" s="12"/>
      <c r="C17" s="566" t="s">
        <v>68</v>
      </c>
      <c r="G17" s="541">
        <v>46026211040</v>
      </c>
      <c r="H17" s="541">
        <v>46557689980</v>
      </c>
      <c r="I17" s="541">
        <v>36507924761</v>
      </c>
      <c r="J17" s="541">
        <v>40885841134</v>
      </c>
      <c r="K17" s="574">
        <v>51948038391</v>
      </c>
      <c r="L17" s="541">
        <v>40251585230</v>
      </c>
      <c r="M17" s="541">
        <f>-'24ＰＬ＋BS（精算表)'!S78</f>
        <v>46618291237</v>
      </c>
      <c r="N17" s="575">
        <f t="shared" si="1"/>
        <v>6366706007</v>
      </c>
      <c r="O17" s="566">
        <f t="shared" si="0"/>
        <v>0.98448715040687851</v>
      </c>
    </row>
    <row r="18" spans="1:15">
      <c r="A18" s="573"/>
      <c r="B18" s="12" t="s">
        <v>43</v>
      </c>
      <c r="C18" s="566" t="s">
        <v>79</v>
      </c>
      <c r="G18" s="541">
        <v>3662154879</v>
      </c>
      <c r="H18" s="541">
        <v>4771198920</v>
      </c>
      <c r="I18" s="541">
        <v>2876188992</v>
      </c>
      <c r="J18" s="541">
        <v>2899585065</v>
      </c>
      <c r="K18" s="574">
        <v>2774689247</v>
      </c>
      <c r="L18" s="541">
        <v>9186389657</v>
      </c>
      <c r="M18" s="541">
        <f>-'24ＰＬ＋BS（精算表)'!S89</f>
        <v>2160461497</v>
      </c>
      <c r="N18" s="575">
        <f t="shared" si="1"/>
        <v>-7025928160</v>
      </c>
      <c r="O18" s="566">
        <f t="shared" si="0"/>
        <v>3.1681738769750494</v>
      </c>
    </row>
    <row r="19" spans="1:15">
      <c r="B19" s="12" t="s">
        <v>43</v>
      </c>
      <c r="C19" s="566" t="s">
        <v>33</v>
      </c>
      <c r="G19" s="541">
        <v>23002523224</v>
      </c>
      <c r="H19" s="541">
        <v>23820599880</v>
      </c>
      <c r="I19" s="541">
        <v>21034923057</v>
      </c>
      <c r="J19" s="541">
        <v>20682174793</v>
      </c>
      <c r="K19" s="574">
        <v>19085425573</v>
      </c>
      <c r="L19" s="541">
        <v>21084370682</v>
      </c>
      <c r="M19" s="541">
        <f>-'24ＰＬ＋BS（精算表)'!S52</f>
        <v>21987732192</v>
      </c>
      <c r="N19" s="575">
        <f t="shared" si="1"/>
        <v>903361510</v>
      </c>
      <c r="O19" s="566">
        <f t="shared" si="0"/>
        <v>1.0194464988825123</v>
      </c>
    </row>
    <row r="20" spans="1:15">
      <c r="A20" s="573"/>
      <c r="B20" s="12" t="s">
        <v>43</v>
      </c>
      <c r="C20" s="566" t="s">
        <v>100</v>
      </c>
      <c r="G20" s="541">
        <v>117198162</v>
      </c>
      <c r="H20" s="541">
        <v>593882062</v>
      </c>
      <c r="I20" s="541">
        <v>830179443</v>
      </c>
      <c r="J20" s="541">
        <v>194400152</v>
      </c>
      <c r="K20" s="574">
        <v>41158285</v>
      </c>
      <c r="L20" s="541">
        <v>-34451293</v>
      </c>
      <c r="M20" s="541">
        <f>-'24ＰＬ＋BS（精算表)'!S59</f>
        <v>-86460937</v>
      </c>
      <c r="N20" s="575">
        <f t="shared" si="1"/>
        <v>-52009644</v>
      </c>
      <c r="O20" s="566">
        <f t="shared" si="0"/>
        <v>-0.17721844682508273</v>
      </c>
    </row>
    <row r="21" spans="1:15" s="283" customFormat="1">
      <c r="A21" s="281"/>
      <c r="B21" s="282" t="s">
        <v>43</v>
      </c>
      <c r="C21" s="283" t="s">
        <v>245</v>
      </c>
      <c r="G21" s="542"/>
      <c r="H21" s="542"/>
      <c r="I21" s="542">
        <v>0</v>
      </c>
      <c r="J21" s="542">
        <v>0</v>
      </c>
      <c r="K21" s="574">
        <v>0</v>
      </c>
      <c r="L21" s="542">
        <v>0</v>
      </c>
      <c r="M21" s="542"/>
      <c r="N21" s="575"/>
      <c r="O21" s="283" t="e">
        <f t="shared" si="0"/>
        <v>#DIV/0!</v>
      </c>
    </row>
    <row r="22" spans="1:15">
      <c r="B22" s="12" t="s">
        <v>43</v>
      </c>
      <c r="C22" s="566" t="s">
        <v>45</v>
      </c>
      <c r="G22" s="541">
        <v>2825620368</v>
      </c>
      <c r="H22" s="541">
        <v>1998494061</v>
      </c>
      <c r="I22" s="541">
        <v>314217807</v>
      </c>
      <c r="J22" s="541">
        <v>725620597</v>
      </c>
      <c r="K22" s="574">
        <v>13647113</v>
      </c>
      <c r="L22" s="541">
        <v>-158091990</v>
      </c>
      <c r="M22" s="541">
        <f>-'24ＰＬ＋BS（精算表)'!S65</f>
        <v>89063323</v>
      </c>
      <c r="N22" s="575">
        <f t="shared" si="1"/>
        <v>247155313</v>
      </c>
      <c r="O22" s="566">
        <f t="shared" si="0"/>
        <v>-0.21787142020721884</v>
      </c>
    </row>
    <row r="23" spans="1:15">
      <c r="B23" s="12"/>
      <c r="C23" s="566" t="s">
        <v>93</v>
      </c>
      <c r="G23" s="541">
        <v>24875915000</v>
      </c>
      <c r="H23" s="541">
        <v>28552268768</v>
      </c>
      <c r="I23" s="541">
        <v>0</v>
      </c>
      <c r="J23" s="541">
        <v>0</v>
      </c>
      <c r="L23" s="541">
        <v>0</v>
      </c>
      <c r="M23" s="541">
        <f>-'24ＰＬ＋BS（精算表)'!S74</f>
        <v>0</v>
      </c>
      <c r="N23" s="575">
        <f t="shared" si="1"/>
        <v>0</v>
      </c>
      <c r="O23" s="566" t="e">
        <f t="shared" si="0"/>
        <v>#DIV/0!</v>
      </c>
    </row>
    <row r="24" spans="1:15" hidden="1">
      <c r="B24" s="12"/>
      <c r="M24" s="541"/>
      <c r="N24" s="575">
        <f t="shared" si="1"/>
        <v>0</v>
      </c>
      <c r="O24" s="566" t="e">
        <f t="shared" si="0"/>
        <v>#DIV/0!</v>
      </c>
    </row>
    <row r="25" spans="1:15">
      <c r="B25" s="12"/>
      <c r="C25" s="566" t="s">
        <v>66</v>
      </c>
      <c r="G25" s="541">
        <v>0</v>
      </c>
      <c r="H25" s="541">
        <v>0</v>
      </c>
      <c r="I25" s="541">
        <v>0</v>
      </c>
      <c r="J25" s="541">
        <v>0</v>
      </c>
      <c r="L25" s="541">
        <v>0</v>
      </c>
      <c r="M25" s="541">
        <f>'24ＰＬ＋BS（精算表)'!S45</f>
        <v>0</v>
      </c>
      <c r="N25" s="575">
        <f t="shared" si="1"/>
        <v>0</v>
      </c>
      <c r="O25" s="566" t="e">
        <f t="shared" si="0"/>
        <v>#DIV/0!</v>
      </c>
    </row>
    <row r="26" spans="1:15">
      <c r="M26" s="541"/>
      <c r="N26" s="575"/>
      <c r="O26" s="566" t="s">
        <v>162</v>
      </c>
    </row>
    <row r="27" spans="1:15">
      <c r="G27" s="543"/>
      <c r="H27" s="543"/>
      <c r="I27" s="543"/>
      <c r="J27" s="543"/>
      <c r="K27" s="543"/>
      <c r="L27" s="543"/>
      <c r="M27" s="543"/>
      <c r="N27" s="575"/>
      <c r="O27" s="160" t="s">
        <v>162</v>
      </c>
    </row>
    <row r="28" spans="1:15">
      <c r="C28" s="566" t="s">
        <v>44</v>
      </c>
      <c r="G28" s="543">
        <f>SUM(G7:G23)</f>
        <v>19249957522057</v>
      </c>
      <c r="H28" s="578">
        <v>19126847561298</v>
      </c>
      <c r="I28" s="543">
        <v>14793842464496</v>
      </c>
      <c r="J28" s="543">
        <v>19572758803998</v>
      </c>
      <c r="K28" s="543">
        <f>SUM(K7:K25)</f>
        <v>18938408287603</v>
      </c>
      <c r="L28" s="543">
        <f>SUM(L7:L27)</f>
        <v>20156157072086</v>
      </c>
      <c r="M28" s="543">
        <f>SUM(M7:M27)</f>
        <v>16849786150931</v>
      </c>
      <c r="N28" s="575">
        <f t="shared" si="1"/>
        <v>-3306370921155</v>
      </c>
      <c r="O28" s="566">
        <f>K28/J28</f>
        <v>0.96759013265593274</v>
      </c>
    </row>
    <row r="29" spans="1:15">
      <c r="M29" s="541"/>
      <c r="N29" s="575"/>
    </row>
    <row r="30" spans="1:15">
      <c r="M30" s="541"/>
      <c r="N30" s="575"/>
    </row>
    <row r="31" spans="1:15">
      <c r="M31" s="541"/>
      <c r="N31" s="575"/>
    </row>
    <row r="32" spans="1:15">
      <c r="C32" s="544" t="s">
        <v>65</v>
      </c>
      <c r="D32" s="544"/>
      <c r="E32" s="544"/>
      <c r="F32" s="544"/>
      <c r="G32" s="544"/>
      <c r="H32" s="544"/>
      <c r="I32" s="544"/>
      <c r="J32" s="544"/>
      <c r="K32" s="544"/>
      <c r="L32" s="544"/>
      <c r="M32" s="544"/>
      <c r="N32" s="575"/>
    </row>
    <row r="33" spans="3:16">
      <c r="G33" s="545"/>
      <c r="H33" s="545" t="s">
        <v>23</v>
      </c>
      <c r="I33" s="545"/>
      <c r="J33" s="545"/>
      <c r="K33" s="545"/>
      <c r="L33" s="545"/>
      <c r="M33" s="545"/>
      <c r="N33" s="575"/>
    </row>
    <row r="34" spans="3:16">
      <c r="M34" s="541"/>
      <c r="N34" s="575"/>
    </row>
    <row r="35" spans="3:16">
      <c r="C35" s="566" t="s">
        <v>49</v>
      </c>
      <c r="G35" s="541">
        <v>-28658167622802</v>
      </c>
      <c r="H35" s="548">
        <v>-30394988690785</v>
      </c>
      <c r="I35" s="541">
        <v>-9034217714455</v>
      </c>
      <c r="J35" s="541">
        <v>-6503154600470</v>
      </c>
      <c r="K35" s="541">
        <v>-3608743838963</v>
      </c>
      <c r="L35" s="541">
        <v>-1202349033384</v>
      </c>
      <c r="M35" s="546">
        <f>'24BS'!M69</f>
        <v>-270577861301</v>
      </c>
      <c r="N35" s="575">
        <f t="shared" si="1"/>
        <v>931771172083</v>
      </c>
    </row>
    <row r="36" spans="3:16">
      <c r="M36" s="541"/>
      <c r="N36" s="575"/>
      <c r="P36" s="566" t="s">
        <v>162</v>
      </c>
    </row>
    <row r="37" spans="3:16">
      <c r="C37" s="566" t="s">
        <v>7</v>
      </c>
      <c r="G37" s="541">
        <f>-G28</f>
        <v>-19249957522057</v>
      </c>
      <c r="H37" s="548">
        <v>-19126847561298</v>
      </c>
      <c r="I37" s="541">
        <v>-14793842464496</v>
      </c>
      <c r="J37" s="541">
        <v>-19572758803998</v>
      </c>
      <c r="K37" s="541">
        <f>-K28</f>
        <v>-18938408287603</v>
      </c>
      <c r="L37" s="541">
        <f>-L28</f>
        <v>-20156157072086</v>
      </c>
      <c r="M37" s="541">
        <f>-M28</f>
        <v>-16849786150931</v>
      </c>
      <c r="N37" s="575">
        <f t="shared" si="1"/>
        <v>3306370921155</v>
      </c>
      <c r="O37" s="541" t="s">
        <v>162</v>
      </c>
      <c r="P37" s="566" t="s">
        <v>162</v>
      </c>
    </row>
    <row r="38" spans="3:16">
      <c r="M38" s="541"/>
      <c r="N38" s="575"/>
    </row>
    <row r="39" spans="3:16">
      <c r="C39" s="566" t="s">
        <v>46</v>
      </c>
      <c r="G39" s="541">
        <f>SUM(G40:G41)</f>
        <v>18015719970240</v>
      </c>
      <c r="H39" s="541">
        <v>18995509669953</v>
      </c>
      <c r="I39" s="541">
        <v>17266218776845</v>
      </c>
      <c r="J39" s="541">
        <f>SUM(J40:J41)</f>
        <v>21716925660129</v>
      </c>
      <c r="K39" s="541">
        <f>SUM(K40:K41)</f>
        <v>21216043062603</v>
      </c>
      <c r="L39" s="541">
        <f>SUM(L40:L41)</f>
        <v>20728079210163</v>
      </c>
      <c r="M39" s="541">
        <f>SUM(M40:M41)</f>
        <v>17860838932223</v>
      </c>
      <c r="N39" s="575">
        <f t="shared" si="1"/>
        <v>-2867240277940</v>
      </c>
    </row>
    <row r="40" spans="3:16" ht="14.4">
      <c r="C40" s="566" t="s">
        <v>51</v>
      </c>
      <c r="G40" s="541">
        <v>1281425966918</v>
      </c>
      <c r="H40" s="541">
        <v>61178907295</v>
      </c>
      <c r="I40" s="541">
        <v>378956227373</v>
      </c>
      <c r="J40" s="541">
        <v>69625330414</v>
      </c>
      <c r="K40" s="579">
        <v>76564727207</v>
      </c>
      <c r="L40" s="541">
        <v>80508848795</v>
      </c>
      <c r="M40" s="546">
        <f>'24ＰＬ＋BS（精算表)'!S97</f>
        <v>134758918548</v>
      </c>
      <c r="N40" s="575">
        <f t="shared" si="1"/>
        <v>54250069753</v>
      </c>
    </row>
    <row r="41" spans="3:16" ht="14.4">
      <c r="C41" s="566" t="s">
        <v>77</v>
      </c>
      <c r="G41" s="541">
        <v>16734294003322</v>
      </c>
      <c r="H41" s="541">
        <v>18934330762658</v>
      </c>
      <c r="I41" s="541">
        <v>16887262549472</v>
      </c>
      <c r="J41" s="541">
        <v>21647300329715</v>
      </c>
      <c r="K41" s="579">
        <v>21139478335396</v>
      </c>
      <c r="L41" s="541">
        <v>20647570361368</v>
      </c>
      <c r="M41" s="541">
        <f>'24ＰＬ＋BS（精算表)'!S104</f>
        <v>17726080013675</v>
      </c>
      <c r="N41" s="575">
        <f t="shared" si="1"/>
        <v>-2921490347693</v>
      </c>
    </row>
    <row r="42" spans="3:16" ht="14.4">
      <c r="K42" s="579"/>
      <c r="M42" s="541"/>
      <c r="N42" s="575"/>
    </row>
    <row r="43" spans="3:16" ht="14.4">
      <c r="C43" s="566" t="s">
        <v>47</v>
      </c>
      <c r="G43" s="541">
        <v>3309898407</v>
      </c>
      <c r="H43" s="541">
        <v>1295021238657</v>
      </c>
      <c r="I43" s="541">
        <v>1053271703</v>
      </c>
      <c r="J43" s="541">
        <v>222043249491</v>
      </c>
      <c r="K43" s="579">
        <v>-25712937219</v>
      </c>
      <c r="L43" s="541">
        <v>16995380432</v>
      </c>
      <c r="M43" s="541">
        <f>'24ＰＬ＋BS（精算表)'!S110</f>
        <v>15932385583</v>
      </c>
      <c r="N43" s="575">
        <f t="shared" si="1"/>
        <v>-1062994849</v>
      </c>
    </row>
    <row r="44" spans="3:16" ht="14.4">
      <c r="K44" s="579"/>
      <c r="M44" s="541"/>
      <c r="N44" s="575"/>
    </row>
    <row r="45" spans="3:16" ht="14.4">
      <c r="C45" s="566" t="s">
        <v>48</v>
      </c>
      <c r="G45" s="541">
        <v>0</v>
      </c>
      <c r="H45" s="541">
        <v>0</v>
      </c>
      <c r="I45" s="541">
        <v>57633529933</v>
      </c>
      <c r="J45" s="541">
        <v>528200655885</v>
      </c>
      <c r="K45" s="579">
        <v>154472967798</v>
      </c>
      <c r="L45" s="541">
        <v>342853653574</v>
      </c>
      <c r="M45" s="541">
        <f>'24ＰＬ＋BS（精算表)'!S128</f>
        <v>506417627901</v>
      </c>
      <c r="N45" s="575">
        <f t="shared" si="1"/>
        <v>163563974327</v>
      </c>
    </row>
    <row r="46" spans="3:16">
      <c r="M46" s="541"/>
      <c r="N46" s="575"/>
    </row>
    <row r="47" spans="3:16">
      <c r="C47" s="566" t="s">
        <v>50</v>
      </c>
      <c r="G47" s="541">
        <v>0</v>
      </c>
      <c r="H47" s="541">
        <v>0</v>
      </c>
      <c r="I47" s="541">
        <v>0</v>
      </c>
      <c r="J47" s="541">
        <v>0</v>
      </c>
      <c r="K47" s="541">
        <v>0</v>
      </c>
      <c r="L47" s="541">
        <v>0</v>
      </c>
      <c r="M47" s="541">
        <v>0</v>
      </c>
      <c r="N47" s="575">
        <f t="shared" si="1"/>
        <v>0</v>
      </c>
    </row>
    <row r="48" spans="3:16">
      <c r="M48" s="541"/>
      <c r="N48" s="575"/>
    </row>
    <row r="49" spans="3:14">
      <c r="C49" s="566" t="s">
        <v>8</v>
      </c>
      <c r="G49" s="541">
        <f>G35+G37+G39+G43+G45+G47</f>
        <v>-29889095276212</v>
      </c>
      <c r="H49" s="548">
        <v>-29231305343473</v>
      </c>
      <c r="I49" s="541">
        <v>-6503154600470</v>
      </c>
      <c r="J49" s="541">
        <v>-3608743838963</v>
      </c>
      <c r="K49" s="547">
        <f>K35+K37+K39+K43+K45+K47</f>
        <v>-1202349033384</v>
      </c>
      <c r="L49" s="547">
        <f>L35+L37+L39+L43+L45+L47</f>
        <v>-270577861301</v>
      </c>
      <c r="M49" s="547">
        <f>M35+M37+M39+M43+M45+M47</f>
        <v>1262824933475</v>
      </c>
      <c r="N49" s="575">
        <f t="shared" si="1"/>
        <v>1533402794776</v>
      </c>
    </row>
    <row r="50" spans="3:14">
      <c r="M50" s="541"/>
      <c r="N50" s="575"/>
    </row>
    <row r="51" spans="3:14">
      <c r="M51" s="541"/>
      <c r="N51" s="575"/>
    </row>
    <row r="52" spans="3:14">
      <c r="C52" s="566" t="s">
        <v>76</v>
      </c>
      <c r="G52" s="541">
        <f>G37+G39+G43+G45+G47</f>
        <v>-1230927653410</v>
      </c>
      <c r="H52" s="548">
        <v>1163683347312</v>
      </c>
      <c r="I52" s="541">
        <v>2531063113985</v>
      </c>
      <c r="J52" s="541">
        <v>2894410761507</v>
      </c>
      <c r="K52" s="541">
        <f>K37+K39+K43+K45+K47</f>
        <v>2406394805579</v>
      </c>
      <c r="L52" s="541">
        <f>L37+L39+L43+L45+L47</f>
        <v>931771172083</v>
      </c>
      <c r="M52" s="541">
        <f>M37+M39+M43+M45+M47</f>
        <v>1533402794776</v>
      </c>
      <c r="N52" s="575">
        <f>M52-L52</f>
        <v>601631622693</v>
      </c>
    </row>
    <row r="53" spans="3:14">
      <c r="C53" s="566" t="s">
        <v>199</v>
      </c>
      <c r="I53" s="548"/>
      <c r="J53" s="548"/>
      <c r="K53" s="548"/>
      <c r="L53" s="548"/>
      <c r="M53" s="548"/>
      <c r="N53" s="575"/>
    </row>
    <row r="54" spans="3:14">
      <c r="N54" s="580">
        <f>L52-M52</f>
        <v>-601631622693</v>
      </c>
    </row>
    <row r="55" spans="3:14">
      <c r="K55" s="546" t="s">
        <v>168</v>
      </c>
      <c r="L55" s="546" t="s">
        <v>168</v>
      </c>
    </row>
    <row r="57" spans="3:14">
      <c r="J57" s="541">
        <f>J37+J39</f>
        <v>2144166856131</v>
      </c>
      <c r="K57" s="541">
        <f>K37+K39</f>
        <v>2277634775000</v>
      </c>
      <c r="L57" s="541">
        <f>L37+L39</f>
        <v>571922138077</v>
      </c>
      <c r="M57" s="541">
        <f>M37+M39</f>
        <v>1011052781292</v>
      </c>
      <c r="N57" s="580">
        <f>M57-L57</f>
        <v>439130643215</v>
      </c>
    </row>
  </sheetData>
  <customSheetViews>
    <customSheetView guid="{FCEC90E1-064A-47C2-BBCA-B539C4D7DA04}" showPageBreaks="1" fitToPage="1" printArea="1" hiddenRows="1" hiddenColumns="1" state="hidden" view="pageBreakPreview">
      <pane xSplit="4" ySplit="5" topLeftCell="E6" activePane="bottomRight" state="frozen"/>
      <selection pane="bottomRight" activeCell="L1" sqref="L1:L1048576"/>
      <pageMargins left="0.78740157480314965" right="0.78740157480314965" top="0.98425196850393704" bottom="0.19685039370078741" header="0.51181102362204722" footer="0.15748031496062992"/>
      <printOptions horizontalCentered="1"/>
      <pageSetup paperSize="9" scale="83" orientation="portrait" r:id="rId1"/>
      <headerFooter alignWithMargins="0">
        <oddHeader>&amp;R&amp;D</oddHeader>
      </headerFooter>
    </customSheetView>
    <customSheetView guid="{345E6AB3-76D0-436A-B51D-132C5D34B360}" showPageBreaks="1" fitToPage="1" printArea="1" hiddenRows="1" hiddenColumns="1" state="hidden" view="pageBreakPreview">
      <pane xSplit="4" ySplit="5" topLeftCell="E6" activePane="bottomRight" state="frozen"/>
      <selection pane="bottomRight" activeCell="L1" sqref="L1:L1048576"/>
      <pageMargins left="0.78740157480314965" right="0.78740157480314965" top="0.98425196850393704" bottom="0.19685039370078741" header="0.51181102362204722" footer="0.15748031496062992"/>
      <printOptions horizontalCentered="1"/>
      <pageSetup paperSize="9" scale="83" orientation="portrait" r:id="rId2"/>
      <headerFooter alignWithMargins="0">
        <oddHeader>&amp;R&amp;D</oddHeader>
      </headerFooter>
    </customSheetView>
  </customSheetViews>
  <phoneticPr fontId="4"/>
  <printOptions horizontalCentered="1"/>
  <pageMargins left="0.78740157480314965" right="0.78740157480314965" top="0.98425196850393704" bottom="0.19685039370078741" header="0.51181102362204722" footer="0.15748031496062992"/>
  <pageSetup paperSize="9" scale="83" orientation="portrait" r:id="rId3"/>
  <headerFooter alignWithMargins="0">
    <oddHeader>&amp;R&amp;D</oddHeader>
  </headerFooter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O54"/>
  <sheetViews>
    <sheetView topLeftCell="A2" zoomScaleNormal="100" zoomScaleSheetLayoutView="75" workbookViewId="0">
      <pane xSplit="11" ySplit="6" topLeftCell="L17" activePane="bottomRight" state="frozen"/>
      <selection activeCell="A2" sqref="A2"/>
      <selection pane="topRight" activeCell="L2" sqref="L2"/>
      <selection pane="bottomLeft" activeCell="A8" sqref="A8"/>
      <selection pane="bottomRight" activeCell="L1" sqref="L1:L1048576"/>
    </sheetView>
  </sheetViews>
  <sheetFormatPr defaultColWidth="9" defaultRowHeight="13.2"/>
  <cols>
    <col min="1" max="1" width="1.88671875" style="566" customWidth="1"/>
    <col min="2" max="2" width="4.77734375" style="566" customWidth="1"/>
    <col min="3" max="5" width="9" style="566"/>
    <col min="6" max="6" width="12.88671875" style="566" customWidth="1"/>
    <col min="7" max="11" width="20.77734375" style="541" hidden="1" customWidth="1"/>
    <col min="12" max="12" width="20.77734375" style="541" customWidth="1"/>
    <col min="13" max="13" width="20.77734375" style="536" customWidth="1"/>
    <col min="14" max="14" width="17.88671875" style="567" customWidth="1"/>
    <col min="15" max="15" width="23.21875" style="566" customWidth="1"/>
    <col min="16" max="16384" width="9" style="566"/>
  </cols>
  <sheetData>
    <row r="2" spans="1:14" ht="21">
      <c r="A2" s="685" t="s">
        <v>164</v>
      </c>
      <c r="B2" s="685"/>
      <c r="C2" s="685"/>
      <c r="D2" s="685"/>
      <c r="E2" s="685"/>
      <c r="F2" s="685"/>
      <c r="G2" s="685"/>
      <c r="H2" s="685"/>
      <c r="I2" s="686"/>
      <c r="J2" s="687"/>
      <c r="K2" s="521"/>
      <c r="L2" s="521"/>
      <c r="M2" s="466"/>
    </row>
    <row r="5" spans="1:14">
      <c r="G5" s="569"/>
      <c r="H5" s="569" t="s">
        <v>162</v>
      </c>
      <c r="J5" s="582" t="s">
        <v>162</v>
      </c>
      <c r="K5" s="569"/>
      <c r="L5" s="569"/>
      <c r="M5" s="538" t="s">
        <v>175</v>
      </c>
    </row>
    <row r="7" spans="1:14" ht="31.5" customHeight="1">
      <c r="G7" s="570" t="s">
        <v>176</v>
      </c>
      <c r="H7" s="570" t="s">
        <v>191</v>
      </c>
      <c r="I7" s="571" t="s">
        <v>234</v>
      </c>
      <c r="J7" s="571" t="s">
        <v>248</v>
      </c>
      <c r="K7" s="571" t="s">
        <v>273</v>
      </c>
      <c r="L7" s="571" t="s">
        <v>410</v>
      </c>
      <c r="M7" s="539" t="s">
        <v>484</v>
      </c>
      <c r="N7" s="539" t="s">
        <v>411</v>
      </c>
    </row>
    <row r="9" spans="1:14">
      <c r="A9" s="566" t="s">
        <v>16</v>
      </c>
    </row>
    <row r="10" spans="1:14">
      <c r="B10" s="566" t="s">
        <v>9</v>
      </c>
    </row>
    <row r="11" spans="1:14">
      <c r="C11" s="566" t="s">
        <v>10</v>
      </c>
      <c r="G11" s="541">
        <v>1281838400810</v>
      </c>
      <c r="H11" s="541">
        <v>65514894953</v>
      </c>
      <c r="I11" s="541">
        <v>379361389438</v>
      </c>
      <c r="J11" s="583">
        <v>69561207623</v>
      </c>
      <c r="K11" s="583">
        <v>76622250257</v>
      </c>
      <c r="L11" s="583">
        <v>81028946673</v>
      </c>
      <c r="M11" s="584">
        <f>'24ＰＬ＋BS（精算表)'!C98</f>
        <v>134757304614</v>
      </c>
      <c r="N11" s="575">
        <f>M11-L11</f>
        <v>53728357941</v>
      </c>
    </row>
    <row r="12" spans="1:14">
      <c r="C12" s="566" t="s">
        <v>78</v>
      </c>
      <c r="G12" s="541" t="e">
        <f>-G42-G11-G47</f>
        <v>#REF!</v>
      </c>
      <c r="H12" s="541">
        <v>19131011671805</v>
      </c>
      <c r="I12" s="541">
        <f>17266623938910-I11</f>
        <v>16887262549472</v>
      </c>
      <c r="J12" s="583">
        <v>21647300329715</v>
      </c>
      <c r="K12" s="583">
        <v>21139478335396</v>
      </c>
      <c r="L12" s="583">
        <v>20647570361368</v>
      </c>
      <c r="M12" s="584">
        <f>'24ＰＬ＋BS（精算表)'!C104</f>
        <v>17726080013675</v>
      </c>
      <c r="N12" s="575">
        <f t="shared" ref="N12:N40" si="0">M12-L12</f>
        <v>-2921490347693</v>
      </c>
    </row>
    <row r="13" spans="1:14">
      <c r="B13" s="566" t="s">
        <v>57</v>
      </c>
      <c r="G13" s="541" t="e">
        <f>SUM(G11:G12)</f>
        <v>#REF!</v>
      </c>
      <c r="H13" s="541">
        <f>SUM(H11:H12)</f>
        <v>19196526566758</v>
      </c>
      <c r="I13" s="541">
        <f>+I11+I12</f>
        <v>17266623938910</v>
      </c>
      <c r="J13" s="583">
        <v>21716861537338</v>
      </c>
      <c r="K13" s="583">
        <v>21216100585653</v>
      </c>
      <c r="L13" s="583">
        <v>20728599308041</v>
      </c>
      <c r="M13" s="584">
        <f>SUM(M11:M12)</f>
        <v>17860837318289</v>
      </c>
      <c r="N13" s="575">
        <f t="shared" si="0"/>
        <v>-2867761989752</v>
      </c>
    </row>
    <row r="14" spans="1:14">
      <c r="N14" s="575"/>
    </row>
    <row r="15" spans="1:14">
      <c r="B15" s="566" t="s">
        <v>11</v>
      </c>
      <c r="N15" s="575"/>
    </row>
    <row r="16" spans="1:14">
      <c r="B16" s="566" t="s">
        <v>92</v>
      </c>
      <c r="N16" s="575"/>
    </row>
    <row r="17" spans="2:15">
      <c r="C17" s="566" t="s">
        <v>6</v>
      </c>
      <c r="G17" s="541">
        <v>-68013806730</v>
      </c>
      <c r="H17" s="541">
        <v>-53257155074</v>
      </c>
      <c r="I17" s="541">
        <v>-58530527020</v>
      </c>
      <c r="J17" s="583">
        <v>-59248556542</v>
      </c>
      <c r="K17" s="583">
        <v>-59893782891</v>
      </c>
      <c r="L17" s="583">
        <v>-59604484958</v>
      </c>
      <c r="M17" s="584">
        <f>'24ＰＬ＋BS（精算表)'!C5</f>
        <v>-54046839613</v>
      </c>
      <c r="N17" s="575">
        <f t="shared" si="0"/>
        <v>5557645345</v>
      </c>
    </row>
    <row r="18" spans="2:15">
      <c r="C18" s="566" t="s">
        <v>17</v>
      </c>
      <c r="G18" s="541">
        <v>-1205383975000</v>
      </c>
      <c r="H18" s="541">
        <v>-1071444717846</v>
      </c>
      <c r="I18" s="541">
        <v>-804196373783</v>
      </c>
      <c r="J18" s="583">
        <v>-739504065113</v>
      </c>
      <c r="K18" s="583">
        <v>-673435540110</v>
      </c>
      <c r="L18" s="583">
        <v>-606879130116</v>
      </c>
      <c r="M18" s="584">
        <f>'24ＰＬ＋BS（精算表)'!C22</f>
        <v>-542096136804</v>
      </c>
      <c r="N18" s="575">
        <f t="shared" si="0"/>
        <v>64782993312</v>
      </c>
    </row>
    <row r="19" spans="2:15">
      <c r="C19" s="566" t="s">
        <v>12</v>
      </c>
      <c r="G19" s="541">
        <v>-75653056662</v>
      </c>
      <c r="H19" s="541">
        <v>-133919951566</v>
      </c>
      <c r="I19" s="541">
        <v>-515372786955</v>
      </c>
      <c r="J19" s="583">
        <v>-4044391877743</v>
      </c>
      <c r="K19" s="583">
        <v>-1357099360733</v>
      </c>
      <c r="L19" s="583">
        <v>-398726805759</v>
      </c>
      <c r="M19" s="584">
        <f>'24ＰＬ＋BS（精算表)'!C28</f>
        <v>-105649326806</v>
      </c>
      <c r="N19" s="575">
        <f>M19-L19</f>
        <v>293077478953</v>
      </c>
    </row>
    <row r="20" spans="2:15">
      <c r="C20" s="566" t="s">
        <v>67</v>
      </c>
      <c r="G20" s="541">
        <f>SUM(G22:G26)</f>
        <v>-70772995487</v>
      </c>
      <c r="H20" s="541">
        <f>SUM(H22:H26)</f>
        <v>-129150562190</v>
      </c>
      <c r="I20" s="541">
        <f>SUM(I22:I26)</f>
        <v>-79678464512</v>
      </c>
      <c r="J20" s="583">
        <v>-160840527480</v>
      </c>
      <c r="K20" s="583">
        <v>-190118328890</v>
      </c>
      <c r="L20" s="583">
        <v>-75581242022</v>
      </c>
      <c r="M20" s="584">
        <f>'24ＰＬ＋BS（精算表)'!C30</f>
        <v>-137170550432</v>
      </c>
      <c r="N20" s="575">
        <f t="shared" si="0"/>
        <v>-61589308410</v>
      </c>
    </row>
    <row r="21" spans="2:15" ht="6.75" customHeight="1">
      <c r="C21" s="566" t="s">
        <v>162</v>
      </c>
      <c r="G21" s="566"/>
      <c r="H21" s="566"/>
      <c r="I21" s="566"/>
      <c r="J21" s="566"/>
      <c r="K21" s="566"/>
      <c r="L21" s="566"/>
      <c r="M21" s="567"/>
      <c r="N21" s="575"/>
    </row>
    <row r="22" spans="2:15" hidden="1">
      <c r="C22" s="566" t="s">
        <v>69</v>
      </c>
      <c r="G22" s="541">
        <v>-39306703382</v>
      </c>
      <c r="H22" s="541">
        <v>-96428548660</v>
      </c>
      <c r="I22" s="546">
        <v>-45331628774</v>
      </c>
      <c r="J22" s="583">
        <v>-122132212020</v>
      </c>
      <c r="K22" s="583">
        <v>-153320782205</v>
      </c>
      <c r="L22" s="583"/>
      <c r="N22" s="575">
        <f t="shared" si="0"/>
        <v>0</v>
      </c>
    </row>
    <row r="23" spans="2:15" hidden="1">
      <c r="C23" s="566" t="s">
        <v>201</v>
      </c>
      <c r="I23" s="541">
        <v>0</v>
      </c>
      <c r="J23" s="583">
        <v>0</v>
      </c>
      <c r="K23" s="583">
        <v>0</v>
      </c>
      <c r="L23" s="583"/>
      <c r="N23" s="575">
        <f t="shared" si="0"/>
        <v>0</v>
      </c>
    </row>
    <row r="24" spans="2:15" hidden="1">
      <c r="C24" s="566" t="s">
        <v>70</v>
      </c>
      <c r="G24" s="541">
        <v>-1024453105</v>
      </c>
      <c r="H24" s="541">
        <v>-1282269200</v>
      </c>
      <c r="I24" s="541">
        <v>-1390998528</v>
      </c>
      <c r="J24" s="583">
        <v>-1295519354</v>
      </c>
      <c r="K24" s="583">
        <v>-1226938920</v>
      </c>
      <c r="L24" s="583"/>
      <c r="N24" s="575">
        <f t="shared" si="0"/>
        <v>0</v>
      </c>
    </row>
    <row r="25" spans="2:15" hidden="1">
      <c r="C25" s="566" t="s">
        <v>71</v>
      </c>
      <c r="G25" s="541">
        <v>-291839000</v>
      </c>
      <c r="H25" s="541">
        <v>-289744330</v>
      </c>
      <c r="I25" s="541">
        <v>-310837210</v>
      </c>
      <c r="J25" s="583">
        <v>-303171852</v>
      </c>
      <c r="K25" s="583">
        <v>-292338848</v>
      </c>
      <c r="L25" s="583"/>
      <c r="N25" s="575">
        <f t="shared" si="0"/>
        <v>0</v>
      </c>
    </row>
    <row r="26" spans="2:15" hidden="1">
      <c r="C26" s="566" t="s">
        <v>72</v>
      </c>
      <c r="G26" s="541">
        <v>-30150000000</v>
      </c>
      <c r="H26" s="541">
        <v>-31150000000</v>
      </c>
      <c r="I26" s="585">
        <v>-32645000000</v>
      </c>
      <c r="J26" s="586">
        <v>-37109624254</v>
      </c>
      <c r="K26" s="583">
        <v>-35278268917</v>
      </c>
      <c r="L26" s="583"/>
      <c r="N26" s="575">
        <f t="shared" si="0"/>
        <v>0</v>
      </c>
    </row>
    <row r="27" spans="2:15">
      <c r="C27" s="566" t="s">
        <v>185</v>
      </c>
      <c r="G27" s="541">
        <v>-20643361000</v>
      </c>
      <c r="H27" s="541">
        <v>-50291774000</v>
      </c>
      <c r="I27" s="541">
        <v>-45479204000</v>
      </c>
      <c r="J27" s="583">
        <v>-45248141000</v>
      </c>
      <c r="K27" s="583">
        <v>-41037817000</v>
      </c>
      <c r="L27" s="583">
        <v>-39706986000</v>
      </c>
      <c r="M27" s="584">
        <f>'24ＰＬ＋BS（精算表)'!C37</f>
        <v>-37834246000</v>
      </c>
      <c r="N27" s="575">
        <f t="shared" si="0"/>
        <v>1872740000</v>
      </c>
    </row>
    <row r="28" spans="2:15">
      <c r="C28" s="566" t="s">
        <v>73</v>
      </c>
      <c r="G28" s="541">
        <v>-31731457000</v>
      </c>
      <c r="H28" s="541">
        <v>-31731459218</v>
      </c>
      <c r="I28" s="541">
        <v>-32097115573</v>
      </c>
      <c r="J28" s="583">
        <v>-32089981191</v>
      </c>
      <c r="K28" s="583">
        <v>-32074389608</v>
      </c>
      <c r="L28" s="583">
        <v>-31963342663</v>
      </c>
      <c r="M28" s="584">
        <f>'24ＰＬ＋BS（精算表)'!C87</f>
        <v>-32003967810</v>
      </c>
      <c r="N28" s="575">
        <f t="shared" si="0"/>
        <v>-40625147</v>
      </c>
    </row>
    <row r="29" spans="2:15">
      <c r="C29" s="566" t="s">
        <v>18</v>
      </c>
      <c r="G29" s="541">
        <v>-16479108000000</v>
      </c>
      <c r="H29" s="541">
        <v>-17662126706000</v>
      </c>
      <c r="I29" s="541">
        <v>-15679227889000</v>
      </c>
      <c r="J29" s="583">
        <v>-16573294000000</v>
      </c>
      <c r="K29" s="583">
        <v>-18790321916000</v>
      </c>
      <c r="L29" s="583">
        <v>-19450671876000</v>
      </c>
      <c r="M29" s="584">
        <f>'24ＰＬ＋BS（精算表)'!C40</f>
        <v>-16884650453000</v>
      </c>
      <c r="N29" s="575">
        <f t="shared" si="0"/>
        <v>2566021423000</v>
      </c>
    </row>
    <row r="30" spans="2:15">
      <c r="C30" s="566" t="s">
        <v>68</v>
      </c>
      <c r="G30" s="541">
        <v>-60089664138</v>
      </c>
      <c r="H30" s="541">
        <v>-61265742537</v>
      </c>
      <c r="I30" s="541">
        <v>-49136024185</v>
      </c>
      <c r="J30" s="583">
        <v>-59212463744</v>
      </c>
      <c r="K30" s="583">
        <v>-69138558345</v>
      </c>
      <c r="L30" s="583">
        <v>-54721907858</v>
      </c>
      <c r="M30" s="584">
        <f>'24ＰＬ＋BS（精算表)'!C79</f>
        <v>-64366479336</v>
      </c>
      <c r="N30" s="575">
        <f t="shared" si="0"/>
        <v>-9644571478</v>
      </c>
      <c r="O30" s="541"/>
    </row>
    <row r="31" spans="2:15">
      <c r="C31" s="566" t="s">
        <v>80</v>
      </c>
      <c r="G31" s="541">
        <v>-3662154879</v>
      </c>
      <c r="H31" s="541">
        <v>-3116153104</v>
      </c>
      <c r="I31" s="541">
        <v>-2876188992</v>
      </c>
      <c r="J31" s="583">
        <v>-2899585065</v>
      </c>
      <c r="K31" s="583">
        <v>-2774689247</v>
      </c>
      <c r="L31" s="583">
        <v>-9186389657</v>
      </c>
      <c r="M31" s="584">
        <f>'24ＰＬ＋BS（精算表)'!C90</f>
        <v>-2160461497</v>
      </c>
      <c r="N31" s="575">
        <f t="shared" si="0"/>
        <v>7025928160</v>
      </c>
    </row>
    <row r="32" spans="2:15">
      <c r="B32" s="566" t="s">
        <v>90</v>
      </c>
      <c r="F32" s="566" t="s">
        <v>82</v>
      </c>
      <c r="G32" s="541">
        <f>SUM(G17:G31)-G22-G24-G25-G26</f>
        <v>-18015058470896</v>
      </c>
      <c r="H32" s="541">
        <f>SUM(H17:H31)-H22-H24-H25-H26</f>
        <v>-19196304221535</v>
      </c>
      <c r="I32" s="541">
        <f>SUM(I17:I31)-I22-I23-I24-I25-I26</f>
        <v>-17266594574020</v>
      </c>
      <c r="J32" s="583">
        <v>-21716729197878</v>
      </c>
      <c r="K32" s="583">
        <v>-21215894382824</v>
      </c>
      <c r="L32" s="583">
        <f>SUM(L17:L31)</f>
        <v>-20727042165033</v>
      </c>
      <c r="M32" s="584">
        <f>SUM(M17:M31)</f>
        <v>-17859978461298</v>
      </c>
      <c r="N32" s="575">
        <f t="shared" si="0"/>
        <v>2867063703735</v>
      </c>
    </row>
    <row r="33" spans="1:14">
      <c r="B33" s="566" t="s">
        <v>81</v>
      </c>
      <c r="J33" s="583"/>
      <c r="K33" s="583"/>
      <c r="L33" s="583"/>
      <c r="M33" s="584"/>
      <c r="N33" s="575"/>
    </row>
    <row r="34" spans="1:14" hidden="1">
      <c r="C34" s="566" t="s">
        <v>84</v>
      </c>
      <c r="G34" s="541">
        <v>0</v>
      </c>
      <c r="H34" s="541">
        <v>0</v>
      </c>
      <c r="J34" s="583"/>
      <c r="K34" s="583"/>
      <c r="L34" s="583"/>
      <c r="M34" s="584"/>
      <c r="N34" s="575">
        <f t="shared" si="0"/>
        <v>0</v>
      </c>
    </row>
    <row r="35" spans="1:14">
      <c r="C35" s="160" t="s">
        <v>84</v>
      </c>
      <c r="I35" s="541">
        <v>0</v>
      </c>
      <c r="J35" s="583">
        <v>0</v>
      </c>
      <c r="K35" s="583">
        <v>0</v>
      </c>
      <c r="L35" s="583">
        <v>0</v>
      </c>
      <c r="M35" s="584">
        <v>0</v>
      </c>
      <c r="N35" s="575">
        <f t="shared" si="0"/>
        <v>0</v>
      </c>
    </row>
    <row r="36" spans="1:14">
      <c r="C36" s="566" t="s">
        <v>86</v>
      </c>
      <c r="G36" s="541">
        <v>-1844850</v>
      </c>
      <c r="H36" s="541">
        <v>-819000</v>
      </c>
      <c r="I36" s="541">
        <v>0</v>
      </c>
      <c r="J36" s="583">
        <v>0</v>
      </c>
      <c r="K36" s="583">
        <v>0</v>
      </c>
      <c r="L36" s="583">
        <v>0</v>
      </c>
      <c r="M36" s="584">
        <f>'24ＰＬ＋BS（精算表)'!C47</f>
        <v>-360000</v>
      </c>
      <c r="N36" s="575">
        <f t="shared" si="0"/>
        <v>-360000</v>
      </c>
    </row>
    <row r="37" spans="1:14">
      <c r="C37" s="566" t="s">
        <v>85</v>
      </c>
      <c r="G37" s="541">
        <v>-91787097</v>
      </c>
      <c r="H37" s="541">
        <v>-34887761</v>
      </c>
      <c r="I37" s="541">
        <v>-9530580</v>
      </c>
      <c r="J37" s="583">
        <v>-26977797</v>
      </c>
      <c r="K37" s="583">
        <v>-60158914</v>
      </c>
      <c r="L37" s="583">
        <v>-11190503</v>
      </c>
      <c r="M37" s="584">
        <f>'24ＰＬ＋BS（精算表)'!C48</f>
        <v>-78424300</v>
      </c>
      <c r="N37" s="575">
        <f t="shared" si="0"/>
        <v>-67233797</v>
      </c>
    </row>
    <row r="38" spans="1:14">
      <c r="C38" s="566" t="s">
        <v>87</v>
      </c>
      <c r="G38" s="541">
        <v>-241977289</v>
      </c>
      <c r="H38" s="541">
        <v>-186638462</v>
      </c>
      <c r="I38" s="541">
        <v>-19834310</v>
      </c>
      <c r="J38" s="583">
        <v>-105361663</v>
      </c>
      <c r="K38" s="583">
        <v>-96168915</v>
      </c>
      <c r="L38" s="583">
        <v>-128452505</v>
      </c>
      <c r="M38" s="584">
        <f>'24ＰＬ＋BS（精算表)'!C49</f>
        <v>-780072691</v>
      </c>
      <c r="N38" s="575">
        <f t="shared" si="0"/>
        <v>-651620186</v>
      </c>
    </row>
    <row r="39" spans="1:14">
      <c r="C39" s="160" t="s">
        <v>202</v>
      </c>
      <c r="I39" s="541">
        <v>0</v>
      </c>
      <c r="J39" s="583">
        <v>0</v>
      </c>
      <c r="K39" s="583">
        <v>-49875000</v>
      </c>
      <c r="L39" s="583">
        <v>-1417500000</v>
      </c>
      <c r="M39" s="584">
        <f>'24ＰＬ＋BS（精算表)'!C50</f>
        <v>0</v>
      </c>
      <c r="N39" s="575">
        <f t="shared" si="0"/>
        <v>1417500000</v>
      </c>
    </row>
    <row r="40" spans="1:14">
      <c r="C40" s="566" t="s">
        <v>91</v>
      </c>
      <c r="G40" s="541">
        <f>SUM(G36:G38)</f>
        <v>-335609236</v>
      </c>
      <c r="H40" s="541">
        <f>SUM(H36:H39)</f>
        <v>-222345223</v>
      </c>
      <c r="I40" s="541">
        <f>SUM(I35:I39)</f>
        <v>-29364890</v>
      </c>
      <c r="J40" s="583">
        <v>-132339460</v>
      </c>
      <c r="K40" s="583">
        <v>-206202829</v>
      </c>
      <c r="L40" s="583">
        <f>SUM(L35:L39)</f>
        <v>-1557143008</v>
      </c>
      <c r="M40" s="584">
        <f>'24ＰＬ＋BS（精算表)'!C46</f>
        <v>-858856991</v>
      </c>
      <c r="N40" s="575">
        <f t="shared" si="0"/>
        <v>698286017</v>
      </c>
    </row>
    <row r="41" spans="1:14">
      <c r="N41" s="575"/>
    </row>
    <row r="42" spans="1:14">
      <c r="B42" s="566" t="s">
        <v>58</v>
      </c>
      <c r="G42" s="543" t="e">
        <f>G17+G18+G19+G20+G27+G28+G29+#REF!+G30+G31+G40</f>
        <v>#REF!</v>
      </c>
      <c r="H42" s="543">
        <f>H17+H18+H19+H20+H27+H29+H30+H28+H31+H40</f>
        <v>-19196526566758</v>
      </c>
      <c r="I42" s="543">
        <f>I17+I18+I19+I20+I27+I29+I30+I28+I31+I40</f>
        <v>-17266623938910</v>
      </c>
      <c r="J42" s="586">
        <v>-21716861537338</v>
      </c>
      <c r="K42" s="586">
        <v>-21216100585653</v>
      </c>
      <c r="L42" s="586">
        <f>L17+L18+L19+L20+L27+L29+L30+L28+L31+L40</f>
        <v>-20728599308041</v>
      </c>
      <c r="M42" s="587">
        <f>'24ＰＬ＋BS（精算表)'!C93</f>
        <v>-17860837318289</v>
      </c>
      <c r="N42" s="575">
        <f>M42-L42</f>
        <v>2867761989752</v>
      </c>
    </row>
    <row r="43" spans="1:14">
      <c r="N43" s="575"/>
    </row>
    <row r="44" spans="1:14">
      <c r="B44" s="566" t="s">
        <v>13</v>
      </c>
      <c r="G44" s="541" t="e">
        <f t="shared" ref="G44:L44" si="1">+G13+G42</f>
        <v>#REF!</v>
      </c>
      <c r="H44" s="541">
        <f t="shared" si="1"/>
        <v>0</v>
      </c>
      <c r="I44" s="541">
        <f t="shared" si="1"/>
        <v>0</v>
      </c>
      <c r="J44" s="541">
        <f t="shared" si="1"/>
        <v>0</v>
      </c>
      <c r="K44" s="541">
        <f t="shared" si="1"/>
        <v>0</v>
      </c>
      <c r="L44" s="541">
        <f t="shared" si="1"/>
        <v>0</v>
      </c>
      <c r="M44" s="536">
        <f>+M13+M42</f>
        <v>0</v>
      </c>
      <c r="N44" s="575">
        <f>M44-L44</f>
        <v>0</v>
      </c>
    </row>
    <row r="45" spans="1:14">
      <c r="N45" s="575"/>
    </row>
    <row r="46" spans="1:14">
      <c r="A46" s="566" t="s">
        <v>14</v>
      </c>
      <c r="N46" s="575"/>
    </row>
    <row r="47" spans="1:14">
      <c r="C47" s="566" t="s">
        <v>162</v>
      </c>
      <c r="G47" s="541">
        <v>0</v>
      </c>
      <c r="H47" s="541">
        <v>0</v>
      </c>
      <c r="I47" s="541">
        <v>0</v>
      </c>
      <c r="J47" s="541">
        <v>0</v>
      </c>
      <c r="K47" s="541">
        <v>0</v>
      </c>
      <c r="L47" s="541">
        <v>0</v>
      </c>
      <c r="M47" s="536">
        <v>0</v>
      </c>
      <c r="N47" s="575">
        <f>M47-L47</f>
        <v>0</v>
      </c>
    </row>
    <row r="48" spans="1:14">
      <c r="N48" s="575"/>
    </row>
    <row r="49" spans="1:14">
      <c r="N49" s="575"/>
    </row>
    <row r="50" spans="1:14">
      <c r="A50" s="566" t="s">
        <v>15</v>
      </c>
      <c r="G50" s="541" t="e">
        <f t="shared" ref="G50:M50" si="2">+G44+G47</f>
        <v>#REF!</v>
      </c>
      <c r="H50" s="541">
        <f t="shared" si="2"/>
        <v>0</v>
      </c>
      <c r="I50" s="541">
        <f t="shared" si="2"/>
        <v>0</v>
      </c>
      <c r="J50" s="541">
        <f t="shared" si="2"/>
        <v>0</v>
      </c>
      <c r="K50" s="541">
        <f t="shared" si="2"/>
        <v>0</v>
      </c>
      <c r="L50" s="541">
        <f t="shared" si="2"/>
        <v>0</v>
      </c>
      <c r="M50" s="536">
        <f t="shared" si="2"/>
        <v>0</v>
      </c>
      <c r="N50" s="575">
        <f>M50-L50</f>
        <v>0</v>
      </c>
    </row>
    <row r="51" spans="1:14">
      <c r="N51" s="575"/>
    </row>
    <row r="52" spans="1:14">
      <c r="A52" s="566" t="s">
        <v>88</v>
      </c>
      <c r="G52" s="541">
        <v>0</v>
      </c>
      <c r="H52" s="541">
        <v>0</v>
      </c>
      <c r="I52" s="541">
        <v>0</v>
      </c>
      <c r="J52" s="541">
        <v>0</v>
      </c>
      <c r="K52" s="541">
        <v>0</v>
      </c>
      <c r="L52" s="541">
        <v>0</v>
      </c>
      <c r="M52" s="536">
        <v>0</v>
      </c>
      <c r="N52" s="575">
        <f>M52-L52</f>
        <v>0</v>
      </c>
    </row>
    <row r="53" spans="1:14">
      <c r="N53" s="575"/>
    </row>
    <row r="54" spans="1:14">
      <c r="A54" s="566" t="s">
        <v>89</v>
      </c>
      <c r="G54" s="541">
        <v>0</v>
      </c>
      <c r="H54" s="541">
        <v>0</v>
      </c>
      <c r="I54" s="541">
        <v>0</v>
      </c>
      <c r="J54" s="541">
        <v>0</v>
      </c>
      <c r="K54" s="541">
        <v>0</v>
      </c>
      <c r="L54" s="541">
        <v>0</v>
      </c>
      <c r="M54" s="536">
        <v>0</v>
      </c>
      <c r="N54" s="575">
        <f>M54-L54</f>
        <v>0</v>
      </c>
    </row>
  </sheetData>
  <customSheetViews>
    <customSheetView guid="{FCEC90E1-064A-47C2-BBCA-B539C4D7DA04}" fitToPage="1" hiddenRows="1" hiddenColumns="1" state="hidden" topLeftCell="A2">
      <pane xSplit="10" ySplit="6" topLeftCell="L17" activePane="bottomRight" state="frozen"/>
      <selection pane="bottomRight" activeCell="L1" sqref="L1:L1048576"/>
      <pageMargins left="0.78740157480314965" right="0.78740157480314965" top="0.98425196850393704" bottom="0.98425196850393704" header="0.51181102362204722" footer="0.51181102362204722"/>
      <pageSetup paperSize="9" scale="81" orientation="portrait" r:id="rId1"/>
      <headerFooter alignWithMargins="0">
        <oddHeader>&amp;R&amp;D&amp;T</oddHeader>
      </headerFooter>
    </customSheetView>
    <customSheetView guid="{345E6AB3-76D0-436A-B51D-132C5D34B360}" showPageBreaks="1" fitToPage="1" hiddenRows="1" hiddenColumns="1" state="hidden" topLeftCell="A2">
      <pane xSplit="10" ySplit="6" topLeftCell="L17" activePane="bottomRight" state="frozen"/>
      <selection pane="bottomRight" activeCell="L1" sqref="L1:L1048576"/>
      <pageMargins left="0.78740157480314965" right="0.78740157480314965" top="0.98425196850393704" bottom="0.98425196850393704" header="0.51181102362204722" footer="0.51181102362204722"/>
      <pageSetup paperSize="9" scale="81" orientation="portrait" r:id="rId2"/>
      <headerFooter alignWithMargins="0">
        <oddHeader>&amp;R&amp;D&amp;T</oddHeader>
      </headerFooter>
    </customSheetView>
  </customSheetViews>
  <mergeCells count="1">
    <mergeCell ref="A2:J2"/>
  </mergeCells>
  <phoneticPr fontId="4"/>
  <pageMargins left="0.78740157480314965" right="0.78740157480314965" top="0.98425196850393704" bottom="0.98425196850393704" header="0.51181102362204722" footer="0.51181102362204722"/>
  <pageSetup paperSize="9" scale="81" orientation="portrait" r:id="rId3"/>
  <headerFooter alignWithMargins="0">
    <oddHeader>&amp;R&amp;D&amp;T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Y225"/>
  <sheetViews>
    <sheetView view="pageBreakPreview" zoomScale="80" zoomScaleNormal="100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" sqref="L1:L1048576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8" style="306" customWidth="1"/>
    <col min="21" max="21" width="18.6640625" style="306" customWidth="1"/>
    <col min="22" max="22" width="17.88671875" style="306" customWidth="1"/>
    <col min="23" max="23" width="18.664062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694" t="s">
        <v>485</v>
      </c>
      <c r="D2" s="696" t="s">
        <v>103</v>
      </c>
      <c r="E2" s="697"/>
      <c r="F2" s="688" t="s">
        <v>104</v>
      </c>
      <c r="G2" s="688"/>
      <c r="H2" s="688" t="s">
        <v>105</v>
      </c>
      <c r="I2" s="688"/>
      <c r="J2" s="688" t="s">
        <v>106</v>
      </c>
      <c r="K2" s="688"/>
      <c r="L2" s="688" t="s">
        <v>107</v>
      </c>
      <c r="M2" s="688"/>
      <c r="N2" s="678" t="s">
        <v>108</v>
      </c>
      <c r="O2" s="679" t="s">
        <v>259</v>
      </c>
      <c r="P2" s="679" t="s">
        <v>260</v>
      </c>
      <c r="Q2" s="690" t="s">
        <v>242</v>
      </c>
      <c r="R2" s="691" t="s">
        <v>220</v>
      </c>
      <c r="S2" s="693" t="s">
        <v>109</v>
      </c>
      <c r="T2" s="671" t="s">
        <v>282</v>
      </c>
      <c r="U2" s="671" t="s">
        <v>283</v>
      </c>
      <c r="V2" s="674" t="s">
        <v>284</v>
      </c>
      <c r="W2" s="674" t="s">
        <v>285</v>
      </c>
    </row>
    <row r="3" spans="1:23" ht="20.100000000000001" customHeight="1">
      <c r="A3" s="92"/>
      <c r="B3" s="93"/>
      <c r="C3" s="695"/>
      <c r="D3" s="194" t="s">
        <v>404</v>
      </c>
      <c r="E3" s="194" t="s">
        <v>413</v>
      </c>
      <c r="F3" s="194" t="s">
        <v>404</v>
      </c>
      <c r="G3" s="194" t="s">
        <v>413</v>
      </c>
      <c r="H3" s="194" t="s">
        <v>402</v>
      </c>
      <c r="I3" s="194" t="s">
        <v>414</v>
      </c>
      <c r="J3" s="194" t="s">
        <v>402</v>
      </c>
      <c r="K3" s="194" t="s">
        <v>414</v>
      </c>
      <c r="L3" s="194" t="s">
        <v>402</v>
      </c>
      <c r="M3" s="194" t="s">
        <v>414</v>
      </c>
      <c r="N3" s="678"/>
      <c r="O3" s="688"/>
      <c r="P3" s="688"/>
      <c r="Q3" s="688"/>
      <c r="R3" s="692"/>
      <c r="S3" s="688"/>
      <c r="T3" s="672"/>
      <c r="U3" s="672"/>
      <c r="V3" s="675"/>
      <c r="W3" s="675"/>
    </row>
    <row r="4" spans="1:23" ht="20.100000000000001" customHeight="1">
      <c r="A4" s="676" t="s">
        <v>110</v>
      </c>
      <c r="B4" s="677"/>
      <c r="C4" s="588"/>
      <c r="D4" s="589"/>
      <c r="E4" s="589"/>
      <c r="F4" s="589"/>
      <c r="G4" s="589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-44407160224</v>
      </c>
      <c r="T4" s="590" t="s">
        <v>486</v>
      </c>
      <c r="U4" s="590"/>
      <c r="V4" s="590"/>
      <c r="W4" s="304"/>
    </row>
    <row r="5" spans="1:23" ht="20.100000000000001" customHeight="1">
      <c r="A5" s="96"/>
      <c r="B5" s="179" t="s">
        <v>111</v>
      </c>
      <c r="C5" s="591">
        <v>-54046839613</v>
      </c>
      <c r="D5" s="592"/>
      <c r="E5" s="592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>+C5+D5+E5+F5+G5+H5+I5+J5+K5+L5+M5+N5+O5+P5+Q5</f>
        <v>-54046839613</v>
      </c>
      <c r="T5" s="593" t="s">
        <v>6</v>
      </c>
      <c r="U5" s="371">
        <f>-S5</f>
        <v>54046839613</v>
      </c>
      <c r="V5" s="593" t="s">
        <v>287</v>
      </c>
      <c r="W5" s="371">
        <f>U5</f>
        <v>54046839613</v>
      </c>
    </row>
    <row r="6" spans="1:23" ht="20.100000000000001" customHeight="1">
      <c r="A6" s="439"/>
      <c r="B6" s="440" t="s">
        <v>197</v>
      </c>
      <c r="C6" s="594"/>
      <c r="D6" s="592"/>
      <c r="E6" s="592"/>
      <c r="F6" s="592"/>
      <c r="G6" s="592"/>
      <c r="H6" s="418">
        <f>-C196</f>
        <v>54015000</v>
      </c>
      <c r="I6" s="247">
        <v>-45685000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ref="S6:S11" si="0">+C6+D6+E6+F6+G6+H6+I6+J6+K6+L6+M6+N6+O6+P6+Q6</f>
        <v>8330000</v>
      </c>
      <c r="T6" s="595" t="s">
        <v>62</v>
      </c>
      <c r="U6" s="371">
        <f>S6</f>
        <v>8330000</v>
      </c>
      <c r="V6" s="593" t="s">
        <v>6</v>
      </c>
      <c r="W6" s="371">
        <f t="shared" ref="W6:W71" si="1">U6</f>
        <v>8330000</v>
      </c>
    </row>
    <row r="7" spans="1:23" ht="20.100000000000001" customHeight="1">
      <c r="A7" s="439"/>
      <c r="B7" s="440" t="s">
        <v>198</v>
      </c>
      <c r="C7" s="594"/>
      <c r="D7" s="592"/>
      <c r="E7" s="592"/>
      <c r="F7" s="592"/>
      <c r="G7" s="592"/>
      <c r="H7" s="418">
        <f>-C197</f>
        <v>8211308</v>
      </c>
      <c r="I7" s="247">
        <v>-7588457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622851</v>
      </c>
      <c r="T7" s="593" t="s">
        <v>6</v>
      </c>
      <c r="U7" s="371">
        <f>-S7</f>
        <v>-622851</v>
      </c>
      <c r="V7" s="595" t="s">
        <v>62</v>
      </c>
      <c r="W7" s="371">
        <f t="shared" si="1"/>
        <v>-622851</v>
      </c>
    </row>
    <row r="8" spans="1:23" ht="20.100000000000001" customHeight="1">
      <c r="A8" s="439"/>
      <c r="B8" s="441" t="s">
        <v>112</v>
      </c>
      <c r="C8" s="594"/>
      <c r="D8" s="592"/>
      <c r="E8" s="592"/>
      <c r="F8" s="592"/>
      <c r="G8" s="592"/>
      <c r="H8" s="165"/>
      <c r="I8" s="165"/>
      <c r="J8" s="165"/>
      <c r="K8" s="247">
        <v>2678631682</v>
      </c>
      <c r="L8" s="165"/>
      <c r="M8" s="165"/>
      <c r="N8" s="165"/>
      <c r="O8" s="165"/>
      <c r="P8" s="165"/>
      <c r="Q8" s="165"/>
      <c r="R8" s="165"/>
      <c r="S8" s="165">
        <f t="shared" si="0"/>
        <v>2678631682</v>
      </c>
      <c r="T8" s="595" t="s">
        <v>487</v>
      </c>
      <c r="U8" s="371">
        <f>S8</f>
        <v>2678631682</v>
      </c>
      <c r="V8" s="593" t="s">
        <v>6</v>
      </c>
      <c r="W8" s="371">
        <f t="shared" si="1"/>
        <v>2678631682</v>
      </c>
    </row>
    <row r="9" spans="1:23" ht="20.100000000000001" customHeight="1">
      <c r="A9" s="439"/>
      <c r="B9" s="441" t="s">
        <v>113</v>
      </c>
      <c r="C9" s="594"/>
      <c r="D9" s="592"/>
      <c r="E9" s="592"/>
      <c r="F9" s="592"/>
      <c r="G9" s="592"/>
      <c r="H9" s="165"/>
      <c r="I9" s="165"/>
      <c r="J9" s="165"/>
      <c r="K9" s="247">
        <v>4481830600</v>
      </c>
      <c r="L9" s="165"/>
      <c r="M9" s="165"/>
      <c r="N9" s="165"/>
      <c r="O9" s="165"/>
      <c r="P9" s="165"/>
      <c r="Q9" s="165"/>
      <c r="R9" s="165"/>
      <c r="S9" s="165">
        <f t="shared" si="0"/>
        <v>4481830600</v>
      </c>
      <c r="T9" s="595" t="s">
        <v>488</v>
      </c>
      <c r="U9" s="371">
        <f>S9</f>
        <v>4481830600</v>
      </c>
      <c r="V9" s="593" t="s">
        <v>6</v>
      </c>
      <c r="W9" s="371">
        <f t="shared" si="1"/>
        <v>4481830600</v>
      </c>
    </row>
    <row r="10" spans="1:23" ht="20.100000000000001" customHeight="1">
      <c r="A10" s="439"/>
      <c r="B10" s="440" t="s">
        <v>195</v>
      </c>
      <c r="C10" s="594"/>
      <c r="D10" s="592"/>
      <c r="E10" s="592"/>
      <c r="F10" s="592"/>
      <c r="G10" s="592"/>
      <c r="H10" s="165"/>
      <c r="I10" s="165"/>
      <c r="J10" s="165"/>
      <c r="K10" s="247">
        <v>2436719000</v>
      </c>
      <c r="L10" s="165"/>
      <c r="M10" s="165"/>
      <c r="N10" s="165"/>
      <c r="O10" s="165"/>
      <c r="P10" s="165"/>
      <c r="Q10" s="165"/>
      <c r="R10" s="165"/>
      <c r="S10" s="165">
        <f t="shared" si="0"/>
        <v>2436719000</v>
      </c>
      <c r="T10" s="595" t="s">
        <v>488</v>
      </c>
      <c r="U10" s="371">
        <f>S10</f>
        <v>2436719000</v>
      </c>
      <c r="V10" s="593" t="s">
        <v>6</v>
      </c>
      <c r="W10" s="371">
        <f t="shared" si="1"/>
        <v>2436719000</v>
      </c>
    </row>
    <row r="11" spans="1:23" ht="20.100000000000001" customHeight="1">
      <c r="A11" s="439"/>
      <c r="B11" s="440" t="s">
        <v>114</v>
      </c>
      <c r="C11" s="594"/>
      <c r="D11" s="592"/>
      <c r="E11" s="592"/>
      <c r="F11" s="592"/>
      <c r="G11" s="592"/>
      <c r="H11" s="165"/>
      <c r="I11" s="165"/>
      <c r="J11" s="165"/>
      <c r="K11" s="247">
        <v>33545256</v>
      </c>
      <c r="L11" s="165"/>
      <c r="M11" s="165"/>
      <c r="N11" s="165"/>
      <c r="O11" s="165"/>
      <c r="Q11" s="165"/>
      <c r="R11" s="165"/>
      <c r="S11" s="165">
        <f t="shared" si="0"/>
        <v>33545256</v>
      </c>
      <c r="T11" s="595" t="s">
        <v>488</v>
      </c>
      <c r="U11" s="371">
        <f>S11</f>
        <v>33545256</v>
      </c>
      <c r="V11" s="593" t="s">
        <v>6</v>
      </c>
      <c r="W11" s="371">
        <f t="shared" si="1"/>
        <v>33545256</v>
      </c>
    </row>
    <row r="12" spans="1:23" ht="20.100000000000001" customHeight="1">
      <c r="A12" s="96"/>
      <c r="B12" s="179"/>
      <c r="C12" s="594"/>
      <c r="D12" s="592"/>
      <c r="E12" s="592"/>
      <c r="F12" s="592"/>
      <c r="G12" s="592"/>
      <c r="H12" s="165"/>
      <c r="I12" s="165"/>
      <c r="J12" s="165"/>
      <c r="K12" s="414"/>
      <c r="L12" s="165"/>
      <c r="M12" s="165"/>
      <c r="N12" s="165"/>
      <c r="O12" s="165"/>
      <c r="P12" s="165"/>
      <c r="Q12" s="165"/>
      <c r="R12" s="165"/>
      <c r="S12" s="165"/>
      <c r="T12" s="593" t="s">
        <v>486</v>
      </c>
      <c r="U12" s="371"/>
      <c r="V12" s="593"/>
      <c r="W12" s="371"/>
    </row>
    <row r="13" spans="1:23" ht="20.100000000000001" customHeight="1">
      <c r="A13" s="442" t="s">
        <v>115</v>
      </c>
      <c r="B13" s="443"/>
      <c r="C13" s="594"/>
      <c r="D13" s="592"/>
      <c r="E13" s="592"/>
      <c r="F13" s="592"/>
      <c r="G13" s="592"/>
      <c r="H13" s="165"/>
      <c r="I13" s="165"/>
      <c r="J13" s="165"/>
      <c r="K13" s="247">
        <v>-2689446000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-2689446000</v>
      </c>
      <c r="T13" s="595" t="s">
        <v>489</v>
      </c>
      <c r="U13" s="371">
        <f>-S13</f>
        <v>2689446000</v>
      </c>
      <c r="V13" s="595" t="s">
        <v>490</v>
      </c>
      <c r="W13" s="371">
        <f t="shared" si="1"/>
        <v>2689446000</v>
      </c>
    </row>
    <row r="14" spans="1:23" ht="20.100000000000001" customHeight="1">
      <c r="A14" s="96"/>
      <c r="B14" s="179"/>
      <c r="C14" s="594"/>
      <c r="D14" s="592"/>
      <c r="E14" s="592"/>
      <c r="F14" s="592"/>
      <c r="G14" s="592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593" t="s">
        <v>491</v>
      </c>
      <c r="U14" s="371"/>
      <c r="V14" s="593"/>
      <c r="W14" s="371"/>
    </row>
    <row r="15" spans="1:23" ht="20.100000000000001" customHeight="1">
      <c r="A15" s="522" t="s">
        <v>116</v>
      </c>
      <c r="B15" s="180"/>
      <c r="C15" s="594"/>
      <c r="D15" s="592"/>
      <c r="E15" s="592"/>
      <c r="F15" s="592"/>
      <c r="G15" s="592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SUM(S16:S20)</f>
        <v>-4847832543</v>
      </c>
      <c r="T15" s="593" t="s">
        <v>491</v>
      </c>
      <c r="U15" s="371"/>
      <c r="V15" s="593"/>
      <c r="W15" s="371"/>
    </row>
    <row r="16" spans="1:23" ht="20.100000000000001" customHeight="1">
      <c r="A16" s="689" t="s">
        <v>418</v>
      </c>
      <c r="B16" s="673"/>
      <c r="C16" s="594"/>
      <c r="D16" s="592"/>
      <c r="E16" s="592"/>
      <c r="F16" s="592"/>
      <c r="G16" s="592"/>
      <c r="H16" s="165"/>
      <c r="I16" s="165"/>
      <c r="J16" s="165"/>
      <c r="K16" s="247">
        <v>-4358709015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-4358709015</v>
      </c>
      <c r="T16" s="593" t="s">
        <v>295</v>
      </c>
      <c r="U16" s="371">
        <f>-S16</f>
        <v>4358709015</v>
      </c>
      <c r="V16" s="595" t="s">
        <v>492</v>
      </c>
      <c r="W16" s="371">
        <f t="shared" si="1"/>
        <v>4358709015</v>
      </c>
    </row>
    <row r="17" spans="1:23" ht="20.100000000000001" customHeight="1">
      <c r="A17" s="444" t="s">
        <v>252</v>
      </c>
      <c r="B17" s="440"/>
      <c r="C17" s="594"/>
      <c r="D17" s="592"/>
      <c r="E17" s="592"/>
      <c r="F17" s="592"/>
      <c r="G17" s="592"/>
      <c r="H17" s="165"/>
      <c r="I17" s="165"/>
      <c r="J17" s="165"/>
      <c r="K17" s="247">
        <v>-491747000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-491747000</v>
      </c>
      <c r="T17" s="593" t="s">
        <v>295</v>
      </c>
      <c r="U17" s="371">
        <f>-S17</f>
        <v>491747000</v>
      </c>
      <c r="V17" s="595" t="s">
        <v>492</v>
      </c>
      <c r="W17" s="371">
        <f t="shared" si="1"/>
        <v>491747000</v>
      </c>
    </row>
    <row r="18" spans="1:23" ht="20.100000000000001" customHeight="1">
      <c r="A18" s="444" t="s">
        <v>117</v>
      </c>
      <c r="B18" s="440"/>
      <c r="C18" s="594"/>
      <c r="D18" s="592"/>
      <c r="E18" s="592"/>
      <c r="F18" s="592"/>
      <c r="G18" s="592"/>
      <c r="H18" s="165"/>
      <c r="I18" s="165"/>
      <c r="J18" s="165"/>
      <c r="K18" s="247">
        <v>2623472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2623472</v>
      </c>
      <c r="T18" s="595" t="s">
        <v>492</v>
      </c>
      <c r="U18" s="371">
        <f>-S18</f>
        <v>-2623472</v>
      </c>
      <c r="V18" s="593" t="s">
        <v>295</v>
      </c>
      <c r="W18" s="371">
        <f t="shared" si="1"/>
        <v>-2623472</v>
      </c>
    </row>
    <row r="19" spans="1:23" ht="20.100000000000001" customHeight="1">
      <c r="A19" s="445" t="s">
        <v>431</v>
      </c>
      <c r="B19" s="440"/>
      <c r="C19" s="594"/>
      <c r="D19" s="592"/>
      <c r="E19" s="592"/>
      <c r="F19" s="592"/>
      <c r="G19" s="592"/>
      <c r="H19" s="165"/>
      <c r="I19" s="165"/>
      <c r="J19" s="165">
        <v>17464716</v>
      </c>
      <c r="K19" s="165">
        <v>-17464716</v>
      </c>
      <c r="L19" s="165"/>
      <c r="M19" s="165"/>
      <c r="N19" s="165"/>
      <c r="O19" s="165"/>
      <c r="P19" s="165"/>
      <c r="Q19" s="165"/>
      <c r="R19" s="165"/>
      <c r="S19" s="165">
        <f>+C19+D19+E19+F19+G19+H19+I19+J19+K19+L19+M19+N19+O19+P19+Q19</f>
        <v>0</v>
      </c>
      <c r="T19" s="595" t="s">
        <v>3</v>
      </c>
      <c r="U19" s="371">
        <f>J19</f>
        <v>17464716</v>
      </c>
      <c r="V19" s="595" t="s">
        <v>422</v>
      </c>
      <c r="W19" s="371">
        <f>U19</f>
        <v>17464716</v>
      </c>
    </row>
    <row r="20" spans="1:23" ht="20.100000000000001" customHeight="1">
      <c r="A20" s="445" t="s">
        <v>424</v>
      </c>
      <c r="B20" s="440"/>
      <c r="C20" s="594"/>
      <c r="D20" s="592"/>
      <c r="E20" s="592"/>
      <c r="F20" s="592"/>
      <c r="G20" s="592"/>
      <c r="H20" s="165"/>
      <c r="I20" s="165"/>
      <c r="J20" s="165">
        <v>47019646</v>
      </c>
      <c r="K20" s="165">
        <v>-47019646</v>
      </c>
      <c r="L20" s="165"/>
      <c r="M20" s="165"/>
      <c r="N20" s="165"/>
      <c r="O20" s="165"/>
      <c r="P20" s="165"/>
      <c r="Q20" s="165"/>
      <c r="R20" s="165"/>
      <c r="S20" s="165">
        <f>+C20+D20+E20+F20+G20+H20+I20+J20+K20+L20+M20+N20+O20+P20+Q20</f>
        <v>0</v>
      </c>
      <c r="T20" s="595" t="s">
        <v>3</v>
      </c>
      <c r="U20" s="371">
        <f>J20</f>
        <v>47019646</v>
      </c>
      <c r="V20" s="595" t="s">
        <v>422</v>
      </c>
      <c r="W20" s="371">
        <f>U20</f>
        <v>47019646</v>
      </c>
    </row>
    <row r="21" spans="1:23" ht="20.100000000000001" customHeight="1">
      <c r="A21" s="669" t="s">
        <v>118</v>
      </c>
      <c r="B21" s="670"/>
      <c r="C21" s="594"/>
      <c r="D21" s="592"/>
      <c r="E21" s="592"/>
      <c r="F21" s="592"/>
      <c r="G21" s="592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74">
        <f>SUM(S22:S24)</f>
        <v>-201341000</v>
      </c>
      <c r="T21" s="595"/>
      <c r="U21" s="371"/>
      <c r="V21" s="593"/>
      <c r="W21" s="371"/>
    </row>
    <row r="22" spans="1:23" ht="20.100000000000001" customHeight="1">
      <c r="A22" s="96"/>
      <c r="B22" s="380" t="s">
        <v>119</v>
      </c>
      <c r="C22" s="591">
        <v>-542096136804</v>
      </c>
      <c r="D22" s="592"/>
      <c r="E22" s="592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-542096136804</v>
      </c>
      <c r="T22" s="595" t="s">
        <v>493</v>
      </c>
      <c r="U22" s="371">
        <f>-S22</f>
        <v>542096136804</v>
      </c>
      <c r="V22" s="595" t="s">
        <v>287</v>
      </c>
      <c r="W22" s="371">
        <f t="shared" si="1"/>
        <v>542096136804</v>
      </c>
    </row>
    <row r="23" spans="1:23" ht="20.100000000000001" customHeight="1">
      <c r="A23" s="439"/>
      <c r="B23" s="446" t="s">
        <v>228</v>
      </c>
      <c r="C23" s="594"/>
      <c r="D23" s="592"/>
      <c r="E23" s="592"/>
      <c r="F23" s="592"/>
      <c r="G23" s="592"/>
      <c r="H23" s="418">
        <f>-C198</f>
        <v>132881569000</v>
      </c>
      <c r="I23" s="247">
        <v>-117633270000</v>
      </c>
      <c r="J23" s="165"/>
      <c r="K23" s="165"/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15248299000</v>
      </c>
      <c r="T23" s="595" t="s">
        <v>62</v>
      </c>
      <c r="U23" s="371">
        <f>S23</f>
        <v>15248299000</v>
      </c>
      <c r="V23" s="595" t="s">
        <v>493</v>
      </c>
      <c r="W23" s="371">
        <f t="shared" si="1"/>
        <v>15248299000</v>
      </c>
    </row>
    <row r="24" spans="1:23" ht="20.100000000000001" customHeight="1">
      <c r="A24" s="447"/>
      <c r="B24" s="448" t="s">
        <v>200</v>
      </c>
      <c r="C24" s="594"/>
      <c r="D24" s="592"/>
      <c r="E24" s="592"/>
      <c r="F24" s="592"/>
      <c r="G24" s="592"/>
      <c r="H24" s="165"/>
      <c r="I24" s="165"/>
      <c r="J24" s="165"/>
      <c r="K24" s="247">
        <v>526646496804</v>
      </c>
      <c r="L24" s="165"/>
      <c r="M24" s="165"/>
      <c r="N24" s="165"/>
      <c r="O24" s="165"/>
      <c r="P24" s="165"/>
      <c r="Q24" s="165"/>
      <c r="R24" s="165"/>
      <c r="S24" s="165">
        <f>+C24+D24+E24+F24+G24+H24+I24+J24+K24+L24+M24+N24+O24+P24+Q24</f>
        <v>526646496804</v>
      </c>
      <c r="T24" s="595" t="s">
        <v>42</v>
      </c>
      <c r="U24" s="371">
        <f>S24</f>
        <v>526646496804</v>
      </c>
      <c r="V24" s="595" t="s">
        <v>493</v>
      </c>
      <c r="W24" s="371">
        <f t="shared" si="1"/>
        <v>526646496804</v>
      </c>
    </row>
    <row r="25" spans="1:23" ht="20.100000000000001" customHeight="1">
      <c r="A25" s="94"/>
      <c r="B25" s="181"/>
      <c r="C25" s="250"/>
      <c r="D25" s="175"/>
      <c r="E25" s="175"/>
      <c r="F25" s="175"/>
      <c r="G25" s="175"/>
      <c r="H25" s="175"/>
      <c r="I25" s="175"/>
      <c r="J25" s="175"/>
      <c r="K25" s="223"/>
      <c r="L25" s="175"/>
      <c r="M25" s="175"/>
      <c r="N25" s="175"/>
      <c r="O25" s="175"/>
      <c r="P25" s="175"/>
      <c r="Q25" s="175"/>
      <c r="R25" s="175"/>
      <c r="S25" s="165"/>
      <c r="T25" s="593" t="s">
        <v>491</v>
      </c>
      <c r="U25" s="371"/>
      <c r="V25" s="593"/>
      <c r="W25" s="371"/>
    </row>
    <row r="26" spans="1:23" ht="20.100000000000001" customHeight="1">
      <c r="A26" s="442" t="s">
        <v>120</v>
      </c>
      <c r="B26" s="440"/>
      <c r="C26" s="594"/>
      <c r="D26" s="592"/>
      <c r="E26" s="592"/>
      <c r="F26" s="592"/>
      <c r="G26" s="592"/>
      <c r="H26" s="165"/>
      <c r="I26" s="165"/>
      <c r="J26" s="165"/>
      <c r="K26" s="247">
        <v>56076160196</v>
      </c>
      <c r="L26" s="165"/>
      <c r="M26" s="165"/>
      <c r="N26" s="165"/>
      <c r="O26" s="165"/>
      <c r="P26" s="165"/>
      <c r="Q26" s="165"/>
      <c r="R26" s="165"/>
      <c r="S26" s="174">
        <f>+C26+D26+E26+F26+G26+H26+I26+J26+K26+L26+M26+N26+O26+P26+Q26</f>
        <v>56076160196</v>
      </c>
      <c r="T26" s="595" t="s">
        <v>494</v>
      </c>
      <c r="U26" s="371">
        <f>-S26</f>
        <v>-56076160196</v>
      </c>
      <c r="V26" s="595" t="s">
        <v>42</v>
      </c>
      <c r="W26" s="371">
        <f t="shared" si="1"/>
        <v>-56076160196</v>
      </c>
    </row>
    <row r="27" spans="1:23" ht="20.100000000000001" customHeight="1">
      <c r="A27" s="522"/>
      <c r="B27" s="179"/>
      <c r="C27" s="594"/>
      <c r="D27" s="592"/>
      <c r="E27" s="592"/>
      <c r="F27" s="592"/>
      <c r="G27" s="592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593" t="s">
        <v>491</v>
      </c>
      <c r="U27" s="371"/>
      <c r="V27" s="593"/>
      <c r="W27" s="371"/>
    </row>
    <row r="28" spans="1:23" ht="20.100000000000001" customHeight="1">
      <c r="A28" s="669" t="s">
        <v>121</v>
      </c>
      <c r="B28" s="670"/>
      <c r="C28" s="591">
        <v>-105649326806</v>
      </c>
      <c r="D28" s="592"/>
      <c r="E28" s="592"/>
      <c r="F28" s="592"/>
      <c r="G28" s="592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74">
        <f>+C28+D28+E28+F28+G28+H28+I28+J28+K28+L28+M28+N28+O28+P28+Q28</f>
        <v>-105649326806</v>
      </c>
      <c r="T28" s="595" t="s">
        <v>495</v>
      </c>
      <c r="U28" s="371">
        <f>-S28</f>
        <v>105649326806</v>
      </c>
      <c r="V28" s="595" t="s">
        <v>287</v>
      </c>
      <c r="W28" s="371">
        <f t="shared" si="1"/>
        <v>105649326806</v>
      </c>
    </row>
    <row r="29" spans="1:23" ht="20.100000000000001" customHeight="1">
      <c r="A29" s="96"/>
      <c r="B29" s="179"/>
      <c r="C29" s="596"/>
      <c r="D29" s="592"/>
      <c r="E29" s="592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>
        <f t="shared" ref="S29:S35" si="2">+C29+D29+E29+F29+G29+H29+I29+J29+K29+L29+M29+N29+O29+P29+Q29</f>
        <v>0</v>
      </c>
      <c r="T29" s="593" t="s">
        <v>491</v>
      </c>
      <c r="U29" s="371"/>
      <c r="V29" s="593"/>
      <c r="W29" s="371"/>
    </row>
    <row r="30" spans="1:23" ht="20.100000000000001" customHeight="1">
      <c r="A30" s="669" t="s">
        <v>122</v>
      </c>
      <c r="B30" s="670"/>
      <c r="C30" s="597">
        <v>-137170550432</v>
      </c>
      <c r="D30" s="592"/>
      <c r="E30" s="592"/>
      <c r="F30" s="592"/>
      <c r="G30" s="592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74">
        <f>+C30+D30+E30+F30+G30+H30+I30+J30+K30+L30+M30+N30+O30+P30+Q30</f>
        <v>-137170550432</v>
      </c>
      <c r="T30" s="595" t="s">
        <v>67</v>
      </c>
      <c r="U30" s="371">
        <f>-S30</f>
        <v>137170550432</v>
      </c>
      <c r="V30" s="595" t="s">
        <v>287</v>
      </c>
      <c r="W30" s="371">
        <f t="shared" si="1"/>
        <v>137170550432</v>
      </c>
    </row>
    <row r="31" spans="1:23" ht="20.100000000000001" customHeight="1">
      <c r="A31" s="433"/>
      <c r="B31" s="434" t="s">
        <v>123</v>
      </c>
      <c r="C31" s="598">
        <v>0</v>
      </c>
      <c r="D31" s="592"/>
      <c r="E31" s="592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 t="shared" si="2"/>
        <v>0</v>
      </c>
      <c r="T31" s="593" t="s">
        <v>491</v>
      </c>
      <c r="U31" s="371"/>
      <c r="V31" s="593"/>
      <c r="W31" s="371"/>
    </row>
    <row r="32" spans="1:23" ht="20.100000000000001" customHeight="1">
      <c r="A32" s="433"/>
      <c r="B32" s="434" t="s">
        <v>205</v>
      </c>
      <c r="C32" s="598">
        <v>0</v>
      </c>
      <c r="D32" s="592"/>
      <c r="E32" s="592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 t="shared" si="2"/>
        <v>0</v>
      </c>
      <c r="T32" s="593" t="s">
        <v>491</v>
      </c>
      <c r="U32" s="371"/>
      <c r="V32" s="593"/>
      <c r="W32" s="371"/>
    </row>
    <row r="33" spans="1:23" ht="20.100000000000001" customHeight="1">
      <c r="A33" s="433"/>
      <c r="B33" s="434" t="s">
        <v>124</v>
      </c>
      <c r="C33" s="598">
        <v>0</v>
      </c>
      <c r="D33" s="592"/>
      <c r="E33" s="592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 t="shared" si="2"/>
        <v>0</v>
      </c>
      <c r="T33" s="593" t="s">
        <v>491</v>
      </c>
      <c r="U33" s="371"/>
      <c r="V33" s="593"/>
      <c r="W33" s="371"/>
    </row>
    <row r="34" spans="1:23" ht="20.100000000000001" customHeight="1">
      <c r="A34" s="433"/>
      <c r="B34" s="434" t="s">
        <v>125</v>
      </c>
      <c r="C34" s="598">
        <v>0</v>
      </c>
      <c r="D34" s="592"/>
      <c r="E34" s="592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 t="shared" si="2"/>
        <v>0</v>
      </c>
      <c r="T34" s="593" t="s">
        <v>491</v>
      </c>
      <c r="U34" s="371"/>
      <c r="V34" s="593"/>
      <c r="W34" s="371"/>
    </row>
    <row r="35" spans="1:23" ht="20.100000000000001" customHeight="1">
      <c r="A35" s="433"/>
      <c r="B35" s="434" t="s">
        <v>126</v>
      </c>
      <c r="C35" s="598">
        <v>0</v>
      </c>
      <c r="D35" s="592"/>
      <c r="E35" s="592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>
        <f t="shared" si="2"/>
        <v>0</v>
      </c>
      <c r="T35" s="593" t="s">
        <v>491</v>
      </c>
      <c r="U35" s="371"/>
      <c r="V35" s="593"/>
      <c r="W35" s="371"/>
    </row>
    <row r="36" spans="1:23" ht="20.100000000000001" customHeight="1">
      <c r="A36" s="96"/>
      <c r="B36" s="179"/>
      <c r="C36" s="596"/>
      <c r="D36" s="592"/>
      <c r="E36" s="592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593" t="s">
        <v>491</v>
      </c>
      <c r="U36" s="371"/>
      <c r="V36" s="593"/>
      <c r="W36" s="371"/>
    </row>
    <row r="37" spans="1:23" ht="20.100000000000001" customHeight="1">
      <c r="A37" s="669" t="s">
        <v>496</v>
      </c>
      <c r="B37" s="670"/>
      <c r="C37" s="591">
        <v>-37834246000</v>
      </c>
      <c r="D37" s="592"/>
      <c r="E37" s="592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74">
        <f>+C37+D37+E37+F37+G37+H37+I37+J37+K37+L37+M37+N37+O37+P37+Q37</f>
        <v>-37834246000</v>
      </c>
      <c r="T37" s="595" t="s">
        <v>497</v>
      </c>
      <c r="U37" s="371">
        <f>-S37</f>
        <v>37834246000</v>
      </c>
      <c r="V37" s="595" t="s">
        <v>287</v>
      </c>
      <c r="W37" s="371">
        <f t="shared" si="1"/>
        <v>37834246000</v>
      </c>
    </row>
    <row r="38" spans="1:23" ht="20.100000000000001" customHeight="1">
      <c r="A38" s="96"/>
      <c r="B38" s="179"/>
      <c r="C38" s="596"/>
      <c r="D38" s="592"/>
      <c r="E38" s="592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593" t="s">
        <v>491</v>
      </c>
      <c r="U38" s="371"/>
      <c r="V38" s="593"/>
      <c r="W38" s="371"/>
    </row>
    <row r="39" spans="1:23" ht="20.100000000000001" customHeight="1">
      <c r="A39" s="522" t="s">
        <v>127</v>
      </c>
      <c r="B39" s="180"/>
      <c r="C39" s="594"/>
      <c r="D39" s="592"/>
      <c r="E39" s="592"/>
      <c r="F39" s="592"/>
      <c r="G39" s="592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74">
        <f>SUM(S40:S41)</f>
        <v>-16470289353000</v>
      </c>
      <c r="T39" s="593" t="s">
        <v>491</v>
      </c>
      <c r="U39" s="371"/>
      <c r="V39" s="593"/>
      <c r="W39" s="371"/>
    </row>
    <row r="40" spans="1:23" ht="20.100000000000001" customHeight="1">
      <c r="A40" s="439"/>
      <c r="B40" s="441" t="s">
        <v>128</v>
      </c>
      <c r="C40" s="591">
        <v>-16884650453000</v>
      </c>
      <c r="D40" s="592"/>
      <c r="E40" s="592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+C40+D40+E40+F40+G40+H40+I40+J40+K40+L40+M40+N40+O40+P40+Q40</f>
        <v>-16884650453000</v>
      </c>
      <c r="T40" s="595" t="s">
        <v>498</v>
      </c>
      <c r="U40" s="371">
        <f>-S40</f>
        <v>16884650453000</v>
      </c>
      <c r="V40" s="595" t="s">
        <v>287</v>
      </c>
      <c r="W40" s="371">
        <f t="shared" si="1"/>
        <v>16884650453000</v>
      </c>
    </row>
    <row r="41" spans="1:23" ht="20.100000000000001" customHeight="1">
      <c r="A41" s="439"/>
      <c r="B41" s="441" t="s">
        <v>266</v>
      </c>
      <c r="C41" s="594"/>
      <c r="D41" s="592"/>
      <c r="E41" s="592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430">
        <f>SUM(S42:S43)</f>
        <v>414361100000</v>
      </c>
      <c r="T41" s="593" t="s">
        <v>491</v>
      </c>
      <c r="U41" s="371"/>
      <c r="V41" s="593" t="s">
        <v>491</v>
      </c>
      <c r="W41" s="593" t="s">
        <v>491</v>
      </c>
    </row>
    <row r="42" spans="1:23" ht="20.100000000000001" customHeight="1">
      <c r="A42" s="439"/>
      <c r="B42" s="441" t="s">
        <v>129</v>
      </c>
      <c r="C42" s="594"/>
      <c r="D42" s="592"/>
      <c r="E42" s="592"/>
      <c r="F42" s="165"/>
      <c r="G42" s="165"/>
      <c r="H42" s="165"/>
      <c r="I42" s="165"/>
      <c r="J42" s="165"/>
      <c r="K42" s="165"/>
      <c r="L42" s="599">
        <f>-C207</f>
        <v>4954385000000</v>
      </c>
      <c r="M42" s="600">
        <v>-4093600000000</v>
      </c>
      <c r="N42" s="165"/>
      <c r="O42" s="165"/>
      <c r="P42" s="165"/>
      <c r="Q42" s="165"/>
      <c r="R42" s="165"/>
      <c r="S42" s="165">
        <f>+C42+D42+E42+F42+G42+H42+I42+J42+K42+L42+M42+N42+O42+P42+Q42</f>
        <v>860785000000</v>
      </c>
      <c r="T42" s="595" t="s">
        <v>499</v>
      </c>
      <c r="U42" s="371">
        <f>S42</f>
        <v>860785000000</v>
      </c>
      <c r="V42" s="595" t="s">
        <v>498</v>
      </c>
      <c r="W42" s="371">
        <f t="shared" si="1"/>
        <v>860785000000</v>
      </c>
    </row>
    <row r="43" spans="1:23" ht="20.100000000000001" customHeight="1">
      <c r="A43" s="439"/>
      <c r="B43" s="441" t="s">
        <v>130</v>
      </c>
      <c r="C43" s="594"/>
      <c r="D43" s="592"/>
      <c r="E43" s="592"/>
      <c r="F43" s="421">
        <f>-C165</f>
        <v>-3775941298000</v>
      </c>
      <c r="G43" s="230">
        <v>3329517398000</v>
      </c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>
        <f>+C43+D43+E43+F43+G43+H43+I43+J43+K43+L43+M43+N43+O43+P43+Q43</f>
        <v>-446423900000</v>
      </c>
      <c r="T43" s="595" t="s">
        <v>498</v>
      </c>
      <c r="U43" s="371">
        <f>-S43</f>
        <v>446423900000</v>
      </c>
      <c r="V43" s="595" t="s">
        <v>500</v>
      </c>
      <c r="W43" s="371">
        <f t="shared" si="1"/>
        <v>446423900000</v>
      </c>
    </row>
    <row r="44" spans="1:23" ht="20.100000000000001" customHeight="1">
      <c r="A44" s="522"/>
      <c r="B44" s="180"/>
      <c r="C44" s="596"/>
      <c r="D44" s="592"/>
      <c r="E44" s="592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593" t="s">
        <v>491</v>
      </c>
      <c r="U44" s="371"/>
      <c r="V44" s="593"/>
      <c r="W44" s="371"/>
    </row>
    <row r="45" spans="1:23" ht="20.100000000000001" customHeight="1">
      <c r="A45" s="522" t="s">
        <v>131</v>
      </c>
      <c r="B45" s="180"/>
      <c r="C45" s="596"/>
      <c r="D45" s="592"/>
      <c r="E45" s="592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74">
        <f>SUM(S46:S50)</f>
        <v>0</v>
      </c>
      <c r="T45" s="593" t="s">
        <v>491</v>
      </c>
      <c r="U45" s="371"/>
      <c r="V45" s="593"/>
      <c r="W45" s="371"/>
    </row>
    <row r="46" spans="1:23" ht="20.100000000000001" customHeight="1">
      <c r="A46" s="96"/>
      <c r="B46" s="179" t="s">
        <v>132</v>
      </c>
      <c r="C46" s="591">
        <f>SUM(C47:C50)</f>
        <v>-858856991</v>
      </c>
      <c r="D46" s="592"/>
      <c r="E46" s="592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>
        <f>SUM(S48:S50)</f>
        <v>0</v>
      </c>
      <c r="T46" s="593" t="s">
        <v>491</v>
      </c>
      <c r="U46" s="371"/>
      <c r="V46" s="593"/>
      <c r="W46" s="371"/>
    </row>
    <row r="47" spans="1:23" ht="20.100000000000001" customHeight="1">
      <c r="A47" s="439"/>
      <c r="B47" s="446" t="s">
        <v>415</v>
      </c>
      <c r="C47" s="247">
        <v>-360000</v>
      </c>
      <c r="D47" s="592"/>
      <c r="E47" s="592"/>
      <c r="F47" s="165"/>
      <c r="G47" s="165"/>
      <c r="H47" s="165"/>
      <c r="I47" s="165"/>
      <c r="J47" s="165"/>
      <c r="K47" s="165"/>
      <c r="L47" s="165"/>
      <c r="M47" s="165"/>
      <c r="N47" s="247">
        <v>360000</v>
      </c>
      <c r="O47" s="165"/>
      <c r="P47" s="165"/>
      <c r="Q47" s="165"/>
      <c r="R47" s="165"/>
      <c r="S47" s="165">
        <f>C47+D47+E47+F47+G47+H47+I47+J47+K47+L47+M47+N47+O47+P47+Q47</f>
        <v>0</v>
      </c>
      <c r="T47" s="595" t="s">
        <v>416</v>
      </c>
      <c r="U47" s="371">
        <f>S47</f>
        <v>0</v>
      </c>
      <c r="V47" s="595" t="s">
        <v>287</v>
      </c>
      <c r="W47" s="371">
        <f t="shared" si="1"/>
        <v>0</v>
      </c>
    </row>
    <row r="48" spans="1:23" ht="20.100000000000001" customHeight="1">
      <c r="A48" s="439"/>
      <c r="B48" s="440" t="s">
        <v>134</v>
      </c>
      <c r="C48" s="601">
        <v>-78424300</v>
      </c>
      <c r="D48" s="592"/>
      <c r="E48" s="592"/>
      <c r="F48" s="165"/>
      <c r="G48" s="165"/>
      <c r="H48" s="165"/>
      <c r="I48" s="165"/>
      <c r="J48" s="165"/>
      <c r="K48" s="165"/>
      <c r="L48" s="165"/>
      <c r="M48" s="165"/>
      <c r="N48" s="601">
        <v>78424300</v>
      </c>
      <c r="O48" s="165"/>
      <c r="P48" s="165"/>
      <c r="Q48" s="165"/>
      <c r="R48" s="165"/>
      <c r="S48" s="165">
        <f>C48+D48+E48+F48+G48+H48+I48+J48+K48+L48+M48+N48+O48+P48+Q48</f>
        <v>0</v>
      </c>
      <c r="T48" s="595" t="s">
        <v>1</v>
      </c>
      <c r="U48" s="371">
        <f>S48</f>
        <v>0</v>
      </c>
      <c r="V48" s="595" t="s">
        <v>287</v>
      </c>
      <c r="W48" s="371">
        <f t="shared" si="1"/>
        <v>0</v>
      </c>
    </row>
    <row r="49" spans="1:23" ht="20.100000000000001" customHeight="1">
      <c r="A49" s="439"/>
      <c r="B49" s="440" t="s">
        <v>135</v>
      </c>
      <c r="C49" s="601">
        <v>-780072691</v>
      </c>
      <c r="D49" s="176"/>
      <c r="E49" s="176"/>
      <c r="F49" s="176"/>
      <c r="G49" s="176"/>
      <c r="H49" s="176"/>
      <c r="I49" s="176"/>
      <c r="J49" s="176"/>
      <c r="K49" s="176"/>
      <c r="L49" s="177"/>
      <c r="M49" s="177"/>
      <c r="N49" s="601">
        <v>780072691</v>
      </c>
      <c r="O49" s="177"/>
      <c r="P49" s="178"/>
      <c r="Q49" s="178"/>
      <c r="R49" s="178"/>
      <c r="S49" s="165">
        <f>+C49+D49+E49+F49+G49+H49+I49+J49+K49+L49+M49+N49+O49+P49+Q49</f>
        <v>0</v>
      </c>
      <c r="T49" s="595" t="s">
        <v>20</v>
      </c>
      <c r="U49" s="371">
        <f>S49</f>
        <v>0</v>
      </c>
      <c r="V49" s="595" t="s">
        <v>287</v>
      </c>
      <c r="W49" s="371">
        <f t="shared" si="1"/>
        <v>0</v>
      </c>
    </row>
    <row r="50" spans="1:23" ht="20.100000000000001" customHeight="1">
      <c r="A50" s="439"/>
      <c r="B50" s="440" t="s">
        <v>206</v>
      </c>
      <c r="C50" s="601">
        <v>0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601">
        <v>0</v>
      </c>
      <c r="O50" s="178"/>
      <c r="P50" s="178"/>
      <c r="Q50" s="178"/>
      <c r="R50" s="178"/>
      <c r="S50" s="165">
        <f>+C50+D50+E50+F50+G50+H50+I50+J50+K50+L50+M50+N50+O50+P50+Q50</f>
        <v>0</v>
      </c>
      <c r="T50" s="595" t="s">
        <v>203</v>
      </c>
      <c r="U50" s="371">
        <f>S50</f>
        <v>0</v>
      </c>
      <c r="V50" s="595" t="s">
        <v>287</v>
      </c>
      <c r="W50" s="371">
        <f t="shared" si="1"/>
        <v>0</v>
      </c>
    </row>
    <row r="51" spans="1:23" ht="20.100000000000001" customHeight="1">
      <c r="A51" s="95"/>
      <c r="B51" s="268" t="s">
        <v>501</v>
      </c>
      <c r="C51" s="602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>
        <f>+C51+D51+E51+F51+G51+H51+I51+J51+K51+L51+M51+N51+O51+P51+Q51</f>
        <v>0</v>
      </c>
      <c r="T51" s="593" t="s">
        <v>491</v>
      </c>
      <c r="U51" s="371"/>
      <c r="V51" s="593"/>
      <c r="W51" s="371"/>
    </row>
    <row r="52" spans="1:23" ht="20.100000000000001" customHeight="1">
      <c r="A52" s="522" t="s">
        <v>133</v>
      </c>
      <c r="B52" s="180"/>
      <c r="C52" s="596"/>
      <c r="D52" s="592"/>
      <c r="E52" s="592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74">
        <f>SUM(S53:S57)</f>
        <v>-21987732192</v>
      </c>
      <c r="T52" s="593" t="s">
        <v>491</v>
      </c>
      <c r="U52" s="593" t="s">
        <v>491</v>
      </c>
      <c r="V52" s="593"/>
      <c r="W52" s="371"/>
    </row>
    <row r="53" spans="1:23" ht="20.100000000000001" customHeight="1">
      <c r="A53" s="439"/>
      <c r="B53" s="440" t="s">
        <v>134</v>
      </c>
      <c r="C53" s="596"/>
      <c r="D53" s="592"/>
      <c r="E53" s="592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-1769967455</v>
      </c>
      <c r="P53" s="165"/>
      <c r="Q53" s="165"/>
      <c r="R53" s="165"/>
      <c r="S53" s="165">
        <f>+C53+D53+E53+F53+G53+H53+I53+J53+K53+L53+M53+N53+O53+P53+Q53</f>
        <v>-1769967455</v>
      </c>
      <c r="T53" s="595" t="s">
        <v>502</v>
      </c>
      <c r="U53" s="371">
        <f>-S53</f>
        <v>1769967455</v>
      </c>
      <c r="V53" s="595" t="s">
        <v>1</v>
      </c>
      <c r="W53" s="371">
        <f t="shared" si="1"/>
        <v>1769967455</v>
      </c>
    </row>
    <row r="54" spans="1:23" ht="20.100000000000001" customHeight="1">
      <c r="A54" s="439"/>
      <c r="B54" s="440" t="s">
        <v>135</v>
      </c>
      <c r="C54" s="596"/>
      <c r="D54" s="592"/>
      <c r="E54" s="592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-1345278427</v>
      </c>
      <c r="P54" s="165"/>
      <c r="Q54" s="165"/>
      <c r="R54" s="165"/>
      <c r="S54" s="165">
        <f>+C54+D54+E54+F54+G54+H54+I54+J54+K54+L54+M54+N54+O54+P54+Q54</f>
        <v>-1345278427</v>
      </c>
      <c r="T54" s="595" t="s">
        <v>502</v>
      </c>
      <c r="U54" s="371">
        <f>-S54</f>
        <v>1345278427</v>
      </c>
      <c r="V54" s="595" t="s">
        <v>20</v>
      </c>
      <c r="W54" s="371">
        <f t="shared" si="1"/>
        <v>1345278427</v>
      </c>
    </row>
    <row r="55" spans="1:23" ht="20.100000000000001" customHeight="1">
      <c r="A55" s="439"/>
      <c r="B55" s="440" t="s">
        <v>206</v>
      </c>
      <c r="C55" s="596"/>
      <c r="D55" s="592"/>
      <c r="E55" s="592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-976666619</v>
      </c>
      <c r="P55" s="165"/>
      <c r="Q55" s="165"/>
      <c r="R55" s="165"/>
      <c r="S55" s="165">
        <f>+C55+D55+E55+F55+G55+H55+I55+J55+K55+L55+M55+N55+O55+P55+Q55</f>
        <v>-976666619</v>
      </c>
      <c r="T55" s="595" t="s">
        <v>502</v>
      </c>
      <c r="U55" s="371">
        <f>-S55</f>
        <v>976666619</v>
      </c>
      <c r="V55" s="595" t="s">
        <v>203</v>
      </c>
      <c r="W55" s="371">
        <f t="shared" si="1"/>
        <v>976666619</v>
      </c>
    </row>
    <row r="56" spans="1:23" ht="20.100000000000001" customHeight="1">
      <c r="A56" s="439"/>
      <c r="B56" s="440" t="s">
        <v>136</v>
      </c>
      <c r="C56" s="596"/>
      <c r="D56" s="592"/>
      <c r="E56" s="592"/>
      <c r="F56" s="165"/>
      <c r="G56" s="165"/>
      <c r="H56" s="165"/>
      <c r="I56" s="165"/>
      <c r="J56" s="165"/>
      <c r="K56" s="165"/>
      <c r="L56" s="165"/>
      <c r="M56" s="165"/>
      <c r="N56" s="165"/>
      <c r="O56" s="247">
        <v>-14047819691</v>
      </c>
      <c r="P56" s="165"/>
      <c r="Q56" s="165"/>
      <c r="R56" s="165"/>
      <c r="S56" s="165">
        <f>+C56+D56+E56+F56+G56+H56+I56+J56+K56+L56+M56+N56+O56+P56+Q56</f>
        <v>-14047819691</v>
      </c>
      <c r="T56" s="595" t="s">
        <v>502</v>
      </c>
      <c r="U56" s="371">
        <f>-S56</f>
        <v>14047819691</v>
      </c>
      <c r="V56" s="595" t="s">
        <v>40</v>
      </c>
      <c r="W56" s="371">
        <f t="shared" si="1"/>
        <v>14047819691</v>
      </c>
    </row>
    <row r="57" spans="1:23" ht="20.100000000000001" customHeight="1">
      <c r="A57" s="439"/>
      <c r="B57" s="440" t="s">
        <v>101</v>
      </c>
      <c r="C57" s="594"/>
      <c r="D57" s="592"/>
      <c r="E57" s="592"/>
      <c r="F57" s="165"/>
      <c r="G57" s="165"/>
      <c r="H57" s="165"/>
      <c r="I57" s="165"/>
      <c r="J57" s="165"/>
      <c r="K57" s="165"/>
      <c r="L57" s="165"/>
      <c r="M57" s="165"/>
      <c r="N57" s="165"/>
      <c r="O57" s="247">
        <v>-3848000000</v>
      </c>
      <c r="P57" s="165"/>
      <c r="Q57" s="165"/>
      <c r="R57" s="165"/>
      <c r="S57" s="165">
        <f>+C57+D57+E57+F57+G57+H57+I57+J57+K57+L57+M57+N57+O57+P57+Q57</f>
        <v>-3848000000</v>
      </c>
      <c r="T57" s="595" t="s">
        <v>502</v>
      </c>
      <c r="U57" s="371">
        <f>-S57</f>
        <v>3848000000</v>
      </c>
      <c r="V57" s="595" t="s">
        <v>41</v>
      </c>
      <c r="W57" s="371">
        <f t="shared" si="1"/>
        <v>3848000000</v>
      </c>
    </row>
    <row r="58" spans="1:23" ht="20.100000000000001" customHeight="1">
      <c r="A58" s="96"/>
      <c r="B58" s="179"/>
      <c r="C58" s="594"/>
      <c r="D58" s="592"/>
      <c r="E58" s="592"/>
      <c r="F58" s="592"/>
      <c r="G58" s="592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593" t="s">
        <v>491</v>
      </c>
      <c r="U58" s="371"/>
      <c r="V58" s="593"/>
      <c r="W58" s="371"/>
    </row>
    <row r="59" spans="1:23" ht="20.100000000000001" customHeight="1">
      <c r="A59" s="522" t="s">
        <v>137</v>
      </c>
      <c r="B59" s="179"/>
      <c r="C59" s="594"/>
      <c r="D59" s="592"/>
      <c r="E59" s="592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74">
        <f>SUM(S60:S61)</f>
        <v>86460937</v>
      </c>
      <c r="T59" s="593" t="s">
        <v>491</v>
      </c>
      <c r="U59" s="371"/>
      <c r="V59" s="593"/>
      <c r="W59" s="371"/>
    </row>
    <row r="60" spans="1:23" ht="20.100000000000001" customHeight="1">
      <c r="A60" s="439"/>
      <c r="B60" s="441" t="s">
        <v>156</v>
      </c>
      <c r="C60" s="255"/>
      <c r="D60" s="592"/>
      <c r="E60" s="592"/>
      <c r="F60" s="165"/>
      <c r="G60" s="165"/>
      <c r="H60" s="165"/>
      <c r="I60" s="165"/>
      <c r="J60" s="418">
        <f>-C166</f>
        <v>117951239</v>
      </c>
      <c r="K60" s="418">
        <f>K167+K168</f>
        <v>-31490302</v>
      </c>
      <c r="L60" s="165"/>
      <c r="M60" s="165"/>
      <c r="N60" s="165"/>
      <c r="O60" s="165"/>
      <c r="P60" s="165"/>
      <c r="Q60" s="165"/>
      <c r="R60" s="165"/>
      <c r="S60" s="165">
        <f>+C60+D60+E60+F60+G60+H60+I60+J60+K60+L60+M60+N60+O60+P60+Q60</f>
        <v>86460937</v>
      </c>
      <c r="T60" s="595" t="s">
        <v>503</v>
      </c>
      <c r="U60" s="371">
        <f>S60</f>
        <v>86460937</v>
      </c>
      <c r="V60" s="595" t="s">
        <v>504</v>
      </c>
      <c r="W60" s="371">
        <f t="shared" si="1"/>
        <v>86460937</v>
      </c>
    </row>
    <row r="61" spans="1:23" ht="20.100000000000001" customHeight="1">
      <c r="A61" s="433"/>
      <c r="B61" s="434" t="s">
        <v>157</v>
      </c>
      <c r="C61" s="594"/>
      <c r="D61" s="592"/>
      <c r="E61" s="592"/>
      <c r="F61" s="165"/>
      <c r="G61" s="165"/>
      <c r="H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>
        <f>+C61+D61+E61+F61+G61+H61+C60+J61+K61+L61+M61+N61+O61+P61+Q61</f>
        <v>0</v>
      </c>
      <c r="T61" s="595" t="s">
        <v>504</v>
      </c>
      <c r="U61" s="371">
        <f>S61</f>
        <v>0</v>
      </c>
      <c r="V61" s="595" t="s">
        <v>35</v>
      </c>
      <c r="W61" s="371">
        <f t="shared" si="1"/>
        <v>0</v>
      </c>
    </row>
    <row r="62" spans="1:23" ht="20.100000000000001" customHeight="1">
      <c r="A62" s="96"/>
      <c r="B62" s="179"/>
      <c r="C62" s="594"/>
      <c r="D62" s="592"/>
      <c r="E62" s="592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593" t="s">
        <v>491</v>
      </c>
      <c r="U62" s="371"/>
      <c r="V62" s="593"/>
      <c r="W62" s="371"/>
    </row>
    <row r="63" spans="1:23" ht="20.100000000000001" customHeight="1">
      <c r="A63" s="522" t="s">
        <v>246</v>
      </c>
      <c r="B63" s="179" t="s">
        <v>156</v>
      </c>
      <c r="C63" s="594"/>
      <c r="D63" s="592"/>
      <c r="E63" s="592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SUM(C63:R63)</f>
        <v>0</v>
      </c>
      <c r="T63" s="593" t="s">
        <v>491</v>
      </c>
      <c r="U63" s="371"/>
      <c r="V63" s="593"/>
      <c r="W63" s="371"/>
    </row>
    <row r="64" spans="1:23" ht="20.100000000000001" customHeight="1">
      <c r="A64" s="96"/>
      <c r="B64" s="179"/>
      <c r="C64" s="594"/>
      <c r="D64" s="592"/>
      <c r="E64" s="592"/>
      <c r="F64" s="592"/>
      <c r="G64" s="592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593" t="s">
        <v>491</v>
      </c>
      <c r="U64" s="371"/>
      <c r="V64" s="593"/>
      <c r="W64" s="371"/>
    </row>
    <row r="65" spans="1:24" ht="20.100000000000001" customHeight="1">
      <c r="A65" s="522" t="s">
        <v>138</v>
      </c>
      <c r="B65" s="179"/>
      <c r="C65" s="594"/>
      <c r="D65" s="592"/>
      <c r="E65" s="592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74">
        <f>SUM(S66:S73)</f>
        <v>-89063323</v>
      </c>
      <c r="T65" s="593" t="s">
        <v>491</v>
      </c>
      <c r="U65" s="371"/>
      <c r="V65" s="593"/>
      <c r="W65" s="371"/>
    </row>
    <row r="66" spans="1:24" ht="20.100000000000001" customHeight="1">
      <c r="A66" s="439"/>
      <c r="B66" s="440" t="s">
        <v>139</v>
      </c>
      <c r="C66" s="594"/>
      <c r="D66" s="592"/>
      <c r="E66" s="592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-314301</v>
      </c>
      <c r="Q66" s="165"/>
      <c r="R66" s="165"/>
      <c r="S66" s="165">
        <f t="shared" ref="S66:S73" si="3">+C66+D66+E66+F66+G66+H66+I66+J66+K66+L66+M66+N66+O66+P66+Q66</f>
        <v>-314301</v>
      </c>
      <c r="T66" s="595" t="s">
        <v>505</v>
      </c>
      <c r="U66" s="371">
        <f t="shared" ref="U66:U72" si="4">-S66</f>
        <v>314301</v>
      </c>
      <c r="V66" s="595" t="s">
        <v>310</v>
      </c>
      <c r="W66" s="371">
        <f t="shared" si="1"/>
        <v>314301</v>
      </c>
    </row>
    <row r="67" spans="1:24" ht="20.100000000000001" customHeight="1">
      <c r="A67" s="439"/>
      <c r="B67" s="440" t="s">
        <v>134</v>
      </c>
      <c r="C67" s="594"/>
      <c r="D67" s="592"/>
      <c r="E67" s="592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-40990643</v>
      </c>
      <c r="Q67" s="165"/>
      <c r="R67" s="165"/>
      <c r="S67" s="165">
        <f t="shared" si="3"/>
        <v>-40990643</v>
      </c>
      <c r="T67" s="595" t="s">
        <v>505</v>
      </c>
      <c r="U67" s="371">
        <f t="shared" si="4"/>
        <v>40990643</v>
      </c>
      <c r="V67" s="595" t="s">
        <v>310</v>
      </c>
      <c r="W67" s="371">
        <f>U67</f>
        <v>40990643</v>
      </c>
    </row>
    <row r="68" spans="1:24" ht="20.100000000000001" customHeight="1">
      <c r="A68" s="439"/>
      <c r="B68" s="440" t="s">
        <v>135</v>
      </c>
      <c r="C68" s="594"/>
      <c r="D68" s="592"/>
      <c r="E68" s="592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-39441193</v>
      </c>
      <c r="Q68" s="165"/>
      <c r="R68" s="165"/>
      <c r="S68" s="165">
        <f t="shared" si="3"/>
        <v>-39441193</v>
      </c>
      <c r="T68" s="595" t="s">
        <v>505</v>
      </c>
      <c r="U68" s="371">
        <f t="shared" si="4"/>
        <v>39441193</v>
      </c>
      <c r="V68" s="595" t="s">
        <v>20</v>
      </c>
      <c r="W68" s="371">
        <f t="shared" si="1"/>
        <v>39441193</v>
      </c>
    </row>
    <row r="69" spans="1:24" ht="20.100000000000001" customHeight="1">
      <c r="A69" s="439"/>
      <c r="B69" s="440" t="s">
        <v>206</v>
      </c>
      <c r="C69" s="594"/>
      <c r="D69" s="592"/>
      <c r="E69" s="592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247">
        <v>0</v>
      </c>
      <c r="Q69" s="165"/>
      <c r="R69" s="165"/>
      <c r="S69" s="165">
        <f t="shared" si="3"/>
        <v>0</v>
      </c>
      <c r="T69" s="595" t="s">
        <v>505</v>
      </c>
      <c r="U69" s="371">
        <f t="shared" si="4"/>
        <v>0</v>
      </c>
      <c r="V69" s="595" t="s">
        <v>203</v>
      </c>
      <c r="W69" s="371">
        <f>U69</f>
        <v>0</v>
      </c>
    </row>
    <row r="70" spans="1:24" ht="20.100000000000001" customHeight="1">
      <c r="A70" s="439"/>
      <c r="B70" s="440" t="s">
        <v>136</v>
      </c>
      <c r="C70" s="594"/>
      <c r="D70" s="592"/>
      <c r="E70" s="592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3"/>
        <v>0</v>
      </c>
      <c r="T70" s="595" t="s">
        <v>505</v>
      </c>
      <c r="U70" s="371">
        <f t="shared" si="4"/>
        <v>0</v>
      </c>
      <c r="V70" s="595" t="s">
        <v>40</v>
      </c>
      <c r="W70" s="371">
        <f>U70</f>
        <v>0</v>
      </c>
    </row>
    <row r="71" spans="1:24" ht="20.100000000000001" customHeight="1">
      <c r="A71" s="439"/>
      <c r="B71" s="440" t="s">
        <v>161</v>
      </c>
      <c r="C71" s="594"/>
      <c r="D71" s="592"/>
      <c r="E71" s="592"/>
      <c r="F71" s="592"/>
      <c r="G71" s="592"/>
      <c r="H71" s="165"/>
      <c r="I71" s="165"/>
      <c r="J71" s="165"/>
      <c r="K71" s="165"/>
      <c r="L71" s="165"/>
      <c r="M71" s="165"/>
      <c r="N71" s="165"/>
      <c r="O71" s="165"/>
      <c r="P71" s="247">
        <v>-17222600</v>
      </c>
      <c r="Q71" s="165"/>
      <c r="R71" s="165"/>
      <c r="S71" s="165">
        <f t="shared" si="3"/>
        <v>-17222600</v>
      </c>
      <c r="T71" s="595" t="s">
        <v>505</v>
      </c>
      <c r="U71" s="371">
        <f t="shared" si="4"/>
        <v>17222600</v>
      </c>
      <c r="V71" s="595" t="s">
        <v>41</v>
      </c>
      <c r="W71" s="371">
        <f t="shared" si="1"/>
        <v>17222600</v>
      </c>
    </row>
    <row r="72" spans="1:24" ht="20.100000000000001" customHeight="1">
      <c r="A72" s="439"/>
      <c r="B72" s="440" t="s">
        <v>506</v>
      </c>
      <c r="C72" s="594"/>
      <c r="D72" s="592"/>
      <c r="E72" s="592"/>
      <c r="F72" s="592"/>
      <c r="G72" s="592"/>
      <c r="H72" s="165"/>
      <c r="I72" s="165"/>
      <c r="J72" s="165"/>
      <c r="K72" s="165"/>
      <c r="L72" s="165"/>
      <c r="M72" s="165"/>
      <c r="N72" s="165"/>
      <c r="O72" s="165"/>
      <c r="P72" s="247">
        <v>0</v>
      </c>
      <c r="Q72" s="165"/>
      <c r="R72" s="165"/>
      <c r="S72" s="165">
        <f t="shared" si="3"/>
        <v>0</v>
      </c>
      <c r="T72" s="595" t="s">
        <v>505</v>
      </c>
      <c r="U72" s="371">
        <f t="shared" si="4"/>
        <v>0</v>
      </c>
      <c r="V72" s="595" t="s">
        <v>41</v>
      </c>
      <c r="W72" s="371">
        <f>U72</f>
        <v>0</v>
      </c>
    </row>
    <row r="73" spans="1:24" ht="20.100000000000001" customHeight="1">
      <c r="A73" s="449"/>
      <c r="B73" s="441" t="s">
        <v>269</v>
      </c>
      <c r="C73" s="594"/>
      <c r="D73" s="592"/>
      <c r="E73" s="592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418">
        <f>-N102</f>
        <v>8905414</v>
      </c>
      <c r="Q73" s="165"/>
      <c r="R73" s="165"/>
      <c r="S73" s="165">
        <f t="shared" si="3"/>
        <v>8905414</v>
      </c>
      <c r="T73" s="595"/>
      <c r="U73" s="371"/>
      <c r="V73" s="595" t="s">
        <v>505</v>
      </c>
      <c r="W73" s="371">
        <f>S73</f>
        <v>8905414</v>
      </c>
      <c r="X73" s="374" t="s">
        <v>408</v>
      </c>
    </row>
    <row r="74" spans="1:24" ht="20.100000000000001" customHeight="1">
      <c r="A74" s="522" t="s">
        <v>140</v>
      </c>
      <c r="B74" s="179"/>
      <c r="C74" s="594"/>
      <c r="D74" s="592"/>
      <c r="E74" s="592"/>
      <c r="F74" s="592"/>
      <c r="G74" s="592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74">
        <f>SUM(S75:S76)</f>
        <v>0</v>
      </c>
      <c r="T74" s="593" t="s">
        <v>491</v>
      </c>
      <c r="U74" s="371"/>
      <c r="V74" s="593"/>
      <c r="W74" s="593"/>
    </row>
    <row r="75" spans="1:24" ht="20.100000000000001" customHeight="1">
      <c r="A75" s="435"/>
      <c r="B75" s="434" t="s">
        <v>184</v>
      </c>
      <c r="C75" s="594"/>
      <c r="D75" s="592"/>
      <c r="E75" s="592"/>
      <c r="F75" s="592"/>
      <c r="G75" s="592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>
        <f>+C75+D75+E75+F75+G75+H75+I75+J75+K75+L75+M75+N75+O75+P75+Q75+R75</f>
        <v>0</v>
      </c>
      <c r="T75" s="593" t="s">
        <v>491</v>
      </c>
      <c r="U75" s="371"/>
      <c r="V75" s="593"/>
      <c r="W75" s="593"/>
    </row>
    <row r="76" spans="1:24" ht="20.100000000000001" customHeight="1">
      <c r="A76" s="435"/>
      <c r="B76" s="434" t="s">
        <v>183</v>
      </c>
      <c r="C76" s="594"/>
      <c r="D76" s="592"/>
      <c r="E76" s="592"/>
      <c r="F76" s="592"/>
      <c r="G76" s="592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>
        <f>+C76+D76+E76+F76+G76+H76+I76+J76+K76+L76+M76+N76+O76+P76+Q76</f>
        <v>0</v>
      </c>
      <c r="T76" s="593" t="s">
        <v>491</v>
      </c>
      <c r="U76" s="371"/>
      <c r="V76" s="593"/>
      <c r="W76" s="593"/>
    </row>
    <row r="77" spans="1:24" ht="20.100000000000001" customHeight="1">
      <c r="A77" s="16"/>
      <c r="B77" s="182"/>
      <c r="C77" s="603"/>
      <c r="D77" s="604"/>
      <c r="E77" s="604"/>
      <c r="F77" s="604"/>
      <c r="G77" s="604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5"/>
      <c r="T77" s="593" t="s">
        <v>491</v>
      </c>
      <c r="U77" s="371"/>
      <c r="V77" s="593"/>
      <c r="W77" s="593"/>
    </row>
    <row r="78" spans="1:24" ht="20.100000000000001" customHeight="1">
      <c r="A78" s="669" t="s">
        <v>141</v>
      </c>
      <c r="B78" s="670"/>
      <c r="C78" s="603"/>
      <c r="D78" s="604"/>
      <c r="E78" s="604"/>
      <c r="F78" s="604"/>
      <c r="G78" s="604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74">
        <f>SUM(S79:S85)</f>
        <v>-46618291237</v>
      </c>
      <c r="T78" s="593" t="s">
        <v>491</v>
      </c>
      <c r="U78" s="593" t="s">
        <v>491</v>
      </c>
      <c r="V78" s="593" t="s">
        <v>491</v>
      </c>
      <c r="W78" s="593"/>
    </row>
    <row r="79" spans="1:24" ht="20.100000000000001" customHeight="1">
      <c r="A79" s="669" t="s">
        <v>142</v>
      </c>
      <c r="B79" s="670"/>
      <c r="C79" s="591">
        <v>-64366479336</v>
      </c>
      <c r="D79" s="592"/>
      <c r="E79" s="592"/>
      <c r="F79" s="592"/>
      <c r="G79" s="592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>
        <f>+C79+D79+E79+F79+G79+H79+I79+J79+K79+L79+M79+N79+O79+P79+Q79</f>
        <v>-64366479336</v>
      </c>
      <c r="T79" s="595" t="s">
        <v>507</v>
      </c>
      <c r="U79" s="371">
        <f>-S79</f>
        <v>64366479336</v>
      </c>
      <c r="V79" s="595" t="s">
        <v>287</v>
      </c>
      <c r="W79" s="371">
        <f>U79</f>
        <v>64366479336</v>
      </c>
    </row>
    <row r="80" spans="1:24" ht="20.100000000000001" customHeight="1">
      <c r="A80" s="16"/>
      <c r="B80" s="523"/>
      <c r="C80" s="594" t="s">
        <v>501</v>
      </c>
      <c r="D80" s="592"/>
      <c r="E80" s="592"/>
      <c r="F80" s="592"/>
      <c r="G80" s="592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593" t="s">
        <v>491</v>
      </c>
      <c r="U80" s="371"/>
      <c r="V80" s="593"/>
      <c r="W80" s="593"/>
    </row>
    <row r="81" spans="1:25" ht="20.100000000000001" customHeight="1">
      <c r="A81" s="439"/>
      <c r="B81" s="440" t="s">
        <v>136</v>
      </c>
      <c r="C81" s="594"/>
      <c r="D81" s="592"/>
      <c r="E81" s="592"/>
      <c r="F81" s="592"/>
      <c r="G81" s="592"/>
      <c r="H81" s="165"/>
      <c r="I81" s="165"/>
      <c r="J81" s="165"/>
      <c r="K81" s="165"/>
      <c r="L81" s="165"/>
      <c r="M81" s="165"/>
      <c r="N81" s="247">
        <v>14142985503</v>
      </c>
      <c r="O81" s="165"/>
      <c r="P81" s="165"/>
      <c r="Q81" s="165"/>
      <c r="R81" s="165"/>
      <c r="S81" s="165">
        <f>+C81+D81+E81+F81+G81+H81+I81+J81+K81+L81+M81+N81+O81+P81+Q81</f>
        <v>14142985503</v>
      </c>
      <c r="T81" s="595" t="s">
        <v>40</v>
      </c>
      <c r="U81" s="371">
        <f>S81</f>
        <v>14142985503</v>
      </c>
      <c r="V81" s="595" t="s">
        <v>507</v>
      </c>
      <c r="W81" s="371">
        <f>U81</f>
        <v>14142985503</v>
      </c>
    </row>
    <row r="82" spans="1:25" ht="20.100000000000001" customHeight="1">
      <c r="A82" s="439"/>
      <c r="B82" s="440" t="s">
        <v>161</v>
      </c>
      <c r="C82" s="594"/>
      <c r="D82" s="592"/>
      <c r="E82" s="592"/>
      <c r="F82" s="592"/>
      <c r="G82" s="592"/>
      <c r="H82" s="165"/>
      <c r="I82" s="165"/>
      <c r="J82" s="165"/>
      <c r="K82" s="165"/>
      <c r="L82" s="165"/>
      <c r="M82" s="165"/>
      <c r="N82" s="247"/>
      <c r="O82" s="165"/>
      <c r="P82" s="165"/>
      <c r="Q82" s="165"/>
      <c r="R82" s="165"/>
      <c r="S82" s="165">
        <f>+C82+D82+E82+F82+G82+H82+I82+J82+K82+L82+M82+N82+O82+P82+Q82</f>
        <v>0</v>
      </c>
      <c r="T82" s="595" t="s">
        <v>41</v>
      </c>
      <c r="U82" s="371">
        <f>S82</f>
        <v>0</v>
      </c>
      <c r="V82" s="595" t="s">
        <v>507</v>
      </c>
      <c r="W82" s="371">
        <f>U82</f>
        <v>0</v>
      </c>
    </row>
    <row r="83" spans="1:25" ht="20.100000000000001" customHeight="1">
      <c r="A83" s="439"/>
      <c r="B83" s="441" t="s">
        <v>506</v>
      </c>
      <c r="C83" s="594"/>
      <c r="D83" s="592"/>
      <c r="E83" s="592"/>
      <c r="F83" s="592"/>
      <c r="G83" s="592"/>
      <c r="H83" s="165"/>
      <c r="I83" s="165"/>
      <c r="J83" s="165"/>
      <c r="K83" s="165"/>
      <c r="L83" s="165"/>
      <c r="M83" s="165"/>
      <c r="N83" s="247">
        <v>3034000000</v>
      </c>
      <c r="O83" s="165"/>
      <c r="P83" s="165"/>
      <c r="Q83" s="165"/>
      <c r="R83" s="165"/>
      <c r="S83" s="165">
        <f>+C83+D83+E83+F83+G83+H83+I83+J83+K83+L83+M83+N83+O83+P83+Q83</f>
        <v>3034000000</v>
      </c>
      <c r="T83" s="595" t="s">
        <v>41</v>
      </c>
      <c r="U83" s="371">
        <f>S83</f>
        <v>3034000000</v>
      </c>
      <c r="V83" s="595" t="s">
        <v>507</v>
      </c>
      <c r="W83" s="371">
        <f>U83</f>
        <v>3034000000</v>
      </c>
    </row>
    <row r="84" spans="1:25" ht="20.100000000000001" customHeight="1">
      <c r="A84" s="439"/>
      <c r="B84" s="446" t="s">
        <v>433</v>
      </c>
      <c r="C84" s="594"/>
      <c r="D84" s="592"/>
      <c r="E84" s="592"/>
      <c r="F84" s="592"/>
      <c r="G84" s="592"/>
      <c r="H84" s="165"/>
      <c r="I84" s="165"/>
      <c r="J84" s="165"/>
      <c r="K84" s="165"/>
      <c r="L84" s="165"/>
      <c r="M84" s="165"/>
      <c r="N84" s="247">
        <v>571000000</v>
      </c>
      <c r="O84" s="165"/>
      <c r="P84" s="165"/>
      <c r="Q84" s="165"/>
      <c r="R84" s="165"/>
      <c r="S84" s="165">
        <f>+C84+D84+E84+F84+G84+H84+I84+J84+K84+L84+M84+N84+O84+P84+Q84</f>
        <v>571000000</v>
      </c>
      <c r="T84" s="595" t="s">
        <v>427</v>
      </c>
      <c r="U84" s="371">
        <f>S84</f>
        <v>571000000</v>
      </c>
      <c r="V84" s="595" t="s">
        <v>507</v>
      </c>
      <c r="W84" s="371">
        <f>U84</f>
        <v>571000000</v>
      </c>
    </row>
    <row r="85" spans="1:25" ht="20.100000000000001" customHeight="1">
      <c r="A85" s="439"/>
      <c r="B85" s="441" t="s">
        <v>265</v>
      </c>
      <c r="C85" s="594"/>
      <c r="D85" s="605">
        <f>-C161</f>
        <v>-4378933</v>
      </c>
      <c r="E85" s="601">
        <v>4581529</v>
      </c>
      <c r="F85" s="592"/>
      <c r="G85" s="592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>
        <f>+C85+D85+E85+F85+G85+H85+I85+J85+K85+L85+M85+N85+O85+P85+Q85</f>
        <v>202596</v>
      </c>
      <c r="T85" s="595" t="s">
        <v>507</v>
      </c>
      <c r="U85" s="371">
        <f>S85</f>
        <v>202596</v>
      </c>
      <c r="V85" s="595" t="s">
        <v>508</v>
      </c>
      <c r="W85" s="371">
        <f>U85</f>
        <v>202596</v>
      </c>
    </row>
    <row r="86" spans="1:25" ht="20.100000000000001" customHeight="1">
      <c r="A86" s="96"/>
      <c r="B86" s="179"/>
      <c r="C86" s="594"/>
      <c r="D86" s="592"/>
      <c r="E86" s="592"/>
      <c r="F86" s="592"/>
      <c r="G86" s="592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593" t="s">
        <v>491</v>
      </c>
      <c r="U86" s="371"/>
      <c r="V86" s="593"/>
      <c r="W86" s="593"/>
    </row>
    <row r="87" spans="1:25" ht="20.100000000000001" customHeight="1">
      <c r="A87" s="669" t="s">
        <v>143</v>
      </c>
      <c r="B87" s="670"/>
      <c r="C87" s="597">
        <v>-32003967810</v>
      </c>
      <c r="D87" s="592"/>
      <c r="E87" s="592"/>
      <c r="F87" s="592"/>
      <c r="G87" s="592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74">
        <f>+C87+D87+E87+F87+G87+H87+I87+J87+K87+L87+M87+N87+O87+P87+Q87</f>
        <v>-32003967810</v>
      </c>
      <c r="T87" s="595" t="s">
        <v>509</v>
      </c>
      <c r="U87" s="371">
        <f>-S87</f>
        <v>32003967810</v>
      </c>
      <c r="V87" s="595" t="s">
        <v>287</v>
      </c>
      <c r="W87" s="371">
        <f>U87</f>
        <v>32003967810</v>
      </c>
    </row>
    <row r="88" spans="1:25" ht="20.100000000000001" customHeight="1">
      <c r="A88" s="96"/>
      <c r="B88" s="179"/>
      <c r="C88" s="596"/>
      <c r="D88" s="592"/>
      <c r="E88" s="592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593" t="s">
        <v>491</v>
      </c>
      <c r="U88" s="371"/>
      <c r="V88" s="593"/>
      <c r="W88" s="593"/>
    </row>
    <row r="89" spans="1:25" ht="20.100000000000001" customHeight="1">
      <c r="A89" s="669" t="s">
        <v>144</v>
      </c>
      <c r="B89" s="670"/>
      <c r="C89" s="594"/>
      <c r="D89" s="592"/>
      <c r="E89" s="592"/>
      <c r="F89" s="592"/>
      <c r="G89" s="592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>
        <f>SUM(S90)</f>
        <v>-2160461497</v>
      </c>
      <c r="T89" s="593" t="s">
        <v>491</v>
      </c>
      <c r="U89" s="371"/>
      <c r="V89" s="593"/>
      <c r="W89" s="593"/>
    </row>
    <row r="90" spans="1:25" ht="20.100000000000001" customHeight="1">
      <c r="A90" s="96"/>
      <c r="B90" s="182" t="s">
        <v>160</v>
      </c>
      <c r="C90" s="606">
        <v>-2160461497</v>
      </c>
      <c r="D90" s="604"/>
      <c r="E90" s="604"/>
      <c r="F90" s="604"/>
      <c r="G90" s="604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5">
        <f>+C90+D90+E90+F90+G90+H90+I90+J90+K90+L90+M90+N90+O90+P90+Q90</f>
        <v>-2160461497</v>
      </c>
      <c r="T90" s="593" t="s">
        <v>316</v>
      </c>
      <c r="U90" s="371">
        <f>-S90</f>
        <v>2160461497</v>
      </c>
      <c r="V90" s="595" t="s">
        <v>287</v>
      </c>
      <c r="W90" s="371">
        <f>U90</f>
        <v>2160461497</v>
      </c>
    </row>
    <row r="91" spans="1:25" ht="20.100000000000001" customHeight="1">
      <c r="A91" s="96"/>
      <c r="B91" s="179" t="s">
        <v>501</v>
      </c>
      <c r="C91" s="607"/>
      <c r="D91" s="604"/>
      <c r="E91" s="604"/>
      <c r="F91" s="604"/>
      <c r="G91" s="604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5"/>
      <c r="T91" s="593" t="s">
        <v>491</v>
      </c>
      <c r="U91" s="371"/>
      <c r="V91" s="593"/>
      <c r="W91" s="593"/>
    </row>
    <row r="92" spans="1:25" ht="20.100000000000001" customHeight="1">
      <c r="A92" s="16"/>
      <c r="B92" s="179"/>
      <c r="C92" s="594"/>
      <c r="D92" s="592"/>
      <c r="E92" s="592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/>
      <c r="T92" s="593" t="s">
        <v>491</v>
      </c>
      <c r="U92" s="371"/>
      <c r="V92" s="593"/>
      <c r="W92" s="593"/>
    </row>
    <row r="93" spans="1:25" s="99" customFormat="1" ht="20.100000000000001" customHeight="1">
      <c r="A93" s="69" t="s">
        <v>7</v>
      </c>
      <c r="B93" s="184"/>
      <c r="C93" s="259">
        <f>+C5+C22+C28+C30+C37+C40+C46+C74+C79+C87+C90</f>
        <v>-17860837318289</v>
      </c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95">
        <f>+S4+S13+S15+S21+S26+S28+S30+S37+S39+S45+S50+S52+S59+S65+S74+S78+S87+S89+S63</f>
        <v>-16849786150931</v>
      </c>
      <c r="T93" s="593" t="s">
        <v>491</v>
      </c>
      <c r="U93" s="371"/>
      <c r="V93" s="593"/>
      <c r="W93" s="593"/>
    </row>
    <row r="94" spans="1:25" ht="20.100000000000001" customHeight="1">
      <c r="A94" s="95"/>
      <c r="B94" s="179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593" t="s">
        <v>501</v>
      </c>
      <c r="U94" s="371"/>
      <c r="V94" s="593"/>
      <c r="W94" s="593"/>
    </row>
    <row r="95" spans="1:25" s="99" customFormat="1" ht="20.100000000000001" customHeight="1">
      <c r="A95" s="69" t="s">
        <v>145</v>
      </c>
      <c r="B95" s="184"/>
      <c r="C95" s="373">
        <f>'24BS'!M69</f>
        <v>-270577861301</v>
      </c>
      <c r="D95" s="169"/>
      <c r="E95" s="169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95">
        <f>+C95+D95+E95+F95+G95+H95+I95+J95+K95+L95+M95+N95+O95+P95+Q95</f>
        <v>-270577861301</v>
      </c>
      <c r="T95" s="593" t="s">
        <v>491</v>
      </c>
      <c r="U95" s="371"/>
      <c r="V95" s="593"/>
      <c r="W95" s="593"/>
      <c r="Y95" s="99">
        <v>1</v>
      </c>
    </row>
    <row r="96" spans="1:25" ht="20.100000000000001" customHeight="1">
      <c r="A96" s="95"/>
      <c r="B96" s="179"/>
      <c r="C96" s="261"/>
      <c r="D96" s="170"/>
      <c r="E96" s="170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593" t="s">
        <v>501</v>
      </c>
      <c r="U96" s="371"/>
      <c r="V96" s="593"/>
      <c r="W96" s="593"/>
    </row>
    <row r="97" spans="1:23" ht="20.100000000000001" customHeight="1">
      <c r="A97" s="669" t="s">
        <v>146</v>
      </c>
      <c r="B97" s="701"/>
      <c r="C97" s="254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74">
        <f>SUM(S98:S102)</f>
        <v>134758918548</v>
      </c>
      <c r="T97" s="593" t="s">
        <v>491</v>
      </c>
      <c r="U97" s="371"/>
      <c r="V97" s="593"/>
      <c r="W97" s="593"/>
    </row>
    <row r="98" spans="1:23" ht="20.100000000000001" customHeight="1">
      <c r="A98" s="95"/>
      <c r="B98" s="179" t="s">
        <v>147</v>
      </c>
      <c r="C98" s="262">
        <v>134757304614</v>
      </c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SUM(C98:R98)</f>
        <v>134757304614</v>
      </c>
      <c r="T98" s="595" t="s">
        <v>287</v>
      </c>
      <c r="U98" s="371">
        <f>S98</f>
        <v>134757304614</v>
      </c>
      <c r="V98" s="595" t="s">
        <v>510</v>
      </c>
      <c r="W98" s="371">
        <f>U98</f>
        <v>134757304614</v>
      </c>
    </row>
    <row r="99" spans="1:23" ht="20.100000000000001" customHeight="1">
      <c r="A99" s="450"/>
      <c r="B99" s="441" t="s">
        <v>148</v>
      </c>
      <c r="C99" s="254"/>
      <c r="D99" s="418">
        <f>-C149</f>
        <v>-519709166</v>
      </c>
      <c r="E99" s="418">
        <f>E149</f>
        <v>530228514</v>
      </c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S99" s="165">
        <f>SUM(C99:Q99)</f>
        <v>10519348</v>
      </c>
      <c r="T99" s="595" t="s">
        <v>510</v>
      </c>
      <c r="U99" s="371">
        <f>-S99</f>
        <v>-10519348</v>
      </c>
      <c r="V99" s="595" t="s">
        <v>511</v>
      </c>
      <c r="W99" s="371">
        <f>U99</f>
        <v>-10519348</v>
      </c>
    </row>
    <row r="100" spans="1:23" ht="20.100000000000001" customHeight="1">
      <c r="A100" s="436"/>
      <c r="B100" s="434" t="s">
        <v>159</v>
      </c>
      <c r="C100" s="263"/>
      <c r="D100" s="413"/>
      <c r="E100" s="247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>
        <f>SUM(C100:Q100)</f>
        <v>0</v>
      </c>
      <c r="T100" s="593" t="s">
        <v>491</v>
      </c>
      <c r="U100" s="371">
        <f>S100</f>
        <v>0</v>
      </c>
      <c r="V100" s="593"/>
      <c r="W100" s="593"/>
    </row>
    <row r="101" spans="1:23" ht="20.100000000000001" customHeight="1">
      <c r="A101" s="436"/>
      <c r="B101" s="434" t="s">
        <v>158</v>
      </c>
      <c r="C101" s="254"/>
      <c r="D101" s="165"/>
      <c r="E101" s="601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>
        <f>SUM(C101:Q101)</f>
        <v>0</v>
      </c>
      <c r="T101" s="595" t="s">
        <v>407</v>
      </c>
      <c r="U101" s="371">
        <f>S101</f>
        <v>0</v>
      </c>
      <c r="V101" s="595" t="s">
        <v>510</v>
      </c>
      <c r="W101" s="371">
        <f>U101</f>
        <v>0</v>
      </c>
    </row>
    <row r="102" spans="1:23" ht="20.100000000000001" customHeight="1">
      <c r="A102" s="450"/>
      <c r="B102" s="441" t="s">
        <v>269</v>
      </c>
      <c r="C102" s="254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247">
        <v>-8905414</v>
      </c>
      <c r="O102" s="165"/>
      <c r="P102" s="165"/>
      <c r="Q102" s="165"/>
      <c r="R102" s="165"/>
      <c r="S102" s="165">
        <f>SUM(C102:Q102)</f>
        <v>-8905414</v>
      </c>
      <c r="T102" s="595" t="s">
        <v>510</v>
      </c>
      <c r="U102" s="371">
        <f>-S102</f>
        <v>8905414</v>
      </c>
      <c r="V102" s="595"/>
      <c r="W102" s="371"/>
    </row>
    <row r="103" spans="1:23" ht="20.100000000000001" customHeight="1">
      <c r="A103" s="669" t="s">
        <v>188</v>
      </c>
      <c r="B103" s="701"/>
      <c r="C103" s="263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74"/>
      <c r="T103" s="593" t="s">
        <v>501</v>
      </c>
      <c r="U103" s="371"/>
      <c r="V103" s="593"/>
      <c r="W103" s="593"/>
    </row>
    <row r="104" spans="1:23" ht="20.100000000000001" customHeight="1">
      <c r="A104" s="16"/>
      <c r="B104" s="179" t="s">
        <v>155</v>
      </c>
      <c r="C104" s="432">
        <f>SUM(C105:C106)</f>
        <v>17726080013675</v>
      </c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>
        <f>+C104-D104+E104-F104+G104-H104+I104-J104+K104-L104+M104-N104+O104+P104+Q104</f>
        <v>17726080013675</v>
      </c>
      <c r="T104" s="593" t="s">
        <v>501</v>
      </c>
      <c r="U104" s="371"/>
      <c r="V104" s="593"/>
      <c r="W104" s="593"/>
    </row>
    <row r="105" spans="1:23" ht="20.100000000000001" customHeight="1">
      <c r="A105" s="16"/>
      <c r="B105" s="179" t="s">
        <v>189</v>
      </c>
      <c r="C105" s="431">
        <f>-C93</f>
        <v>17860837318289</v>
      </c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>
        <f>SUM(C105:Q105)</f>
        <v>17860837318289</v>
      </c>
      <c r="T105" s="595" t="s">
        <v>287</v>
      </c>
      <c r="U105" s="371">
        <f>S105</f>
        <v>17860837318289</v>
      </c>
      <c r="V105" s="595" t="s">
        <v>512</v>
      </c>
      <c r="W105" s="371">
        <f>U105</f>
        <v>17860837318289</v>
      </c>
    </row>
    <row r="106" spans="1:23" ht="20.100000000000001" customHeight="1">
      <c r="A106" s="16"/>
      <c r="B106" s="179" t="s">
        <v>190</v>
      </c>
      <c r="C106" s="431">
        <f>-C98</f>
        <v>-134757304614</v>
      </c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>
        <f>SUM(C106:Q106)</f>
        <v>-134757304614</v>
      </c>
      <c r="T106" s="595" t="s">
        <v>512</v>
      </c>
      <c r="U106" s="371">
        <f>-S106</f>
        <v>134757304614</v>
      </c>
      <c r="V106" s="595" t="s">
        <v>287</v>
      </c>
      <c r="W106" s="371">
        <f>U106</f>
        <v>134757304614</v>
      </c>
    </row>
    <row r="107" spans="1:23" ht="20.100000000000001" customHeight="1">
      <c r="A107" s="16"/>
      <c r="B107" s="179"/>
      <c r="C107" s="18" t="s">
        <v>501</v>
      </c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/>
      <c r="T107" s="593" t="s">
        <v>501</v>
      </c>
      <c r="U107" s="371"/>
      <c r="V107" s="593"/>
      <c r="W107" s="593"/>
    </row>
    <row r="108" spans="1:23" s="99" customFormat="1" ht="20.100000000000001" customHeight="1">
      <c r="A108" s="71" t="s">
        <v>149</v>
      </c>
      <c r="B108" s="184"/>
      <c r="C108" s="9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95">
        <f>+S104+S97</f>
        <v>17860838932223</v>
      </c>
      <c r="T108" s="593" t="s">
        <v>501</v>
      </c>
      <c r="U108" s="371"/>
      <c r="V108" s="593"/>
      <c r="W108" s="593"/>
    </row>
    <row r="109" spans="1:23" ht="20.100000000000001" customHeight="1">
      <c r="A109" s="96"/>
      <c r="B109" s="179"/>
      <c r="C109" s="9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593" t="s">
        <v>501</v>
      </c>
      <c r="U109" s="371"/>
      <c r="V109" s="593"/>
      <c r="W109" s="593"/>
    </row>
    <row r="110" spans="1:23" s="99" customFormat="1" ht="20.100000000000001" customHeight="1">
      <c r="A110" s="71" t="s">
        <v>150</v>
      </c>
      <c r="B110" s="184"/>
      <c r="C110" s="9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95">
        <f>SUM(S111:S127)</f>
        <v>15932385583</v>
      </c>
      <c r="T110" s="593" t="s">
        <v>501</v>
      </c>
      <c r="U110" s="371"/>
      <c r="V110" s="593"/>
      <c r="W110" s="593"/>
    </row>
    <row r="111" spans="1:23" ht="20.100000000000001" customHeight="1">
      <c r="A111" s="439"/>
      <c r="B111" s="446" t="s">
        <v>236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-86468215</v>
      </c>
      <c r="R111" s="165"/>
      <c r="S111" s="165">
        <f t="shared" ref="S111:S116" si="5">SUM(C111:Q111)</f>
        <v>-86468215</v>
      </c>
      <c r="T111" s="595" t="s">
        <v>513</v>
      </c>
      <c r="U111" s="371">
        <f>-S111</f>
        <v>86468215</v>
      </c>
      <c r="V111" s="595" t="s">
        <v>0</v>
      </c>
      <c r="W111" s="371">
        <f t="shared" ref="W111:W117" si="6">U111</f>
        <v>86468215</v>
      </c>
    </row>
    <row r="112" spans="1:23" ht="20.100000000000001" customHeight="1">
      <c r="A112" s="439"/>
      <c r="B112" s="446" t="s">
        <v>237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95210</v>
      </c>
      <c r="R112" s="165"/>
      <c r="S112" s="165">
        <f t="shared" si="5"/>
        <v>95210</v>
      </c>
      <c r="T112" s="595" t="s">
        <v>513</v>
      </c>
      <c r="U112" s="371">
        <f t="shared" ref="U112:U117" si="7">S112</f>
        <v>95210</v>
      </c>
      <c r="V112" s="595" t="s">
        <v>320</v>
      </c>
      <c r="W112" s="371">
        <f t="shared" si="6"/>
        <v>95210</v>
      </c>
    </row>
    <row r="113" spans="1:23" ht="20.100000000000001" customHeight="1">
      <c r="A113" s="439"/>
      <c r="B113" s="446" t="s">
        <v>238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181840108</v>
      </c>
      <c r="R113" s="165"/>
      <c r="S113" s="165">
        <f t="shared" si="5"/>
        <v>181840108</v>
      </c>
      <c r="T113" s="595" t="s">
        <v>1</v>
      </c>
      <c r="U113" s="371">
        <f t="shared" si="7"/>
        <v>181840108</v>
      </c>
      <c r="V113" s="595" t="s">
        <v>513</v>
      </c>
      <c r="W113" s="371">
        <f t="shared" si="6"/>
        <v>181840108</v>
      </c>
    </row>
    <row r="114" spans="1:23" ht="20.100000000000001" customHeight="1">
      <c r="A114" s="439"/>
      <c r="B114" s="446" t="s">
        <v>326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47">
        <v>49527918</v>
      </c>
      <c r="R114" s="165"/>
      <c r="S114" s="165">
        <f t="shared" si="5"/>
        <v>49527918</v>
      </c>
      <c r="T114" s="595" t="s">
        <v>20</v>
      </c>
      <c r="U114" s="371">
        <f t="shared" si="7"/>
        <v>49527918</v>
      </c>
      <c r="V114" s="595" t="s">
        <v>513</v>
      </c>
      <c r="W114" s="371">
        <f t="shared" si="6"/>
        <v>49527918</v>
      </c>
    </row>
    <row r="115" spans="1:23" ht="20.100000000000001" customHeight="1">
      <c r="A115" s="439"/>
      <c r="B115" s="446" t="s">
        <v>325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47"/>
      <c r="R115" s="165"/>
      <c r="S115" s="165">
        <f t="shared" si="5"/>
        <v>0</v>
      </c>
      <c r="T115" s="595" t="s">
        <v>327</v>
      </c>
      <c r="U115" s="371">
        <f t="shared" si="7"/>
        <v>0</v>
      </c>
      <c r="V115" s="595" t="s">
        <v>513</v>
      </c>
      <c r="W115" s="371">
        <f t="shared" si="6"/>
        <v>0</v>
      </c>
    </row>
    <row r="116" spans="1:23" ht="20.100000000000001" customHeight="1">
      <c r="A116" s="439"/>
      <c r="B116" s="446" t="s">
        <v>206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47">
        <v>1499400000</v>
      </c>
      <c r="R116" s="165"/>
      <c r="S116" s="165">
        <f t="shared" si="5"/>
        <v>1499400000</v>
      </c>
      <c r="T116" s="595" t="s">
        <v>203</v>
      </c>
      <c r="U116" s="371">
        <f t="shared" si="7"/>
        <v>1499400000</v>
      </c>
      <c r="V116" s="595" t="s">
        <v>513</v>
      </c>
      <c r="W116" s="371">
        <f t="shared" si="6"/>
        <v>1499400000</v>
      </c>
    </row>
    <row r="117" spans="1:23" ht="20.100000000000001" customHeight="1">
      <c r="A117" s="439"/>
      <c r="B117" s="446" t="s">
        <v>239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47">
        <v>14359647569</v>
      </c>
      <c r="R117" s="165"/>
      <c r="S117" s="165">
        <f>SUM(C117:Q117)</f>
        <v>14359647569</v>
      </c>
      <c r="T117" s="595" t="s">
        <v>40</v>
      </c>
      <c r="U117" s="371">
        <f t="shared" si="7"/>
        <v>14359647569</v>
      </c>
      <c r="V117" s="595" t="s">
        <v>513</v>
      </c>
      <c r="W117" s="371">
        <f t="shared" si="6"/>
        <v>14359647569</v>
      </c>
    </row>
    <row r="118" spans="1:23" ht="20.100000000000001" customHeight="1">
      <c r="A118" s="439"/>
      <c r="B118" s="446" t="s">
        <v>240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0</v>
      </c>
      <c r="R118" s="165"/>
      <c r="S118" s="165">
        <f>SUM(C118:Q118)</f>
        <v>0</v>
      </c>
      <c r="T118" s="593" t="s">
        <v>501</v>
      </c>
      <c r="U118" s="371"/>
      <c r="V118" s="593"/>
      <c r="W118" s="593"/>
    </row>
    <row r="119" spans="1:23" ht="20.100000000000001" customHeight="1">
      <c r="A119" s="439"/>
      <c r="B119" s="446" t="s">
        <v>241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0</v>
      </c>
      <c r="R119" s="165"/>
      <c r="S119" s="165">
        <f>SUM(C119:Q119)</f>
        <v>0</v>
      </c>
      <c r="T119" s="593" t="s">
        <v>501</v>
      </c>
      <c r="U119" s="371"/>
      <c r="V119" s="593"/>
      <c r="W119" s="593"/>
    </row>
    <row r="120" spans="1:23" ht="20.100000000000001" customHeight="1">
      <c r="A120" s="450"/>
      <c r="B120" s="451" t="s">
        <v>271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450952733</v>
      </c>
      <c r="R120" s="165"/>
      <c r="S120" s="165">
        <f>SUM(C120:Q120)</f>
        <v>450952733</v>
      </c>
      <c r="T120" s="595" t="s">
        <v>513</v>
      </c>
      <c r="U120" s="371">
        <f>-S120</f>
        <v>-450952733</v>
      </c>
      <c r="V120" s="595" t="s">
        <v>321</v>
      </c>
      <c r="W120" s="371">
        <f>U120</f>
        <v>-450952733</v>
      </c>
    </row>
    <row r="121" spans="1:23" ht="20.100000000000001" customHeight="1">
      <c r="A121" s="450"/>
      <c r="B121" s="452" t="s">
        <v>272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438">
        <v>-528587058</v>
      </c>
      <c r="R121" s="165"/>
      <c r="S121" s="165">
        <f>SUM(C121:Q121)</f>
        <v>-528587058</v>
      </c>
      <c r="T121" s="595" t="s">
        <v>513</v>
      </c>
      <c r="U121" s="371">
        <f>-S121</f>
        <v>528587058</v>
      </c>
      <c r="V121" s="595" t="s">
        <v>322</v>
      </c>
      <c r="W121" s="371">
        <f>U121</f>
        <v>528587058</v>
      </c>
    </row>
    <row r="122" spans="1:23" ht="20.100000000000001" customHeight="1">
      <c r="A122" s="436"/>
      <c r="B122" s="437" t="s">
        <v>74</v>
      </c>
      <c r="C122" s="254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414"/>
      <c r="R122" s="165"/>
      <c r="S122" s="165">
        <f t="shared" ref="S122:S127" si="8">SUM(C122:R122)</f>
        <v>0</v>
      </c>
      <c r="T122" s="595" t="s">
        <v>513</v>
      </c>
      <c r="U122" s="371">
        <f>S122</f>
        <v>0</v>
      </c>
      <c r="V122" s="595" t="s">
        <v>74</v>
      </c>
      <c r="W122" s="371">
        <f>U122</f>
        <v>0</v>
      </c>
    </row>
    <row r="123" spans="1:23" ht="20.100000000000001" customHeight="1">
      <c r="A123" s="436"/>
      <c r="B123" s="437" t="s">
        <v>396</v>
      </c>
      <c r="C123" s="254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414"/>
      <c r="R123" s="165"/>
      <c r="S123" s="165">
        <f t="shared" si="8"/>
        <v>0</v>
      </c>
      <c r="T123" s="595" t="s">
        <v>513</v>
      </c>
      <c r="U123" s="371">
        <f>S123</f>
        <v>0</v>
      </c>
      <c r="V123" s="595" t="s">
        <v>514</v>
      </c>
      <c r="W123" s="371">
        <f>U123</f>
        <v>0</v>
      </c>
    </row>
    <row r="124" spans="1:23" ht="20.100000000000001" customHeight="1">
      <c r="A124" s="436"/>
      <c r="B124" s="437" t="s">
        <v>515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414"/>
      <c r="R124" s="165"/>
      <c r="S124" s="165">
        <f t="shared" si="8"/>
        <v>0</v>
      </c>
      <c r="T124" s="593" t="s">
        <v>501</v>
      </c>
      <c r="U124" s="371"/>
      <c r="V124" s="593"/>
      <c r="W124" s="371"/>
    </row>
    <row r="125" spans="1:23" ht="20.100000000000001" customHeight="1">
      <c r="A125" s="436"/>
      <c r="B125" s="437" t="s">
        <v>494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414"/>
      <c r="R125" s="165"/>
      <c r="S125" s="165">
        <f t="shared" si="8"/>
        <v>0</v>
      </c>
      <c r="T125" s="593" t="s">
        <v>501</v>
      </c>
      <c r="U125" s="371"/>
      <c r="V125" s="593"/>
      <c r="W125" s="371"/>
    </row>
    <row r="126" spans="1:23" ht="20.100000000000001" customHeight="1">
      <c r="A126" s="450"/>
      <c r="B126" s="446" t="s">
        <v>420</v>
      </c>
      <c r="C126" s="9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>
        <v>2116583</v>
      </c>
      <c r="R126" s="165"/>
      <c r="S126" s="165">
        <f t="shared" si="8"/>
        <v>2116583</v>
      </c>
      <c r="T126" s="595" t="s">
        <v>2</v>
      </c>
      <c r="U126" s="371">
        <f>S126</f>
        <v>2116583</v>
      </c>
      <c r="V126" s="595" t="s">
        <v>513</v>
      </c>
      <c r="W126" s="371">
        <f>U126</f>
        <v>2116583</v>
      </c>
    </row>
    <row r="127" spans="1:23" ht="20.100000000000001" customHeight="1">
      <c r="A127" s="450"/>
      <c r="B127" s="446" t="s">
        <v>426</v>
      </c>
      <c r="C127" s="9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>
        <v>3860735</v>
      </c>
      <c r="R127" s="165"/>
      <c r="S127" s="165">
        <f t="shared" si="8"/>
        <v>3860735</v>
      </c>
      <c r="T127" s="595" t="s">
        <v>2</v>
      </c>
      <c r="U127" s="371">
        <f>S127</f>
        <v>3860735</v>
      </c>
      <c r="V127" s="595" t="s">
        <v>513</v>
      </c>
      <c r="W127" s="371">
        <f>U127</f>
        <v>3860735</v>
      </c>
    </row>
    <row r="128" spans="1:23" s="99" customFormat="1" ht="20.100000000000001" customHeight="1">
      <c r="A128" s="71" t="s">
        <v>151</v>
      </c>
      <c r="B128" s="185"/>
      <c r="C128" s="9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95">
        <f>SUM(S129:S135)</f>
        <v>506417627901</v>
      </c>
      <c r="T128" s="593" t="s">
        <v>501</v>
      </c>
      <c r="U128" s="371"/>
      <c r="V128" s="593"/>
      <c r="W128" s="593"/>
    </row>
    <row r="129" spans="1:23" ht="20.100000000000001" customHeight="1">
      <c r="A129" s="439"/>
      <c r="B129" s="446" t="s">
        <v>236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-1472150915</v>
      </c>
      <c r="S129" s="174">
        <f>SUM(C129:R129)</f>
        <v>-1472150915</v>
      </c>
      <c r="T129" s="593" t="s">
        <v>324</v>
      </c>
      <c r="U129" s="371">
        <f>-S129</f>
        <v>1472150915</v>
      </c>
      <c r="V129" s="595" t="s">
        <v>0</v>
      </c>
      <c r="W129" s="371">
        <f t="shared" ref="W129:W135" si="9">U129</f>
        <v>1472150915</v>
      </c>
    </row>
    <row r="130" spans="1:23" ht="20.100000000000001" customHeight="1">
      <c r="A130" s="439"/>
      <c r="B130" s="446" t="s">
        <v>237</v>
      </c>
      <c r="C130" s="254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47">
        <v>-5850362</v>
      </c>
      <c r="S130" s="174">
        <f t="shared" ref="S130:S135" si="10">SUM(C130:R130)</f>
        <v>-5850362</v>
      </c>
      <c r="T130" s="593" t="s">
        <v>324</v>
      </c>
      <c r="U130" s="371">
        <f>-S130</f>
        <v>5850362</v>
      </c>
      <c r="V130" s="595" t="s">
        <v>310</v>
      </c>
      <c r="W130" s="371">
        <f t="shared" si="9"/>
        <v>5850362</v>
      </c>
    </row>
    <row r="131" spans="1:23" ht="20.100000000000001" customHeight="1">
      <c r="A131" s="439"/>
      <c r="B131" s="446" t="s">
        <v>238</v>
      </c>
      <c r="C131" s="254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247">
        <v>0</v>
      </c>
      <c r="S131" s="174">
        <f t="shared" si="10"/>
        <v>0</v>
      </c>
      <c r="T131" s="595" t="s">
        <v>1</v>
      </c>
      <c r="U131" s="371">
        <f>S131</f>
        <v>0</v>
      </c>
      <c r="V131" s="593" t="s">
        <v>324</v>
      </c>
      <c r="W131" s="371">
        <f t="shared" si="9"/>
        <v>0</v>
      </c>
    </row>
    <row r="132" spans="1:23" ht="20.100000000000001" customHeight="1">
      <c r="A132" s="439"/>
      <c r="B132" s="446" t="s">
        <v>326</v>
      </c>
      <c r="C132" s="254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247">
        <v>0</v>
      </c>
      <c r="S132" s="174">
        <f t="shared" si="10"/>
        <v>0</v>
      </c>
      <c r="T132" s="593" t="s">
        <v>324</v>
      </c>
      <c r="U132" s="371">
        <f>S132</f>
        <v>0</v>
      </c>
      <c r="V132" s="595" t="s">
        <v>516</v>
      </c>
      <c r="W132" s="371">
        <f t="shared" si="9"/>
        <v>0</v>
      </c>
    </row>
    <row r="133" spans="1:23" ht="20.100000000000001" customHeight="1">
      <c r="A133" s="439"/>
      <c r="B133" s="446" t="s">
        <v>206</v>
      </c>
      <c r="C133" s="254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247">
        <v>0</v>
      </c>
      <c r="S133" s="174">
        <f t="shared" si="10"/>
        <v>0</v>
      </c>
      <c r="T133" s="595" t="s">
        <v>203</v>
      </c>
      <c r="U133" s="371">
        <f>S133</f>
        <v>0</v>
      </c>
      <c r="V133" s="593" t="s">
        <v>324</v>
      </c>
      <c r="W133" s="371">
        <f t="shared" si="9"/>
        <v>0</v>
      </c>
    </row>
    <row r="134" spans="1:23" ht="20.100000000000001" customHeight="1">
      <c r="A134" s="439"/>
      <c r="B134" s="446" t="s">
        <v>325</v>
      </c>
      <c r="C134" s="254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247"/>
      <c r="S134" s="174">
        <f t="shared" si="10"/>
        <v>0</v>
      </c>
      <c r="T134" s="593" t="s">
        <v>324</v>
      </c>
      <c r="U134" s="371">
        <f>S134</f>
        <v>0</v>
      </c>
      <c r="V134" s="595" t="s">
        <v>327</v>
      </c>
      <c r="W134" s="371">
        <f t="shared" si="9"/>
        <v>0</v>
      </c>
    </row>
    <row r="135" spans="1:23" ht="20.100000000000001" customHeight="1">
      <c r="A135" s="439"/>
      <c r="B135" s="441" t="s">
        <v>328</v>
      </c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418">
        <f>R185</f>
        <v>507895629178</v>
      </c>
      <c r="S135" s="174">
        <f t="shared" si="10"/>
        <v>507895629178</v>
      </c>
      <c r="T135" s="595" t="s">
        <v>74</v>
      </c>
      <c r="U135" s="371">
        <f>S135</f>
        <v>507895629178</v>
      </c>
      <c r="V135" s="593" t="s">
        <v>324</v>
      </c>
      <c r="W135" s="371">
        <f t="shared" si="9"/>
        <v>507895629178</v>
      </c>
    </row>
    <row r="136" spans="1:23" s="99" customFormat="1" ht="20.100000000000001" customHeight="1">
      <c r="A136" s="71" t="s">
        <v>152</v>
      </c>
      <c r="B136" s="185"/>
      <c r="C136" s="9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95">
        <v>0</v>
      </c>
      <c r="T136" s="590" t="s">
        <v>501</v>
      </c>
      <c r="U136" s="371"/>
      <c r="V136" s="593"/>
      <c r="W136" s="593"/>
    </row>
    <row r="137" spans="1:23" ht="20.100000000000001" customHeight="1">
      <c r="A137" s="95"/>
      <c r="B137" s="179"/>
      <c r="C137" s="9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590" t="s">
        <v>501</v>
      </c>
      <c r="U137" s="371"/>
      <c r="V137" s="593"/>
      <c r="W137" s="593"/>
    </row>
    <row r="138" spans="1:23" ht="20.100000000000001" customHeight="1">
      <c r="A138" s="95" t="s">
        <v>194</v>
      </c>
      <c r="B138" s="179"/>
      <c r="C138" s="372">
        <f>S214</f>
        <v>1533402794776</v>
      </c>
      <c r="D138" s="170"/>
      <c r="E138" s="170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428">
        <f>S93+S108+S110+S128+S136</f>
        <v>1533402794776</v>
      </c>
      <c r="T138" s="590" t="s">
        <v>501</v>
      </c>
      <c r="U138" s="371"/>
      <c r="V138" s="593"/>
      <c r="W138" s="593"/>
    </row>
    <row r="139" spans="1:23" ht="20.100000000000001" customHeight="1">
      <c r="A139" s="95"/>
      <c r="B139" s="179"/>
      <c r="C139" s="9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590" t="s">
        <v>501</v>
      </c>
      <c r="U139" s="371"/>
      <c r="V139" s="593"/>
      <c r="W139" s="593"/>
    </row>
    <row r="140" spans="1:23" s="99" customFormat="1" ht="20.100000000000001" customHeight="1">
      <c r="A140" s="69" t="s">
        <v>8</v>
      </c>
      <c r="B140" s="184"/>
      <c r="C140" s="372">
        <f>S215</f>
        <v>-1262824933475</v>
      </c>
      <c r="D140" s="169"/>
      <c r="E140" s="169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9">
        <f>S95+S138</f>
        <v>1262824933475</v>
      </c>
      <c r="T140" s="608" t="s">
        <v>82</v>
      </c>
      <c r="U140" s="590">
        <f>SUM(U5:U139)</f>
        <v>38366151078164</v>
      </c>
      <c r="V140" s="608" t="s">
        <v>82</v>
      </c>
      <c r="W140" s="590">
        <f>SUM(W5:W139)</f>
        <v>38366151078164</v>
      </c>
    </row>
    <row r="141" spans="1:23" ht="20.100000000000001" customHeight="1">
      <c r="B141" s="100"/>
      <c r="C141" s="94" t="s">
        <v>517</v>
      </c>
      <c r="F141" s="101"/>
    </row>
    <row r="142" spans="1:23" ht="20.100000000000001" customHeight="1">
      <c r="A142" s="416" t="s">
        <v>518</v>
      </c>
      <c r="B142" s="102"/>
      <c r="C142" s="202" t="s">
        <v>233</v>
      </c>
      <c r="F142" s="94"/>
      <c r="T142" s="306" t="s">
        <v>491</v>
      </c>
    </row>
    <row r="143" spans="1:23" ht="20.100000000000001" customHeight="1">
      <c r="A143" s="415" t="s">
        <v>430</v>
      </c>
      <c r="B143" s="102"/>
      <c r="C143" s="15"/>
      <c r="F143" s="94"/>
      <c r="T143" s="306" t="s">
        <v>153</v>
      </c>
    </row>
    <row r="144" spans="1:23" ht="20.100000000000001" customHeight="1">
      <c r="B144" s="102"/>
      <c r="C144" s="103" t="s">
        <v>207</v>
      </c>
      <c r="D144" s="150">
        <f>SUM(D4:D140)</f>
        <v>-524088099</v>
      </c>
      <c r="E144" s="150">
        <f t="shared" ref="E144:P144" si="11">SUM(E4:E140)</f>
        <v>534810043</v>
      </c>
      <c r="F144" s="150">
        <f t="shared" si="11"/>
        <v>-3775941298000</v>
      </c>
      <c r="G144" s="150">
        <f t="shared" si="11"/>
        <v>3329517398000</v>
      </c>
      <c r="H144" s="150">
        <f t="shared" si="11"/>
        <v>132943795308</v>
      </c>
      <c r="I144" s="150">
        <f t="shared" si="11"/>
        <v>-117686543457</v>
      </c>
      <c r="J144" s="150">
        <f t="shared" si="11"/>
        <v>182435601</v>
      </c>
      <c r="K144" s="150">
        <f t="shared" si="11"/>
        <v>584720130331</v>
      </c>
      <c r="L144" s="150">
        <f t="shared" si="11"/>
        <v>4954385000000</v>
      </c>
      <c r="M144" s="150">
        <f t="shared" si="11"/>
        <v>-4093600000000</v>
      </c>
      <c r="N144" s="150">
        <f t="shared" si="11"/>
        <v>18597937080</v>
      </c>
      <c r="O144" s="150">
        <f t="shared" si="11"/>
        <v>-21987732192</v>
      </c>
      <c r="P144" s="150">
        <f t="shared" si="11"/>
        <v>-89063323</v>
      </c>
      <c r="Q144" s="150">
        <f>SUM(Q4:Q140)</f>
        <v>15932385583</v>
      </c>
      <c r="R144" s="150">
        <f>SUM(R4:R140)</f>
        <v>506417627901</v>
      </c>
      <c r="S144" s="150">
        <f>SUM(D144:R144)</f>
        <v>1533402794776</v>
      </c>
      <c r="T144" s="308">
        <f>S138-C138</f>
        <v>0</v>
      </c>
      <c r="U144" s="370" t="s">
        <v>397</v>
      </c>
      <c r="V144" s="315"/>
      <c r="W144" s="306"/>
    </row>
    <row r="145" spans="1:23" ht="20.100000000000001" customHeight="1">
      <c r="B145" s="102"/>
      <c r="D145" s="94"/>
      <c r="E145" s="94"/>
      <c r="F145" s="94"/>
    </row>
    <row r="146" spans="1:23" ht="20.100000000000001" customHeight="1" thickBot="1">
      <c r="A146" s="105" t="s">
        <v>501</v>
      </c>
      <c r="B146" s="105"/>
      <c r="C146" s="105"/>
    </row>
    <row r="147" spans="1:23" ht="20.100000000000001" customHeight="1">
      <c r="A147" s="106"/>
      <c r="B147" s="106"/>
      <c r="C147" s="107" t="s">
        <v>24</v>
      </c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53"/>
      <c r="S147" s="109" t="s">
        <v>24</v>
      </c>
      <c r="T147" s="110" t="s">
        <v>24</v>
      </c>
      <c r="U147" s="9"/>
      <c r="V147" s="9"/>
    </row>
    <row r="148" spans="1:23" ht="20.100000000000001" customHeight="1">
      <c r="A148" s="111" t="s">
        <v>19</v>
      </c>
      <c r="B148" s="112"/>
      <c r="C148" s="113" t="s">
        <v>409</v>
      </c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14" t="s">
        <v>417</v>
      </c>
      <c r="T148" s="115" t="s">
        <v>417</v>
      </c>
      <c r="U148" s="4"/>
      <c r="V148" s="4"/>
    </row>
    <row r="149" spans="1:23" ht="20.100000000000001" customHeight="1">
      <c r="A149" s="116" t="s">
        <v>35</v>
      </c>
      <c r="B149" s="117"/>
      <c r="C149" s="609">
        <f>SUM(C150:C160)</f>
        <v>519709166</v>
      </c>
      <c r="D149" s="610">
        <f>SUM(D150:D160)</f>
        <v>-519709166</v>
      </c>
      <c r="E149" s="610">
        <f>SUM(E150:E160)</f>
        <v>530228514</v>
      </c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382">
        <f>SUM(C149:Q149)</f>
        <v>530228514</v>
      </c>
      <c r="T149" s="611">
        <f>SUM(T150:T160)</f>
        <v>0</v>
      </c>
      <c r="U149" s="612"/>
      <c r="V149" s="612"/>
      <c r="W149" s="88">
        <f>S149-T149</f>
        <v>530228514</v>
      </c>
    </row>
    <row r="150" spans="1:23" ht="20.100000000000001" customHeight="1">
      <c r="A150" s="186" t="s">
        <v>31</v>
      </c>
      <c r="B150" s="187"/>
      <c r="C150" s="613">
        <v>464131</v>
      </c>
      <c r="D150" s="419">
        <f>-C150</f>
        <v>-464131</v>
      </c>
      <c r="E150" s="213">
        <v>464131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383">
        <f t="shared" ref="S150:S170" si="12">SUM(C150:Q150)</f>
        <v>464131</v>
      </c>
      <c r="T150" s="614"/>
      <c r="U150" s="615"/>
      <c r="V150" s="615"/>
      <c r="W150" s="88">
        <f t="shared" ref="W150:W178" si="13">S150-T150</f>
        <v>464131</v>
      </c>
    </row>
    <row r="151" spans="1:23" ht="20.100000000000001" customHeight="1">
      <c r="A151" s="186" t="s">
        <v>95</v>
      </c>
      <c r="B151" s="187"/>
      <c r="C151" s="613">
        <v>28591</v>
      </c>
      <c r="D151" s="419">
        <f t="shared" ref="D151:D159" si="14">-C151</f>
        <v>-28591</v>
      </c>
      <c r="E151" s="213">
        <v>9472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383">
        <f t="shared" si="12"/>
        <v>9472</v>
      </c>
      <c r="T151" s="614"/>
      <c r="U151" s="615"/>
      <c r="V151" s="615"/>
      <c r="W151" s="88">
        <f t="shared" si="13"/>
        <v>9472</v>
      </c>
    </row>
    <row r="152" spans="1:23" ht="20.100000000000001" customHeight="1">
      <c r="A152" s="186" t="s">
        <v>25</v>
      </c>
      <c r="B152" s="187"/>
      <c r="C152" s="616">
        <v>0</v>
      </c>
      <c r="D152" s="616">
        <f t="shared" si="14"/>
        <v>0</v>
      </c>
      <c r="E152" s="95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383">
        <f t="shared" si="12"/>
        <v>0</v>
      </c>
      <c r="T152" s="617"/>
      <c r="U152" s="618"/>
      <c r="V152" s="618"/>
      <c r="W152" s="88">
        <f t="shared" si="13"/>
        <v>0</v>
      </c>
    </row>
    <row r="153" spans="1:23" ht="20.100000000000001" customHeight="1">
      <c r="A153" s="186" t="s">
        <v>97</v>
      </c>
      <c r="B153" s="187"/>
      <c r="C153" s="613">
        <v>365758546</v>
      </c>
      <c r="D153" s="619">
        <f t="shared" si="14"/>
        <v>-365758546</v>
      </c>
      <c r="E153" s="213">
        <v>271554336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383">
        <f t="shared" si="12"/>
        <v>271554336</v>
      </c>
      <c r="T153" s="614"/>
      <c r="U153" s="615"/>
      <c r="V153" s="615"/>
      <c r="W153" s="88">
        <f>S153-T153</f>
        <v>271554336</v>
      </c>
    </row>
    <row r="154" spans="1:23" ht="20.100000000000001" customHeight="1">
      <c r="A154" s="186" t="s">
        <v>26</v>
      </c>
      <c r="B154" s="187"/>
      <c r="C154" s="613">
        <v>95074354</v>
      </c>
      <c r="D154" s="419">
        <f t="shared" si="14"/>
        <v>-95074354</v>
      </c>
      <c r="E154" s="213">
        <v>192932575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383">
        <f t="shared" si="12"/>
        <v>192932575</v>
      </c>
      <c r="T154" s="614"/>
      <c r="U154" s="615"/>
      <c r="V154" s="615"/>
      <c r="W154" s="88">
        <f t="shared" si="13"/>
        <v>192932575</v>
      </c>
    </row>
    <row r="155" spans="1:23" ht="20.100000000000001" customHeight="1">
      <c r="A155" s="186" t="s">
        <v>27</v>
      </c>
      <c r="B155" s="187"/>
      <c r="C155" s="613">
        <v>50131044</v>
      </c>
      <c r="D155" s="419">
        <f t="shared" si="14"/>
        <v>-50131044</v>
      </c>
      <c r="E155" s="213">
        <v>43561319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383">
        <f t="shared" si="12"/>
        <v>43561319</v>
      </c>
      <c r="T155" s="614"/>
      <c r="U155" s="615"/>
      <c r="V155" s="615"/>
      <c r="W155" s="88">
        <f t="shared" si="13"/>
        <v>43561319</v>
      </c>
    </row>
    <row r="156" spans="1:23" ht="20.100000000000001" customHeight="1">
      <c r="A156" s="186" t="s">
        <v>28</v>
      </c>
      <c r="B156" s="187"/>
      <c r="C156" s="613">
        <v>2148870</v>
      </c>
      <c r="D156" s="419">
        <f t="shared" si="14"/>
        <v>-2148870</v>
      </c>
      <c r="E156" s="213">
        <v>19801532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383">
        <f t="shared" si="12"/>
        <v>19801532</v>
      </c>
      <c r="T156" s="614"/>
      <c r="U156" s="615"/>
      <c r="V156" s="615"/>
      <c r="W156" s="88">
        <f t="shared" si="13"/>
        <v>19801532</v>
      </c>
    </row>
    <row r="157" spans="1:23" ht="20.100000000000001" customHeight="1">
      <c r="A157" s="186" t="s">
        <v>96</v>
      </c>
      <c r="B157" s="187"/>
      <c r="C157" s="616">
        <v>0</v>
      </c>
      <c r="D157" s="95">
        <f t="shared" si="14"/>
        <v>0</v>
      </c>
      <c r="E157" s="95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383">
        <f t="shared" si="12"/>
        <v>0</v>
      </c>
      <c r="T157" s="617"/>
      <c r="U157" s="618"/>
      <c r="V157" s="618"/>
      <c r="W157" s="88">
        <f t="shared" si="13"/>
        <v>0</v>
      </c>
    </row>
    <row r="158" spans="1:23" ht="20.100000000000001" customHeight="1">
      <c r="A158" s="186" t="s">
        <v>98</v>
      </c>
      <c r="B158" s="187"/>
      <c r="C158" s="616">
        <v>0</v>
      </c>
      <c r="D158" s="95">
        <f t="shared" si="14"/>
        <v>0</v>
      </c>
      <c r="E158" s="95">
        <v>0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383">
        <f t="shared" si="12"/>
        <v>0</v>
      </c>
      <c r="T158" s="617"/>
      <c r="U158" s="618"/>
      <c r="V158" s="618"/>
      <c r="W158" s="88">
        <f t="shared" si="13"/>
        <v>0</v>
      </c>
    </row>
    <row r="159" spans="1:23" ht="20.100000000000001" customHeight="1">
      <c r="A159" s="186" t="s">
        <v>223</v>
      </c>
      <c r="B159" s="187"/>
      <c r="C159" s="616">
        <v>0</v>
      </c>
      <c r="D159" s="616">
        <f t="shared" si="14"/>
        <v>0</v>
      </c>
      <c r="E159" s="616">
        <v>0</v>
      </c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383">
        <f t="shared" si="12"/>
        <v>0</v>
      </c>
      <c r="T159" s="617"/>
      <c r="U159" s="618"/>
      <c r="V159" s="618"/>
      <c r="W159" s="88">
        <f t="shared" si="13"/>
        <v>0</v>
      </c>
    </row>
    <row r="160" spans="1:23" ht="20.100000000000001" customHeight="1">
      <c r="A160" s="410" t="s">
        <v>244</v>
      </c>
      <c r="B160" s="187"/>
      <c r="C160" s="613">
        <v>6103630</v>
      </c>
      <c r="D160" s="419">
        <f>-C160</f>
        <v>-6103630</v>
      </c>
      <c r="E160" s="213">
        <v>1905149</v>
      </c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383">
        <f t="shared" si="12"/>
        <v>1905149</v>
      </c>
      <c r="T160" s="617"/>
      <c r="U160" s="618"/>
      <c r="V160" s="618"/>
      <c r="W160" s="88">
        <f>S160-T160</f>
        <v>1905149</v>
      </c>
    </row>
    <row r="161" spans="1:23" ht="20.100000000000001" customHeight="1">
      <c r="A161" s="702" t="s">
        <v>208</v>
      </c>
      <c r="B161" s="703"/>
      <c r="C161" s="620">
        <v>4378933</v>
      </c>
      <c r="D161" s="420">
        <f>D85</f>
        <v>-4378933</v>
      </c>
      <c r="E161" s="420">
        <f>E85</f>
        <v>4581529</v>
      </c>
      <c r="F161" s="98"/>
      <c r="G161" s="98"/>
      <c r="H161" s="98"/>
      <c r="I161" s="98"/>
      <c r="J161" s="98"/>
      <c r="K161" s="98"/>
      <c r="L161" s="98"/>
      <c r="M161" s="98"/>
      <c r="N161" s="384"/>
      <c r="O161" s="98"/>
      <c r="P161" s="98"/>
      <c r="Q161" s="98"/>
      <c r="R161" s="98"/>
      <c r="S161" s="382">
        <f>SUM(C161:Q161)</f>
        <v>4581529</v>
      </c>
      <c r="T161" s="621"/>
      <c r="U161" s="622"/>
      <c r="V161" s="622"/>
      <c r="W161" s="88">
        <f t="shared" si="13"/>
        <v>4581529</v>
      </c>
    </row>
    <row r="162" spans="1:23" ht="20.100000000000001" customHeight="1">
      <c r="A162" s="702" t="s">
        <v>209</v>
      </c>
      <c r="B162" s="704"/>
      <c r="C162" s="620">
        <v>0</v>
      </c>
      <c r="D162" s="419">
        <f>-C162</f>
        <v>0</v>
      </c>
      <c r="E162" s="623">
        <f>E100</f>
        <v>0</v>
      </c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382">
        <f t="shared" si="12"/>
        <v>0</v>
      </c>
      <c r="T162" s="621">
        <v>0</v>
      </c>
      <c r="U162" s="622"/>
      <c r="V162" s="622"/>
      <c r="W162" s="88">
        <f t="shared" si="13"/>
        <v>0</v>
      </c>
    </row>
    <row r="163" spans="1:23" ht="20.100000000000001" customHeight="1">
      <c r="A163" s="698" t="s">
        <v>36</v>
      </c>
      <c r="B163" s="699"/>
      <c r="C163" s="609">
        <f>SUM(C164:C165)</f>
        <v>3779167695569</v>
      </c>
      <c r="D163" s="70">
        <f>SUM(D164:D165)</f>
        <v>0</v>
      </c>
      <c r="E163" s="70">
        <f>SUM(E164:E165)</f>
        <v>0</v>
      </c>
      <c r="F163" s="385">
        <f>F164+F165</f>
        <v>-3775941298000</v>
      </c>
      <c r="G163" s="385">
        <f>G164+G165</f>
        <v>3329517398000</v>
      </c>
      <c r="H163" s="70">
        <f>H164+H165</f>
        <v>0</v>
      </c>
      <c r="I163" s="70">
        <f>I164+I165</f>
        <v>0</v>
      </c>
      <c r="J163" s="70">
        <f t="shared" ref="J163:R163" si="15">J164+J165</f>
        <v>0</v>
      </c>
      <c r="K163" s="70">
        <f t="shared" si="15"/>
        <v>0</v>
      </c>
      <c r="L163" s="70">
        <f t="shared" si="15"/>
        <v>0</v>
      </c>
      <c r="M163" s="70">
        <f t="shared" si="15"/>
        <v>0</v>
      </c>
      <c r="N163" s="70">
        <f t="shared" si="15"/>
        <v>0</v>
      </c>
      <c r="O163" s="70">
        <f t="shared" si="15"/>
        <v>0</v>
      </c>
      <c r="P163" s="70">
        <f t="shared" si="15"/>
        <v>0</v>
      </c>
      <c r="Q163" s="70">
        <f t="shared" si="15"/>
        <v>450952733</v>
      </c>
      <c r="R163" s="70">
        <f t="shared" si="15"/>
        <v>0</v>
      </c>
      <c r="S163" s="382">
        <f t="shared" si="12"/>
        <v>3333194748302</v>
      </c>
      <c r="T163" s="624">
        <f>SUM(T164:T165)</f>
        <v>0</v>
      </c>
      <c r="U163" s="625"/>
      <c r="V163" s="625"/>
      <c r="W163" s="88">
        <f>S163-T163</f>
        <v>3333194748302</v>
      </c>
    </row>
    <row r="164" spans="1:23" ht="20.100000000000001" customHeight="1">
      <c r="A164" s="142" t="s">
        <v>154</v>
      </c>
      <c r="B164" s="188"/>
      <c r="C164" s="613">
        <v>3226397569</v>
      </c>
      <c r="D164" s="95"/>
      <c r="E164" s="95"/>
      <c r="F164" s="95"/>
      <c r="H164" s="95"/>
      <c r="I164" s="95"/>
      <c r="J164" s="95"/>
      <c r="K164" s="95"/>
      <c r="L164" s="95"/>
      <c r="M164" s="95"/>
      <c r="N164" s="95"/>
      <c r="O164" s="95"/>
      <c r="P164" s="95"/>
      <c r="Q164" s="423">
        <f>Q120</f>
        <v>450952733</v>
      </c>
      <c r="R164" s="95"/>
      <c r="S164" s="383">
        <f t="shared" si="12"/>
        <v>3677350302</v>
      </c>
      <c r="T164" s="614"/>
      <c r="U164" s="615"/>
      <c r="V164" s="615"/>
      <c r="W164" s="88">
        <f t="shared" si="13"/>
        <v>3677350302</v>
      </c>
    </row>
    <row r="165" spans="1:23" ht="20.100000000000001" customHeight="1">
      <c r="A165" s="198" t="s">
        <v>56</v>
      </c>
      <c r="B165" s="188"/>
      <c r="C165" s="613">
        <v>3775941298000</v>
      </c>
      <c r="D165" s="95"/>
      <c r="E165" s="95"/>
      <c r="F165" s="626">
        <f>F43</f>
        <v>-3775941298000</v>
      </c>
      <c r="G165" s="626">
        <f>G43</f>
        <v>3329517398000</v>
      </c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383">
        <f t="shared" si="12"/>
        <v>3329517398000</v>
      </c>
      <c r="T165" s="614"/>
      <c r="U165" s="615"/>
      <c r="V165" s="615"/>
      <c r="W165" s="88">
        <f t="shared" si="13"/>
        <v>3329517398000</v>
      </c>
    </row>
    <row r="166" spans="1:23" ht="20.100000000000001" customHeight="1">
      <c r="A166" s="116" t="s">
        <v>37</v>
      </c>
      <c r="B166" s="124"/>
      <c r="C166" s="627">
        <f>SUM(C167:C168)</f>
        <v>-117951239</v>
      </c>
      <c r="D166" s="70">
        <f t="shared" ref="D166:P166" si="16">SUM(D167:D171)</f>
        <v>0</v>
      </c>
      <c r="E166" s="70">
        <f t="shared" si="16"/>
        <v>0</v>
      </c>
      <c r="F166" s="70">
        <f t="shared" si="16"/>
        <v>0</v>
      </c>
      <c r="G166" s="70">
        <f t="shared" si="16"/>
        <v>0</v>
      </c>
      <c r="H166" s="70">
        <f t="shared" si="16"/>
        <v>0</v>
      </c>
      <c r="I166" s="70">
        <f t="shared" si="16"/>
        <v>0</v>
      </c>
      <c r="J166" s="70">
        <f>SUM(J167:J171)</f>
        <v>117951239</v>
      </c>
      <c r="K166" s="70">
        <f>SUM(K167:K171)</f>
        <v>-31490302</v>
      </c>
      <c r="L166" s="70">
        <f t="shared" si="16"/>
        <v>0</v>
      </c>
      <c r="M166" s="70">
        <f t="shared" si="16"/>
        <v>0</v>
      </c>
      <c r="N166" s="70">
        <f t="shared" si="16"/>
        <v>0</v>
      </c>
      <c r="O166" s="70">
        <f t="shared" si="16"/>
        <v>0</v>
      </c>
      <c r="P166" s="70">
        <f t="shared" si="16"/>
        <v>0</v>
      </c>
      <c r="Q166" s="70">
        <f>SUM(Q167:Q171)</f>
        <v>0</v>
      </c>
      <c r="R166" s="70"/>
      <c r="S166" s="382">
        <f t="shared" si="12"/>
        <v>-31490302</v>
      </c>
      <c r="T166" s="628">
        <f>SUM(T167:T170)</f>
        <v>0</v>
      </c>
      <c r="U166" s="629"/>
      <c r="V166" s="629"/>
      <c r="W166" s="88">
        <f t="shared" si="13"/>
        <v>-31490302</v>
      </c>
    </row>
    <row r="167" spans="1:23" ht="20.100000000000001" customHeight="1">
      <c r="A167" s="142" t="s">
        <v>229</v>
      </c>
      <c r="B167" s="189"/>
      <c r="C167" s="630">
        <v>-1602801</v>
      </c>
      <c r="D167" s="95"/>
      <c r="E167" s="95"/>
      <c r="F167" s="95"/>
      <c r="G167" s="95"/>
      <c r="H167" s="95"/>
      <c r="I167" s="95"/>
      <c r="J167" s="422">
        <f>-C167</f>
        <v>1602801</v>
      </c>
      <c r="K167" s="412">
        <v>-797632</v>
      </c>
      <c r="L167" s="95"/>
      <c r="M167" s="95"/>
      <c r="N167" s="95"/>
      <c r="O167" s="95"/>
      <c r="P167" s="95"/>
      <c r="Q167" s="95"/>
      <c r="R167" s="95"/>
      <c r="S167" s="383">
        <f t="shared" si="12"/>
        <v>-797632</v>
      </c>
      <c r="T167" s="631"/>
      <c r="U167" s="632"/>
      <c r="V167" s="632"/>
      <c r="W167" s="88">
        <f t="shared" si="13"/>
        <v>-797632</v>
      </c>
    </row>
    <row r="168" spans="1:23" ht="20.100000000000001" customHeight="1">
      <c r="A168" s="142" t="s">
        <v>230</v>
      </c>
      <c r="B168" s="189"/>
      <c r="C168" s="630">
        <v>-116348438</v>
      </c>
      <c r="D168" s="95"/>
      <c r="E168" s="95"/>
      <c r="F168" s="95"/>
      <c r="G168" s="95"/>
      <c r="H168" s="95"/>
      <c r="I168" s="95"/>
      <c r="J168" s="422">
        <f>-C168</f>
        <v>116348438</v>
      </c>
      <c r="K168" s="412">
        <v>-30692670</v>
      </c>
      <c r="L168" s="95"/>
      <c r="M168" s="95"/>
      <c r="N168" s="95"/>
      <c r="O168" s="95"/>
      <c r="P168" s="95"/>
      <c r="Q168" s="425"/>
      <c r="R168" s="95"/>
      <c r="S168" s="383">
        <f t="shared" si="12"/>
        <v>-30692670</v>
      </c>
      <c r="T168" s="631"/>
      <c r="U168" s="632"/>
      <c r="V168" s="632"/>
      <c r="W168" s="88">
        <f t="shared" si="13"/>
        <v>-30692670</v>
      </c>
    </row>
    <row r="169" spans="1:23" ht="20.100000000000001" customHeight="1">
      <c r="A169" s="142"/>
      <c r="B169" s="189"/>
      <c r="C169" s="633">
        <v>0</v>
      </c>
      <c r="D169" s="95"/>
      <c r="E169" s="95"/>
      <c r="F169" s="95"/>
      <c r="G169" s="95"/>
      <c r="H169" s="95"/>
      <c r="I169" s="95"/>
      <c r="J169" s="95">
        <v>0</v>
      </c>
      <c r="K169" s="95">
        <v>0</v>
      </c>
      <c r="L169" s="95"/>
      <c r="M169" s="95"/>
      <c r="N169" s="95"/>
      <c r="O169" s="95"/>
      <c r="P169" s="95"/>
      <c r="Q169" s="95"/>
      <c r="R169" s="95"/>
      <c r="S169" s="383">
        <f t="shared" si="12"/>
        <v>0</v>
      </c>
      <c r="T169" s="634"/>
      <c r="U169" s="635"/>
      <c r="V169" s="635"/>
      <c r="W169" s="88">
        <f t="shared" si="13"/>
        <v>0</v>
      </c>
    </row>
    <row r="170" spans="1:23" ht="20.100000000000001" customHeight="1">
      <c r="A170" s="142" t="s">
        <v>491</v>
      </c>
      <c r="B170" s="189"/>
      <c r="C170" s="633">
        <v>0</v>
      </c>
      <c r="D170" s="95"/>
      <c r="E170" s="95"/>
      <c r="F170" s="95"/>
      <c r="G170" s="95"/>
      <c r="H170" s="95"/>
      <c r="I170" s="95"/>
      <c r="J170" s="95">
        <v>0</v>
      </c>
      <c r="K170" s="95">
        <v>0</v>
      </c>
      <c r="L170" s="95"/>
      <c r="M170" s="95"/>
      <c r="N170" s="95"/>
      <c r="O170" s="95"/>
      <c r="P170" s="95"/>
      <c r="Q170" s="95"/>
      <c r="R170" s="95"/>
      <c r="S170" s="383">
        <f t="shared" si="12"/>
        <v>0</v>
      </c>
      <c r="T170" s="634"/>
      <c r="U170" s="635"/>
      <c r="V170" s="635"/>
      <c r="W170" s="88">
        <f t="shared" si="13"/>
        <v>0</v>
      </c>
    </row>
    <row r="171" spans="1:23" ht="20.100000000000001" customHeight="1">
      <c r="A171" s="142"/>
      <c r="B171" s="189"/>
      <c r="C171" s="633"/>
      <c r="D171" s="95"/>
      <c r="E171" s="95"/>
      <c r="F171" s="95"/>
      <c r="G171" s="95"/>
      <c r="H171" s="95"/>
      <c r="I171" s="95"/>
      <c r="J171" s="616"/>
      <c r="K171" s="616"/>
      <c r="L171" s="95"/>
      <c r="M171" s="95"/>
      <c r="N171" s="95"/>
      <c r="O171" s="95"/>
      <c r="P171" s="95"/>
      <c r="Q171" s="95"/>
      <c r="R171" s="95"/>
      <c r="S171" s="383"/>
      <c r="T171" s="636"/>
      <c r="U171" s="637"/>
      <c r="V171" s="637"/>
      <c r="W171" s="88"/>
    </row>
    <row r="172" spans="1:23" ht="20.100000000000001" customHeight="1">
      <c r="A172" s="116" t="s">
        <v>519</v>
      </c>
      <c r="B172" s="190"/>
      <c r="C172" s="386">
        <f>C173+C180</f>
        <v>201189500551</v>
      </c>
      <c r="D172" s="386">
        <f t="shared" ref="D172:R172" si="17">D173+D180</f>
        <v>0</v>
      </c>
      <c r="E172" s="386">
        <f t="shared" si="17"/>
        <v>0</v>
      </c>
      <c r="F172" s="386">
        <f t="shared" si="17"/>
        <v>0</v>
      </c>
      <c r="G172" s="386">
        <f t="shared" si="17"/>
        <v>0</v>
      </c>
      <c r="H172" s="386">
        <f t="shared" si="17"/>
        <v>0</v>
      </c>
      <c r="I172" s="386">
        <f t="shared" si="17"/>
        <v>0</v>
      </c>
      <c r="J172" s="386">
        <f t="shared" si="17"/>
        <v>0</v>
      </c>
      <c r="K172" s="386">
        <f t="shared" si="17"/>
        <v>0</v>
      </c>
      <c r="L172" s="386">
        <f t="shared" si="17"/>
        <v>0</v>
      </c>
      <c r="M172" s="386">
        <f t="shared" si="17"/>
        <v>0</v>
      </c>
      <c r="N172" s="384">
        <f>N173+N180</f>
        <v>15001842494</v>
      </c>
      <c r="O172" s="384">
        <f t="shared" si="17"/>
        <v>-18139732192</v>
      </c>
      <c r="P172" s="384">
        <f t="shared" si="17"/>
        <v>-80746137</v>
      </c>
      <c r="Q172" s="384">
        <f t="shared" si="17"/>
        <v>16004042590</v>
      </c>
      <c r="R172" s="384">
        <f t="shared" si="17"/>
        <v>-1478001277</v>
      </c>
      <c r="S172" s="382">
        <f t="shared" ref="S172:S178" si="18">SUM(C172:R172)</f>
        <v>212496906029</v>
      </c>
      <c r="T172" s="387">
        <f>T173+T180</f>
        <v>0</v>
      </c>
      <c r="U172" s="388"/>
      <c r="V172" s="388"/>
      <c r="W172" s="88">
        <f t="shared" si="13"/>
        <v>212496906029</v>
      </c>
    </row>
    <row r="173" spans="1:23" ht="20.100000000000001" customHeight="1">
      <c r="A173" s="525" t="s">
        <v>39</v>
      </c>
      <c r="B173" s="190"/>
      <c r="C173" s="386">
        <f>SUM(C174:C178)</f>
        <v>152478856129</v>
      </c>
      <c r="D173" s="70">
        <f t="shared" ref="D173:M173" si="19">SUM(D174:D179)</f>
        <v>0</v>
      </c>
      <c r="E173" s="70">
        <f t="shared" si="19"/>
        <v>0</v>
      </c>
      <c r="F173" s="70">
        <f t="shared" si="19"/>
        <v>0</v>
      </c>
      <c r="G173" s="70">
        <f t="shared" si="19"/>
        <v>0</v>
      </c>
      <c r="H173" s="70">
        <f t="shared" si="19"/>
        <v>0</v>
      </c>
      <c r="I173" s="70">
        <f t="shared" si="19"/>
        <v>0</v>
      </c>
      <c r="J173" s="70">
        <f t="shared" si="19"/>
        <v>0</v>
      </c>
      <c r="K173" s="70">
        <f t="shared" si="19"/>
        <v>0</v>
      </c>
      <c r="L173" s="70">
        <f t="shared" si="19"/>
        <v>0</v>
      </c>
      <c r="M173" s="70">
        <f t="shared" si="19"/>
        <v>0</v>
      </c>
      <c r="N173" s="70">
        <f>SUM(N174:N179)</f>
        <v>858856991</v>
      </c>
      <c r="O173" s="70">
        <f>SUM(O174:O179)</f>
        <v>-4091912501</v>
      </c>
      <c r="P173" s="70">
        <f>SUM(P174:P179)</f>
        <v>-80746137</v>
      </c>
      <c r="Q173" s="70">
        <f>SUM(Q174:Q179)</f>
        <v>1644395021</v>
      </c>
      <c r="R173" s="70">
        <f>SUM(R174:R179)</f>
        <v>-1478001277</v>
      </c>
      <c r="S173" s="389">
        <f t="shared" si="18"/>
        <v>149331448226</v>
      </c>
      <c r="T173" s="387">
        <f>SUM(T174:T178)</f>
        <v>0</v>
      </c>
      <c r="U173" s="388"/>
      <c r="V173" s="388"/>
      <c r="W173" s="88">
        <f t="shared" si="13"/>
        <v>149331448226</v>
      </c>
    </row>
    <row r="174" spans="1:23" ht="20.100000000000001" customHeight="1">
      <c r="A174" s="142" t="s">
        <v>0</v>
      </c>
      <c r="B174" s="191"/>
      <c r="C174" s="613">
        <v>103965408031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422"/>
      <c r="O174" s="422"/>
      <c r="P174" s="422"/>
      <c r="Q174" s="626">
        <f>Q111</f>
        <v>-86468215</v>
      </c>
      <c r="R174" s="619">
        <f>R129</f>
        <v>-1472150915</v>
      </c>
      <c r="S174" s="383">
        <f t="shared" si="18"/>
        <v>102406788901</v>
      </c>
      <c r="T174" s="621"/>
      <c r="U174" s="622"/>
      <c r="V174" s="622"/>
      <c r="W174" s="88">
        <f t="shared" si="13"/>
        <v>102406788901</v>
      </c>
    </row>
    <row r="175" spans="1:23" ht="20.100000000000001" customHeight="1">
      <c r="A175" s="142" t="s">
        <v>21</v>
      </c>
      <c r="B175" s="191"/>
      <c r="C175" s="613">
        <v>97724711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422">
        <f>N47</f>
        <v>360000</v>
      </c>
      <c r="O175" s="422"/>
      <c r="P175" s="626">
        <f>P66</f>
        <v>-314301</v>
      </c>
      <c r="Q175" s="626">
        <f>Q112</f>
        <v>95210</v>
      </c>
      <c r="R175" s="619">
        <f>R130</f>
        <v>-5850362</v>
      </c>
      <c r="S175" s="383">
        <f t="shared" si="18"/>
        <v>92015258</v>
      </c>
      <c r="T175" s="621"/>
      <c r="U175" s="622"/>
      <c r="V175" s="622"/>
      <c r="W175" s="88">
        <f t="shared" si="13"/>
        <v>92015258</v>
      </c>
    </row>
    <row r="176" spans="1:23" ht="20.100000000000001" customHeight="1">
      <c r="A176" s="192" t="s">
        <v>1</v>
      </c>
      <c r="B176" s="191"/>
      <c r="C176" s="613">
        <v>37671772192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422">
        <f>N48</f>
        <v>78424300</v>
      </c>
      <c r="O176" s="626">
        <f>O53</f>
        <v>-1769967455</v>
      </c>
      <c r="P176" s="626">
        <f>P67</f>
        <v>-40990643</v>
      </c>
      <c r="Q176" s="626">
        <f>Q113</f>
        <v>181840108</v>
      </c>
      <c r="R176" s="619">
        <f>R131</f>
        <v>0</v>
      </c>
      <c r="S176" s="383">
        <f t="shared" si="18"/>
        <v>36121078502</v>
      </c>
      <c r="T176" s="621"/>
      <c r="U176" s="622"/>
      <c r="V176" s="622"/>
      <c r="W176" s="88">
        <f t="shared" si="13"/>
        <v>36121078502</v>
      </c>
    </row>
    <row r="177" spans="1:23" ht="20.100000000000001" customHeight="1">
      <c r="A177" s="142" t="s">
        <v>20</v>
      </c>
      <c r="B177" s="191"/>
      <c r="C177" s="613">
        <v>9559145535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422">
        <f>N49</f>
        <v>780072691</v>
      </c>
      <c r="O177" s="626">
        <f>O54</f>
        <v>-1345278427</v>
      </c>
      <c r="P177" s="626">
        <f>P68</f>
        <v>-39441193</v>
      </c>
      <c r="Q177" s="626">
        <f>Q114</f>
        <v>49527918</v>
      </c>
      <c r="R177" s="619">
        <f>R132</f>
        <v>0</v>
      </c>
      <c r="S177" s="383">
        <f t="shared" si="18"/>
        <v>9004026524</v>
      </c>
      <c r="T177" s="621"/>
      <c r="U177" s="622"/>
      <c r="V177" s="622"/>
      <c r="W177" s="88">
        <f t="shared" si="13"/>
        <v>9004026524</v>
      </c>
    </row>
    <row r="178" spans="1:23" ht="20.100000000000001" customHeight="1">
      <c r="A178" s="142" t="s">
        <v>203</v>
      </c>
      <c r="B178" s="191"/>
      <c r="C178" s="613">
        <v>1184805660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422">
        <f>N50</f>
        <v>0</v>
      </c>
      <c r="O178" s="626">
        <f>O55</f>
        <v>-976666619</v>
      </c>
      <c r="P178" s="626">
        <f>P69</f>
        <v>0</v>
      </c>
      <c r="Q178" s="422">
        <f>Q116</f>
        <v>1499400000</v>
      </c>
      <c r="R178" s="619">
        <f>R133</f>
        <v>0</v>
      </c>
      <c r="S178" s="383">
        <f t="shared" si="18"/>
        <v>1707539041</v>
      </c>
      <c r="T178" s="621"/>
      <c r="U178" s="622"/>
      <c r="V178" s="622"/>
      <c r="W178" s="88">
        <f t="shared" si="13"/>
        <v>1707539041</v>
      </c>
    </row>
    <row r="179" spans="1:23" ht="20.100000000000001" customHeight="1">
      <c r="A179" s="142"/>
      <c r="B179" s="191"/>
      <c r="C179" s="616">
        <v>0</v>
      </c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616"/>
      <c r="O179" s="95"/>
      <c r="P179" s="390"/>
      <c r="Q179" s="616"/>
      <c r="R179" s="616"/>
      <c r="S179" s="383">
        <f t="shared" ref="S179:S184" si="20">SUM(C179:Q179)</f>
        <v>0</v>
      </c>
      <c r="T179" s="624"/>
      <c r="U179" s="625"/>
      <c r="V179" s="625"/>
      <c r="W179" s="88"/>
    </row>
    <row r="180" spans="1:23" ht="20.100000000000001" customHeight="1">
      <c r="A180" s="193" t="s">
        <v>40</v>
      </c>
      <c r="B180" s="190"/>
      <c r="C180" s="638">
        <v>48710644422</v>
      </c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639">
        <f>N81</f>
        <v>14142985503</v>
      </c>
      <c r="O180" s="639">
        <f>O56</f>
        <v>-14047819691</v>
      </c>
      <c r="P180" s="639">
        <f>P70</f>
        <v>0</v>
      </c>
      <c r="Q180" s="639">
        <f>Q117</f>
        <v>14359647569</v>
      </c>
      <c r="R180" s="610"/>
      <c r="S180" s="389">
        <f t="shared" si="20"/>
        <v>63165457803</v>
      </c>
      <c r="T180" s="640"/>
      <c r="U180" s="641"/>
      <c r="V180" s="641"/>
      <c r="W180" s="88">
        <f t="shared" ref="W180:W191" si="21">S180-T180</f>
        <v>63165457803</v>
      </c>
    </row>
    <row r="181" spans="1:23" ht="20.100000000000001" customHeight="1">
      <c r="A181" s="130" t="s">
        <v>41</v>
      </c>
      <c r="B181" s="190"/>
      <c r="C181" s="627">
        <f>SUM(C182:C183)</f>
        <v>6796855500</v>
      </c>
      <c r="D181" s="70">
        <f>SUM(D182:D184)</f>
        <v>0</v>
      </c>
      <c r="E181" s="70">
        <f t="shared" ref="E181:P181" si="22">SUM(E182:E184)</f>
        <v>0</v>
      </c>
      <c r="F181" s="70">
        <f t="shared" si="22"/>
        <v>0</v>
      </c>
      <c r="G181" s="70">
        <f t="shared" si="22"/>
        <v>0</v>
      </c>
      <c r="H181" s="70">
        <f t="shared" si="22"/>
        <v>0</v>
      </c>
      <c r="I181" s="70">
        <f t="shared" si="22"/>
        <v>0</v>
      </c>
      <c r="J181" s="70">
        <f t="shared" si="22"/>
        <v>0</v>
      </c>
      <c r="K181" s="70">
        <f t="shared" si="22"/>
        <v>0</v>
      </c>
      <c r="L181" s="70">
        <f t="shared" si="22"/>
        <v>0</v>
      </c>
      <c r="M181" s="70">
        <f t="shared" si="22"/>
        <v>0</v>
      </c>
      <c r="N181" s="70">
        <f>SUM(N182:N184)</f>
        <v>3605000000</v>
      </c>
      <c r="O181" s="70">
        <f>SUM(O182:O184)</f>
        <v>-3848000000</v>
      </c>
      <c r="P181" s="70">
        <f t="shared" si="22"/>
        <v>-17222600</v>
      </c>
      <c r="Q181" s="70">
        <f>SUM(Q182:Q184)</f>
        <v>0</v>
      </c>
      <c r="R181" s="70">
        <f>SUM(R182:R184)</f>
        <v>0</v>
      </c>
      <c r="S181" s="382">
        <f t="shared" si="20"/>
        <v>6536632900</v>
      </c>
      <c r="T181" s="628">
        <f>SUM(T182:T183)</f>
        <v>0</v>
      </c>
      <c r="U181" s="629"/>
      <c r="V181" s="629"/>
      <c r="W181" s="88">
        <f t="shared" si="21"/>
        <v>6536632900</v>
      </c>
    </row>
    <row r="182" spans="1:23" ht="20.100000000000001" customHeight="1">
      <c r="A182" s="142" t="s">
        <v>520</v>
      </c>
      <c r="B182" s="131"/>
      <c r="C182" s="613">
        <v>110855500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422">
        <f>N82</f>
        <v>0</v>
      </c>
      <c r="O182" s="95"/>
      <c r="P182" s="626">
        <f>P71</f>
        <v>-17222600</v>
      </c>
      <c r="Q182" s="626">
        <f>Q118</f>
        <v>0</v>
      </c>
      <c r="R182" s="616"/>
      <c r="S182" s="383">
        <f t="shared" si="20"/>
        <v>93632900</v>
      </c>
      <c r="T182" s="614"/>
      <c r="U182" s="615"/>
      <c r="V182" s="615"/>
      <c r="W182" s="88">
        <f t="shared" si="21"/>
        <v>93632900</v>
      </c>
    </row>
    <row r="183" spans="1:23" ht="20.100000000000001" customHeight="1">
      <c r="A183" s="142" t="s">
        <v>521</v>
      </c>
      <c r="B183" s="131"/>
      <c r="C183" s="613">
        <v>6686000000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626">
        <f>N83</f>
        <v>3034000000</v>
      </c>
      <c r="O183" s="626">
        <f>O57</f>
        <v>-3848000000</v>
      </c>
      <c r="P183" s="419">
        <f>P72</f>
        <v>0</v>
      </c>
      <c r="Q183" s="616">
        <v>-104000000</v>
      </c>
      <c r="R183" s="616"/>
      <c r="S183" s="383">
        <f t="shared" si="20"/>
        <v>5768000000</v>
      </c>
      <c r="T183" s="614"/>
      <c r="U183" s="615"/>
      <c r="V183" s="615"/>
      <c r="W183" s="88">
        <f t="shared" si="21"/>
        <v>5768000000</v>
      </c>
    </row>
    <row r="184" spans="1:23" ht="20.100000000000001" customHeight="1">
      <c r="A184" s="142" t="s">
        <v>434</v>
      </c>
      <c r="B184" s="131"/>
      <c r="C184" s="613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626">
        <f>N84</f>
        <v>571000000</v>
      </c>
      <c r="O184" s="626"/>
      <c r="P184" s="419"/>
      <c r="Q184" s="616">
        <v>104000000</v>
      </c>
      <c r="R184" s="616"/>
      <c r="S184" s="383">
        <f t="shared" si="20"/>
        <v>675000000</v>
      </c>
      <c r="T184" s="614"/>
      <c r="U184" s="615"/>
      <c r="V184" s="615"/>
      <c r="W184" s="88"/>
    </row>
    <row r="185" spans="1:23" ht="20.100000000000001" customHeight="1">
      <c r="A185" s="130" t="s">
        <v>74</v>
      </c>
      <c r="B185" s="132"/>
      <c r="C185" s="609">
        <f>SUM(C186:C190)</f>
        <v>4092686503980</v>
      </c>
      <c r="D185" s="70">
        <f t="shared" ref="D185:Q185" si="23">SUM(D186:D191)</f>
        <v>0</v>
      </c>
      <c r="E185" s="70">
        <f t="shared" si="23"/>
        <v>0</v>
      </c>
      <c r="F185" s="70">
        <f t="shared" si="23"/>
        <v>0</v>
      </c>
      <c r="G185" s="70">
        <f t="shared" si="23"/>
        <v>0</v>
      </c>
      <c r="H185" s="70">
        <f t="shared" si="23"/>
        <v>0</v>
      </c>
      <c r="I185" s="70">
        <f t="shared" si="23"/>
        <v>0</v>
      </c>
      <c r="J185" s="70">
        <f t="shared" si="23"/>
        <v>0</v>
      </c>
      <c r="K185" s="70">
        <f t="shared" si="23"/>
        <v>0</v>
      </c>
      <c r="L185" s="70">
        <f t="shared" si="23"/>
        <v>0</v>
      </c>
      <c r="M185" s="70">
        <f t="shared" si="23"/>
        <v>0</v>
      </c>
      <c r="N185" s="70">
        <f t="shared" si="23"/>
        <v>0</v>
      </c>
      <c r="O185" s="70">
        <f t="shared" si="23"/>
        <v>0</v>
      </c>
      <c r="P185" s="70">
        <f t="shared" si="23"/>
        <v>0</v>
      </c>
      <c r="Q185" s="70">
        <f t="shared" si="23"/>
        <v>0</v>
      </c>
      <c r="R185" s="391">
        <f>SUM(R186:R190)</f>
        <v>507895629178</v>
      </c>
      <c r="S185" s="392">
        <f t="shared" ref="S185:S190" si="24">SUM(C185:R185)</f>
        <v>4600582133158</v>
      </c>
      <c r="T185" s="611">
        <f>SUM(T186:T190)</f>
        <v>0</v>
      </c>
      <c r="U185" s="612"/>
      <c r="V185" s="612"/>
      <c r="W185" s="88">
        <f t="shared" si="21"/>
        <v>4600582133158</v>
      </c>
    </row>
    <row r="186" spans="1:23" ht="20.100000000000001" customHeight="1">
      <c r="A186" s="142" t="s">
        <v>180</v>
      </c>
      <c r="B186" s="131"/>
      <c r="C186" s="616">
        <v>0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>
        <v>0</v>
      </c>
      <c r="R186" s="95">
        <v>0</v>
      </c>
      <c r="S186" s="383">
        <f t="shared" si="24"/>
        <v>0</v>
      </c>
      <c r="T186" s="617">
        <v>0</v>
      </c>
      <c r="U186" s="618"/>
      <c r="V186" s="618"/>
      <c r="W186" s="88">
        <f t="shared" si="21"/>
        <v>0</v>
      </c>
    </row>
    <row r="187" spans="1:23" ht="20.100000000000001" customHeight="1">
      <c r="A187" s="142" t="s">
        <v>221</v>
      </c>
      <c r="B187" s="131"/>
      <c r="C187" s="613">
        <v>3936729139206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412">
        <v>544621956767</v>
      </c>
      <c r="S187" s="383">
        <f>SUM(C187:R187)</f>
        <v>4481351095973</v>
      </c>
      <c r="T187" s="614"/>
      <c r="U187" s="615"/>
      <c r="V187" s="615"/>
      <c r="W187" s="88">
        <f t="shared" si="21"/>
        <v>4481351095973</v>
      </c>
    </row>
    <row r="188" spans="1:23" ht="20.100000000000001" customHeight="1">
      <c r="A188" s="142" t="s">
        <v>193</v>
      </c>
      <c r="B188" s="131"/>
      <c r="C188" s="613">
        <v>75359158540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412">
        <v>4128835972</v>
      </c>
      <c r="S188" s="383">
        <f t="shared" si="24"/>
        <v>79487994512</v>
      </c>
      <c r="T188" s="614"/>
      <c r="U188" s="615"/>
      <c r="V188" s="615"/>
      <c r="W188" s="88">
        <f t="shared" si="21"/>
        <v>79487994512</v>
      </c>
    </row>
    <row r="189" spans="1:23" ht="20.100000000000001" customHeight="1">
      <c r="A189" s="142" t="s">
        <v>75</v>
      </c>
      <c r="B189" s="131"/>
      <c r="C189" s="613">
        <v>1230539674</v>
      </c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>
        <v>0</v>
      </c>
      <c r="Q189" s="95"/>
      <c r="R189" s="412">
        <v>-721084615</v>
      </c>
      <c r="S189" s="383">
        <f t="shared" si="24"/>
        <v>509455059</v>
      </c>
      <c r="T189" s="614"/>
      <c r="U189" s="615"/>
      <c r="V189" s="615"/>
      <c r="W189" s="88">
        <f t="shared" si="21"/>
        <v>509455059</v>
      </c>
    </row>
    <row r="190" spans="1:23" ht="20.100000000000001" customHeight="1">
      <c r="A190" s="142" t="s">
        <v>225</v>
      </c>
      <c r="B190" s="131"/>
      <c r="C190" s="613">
        <v>79367666560</v>
      </c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>
        <v>0</v>
      </c>
      <c r="O190" s="95"/>
      <c r="P190" s="95"/>
      <c r="Q190" s="95">
        <v>0</v>
      </c>
      <c r="R190" s="412">
        <v>-40134078946</v>
      </c>
      <c r="S190" s="383">
        <f t="shared" si="24"/>
        <v>39233587614</v>
      </c>
      <c r="T190" s="614"/>
      <c r="U190" s="615"/>
      <c r="V190" s="615"/>
      <c r="W190" s="88">
        <f>S190-T190</f>
        <v>39233587614</v>
      </c>
    </row>
    <row r="191" spans="1:23" ht="20.100000000000001" customHeight="1">
      <c r="A191" s="142"/>
      <c r="B191" s="131"/>
      <c r="C191" s="616">
        <v>0</v>
      </c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383">
        <f>SUM(C191:Q191)</f>
        <v>0</v>
      </c>
      <c r="T191" s="617"/>
      <c r="U191" s="618"/>
      <c r="V191" s="618"/>
      <c r="W191" s="88">
        <f t="shared" si="21"/>
        <v>0</v>
      </c>
    </row>
    <row r="192" spans="1:23" ht="20.100000000000001" customHeight="1">
      <c r="A192" s="134" t="s">
        <v>5</v>
      </c>
      <c r="B192" s="524"/>
      <c r="C192" s="609">
        <f>C149+C161+C162+C163+C166+C172+C181+C185</f>
        <v>8080246692460</v>
      </c>
      <c r="D192" s="609">
        <f>D149+D161+D162+D163+D166+D172+D181+D185</f>
        <v>-524088099</v>
      </c>
      <c r="E192" s="609">
        <f t="shared" ref="E192:T192" si="25">E149+E161+E162+E163+E166+E172+E181+E185</f>
        <v>534810043</v>
      </c>
      <c r="F192" s="609">
        <f t="shared" si="25"/>
        <v>-3775941298000</v>
      </c>
      <c r="G192" s="609">
        <f t="shared" si="25"/>
        <v>3329517398000</v>
      </c>
      <c r="H192" s="609">
        <f t="shared" si="25"/>
        <v>0</v>
      </c>
      <c r="I192" s="609">
        <f t="shared" si="25"/>
        <v>0</v>
      </c>
      <c r="J192" s="609">
        <f t="shared" si="25"/>
        <v>117951239</v>
      </c>
      <c r="K192" s="609">
        <f t="shared" si="25"/>
        <v>-31490302</v>
      </c>
      <c r="L192" s="609">
        <f t="shared" si="25"/>
        <v>0</v>
      </c>
      <c r="M192" s="609">
        <f t="shared" si="25"/>
        <v>0</v>
      </c>
      <c r="N192" s="609">
        <f t="shared" si="25"/>
        <v>18606842494</v>
      </c>
      <c r="O192" s="609">
        <f t="shared" si="25"/>
        <v>-21987732192</v>
      </c>
      <c r="P192" s="609">
        <f t="shared" si="25"/>
        <v>-97968737</v>
      </c>
      <c r="Q192" s="609">
        <f t="shared" si="25"/>
        <v>16454995323</v>
      </c>
      <c r="R192" s="609">
        <f t="shared" si="25"/>
        <v>506417627901</v>
      </c>
      <c r="S192" s="642">
        <f>S149+S161+S162+S163+S166+S172+S181+S185</f>
        <v>8153313740130</v>
      </c>
      <c r="T192" s="611">
        <f t="shared" si="25"/>
        <v>0</v>
      </c>
      <c r="U192" s="612"/>
      <c r="V192" s="612"/>
      <c r="W192" s="88">
        <f>S192-T192</f>
        <v>8153313740130</v>
      </c>
    </row>
    <row r="193" spans="1:23" ht="20.100000000000001" customHeight="1">
      <c r="A193" s="136"/>
      <c r="B193" s="137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383"/>
      <c r="T193" s="394"/>
      <c r="U193" s="94"/>
      <c r="V193" s="94"/>
      <c r="W193" s="88"/>
    </row>
    <row r="194" spans="1:23" ht="20.100000000000001" customHeight="1">
      <c r="A194" s="136" t="s">
        <v>22</v>
      </c>
      <c r="B194" s="138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383"/>
      <c r="T194" s="394"/>
      <c r="U194" s="94"/>
      <c r="V194" s="94"/>
      <c r="W194" s="88"/>
    </row>
    <row r="195" spans="1:23" ht="20.100000000000001" customHeight="1">
      <c r="A195" s="116" t="s">
        <v>62</v>
      </c>
      <c r="B195" s="139"/>
      <c r="C195" s="609">
        <f>SUM(C196:C198)</f>
        <v>-132943795308</v>
      </c>
      <c r="D195" s="70">
        <f t="shared" ref="D195:Q195" si="26">SUM(D196:D198)</f>
        <v>0</v>
      </c>
      <c r="E195" s="70">
        <f t="shared" si="26"/>
        <v>0</v>
      </c>
      <c r="F195" s="70">
        <f t="shared" si="26"/>
        <v>0</v>
      </c>
      <c r="G195" s="70">
        <f t="shared" si="26"/>
        <v>0</v>
      </c>
      <c r="H195" s="70">
        <f t="shared" si="26"/>
        <v>132943795308</v>
      </c>
      <c r="I195" s="70">
        <f t="shared" si="26"/>
        <v>-117686543457</v>
      </c>
      <c r="J195" s="70">
        <f t="shared" si="26"/>
        <v>0</v>
      </c>
      <c r="K195" s="70">
        <f t="shared" si="26"/>
        <v>0</v>
      </c>
      <c r="L195" s="70">
        <f t="shared" si="26"/>
        <v>0</v>
      </c>
      <c r="M195" s="70">
        <f t="shared" si="26"/>
        <v>0</v>
      </c>
      <c r="N195" s="70">
        <f t="shared" si="26"/>
        <v>0</v>
      </c>
      <c r="O195" s="70">
        <f t="shared" si="26"/>
        <v>0</v>
      </c>
      <c r="P195" s="70">
        <f t="shared" si="26"/>
        <v>0</v>
      </c>
      <c r="Q195" s="70">
        <f t="shared" si="26"/>
        <v>0</v>
      </c>
      <c r="R195" s="70"/>
      <c r="S195" s="382">
        <f>SUM(C195:Q195)</f>
        <v>-117686543457</v>
      </c>
      <c r="T195" s="643">
        <f>SUM(T196:T198)</f>
        <v>0</v>
      </c>
      <c r="U195" s="644"/>
      <c r="V195" s="644"/>
      <c r="W195" s="88">
        <f t="shared" ref="W195:W217" si="27">S195-T195</f>
        <v>-117686543457</v>
      </c>
    </row>
    <row r="196" spans="1:23" ht="20.100000000000001" customHeight="1">
      <c r="A196" s="186" t="s">
        <v>29</v>
      </c>
      <c r="B196" s="191"/>
      <c r="C196" s="613">
        <v>-54015000</v>
      </c>
      <c r="D196" s="95"/>
      <c r="E196" s="95"/>
      <c r="F196" s="95"/>
      <c r="G196" s="95"/>
      <c r="H196" s="422">
        <f>H6</f>
        <v>54015000</v>
      </c>
      <c r="I196" s="422">
        <f>I6</f>
        <v>-45685000</v>
      </c>
      <c r="J196" s="95"/>
      <c r="K196" s="95"/>
      <c r="L196" s="95"/>
      <c r="M196" s="95"/>
      <c r="N196" s="95"/>
      <c r="O196" s="95"/>
      <c r="P196" s="95"/>
      <c r="Q196" s="95"/>
      <c r="R196" s="95"/>
      <c r="S196" s="383">
        <f t="shared" ref="S196:S209" si="28">SUM(C196:Q196)</f>
        <v>-45685000</v>
      </c>
      <c r="T196" s="614"/>
      <c r="U196" s="615"/>
      <c r="V196" s="615"/>
      <c r="W196" s="88">
        <f t="shared" si="27"/>
        <v>-45685000</v>
      </c>
    </row>
    <row r="197" spans="1:23" ht="20.100000000000001" customHeight="1">
      <c r="A197" s="186" t="s">
        <v>30</v>
      </c>
      <c r="B197" s="191"/>
      <c r="C197" s="613">
        <v>-8211308</v>
      </c>
      <c r="D197" s="95"/>
      <c r="E197" s="95"/>
      <c r="F197" s="95"/>
      <c r="G197" s="95"/>
      <c r="H197" s="422">
        <f>H7</f>
        <v>8211308</v>
      </c>
      <c r="I197" s="422">
        <f>I7</f>
        <v>-7588457</v>
      </c>
      <c r="J197" s="95"/>
      <c r="K197" s="95"/>
      <c r="L197" s="95"/>
      <c r="M197" s="95"/>
      <c r="N197" s="95"/>
      <c r="O197" s="95"/>
      <c r="P197" s="95"/>
      <c r="Q197" s="95"/>
      <c r="R197" s="95"/>
      <c r="S197" s="383">
        <f t="shared" si="28"/>
        <v>-7588457</v>
      </c>
      <c r="T197" s="614"/>
      <c r="U197" s="615"/>
      <c r="V197" s="615"/>
      <c r="W197" s="88">
        <f t="shared" si="27"/>
        <v>-7588457</v>
      </c>
    </row>
    <row r="198" spans="1:23" ht="20.100000000000001" customHeight="1">
      <c r="A198" s="186" t="s">
        <v>60</v>
      </c>
      <c r="B198" s="191"/>
      <c r="C198" s="613">
        <v>-132881569000</v>
      </c>
      <c r="D198" s="95"/>
      <c r="E198" s="95"/>
      <c r="F198" s="95"/>
      <c r="G198" s="95"/>
      <c r="H198" s="422">
        <f>H23</f>
        <v>132881569000</v>
      </c>
      <c r="I198" s="422">
        <f>I23</f>
        <v>-117633270000</v>
      </c>
      <c r="J198" s="95"/>
      <c r="K198" s="95"/>
      <c r="L198" s="95"/>
      <c r="M198" s="95"/>
      <c r="N198" s="95"/>
      <c r="O198" s="95"/>
      <c r="P198" s="95"/>
      <c r="Q198" s="95"/>
      <c r="R198" s="95"/>
      <c r="S198" s="383">
        <f t="shared" si="28"/>
        <v>-117633270000</v>
      </c>
      <c r="T198" s="614"/>
      <c r="U198" s="615"/>
      <c r="V198" s="615"/>
      <c r="W198" s="88">
        <f t="shared" si="27"/>
        <v>-117633270000</v>
      </c>
    </row>
    <row r="199" spans="1:23" ht="20.100000000000001" customHeight="1">
      <c r="A199" s="116" t="s">
        <v>2</v>
      </c>
      <c r="B199" s="139"/>
      <c r="C199" s="620">
        <v>-2684609000</v>
      </c>
      <c r="D199" s="98"/>
      <c r="E199" s="98"/>
      <c r="F199" s="98"/>
      <c r="G199" s="98"/>
      <c r="H199" s="98"/>
      <c r="I199" s="98"/>
      <c r="J199" s="98"/>
      <c r="K199" s="422">
        <f>K8+K13</f>
        <v>-10814318</v>
      </c>
      <c r="L199" s="98"/>
      <c r="M199" s="98"/>
      <c r="N199" s="98"/>
      <c r="O199" s="98"/>
      <c r="P199" s="98"/>
      <c r="Q199" s="419">
        <f>Q126+Q127</f>
        <v>5977318</v>
      </c>
      <c r="R199" s="98"/>
      <c r="S199" s="382">
        <f>SUM(C199:Q199)</f>
        <v>-2689446000</v>
      </c>
      <c r="T199" s="621"/>
      <c r="U199" s="622"/>
      <c r="V199" s="622"/>
      <c r="W199" s="88">
        <f t="shared" si="27"/>
        <v>-2689446000</v>
      </c>
    </row>
    <row r="200" spans="1:23" ht="20.100000000000001" customHeight="1">
      <c r="A200" s="116" t="s">
        <v>3</v>
      </c>
      <c r="B200" s="139"/>
      <c r="C200" s="609">
        <f>SUM(C201:C203)</f>
        <v>-90472985235</v>
      </c>
      <c r="D200" s="70">
        <f t="shared" ref="D200:P200" si="29">SUM(D201:D203)</f>
        <v>0</v>
      </c>
      <c r="E200" s="70">
        <f t="shared" si="29"/>
        <v>0</v>
      </c>
      <c r="F200" s="70">
        <f t="shared" si="29"/>
        <v>0</v>
      </c>
      <c r="G200" s="70">
        <f t="shared" si="29"/>
        <v>0</v>
      </c>
      <c r="H200" s="70">
        <f t="shared" si="29"/>
        <v>0</v>
      </c>
      <c r="I200" s="70">
        <f t="shared" si="29"/>
        <v>0</v>
      </c>
      <c r="J200" s="70">
        <f>SUM(J201:J203)</f>
        <v>64484362</v>
      </c>
      <c r="K200" s="417">
        <f>SUM(K201:K203)</f>
        <v>2104262313</v>
      </c>
      <c r="L200" s="70">
        <f t="shared" si="29"/>
        <v>0</v>
      </c>
      <c r="M200" s="70">
        <f t="shared" si="29"/>
        <v>0</v>
      </c>
      <c r="N200" s="70">
        <f t="shared" si="29"/>
        <v>0</v>
      </c>
      <c r="O200" s="70">
        <f t="shared" si="29"/>
        <v>0</v>
      </c>
      <c r="P200" s="70">
        <f t="shared" si="29"/>
        <v>0</v>
      </c>
      <c r="Q200" s="70">
        <f>SUM(Q201:Q203)</f>
        <v>0</v>
      </c>
      <c r="R200" s="70"/>
      <c r="S200" s="382">
        <f>SUM(C200:Q200)</f>
        <v>-88304238560</v>
      </c>
      <c r="T200" s="611">
        <f>SUM(T201:T203)</f>
        <v>0</v>
      </c>
      <c r="U200" s="612"/>
      <c r="V200" s="612"/>
      <c r="W200" s="88">
        <f t="shared" si="27"/>
        <v>-88304238560</v>
      </c>
    </row>
    <row r="201" spans="1:23" ht="20.100000000000001" customHeight="1">
      <c r="A201" s="186" t="s">
        <v>59</v>
      </c>
      <c r="B201" s="131"/>
      <c r="C201" s="613">
        <v>-63997467214</v>
      </c>
      <c r="D201" s="95"/>
      <c r="E201" s="95"/>
      <c r="F201" s="95"/>
      <c r="G201" s="95"/>
      <c r="H201" s="95"/>
      <c r="I201" s="95"/>
      <c r="J201" s="419">
        <f>J19+J20</f>
        <v>64484362</v>
      </c>
      <c r="K201" s="422">
        <f>K9+K16</f>
        <v>123121585</v>
      </c>
      <c r="L201" s="95"/>
      <c r="M201" s="95"/>
      <c r="N201" s="95"/>
      <c r="O201" s="95"/>
      <c r="P201" s="95"/>
      <c r="Q201" s="419">
        <f>Q123</f>
        <v>0</v>
      </c>
      <c r="R201" s="95"/>
      <c r="S201" s="383">
        <f>SUM(C201:Q201)</f>
        <v>-63809861267</v>
      </c>
      <c r="T201" s="614"/>
      <c r="U201" s="615"/>
      <c r="V201" s="615"/>
      <c r="W201" s="88">
        <f t="shared" si="27"/>
        <v>-63809861267</v>
      </c>
    </row>
    <row r="202" spans="1:23" ht="20.100000000000001" customHeight="1">
      <c r="A202" s="186" t="s">
        <v>204</v>
      </c>
      <c r="B202" s="131"/>
      <c r="C202" s="613">
        <v>-25799673000</v>
      </c>
      <c r="D202" s="95"/>
      <c r="E202" s="95"/>
      <c r="F202" s="95"/>
      <c r="G202" s="95"/>
      <c r="H202" s="95"/>
      <c r="I202" s="95"/>
      <c r="J202" s="95"/>
      <c r="K202" s="422">
        <f>K10+K17</f>
        <v>1944972000</v>
      </c>
      <c r="L202" s="95"/>
      <c r="M202" s="95"/>
      <c r="N202" s="95"/>
      <c r="O202" s="95"/>
      <c r="P202" s="95"/>
      <c r="Q202" s="424"/>
      <c r="R202" s="95"/>
      <c r="S202" s="383">
        <f t="shared" si="28"/>
        <v>-23854701000</v>
      </c>
      <c r="T202" s="614"/>
      <c r="U202" s="615"/>
      <c r="V202" s="615"/>
      <c r="W202" s="88">
        <f t="shared" si="27"/>
        <v>-23854701000</v>
      </c>
    </row>
    <row r="203" spans="1:23" ht="20.100000000000001" customHeight="1">
      <c r="A203" s="186" t="s">
        <v>522</v>
      </c>
      <c r="B203" s="131"/>
      <c r="C203" s="613">
        <v>-675845021</v>
      </c>
      <c r="D203" s="95"/>
      <c r="E203" s="95"/>
      <c r="F203" s="95"/>
      <c r="G203" s="95"/>
      <c r="H203" s="95"/>
      <c r="I203" s="95"/>
      <c r="J203" s="95"/>
      <c r="K203" s="422">
        <f>K11+K18</f>
        <v>36168728</v>
      </c>
      <c r="L203" s="95"/>
      <c r="M203" s="95"/>
      <c r="N203" s="95"/>
      <c r="O203" s="95"/>
      <c r="P203" s="95"/>
      <c r="Q203" s="422">
        <f>Q124</f>
        <v>0</v>
      </c>
      <c r="R203" s="95"/>
      <c r="S203" s="383">
        <f t="shared" si="28"/>
        <v>-639676293</v>
      </c>
      <c r="T203" s="614"/>
      <c r="U203" s="615"/>
      <c r="V203" s="615"/>
      <c r="W203" s="88">
        <f t="shared" si="27"/>
        <v>-639676293</v>
      </c>
    </row>
    <row r="204" spans="1:23" ht="20.100000000000001" customHeight="1">
      <c r="A204" s="116" t="s">
        <v>42</v>
      </c>
      <c r="B204" s="139"/>
      <c r="C204" s="620">
        <v>-3170115263000</v>
      </c>
      <c r="D204" s="98"/>
      <c r="E204" s="98"/>
      <c r="F204" s="98"/>
      <c r="G204" s="98"/>
      <c r="H204" s="98"/>
      <c r="I204" s="98"/>
      <c r="J204" s="98"/>
      <c r="K204" s="429">
        <f>K26+K24</f>
        <v>582722657000</v>
      </c>
      <c r="L204" s="98"/>
      <c r="M204" s="98"/>
      <c r="N204" s="98"/>
      <c r="O204" s="98"/>
      <c r="P204" s="98"/>
      <c r="Q204" s="98"/>
      <c r="R204" s="98"/>
      <c r="S204" s="382">
        <f t="shared" si="28"/>
        <v>-2587392606000</v>
      </c>
      <c r="T204" s="640"/>
      <c r="U204" s="641"/>
      <c r="V204" s="641"/>
      <c r="W204" s="88">
        <f t="shared" si="27"/>
        <v>-2587392606000</v>
      </c>
    </row>
    <row r="205" spans="1:23" ht="20.100000000000001" customHeight="1">
      <c r="A205" s="116" t="s">
        <v>38</v>
      </c>
      <c r="B205" s="139"/>
      <c r="C205" s="609">
        <f>SUM(C206:C207)</f>
        <v>-4954607901218</v>
      </c>
      <c r="D205" s="70">
        <f t="shared" ref="D205:Q205" si="30">SUM(D206:D207)</f>
        <v>0</v>
      </c>
      <c r="E205" s="70">
        <f t="shared" si="30"/>
        <v>0</v>
      </c>
      <c r="F205" s="70">
        <f t="shared" si="30"/>
        <v>0</v>
      </c>
      <c r="G205" s="70">
        <f t="shared" si="30"/>
        <v>0</v>
      </c>
      <c r="H205" s="70">
        <f t="shared" si="30"/>
        <v>0</v>
      </c>
      <c r="I205" s="70">
        <f t="shared" si="30"/>
        <v>0</v>
      </c>
      <c r="J205" s="70">
        <f t="shared" si="30"/>
        <v>0</v>
      </c>
      <c r="K205" s="70">
        <f>SUM(K206:K209)</f>
        <v>-64484362</v>
      </c>
      <c r="L205" s="70">
        <f>SUM(L206:L208)</f>
        <v>4954385000000</v>
      </c>
      <c r="M205" s="70">
        <f t="shared" si="30"/>
        <v>-4093600000000</v>
      </c>
      <c r="N205" s="70">
        <f t="shared" si="30"/>
        <v>0</v>
      </c>
      <c r="O205" s="70">
        <f t="shared" si="30"/>
        <v>0</v>
      </c>
      <c r="P205" s="70">
        <f t="shared" si="30"/>
        <v>0</v>
      </c>
      <c r="Q205" s="70">
        <f t="shared" si="30"/>
        <v>-528587058</v>
      </c>
      <c r="R205" s="70"/>
      <c r="S205" s="382">
        <f>SUM(C205:Q205)</f>
        <v>-4094415972638</v>
      </c>
      <c r="T205" s="611">
        <f>SUM(T206:T207)</f>
        <v>0</v>
      </c>
      <c r="U205" s="612"/>
      <c r="V205" s="612"/>
      <c r="W205" s="88">
        <f t="shared" si="27"/>
        <v>-4094415972638</v>
      </c>
    </row>
    <row r="206" spans="1:23" ht="20.100000000000001" customHeight="1">
      <c r="A206" s="142" t="s">
        <v>174</v>
      </c>
      <c r="B206" s="131"/>
      <c r="C206" s="613">
        <v>-222901218</v>
      </c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423">
        <f>Q121</f>
        <v>-528587058</v>
      </c>
      <c r="R206" s="95"/>
      <c r="S206" s="383">
        <f t="shared" si="28"/>
        <v>-751488276</v>
      </c>
      <c r="T206" s="614"/>
      <c r="U206" s="615"/>
      <c r="V206" s="615"/>
      <c r="W206" s="88">
        <f t="shared" si="27"/>
        <v>-751488276</v>
      </c>
    </row>
    <row r="207" spans="1:23" ht="20.100000000000001" customHeight="1">
      <c r="A207" s="196" t="s">
        <v>32</v>
      </c>
      <c r="B207" s="131"/>
      <c r="C207" s="613">
        <v>-4954385000000</v>
      </c>
      <c r="D207" s="95"/>
      <c r="E207" s="95"/>
      <c r="F207" s="95"/>
      <c r="G207" s="95"/>
      <c r="H207" s="95"/>
      <c r="I207" s="95"/>
      <c r="J207" s="95"/>
      <c r="K207" s="95"/>
      <c r="L207" s="423">
        <f>L42</f>
        <v>4954385000000</v>
      </c>
      <c r="M207" s="423">
        <f>M42</f>
        <v>-4093600000000</v>
      </c>
      <c r="N207" s="95"/>
      <c r="O207" s="95"/>
      <c r="P207" s="95"/>
      <c r="Q207" s="95"/>
      <c r="R207" s="95"/>
      <c r="S207" s="383">
        <f t="shared" si="28"/>
        <v>-4093600000000</v>
      </c>
      <c r="T207" s="614"/>
      <c r="U207" s="615"/>
      <c r="V207" s="615"/>
      <c r="W207" s="88">
        <f t="shared" si="27"/>
        <v>-4093600000000</v>
      </c>
    </row>
    <row r="208" spans="1:23" ht="20.100000000000001" customHeight="1">
      <c r="A208" s="426" t="s">
        <v>419</v>
      </c>
      <c r="B208" s="427"/>
      <c r="C208" s="613"/>
      <c r="D208" s="95"/>
      <c r="E208" s="95"/>
      <c r="F208" s="95"/>
      <c r="G208" s="95"/>
      <c r="H208" s="95"/>
      <c r="I208" s="95"/>
      <c r="J208" s="95"/>
      <c r="K208" s="419">
        <f>K19</f>
        <v>-17464716</v>
      </c>
      <c r="L208" s="423"/>
      <c r="M208" s="423"/>
      <c r="N208" s="95"/>
      <c r="O208" s="95"/>
      <c r="P208" s="95"/>
      <c r="Q208" s="95"/>
      <c r="R208" s="95"/>
      <c r="S208" s="383">
        <f t="shared" si="28"/>
        <v>-17464716</v>
      </c>
      <c r="T208" s="614"/>
      <c r="U208" s="615"/>
      <c r="V208" s="615"/>
      <c r="W208" s="88"/>
    </row>
    <row r="209" spans="1:23" ht="20.100000000000001" customHeight="1">
      <c r="A209" s="426" t="s">
        <v>425</v>
      </c>
      <c r="B209" s="427"/>
      <c r="C209" s="613"/>
      <c r="D209" s="95"/>
      <c r="E209" s="95"/>
      <c r="F209" s="95"/>
      <c r="G209" s="95"/>
      <c r="H209" s="95"/>
      <c r="I209" s="95"/>
      <c r="J209" s="95"/>
      <c r="K209" s="419">
        <f>K20</f>
        <v>-47019646</v>
      </c>
      <c r="L209" s="423"/>
      <c r="M209" s="423"/>
      <c r="N209" s="95"/>
      <c r="O209" s="95"/>
      <c r="P209" s="95"/>
      <c r="Q209" s="95"/>
      <c r="R209" s="95"/>
      <c r="S209" s="383">
        <f t="shared" si="28"/>
        <v>-47019646</v>
      </c>
      <c r="T209" s="614"/>
      <c r="U209" s="615"/>
      <c r="V209" s="615"/>
      <c r="W209" s="88"/>
    </row>
    <row r="210" spans="1:23" ht="20.100000000000001" customHeight="1">
      <c r="A210" s="140" t="s">
        <v>4</v>
      </c>
      <c r="B210" s="139"/>
      <c r="C210" s="609">
        <f>+C195+C199+C200+C204+C205</f>
        <v>-8350824553761</v>
      </c>
      <c r="D210" s="609">
        <f t="shared" ref="D210:T210" si="31">+D195+D199+D200+D204+D205</f>
        <v>0</v>
      </c>
      <c r="E210" s="609">
        <f t="shared" si="31"/>
        <v>0</v>
      </c>
      <c r="F210" s="609">
        <f t="shared" si="31"/>
        <v>0</v>
      </c>
      <c r="G210" s="609">
        <f t="shared" si="31"/>
        <v>0</v>
      </c>
      <c r="H210" s="609">
        <f t="shared" si="31"/>
        <v>132943795308</v>
      </c>
      <c r="I210" s="609">
        <f t="shared" si="31"/>
        <v>-117686543457</v>
      </c>
      <c r="J210" s="609">
        <f t="shared" si="31"/>
        <v>64484362</v>
      </c>
      <c r="K210" s="609">
        <f t="shared" si="31"/>
        <v>584751620633</v>
      </c>
      <c r="L210" s="609">
        <f t="shared" si="31"/>
        <v>4954385000000</v>
      </c>
      <c r="M210" s="609">
        <f t="shared" si="31"/>
        <v>-4093600000000</v>
      </c>
      <c r="N210" s="609">
        <f t="shared" si="31"/>
        <v>0</v>
      </c>
      <c r="O210" s="609">
        <f t="shared" si="31"/>
        <v>0</v>
      </c>
      <c r="P210" s="609">
        <f t="shared" si="31"/>
        <v>0</v>
      </c>
      <c r="Q210" s="609">
        <f>+Q195+Q199+Q200+Q204+Q205</f>
        <v>-522609740</v>
      </c>
      <c r="R210" s="609"/>
      <c r="S210" s="642">
        <f>+S195+S199+S200+S204+S205</f>
        <v>-6890488806655</v>
      </c>
      <c r="T210" s="395">
        <f t="shared" si="31"/>
        <v>0</v>
      </c>
      <c r="U210" s="396"/>
      <c r="V210" s="396"/>
      <c r="W210" s="88">
        <f t="shared" si="27"/>
        <v>-6890488806655</v>
      </c>
    </row>
    <row r="211" spans="1:23" ht="20.100000000000001" customHeight="1">
      <c r="A211" s="111"/>
      <c r="B211" s="141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383"/>
      <c r="T211" s="394"/>
      <c r="U211" s="94"/>
      <c r="V211" s="94"/>
      <c r="W211" s="88">
        <f t="shared" si="27"/>
        <v>0</v>
      </c>
    </row>
    <row r="212" spans="1:23" ht="20.100000000000001" customHeight="1">
      <c r="A212" s="136" t="s">
        <v>52</v>
      </c>
      <c r="B212" s="138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383"/>
      <c r="T212" s="394"/>
      <c r="U212" s="94"/>
      <c r="V212" s="94"/>
      <c r="W212" s="88">
        <f t="shared" si="27"/>
        <v>0</v>
      </c>
    </row>
    <row r="213" spans="1:23" ht="20.100000000000001" customHeight="1">
      <c r="A213" s="142" t="s">
        <v>53</v>
      </c>
      <c r="B213" s="143"/>
      <c r="C213" s="397">
        <v>-1202349033384</v>
      </c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411">
        <v>-270577861301</v>
      </c>
      <c r="T213" s="398"/>
      <c r="U213" s="87"/>
      <c r="V213" s="87"/>
      <c r="W213" s="88">
        <f t="shared" si="27"/>
        <v>-270577861301</v>
      </c>
    </row>
    <row r="214" spans="1:23" ht="20.100000000000001" customHeight="1">
      <c r="A214" s="142" t="s">
        <v>187</v>
      </c>
      <c r="B214" s="191"/>
      <c r="C214" s="399">
        <v>931774172083</v>
      </c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383">
        <f>-S213-S215</f>
        <v>1533402794776</v>
      </c>
      <c r="T214" s="400"/>
      <c r="U214" s="401"/>
      <c r="V214" s="401"/>
      <c r="W214" s="88">
        <f t="shared" si="27"/>
        <v>1533402794776</v>
      </c>
    </row>
    <row r="215" spans="1:23" ht="20.100000000000001" customHeight="1">
      <c r="A215" s="134" t="s">
        <v>54</v>
      </c>
      <c r="B215" s="145"/>
      <c r="C215" s="645">
        <f>-C217+C210</f>
        <v>-270577861301</v>
      </c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402">
        <f>+S217-S210</f>
        <v>-1262824933475</v>
      </c>
      <c r="T215" s="395">
        <f>+T217-T210</f>
        <v>0</v>
      </c>
      <c r="U215" s="396"/>
      <c r="V215" s="396"/>
      <c r="W215" s="403">
        <f t="shared" si="27"/>
        <v>-1262824933475</v>
      </c>
    </row>
    <row r="216" spans="1:23" ht="20.100000000000001" customHeight="1">
      <c r="A216" s="136"/>
      <c r="B216" s="146"/>
      <c r="C216" s="616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383"/>
      <c r="T216" s="404"/>
      <c r="U216" s="405"/>
      <c r="V216" s="405"/>
      <c r="W216" s="88">
        <f t="shared" si="27"/>
        <v>0</v>
      </c>
    </row>
    <row r="217" spans="1:23" ht="20.100000000000001" customHeight="1" thickBot="1">
      <c r="A217" s="134" t="s">
        <v>55</v>
      </c>
      <c r="B217" s="148"/>
      <c r="C217" s="406">
        <f>-C192</f>
        <v>-8080246692460</v>
      </c>
      <c r="D217" s="407"/>
      <c r="E217" s="407"/>
      <c r="F217" s="407"/>
      <c r="G217" s="407"/>
      <c r="H217" s="407"/>
      <c r="I217" s="407"/>
      <c r="J217" s="407"/>
      <c r="K217" s="407"/>
      <c r="L217" s="407"/>
      <c r="M217" s="407"/>
      <c r="N217" s="407"/>
      <c r="O217" s="407"/>
      <c r="P217" s="407"/>
      <c r="Q217" s="407"/>
      <c r="R217" s="407"/>
      <c r="S217" s="408">
        <f>+-S192</f>
        <v>-8153313740130</v>
      </c>
      <c r="T217" s="409">
        <f>-T192</f>
        <v>0</v>
      </c>
      <c r="U217" s="396"/>
      <c r="V217" s="396"/>
      <c r="W217" s="88">
        <f t="shared" si="27"/>
        <v>-8153313740130</v>
      </c>
    </row>
    <row r="218" spans="1:23" ht="20.100000000000001" customHeight="1"/>
    <row r="219" spans="1:23" ht="20.100000000000001" customHeight="1">
      <c r="C219" s="103" t="s">
        <v>210</v>
      </c>
      <c r="D219" s="150">
        <f>D149+D161+D162+D163+D166+D172+D181+D185+D195+D199+D200+D204+D205+D215</f>
        <v>-524088099</v>
      </c>
      <c r="E219" s="150">
        <f t="shared" ref="E219:P219" si="32">E149+E161+E162+E163+E166+E172+E181+E185+E195+E199+E200+E204+E205+E215</f>
        <v>534810043</v>
      </c>
      <c r="F219" s="150">
        <f t="shared" si="32"/>
        <v>-3775941298000</v>
      </c>
      <c r="G219" s="150">
        <f t="shared" si="32"/>
        <v>3329517398000</v>
      </c>
      <c r="H219" s="150">
        <f t="shared" si="32"/>
        <v>132943795308</v>
      </c>
      <c r="I219" s="150">
        <f t="shared" si="32"/>
        <v>-117686543457</v>
      </c>
      <c r="J219" s="150">
        <f t="shared" si="32"/>
        <v>182435601</v>
      </c>
      <c r="K219" s="150">
        <f>K149+K161+K162+K163+K166+K172+K181+K185+K195+K199+K200+K204+K205+K215</f>
        <v>584720130331</v>
      </c>
      <c r="L219" s="150">
        <f>L149+L161+L162+L163+L166+L172+L181+L185+L195+L199+L200+L204+L205+L215</f>
        <v>4954385000000</v>
      </c>
      <c r="M219" s="150">
        <f t="shared" si="32"/>
        <v>-4093600000000</v>
      </c>
      <c r="N219" s="150">
        <f t="shared" si="32"/>
        <v>18606842494</v>
      </c>
      <c r="O219" s="150">
        <f t="shared" si="32"/>
        <v>-21987732192</v>
      </c>
      <c r="P219" s="150">
        <f t="shared" si="32"/>
        <v>-97968737</v>
      </c>
      <c r="Q219" s="150">
        <f>Q149+Q161+Q162+Q163+Q166+Q172+Q181+Q185+Q195+Q199+Q200+Q204+Q205+Q215</f>
        <v>15932385583</v>
      </c>
      <c r="R219" s="150">
        <f>R149+R161+R162+R163+R166+R172+R181+R185+R195+R199+R200+R204+R205+R215</f>
        <v>506417627901</v>
      </c>
      <c r="S219" s="150">
        <f>S149+S161+S162+S163+S166+S172+S181+S185+S195+S199+S200+S204+S205+S215</f>
        <v>0</v>
      </c>
    </row>
    <row r="220" spans="1:23" ht="20.100000000000001" customHeight="1">
      <c r="S220" s="89"/>
    </row>
    <row r="221" spans="1:23" ht="20.100000000000001" customHeight="1">
      <c r="A221" s="700" t="s">
        <v>423</v>
      </c>
      <c r="B221" s="700"/>
      <c r="C221" s="700"/>
      <c r="D221" s="150">
        <f>D144-D219</f>
        <v>0</v>
      </c>
      <c r="E221" s="150">
        <f t="shared" ref="E221:Q221" si="33">E144-E219</f>
        <v>0</v>
      </c>
      <c r="F221" s="150">
        <f t="shared" si="33"/>
        <v>0</v>
      </c>
      <c r="G221" s="150">
        <f t="shared" si="33"/>
        <v>0</v>
      </c>
      <c r="H221" s="150">
        <f t="shared" si="33"/>
        <v>0</v>
      </c>
      <c r="I221" s="150">
        <f t="shared" si="33"/>
        <v>0</v>
      </c>
      <c r="J221" s="150">
        <f t="shared" si="33"/>
        <v>0</v>
      </c>
      <c r="K221" s="150">
        <f>K144-K219</f>
        <v>0</v>
      </c>
      <c r="L221" s="150">
        <f t="shared" si="33"/>
        <v>0</v>
      </c>
      <c r="M221" s="150">
        <f t="shared" si="33"/>
        <v>0</v>
      </c>
      <c r="N221" s="150">
        <f t="shared" si="33"/>
        <v>-8905414</v>
      </c>
      <c r="O221" s="150">
        <f t="shared" si="33"/>
        <v>0</v>
      </c>
      <c r="P221" s="150">
        <f t="shared" si="33"/>
        <v>8905414</v>
      </c>
      <c r="Q221" s="150">
        <f t="shared" si="33"/>
        <v>0</v>
      </c>
      <c r="R221" s="150">
        <f>R144-R219</f>
        <v>0</v>
      </c>
      <c r="S221" s="150">
        <f>S144-S219</f>
        <v>1533402794776</v>
      </c>
    </row>
    <row r="222" spans="1:23">
      <c r="S222" s="89"/>
    </row>
    <row r="223" spans="1:23">
      <c r="S223" s="89"/>
    </row>
    <row r="224" spans="1:23">
      <c r="S224" s="89"/>
    </row>
    <row r="225" spans="19:19">
      <c r="S225" s="89"/>
    </row>
  </sheetData>
  <customSheetViews>
    <customSheetView guid="{FCEC90E1-064A-47C2-BBCA-B539C4D7DA04}" scale="80" showPageBreaks="1" printArea="1" state="hidden" view="pageBreakPreview">
      <pane xSplit="3" ySplit="3" topLeftCell="D4" activePane="bottomRight" state="frozen"/>
      <selection pane="bottomRight" activeCell="L1" sqref="L1:L1048576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1"/>
      <headerFooter alignWithMargins="0">
        <oddHeader>&amp;R&amp;D</oddHeader>
        <oddFooter>&amp;RA　精算表　　</oddFooter>
      </headerFooter>
    </customSheetView>
    <customSheetView guid="{345E6AB3-76D0-436A-B51D-132C5D34B360}" scale="80" showPageBreaks="1" printArea="1" state="hidden" view="pageBreakPreview">
      <pane xSplit="3" ySplit="3" topLeftCell="D4" activePane="bottomRight" state="frozen"/>
      <selection pane="bottomRight" activeCell="L1" sqref="L1:L1048576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2"/>
      <headerFooter alignWithMargins="0">
        <oddHeader>&amp;R&amp;D</oddHeader>
        <oddFooter>&amp;RA　精算表　　</oddFooter>
      </headerFooter>
    </customSheetView>
  </customSheetViews>
  <mergeCells count="32">
    <mergeCell ref="A163:B163"/>
    <mergeCell ref="A221:C221"/>
    <mergeCell ref="A87:B87"/>
    <mergeCell ref="A89:B89"/>
    <mergeCell ref="A97:B97"/>
    <mergeCell ref="A103:B103"/>
    <mergeCell ref="A161:B161"/>
    <mergeCell ref="A162:B162"/>
    <mergeCell ref="U2:U3"/>
    <mergeCell ref="V2:V3"/>
    <mergeCell ref="W2:W3"/>
    <mergeCell ref="A4:B4"/>
    <mergeCell ref="A16:B16"/>
    <mergeCell ref="N2:N3"/>
    <mergeCell ref="O2:O3"/>
    <mergeCell ref="P2:P3"/>
    <mergeCell ref="Q2:Q3"/>
    <mergeCell ref="R2:R3"/>
    <mergeCell ref="S2:S3"/>
    <mergeCell ref="C2:C3"/>
    <mergeCell ref="D2:E2"/>
    <mergeCell ref="F2:G2"/>
    <mergeCell ref="H2:I2"/>
    <mergeCell ref="J2:K2"/>
    <mergeCell ref="L2:M2"/>
    <mergeCell ref="A79:B79"/>
    <mergeCell ref="T2:T3"/>
    <mergeCell ref="A21:B21"/>
    <mergeCell ref="A28:B28"/>
    <mergeCell ref="A30:B30"/>
    <mergeCell ref="A37:B37"/>
    <mergeCell ref="A78:B78"/>
  </mergeCells>
  <phoneticPr fontId="4"/>
  <pageMargins left="0.6692913385826772" right="0.23622047244094491" top="0.55118110236220474" bottom="0.35433070866141736" header="0.31496062992125984" footer="0.31496062992125984"/>
  <pageSetup paperSize="8" scale="40" fitToHeight="3" orientation="landscape" r:id="rId3"/>
  <headerFooter alignWithMargins="0">
    <oddHeader>&amp;R&amp;D</oddHeader>
    <oddFooter>&amp;RA　精算表　　</oddFooter>
  </headerFooter>
  <rowBreaks count="2" manualBreakCount="2">
    <brk id="77" max="16383" man="1"/>
    <brk id="146" max="16383" man="1"/>
  </rowBreaks>
  <drawing r:id="rId4"/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O183"/>
  <sheetViews>
    <sheetView view="pageBreakPreview" topLeftCell="B1" zoomScale="75" zoomScaleNormal="75" zoomScaleSheetLayoutView="75" workbookViewId="0">
      <pane xSplit="8" ySplit="4" topLeftCell="J5" activePane="bottomRight" state="frozen"/>
      <selection activeCell="B1" sqref="B1"/>
      <selection pane="topRight" activeCell="J1" sqref="J1"/>
      <selection pane="bottomLeft" activeCell="B5" sqref="B5"/>
      <selection pane="bottomRight" activeCell="Z79" sqref="Z79"/>
    </sheetView>
  </sheetViews>
  <sheetFormatPr defaultColWidth="9" defaultRowHeight="13.2"/>
  <cols>
    <col min="1" max="1" width="11.33203125" style="48" hidden="1" customWidth="1"/>
    <col min="2" max="2" width="17.109375" style="48" customWidth="1"/>
    <col min="3" max="3" width="47.109375" style="48" bestFit="1" customWidth="1"/>
    <col min="4" max="5" width="31.6640625" style="48" hidden="1" customWidth="1"/>
    <col min="6" max="9" width="31.6640625" style="53" hidden="1" customWidth="1"/>
    <col min="10" max="12" width="31.6640625" style="53" customWidth="1"/>
    <col min="13" max="13" width="26.77734375" style="48" customWidth="1"/>
    <col min="14" max="14" width="24.33203125" style="48" hidden="1" customWidth="1"/>
    <col min="15" max="15" width="21.109375" style="48" customWidth="1"/>
    <col min="16" max="16384" width="9" style="48"/>
  </cols>
  <sheetData>
    <row r="1" spans="1:14" ht="23.4">
      <c r="A1" s="45"/>
      <c r="B1" s="680" t="s">
        <v>63</v>
      </c>
      <c r="C1" s="680"/>
      <c r="D1" s="680"/>
      <c r="E1" s="680"/>
      <c r="F1" s="680"/>
      <c r="G1" s="681"/>
      <c r="H1" s="681"/>
      <c r="I1" s="681"/>
      <c r="J1" s="228"/>
      <c r="K1" s="289"/>
      <c r="L1" s="289"/>
    </row>
    <row r="2" spans="1:14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s="1" customFormat="1" ht="21.75" customHeight="1">
      <c r="B3" s="49" t="s">
        <v>162</v>
      </c>
      <c r="C3" s="49"/>
      <c r="D3" s="49"/>
      <c r="E3" s="49"/>
      <c r="G3" s="9" t="s">
        <v>24</v>
      </c>
      <c r="I3" s="9"/>
      <c r="J3" s="9" t="s">
        <v>162</v>
      </c>
      <c r="K3" s="9" t="s">
        <v>24</v>
      </c>
      <c r="L3" s="9" t="s">
        <v>24</v>
      </c>
    </row>
    <row r="4" spans="1:14" s="1" customFormat="1" ht="21.75" customHeight="1">
      <c r="B4" s="49"/>
      <c r="C4" s="49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L4" s="4" t="s">
        <v>409</v>
      </c>
      <c r="M4" s="81" t="s">
        <v>196</v>
      </c>
    </row>
    <row r="5" spans="1:14" s="1" customFormat="1" ht="24.9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1"/>
    </row>
    <row r="6" spans="1:14" s="1" customFormat="1" ht="24.9" customHeight="1">
      <c r="A6" s="11" t="s">
        <v>43</v>
      </c>
      <c r="B6" s="22" t="s">
        <v>35</v>
      </c>
      <c r="C6" s="23"/>
      <c r="D6" s="24">
        <f>SUM(D7:D15)</f>
        <v>991221588</v>
      </c>
      <c r="E6" s="24">
        <f>SUM(E7:E15)</f>
        <v>791362356</v>
      </c>
      <c r="F6" s="24">
        <v>3069457584</v>
      </c>
      <c r="G6" s="24">
        <f t="shared" ref="G6:L6" si="0">SUM(G7:G17)</f>
        <v>1767262320</v>
      </c>
      <c r="H6" s="24">
        <f t="shared" si="0"/>
        <v>2141193902</v>
      </c>
      <c r="I6" s="24">
        <f t="shared" si="0"/>
        <v>1275400998</v>
      </c>
      <c r="J6" s="24">
        <f t="shared" si="0"/>
        <v>989900934</v>
      </c>
      <c r="K6" s="286">
        <f t="shared" si="0"/>
        <v>876537323</v>
      </c>
      <c r="L6" s="286">
        <f t="shared" si="0"/>
        <v>519709166</v>
      </c>
      <c r="M6" s="67">
        <f>L6-K6</f>
        <v>-356828157</v>
      </c>
      <c r="N6" s="1">
        <f>J6/I6</f>
        <v>0.77614878422731171</v>
      </c>
    </row>
    <row r="7" spans="1:14" s="1" customFormat="1" ht="20.100000000000001" customHeight="1">
      <c r="B7" s="25" t="s">
        <v>31</v>
      </c>
      <c r="C7" s="50"/>
      <c r="D7" s="2">
        <v>464131</v>
      </c>
      <c r="E7" s="2">
        <v>464131</v>
      </c>
      <c r="F7" s="2">
        <v>464131</v>
      </c>
      <c r="G7" s="2">
        <v>464131</v>
      </c>
      <c r="H7" s="2">
        <v>467281</v>
      </c>
      <c r="I7" s="2">
        <v>464131</v>
      </c>
      <c r="J7" s="2">
        <v>464131</v>
      </c>
      <c r="K7" s="2">
        <v>464131</v>
      </c>
      <c r="L7" s="2">
        <v>464131</v>
      </c>
      <c r="M7" s="67">
        <f t="shared" ref="M7:M70" si="1">L7-K7</f>
        <v>0</v>
      </c>
      <c r="N7" s="1">
        <f>J7/I7</f>
        <v>1</v>
      </c>
    </row>
    <row r="8" spans="1:14" s="1" customFormat="1" ht="20.100000000000001" customHeight="1">
      <c r="B8" s="25" t="s">
        <v>95</v>
      </c>
      <c r="C8" s="50"/>
      <c r="D8" s="2">
        <v>0</v>
      </c>
      <c r="E8" s="2">
        <v>0</v>
      </c>
      <c r="F8" s="2">
        <v>13570372</v>
      </c>
      <c r="G8" s="2">
        <v>3190967</v>
      </c>
      <c r="H8" s="2">
        <v>4293896</v>
      </c>
      <c r="I8" s="2">
        <v>4245844</v>
      </c>
      <c r="J8" s="2">
        <v>2900780</v>
      </c>
      <c r="K8" s="2">
        <v>851138</v>
      </c>
      <c r="L8" s="2">
        <v>28591</v>
      </c>
      <c r="M8" s="67">
        <f t="shared" si="1"/>
        <v>-822547</v>
      </c>
      <c r="N8" s="1">
        <f>J8/I8</f>
        <v>0.6832045642750888</v>
      </c>
    </row>
    <row r="9" spans="1:14" s="1" customFormat="1" ht="20.100000000000001" customHeight="1">
      <c r="B9" s="25" t="s">
        <v>25</v>
      </c>
      <c r="C9" s="50"/>
      <c r="D9" s="2">
        <v>360700000</v>
      </c>
      <c r="E9" s="2">
        <v>280395498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67">
        <f t="shared" si="1"/>
        <v>0</v>
      </c>
      <c r="N9" s="1" t="e">
        <f>J9/I9</f>
        <v>#DIV/0!</v>
      </c>
    </row>
    <row r="10" spans="1:14" s="1" customFormat="1" ht="20.100000000000001" customHeight="1">
      <c r="B10" s="25" t="s">
        <v>97</v>
      </c>
      <c r="C10" s="50"/>
      <c r="D10" s="2">
        <v>300000</v>
      </c>
      <c r="E10" s="2">
        <v>0</v>
      </c>
      <c r="F10" s="2">
        <v>2393211325</v>
      </c>
      <c r="G10" s="2">
        <v>1211358431</v>
      </c>
      <c r="H10" s="2">
        <v>1078047730</v>
      </c>
      <c r="I10" s="2">
        <v>962825971</v>
      </c>
      <c r="J10" s="2">
        <v>706686948</v>
      </c>
      <c r="K10" s="2">
        <v>607995855</v>
      </c>
      <c r="L10" s="2">
        <v>371862176</v>
      </c>
      <c r="M10" s="67">
        <f t="shared" si="1"/>
        <v>-236133679</v>
      </c>
      <c r="N10" s="1">
        <f t="shared" ref="N10:N45" si="2">J10/I10</f>
        <v>0.73397163068423299</v>
      </c>
    </row>
    <row r="11" spans="1:14" s="1" customFormat="1" ht="20.100000000000001" customHeight="1">
      <c r="B11" s="25" t="s">
        <v>26</v>
      </c>
      <c r="C11" s="50"/>
      <c r="D11" s="2">
        <v>82114788</v>
      </c>
      <c r="E11" s="2">
        <v>82114788</v>
      </c>
      <c r="F11" s="2">
        <v>227606386</v>
      </c>
      <c r="G11" s="2">
        <v>358807095</v>
      </c>
      <c r="H11" s="2">
        <v>227801653</v>
      </c>
      <c r="I11" s="2">
        <v>147725583</v>
      </c>
      <c r="J11" s="2">
        <v>156741931</v>
      </c>
      <c r="K11" s="2">
        <v>157252532</v>
      </c>
      <c r="L11" s="2">
        <v>95074354</v>
      </c>
      <c r="M11" s="67">
        <f t="shared" si="1"/>
        <v>-62178178</v>
      </c>
      <c r="N11" s="1">
        <f t="shared" si="2"/>
        <v>1.0610344384289889</v>
      </c>
    </row>
    <row r="12" spans="1:14" s="1" customFormat="1" ht="20.100000000000001" customHeight="1">
      <c r="B12" s="25" t="s">
        <v>27</v>
      </c>
      <c r="C12" s="50"/>
      <c r="D12" s="2">
        <v>526104800</v>
      </c>
      <c r="E12" s="2">
        <v>384845305</v>
      </c>
      <c r="F12" s="2">
        <v>299667904</v>
      </c>
      <c r="G12" s="2">
        <v>133600203</v>
      </c>
      <c r="H12" s="2">
        <v>791419264</v>
      </c>
      <c r="I12" s="2">
        <v>95556060</v>
      </c>
      <c r="J12" s="2">
        <v>69261187</v>
      </c>
      <c r="K12" s="2">
        <v>62490500</v>
      </c>
      <c r="L12" s="2">
        <v>50131044</v>
      </c>
      <c r="M12" s="67">
        <f t="shared" si="1"/>
        <v>-12359456</v>
      </c>
      <c r="N12" s="1">
        <f t="shared" si="2"/>
        <v>0.72482254919258915</v>
      </c>
    </row>
    <row r="13" spans="1:14" s="1" customFormat="1" ht="20.100000000000001" customHeight="1">
      <c r="B13" s="25" t="s">
        <v>28</v>
      </c>
      <c r="C13" s="50"/>
      <c r="D13" s="2">
        <v>13827915</v>
      </c>
      <c r="E13" s="2">
        <v>35832680</v>
      </c>
      <c r="F13" s="2">
        <v>37935679</v>
      </c>
      <c r="G13" s="2">
        <v>39760693</v>
      </c>
      <c r="H13" s="2">
        <v>39164078</v>
      </c>
      <c r="I13" s="2">
        <v>43406609</v>
      </c>
      <c r="J13" s="2">
        <v>44321518</v>
      </c>
      <c r="K13" s="2">
        <v>44402775</v>
      </c>
      <c r="L13" s="2">
        <v>2148870</v>
      </c>
      <c r="M13" s="67">
        <f t="shared" si="1"/>
        <v>-42253905</v>
      </c>
      <c r="N13" s="1">
        <f t="shared" si="2"/>
        <v>1.0210776428078037</v>
      </c>
    </row>
    <row r="14" spans="1:14" s="1" customFormat="1" ht="20.100000000000001" customHeight="1">
      <c r="B14" s="25" t="s">
        <v>96</v>
      </c>
      <c r="C14" s="50"/>
      <c r="D14" s="2">
        <v>7709954</v>
      </c>
      <c r="E14" s="2">
        <v>7709954</v>
      </c>
      <c r="F14" s="2">
        <v>7709954</v>
      </c>
      <c r="G14" s="2">
        <v>7709954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67">
        <f t="shared" si="1"/>
        <v>0</v>
      </c>
      <c r="N14" s="1" t="e">
        <f t="shared" si="2"/>
        <v>#DIV/0!</v>
      </c>
    </row>
    <row r="15" spans="1:14" s="1" customFormat="1" ht="20.100000000000001" customHeight="1">
      <c r="B15" s="25" t="s">
        <v>98</v>
      </c>
      <c r="C15" s="50"/>
      <c r="D15" s="2">
        <v>0</v>
      </c>
      <c r="E15" s="2">
        <v>0</v>
      </c>
      <c r="F15" s="2">
        <v>89257133</v>
      </c>
      <c r="G15" s="2">
        <v>12216876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67">
        <f t="shared" si="1"/>
        <v>0</v>
      </c>
      <c r="N15" s="1" t="e">
        <f t="shared" si="2"/>
        <v>#DIV/0!</v>
      </c>
    </row>
    <row r="16" spans="1:14" s="1" customFormat="1" ht="20.100000000000001" customHeight="1">
      <c r="B16" s="25" t="s">
        <v>223</v>
      </c>
      <c r="C16" s="50"/>
      <c r="D16" s="2"/>
      <c r="E16" s="2"/>
      <c r="F16" s="2"/>
      <c r="G16" s="2">
        <v>153970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67">
        <f t="shared" si="1"/>
        <v>0</v>
      </c>
      <c r="N16" s="1" t="e">
        <f t="shared" si="2"/>
        <v>#DIV/0!</v>
      </c>
    </row>
    <row r="17" spans="1:15" s="1" customFormat="1" ht="20.100000000000001" customHeight="1">
      <c r="B17" s="25" t="s">
        <v>243</v>
      </c>
      <c r="C17" s="50"/>
      <c r="D17" s="2">
        <v>0</v>
      </c>
      <c r="E17" s="2">
        <v>5410</v>
      </c>
      <c r="F17" s="2">
        <v>34700</v>
      </c>
      <c r="G17" s="2">
        <v>0</v>
      </c>
      <c r="H17" s="2">
        <v>0</v>
      </c>
      <c r="I17" s="2">
        <v>21176800</v>
      </c>
      <c r="J17" s="2">
        <v>9524439</v>
      </c>
      <c r="K17" s="2">
        <v>3080392</v>
      </c>
      <c r="L17" s="2">
        <v>0</v>
      </c>
      <c r="M17" s="67">
        <f t="shared" si="1"/>
        <v>-3080392</v>
      </c>
      <c r="N17" s="1">
        <f t="shared" si="2"/>
        <v>0.44975817876166369</v>
      </c>
    </row>
    <row r="18" spans="1:15" s="1" customFormat="1" ht="24.9" customHeight="1">
      <c r="A18" s="11" t="s">
        <v>43</v>
      </c>
      <c r="B18" s="682" t="s">
        <v>167</v>
      </c>
      <c r="C18" s="705"/>
      <c r="D18" s="27">
        <v>4342275</v>
      </c>
      <c r="E18" s="27">
        <v>5293945</v>
      </c>
      <c r="F18" s="24">
        <v>4792428</v>
      </c>
      <c r="G18" s="24">
        <v>3874416</v>
      </c>
      <c r="H18" s="24">
        <v>4195147</v>
      </c>
      <c r="I18" s="24">
        <v>2956111</v>
      </c>
      <c r="J18" s="24">
        <v>3010669</v>
      </c>
      <c r="K18" s="290">
        <v>2591131</v>
      </c>
      <c r="L18" s="290">
        <v>4378933</v>
      </c>
      <c r="M18" s="67">
        <f t="shared" si="1"/>
        <v>1787802</v>
      </c>
      <c r="N18" s="1">
        <f t="shared" si="2"/>
        <v>1.0184560052041347</v>
      </c>
    </row>
    <row r="19" spans="1:15" s="1" customFormat="1" ht="24.9" customHeight="1">
      <c r="A19" s="11" t="s">
        <v>43</v>
      </c>
      <c r="B19" s="682" t="s">
        <v>61</v>
      </c>
      <c r="C19" s="705"/>
      <c r="D19" s="27">
        <v>2367838200</v>
      </c>
      <c r="E19" s="27">
        <v>2029575600</v>
      </c>
      <c r="F19" s="24">
        <v>1691313000</v>
      </c>
      <c r="G19" s="24">
        <v>676525200</v>
      </c>
      <c r="H19" s="24">
        <v>338262600</v>
      </c>
      <c r="I19" s="24">
        <v>0</v>
      </c>
      <c r="J19" s="24">
        <v>0</v>
      </c>
      <c r="K19" s="24">
        <v>0</v>
      </c>
      <c r="L19" s="24">
        <v>0</v>
      </c>
      <c r="M19" s="67">
        <f t="shared" si="1"/>
        <v>0</v>
      </c>
      <c r="N19" s="1" t="e">
        <f t="shared" si="2"/>
        <v>#DIV/0!</v>
      </c>
    </row>
    <row r="20" spans="1:15" s="1" customFormat="1" ht="24.9" customHeight="1">
      <c r="A20" s="11" t="s">
        <v>43</v>
      </c>
      <c r="B20" s="684" t="s">
        <v>36</v>
      </c>
      <c r="C20" s="684"/>
      <c r="D20" s="24">
        <f>SUM(D21:D22)</f>
        <v>783577519000</v>
      </c>
      <c r="E20" s="24">
        <f>SUM(E21:E22)</f>
        <v>700709109220</v>
      </c>
      <c r="F20" s="24">
        <v>609577519000</v>
      </c>
      <c r="G20" s="24">
        <f t="shared" ref="G20:L20" si="3">SUM(G21:G22)</f>
        <v>348577519000</v>
      </c>
      <c r="H20" s="24">
        <f t="shared" si="3"/>
        <v>261609081440</v>
      </c>
      <c r="I20" s="24">
        <f t="shared" si="3"/>
        <v>1717443589305</v>
      </c>
      <c r="J20" s="24">
        <f t="shared" si="3"/>
        <v>3303951771767</v>
      </c>
      <c r="K20" s="24">
        <f t="shared" si="3"/>
        <v>3879100740083</v>
      </c>
      <c r="L20" s="24">
        <f t="shared" si="3"/>
        <v>3779167695569</v>
      </c>
      <c r="M20" s="67">
        <f t="shared" si="1"/>
        <v>-99933044514</v>
      </c>
      <c r="N20" s="1">
        <f t="shared" si="2"/>
        <v>1.9237614512299728</v>
      </c>
    </row>
    <row r="21" spans="1:15" s="1" customFormat="1" ht="20.100000000000001" customHeight="1">
      <c r="B21" s="28" t="s">
        <v>154</v>
      </c>
      <c r="C21" s="29"/>
      <c r="D21" s="2">
        <v>0</v>
      </c>
      <c r="E21" s="2">
        <v>4131590220</v>
      </c>
      <c r="F21" s="2">
        <v>0</v>
      </c>
      <c r="G21" s="2">
        <v>0</v>
      </c>
      <c r="H21" s="2">
        <v>31562440</v>
      </c>
      <c r="I21" s="2">
        <v>201570305</v>
      </c>
      <c r="J21" s="2">
        <v>152252767</v>
      </c>
      <c r="K21" s="2">
        <v>3272042083</v>
      </c>
      <c r="L21" s="2">
        <v>3226397569</v>
      </c>
      <c r="M21" s="67">
        <f t="shared" si="1"/>
        <v>-45644514</v>
      </c>
      <c r="N21" s="1">
        <f t="shared" si="2"/>
        <v>0.75533331658152725</v>
      </c>
    </row>
    <row r="22" spans="1:15" s="1" customFormat="1" ht="20.100000000000001" customHeight="1">
      <c r="B22" s="28" t="s">
        <v>56</v>
      </c>
      <c r="C22" s="29"/>
      <c r="D22" s="2">
        <v>783577519000</v>
      </c>
      <c r="E22" s="2">
        <v>696577519000</v>
      </c>
      <c r="F22" s="2">
        <v>609577519000</v>
      </c>
      <c r="G22" s="2">
        <v>348577519000</v>
      </c>
      <c r="H22" s="2">
        <v>261577519000</v>
      </c>
      <c r="I22" s="2">
        <v>1717242019000</v>
      </c>
      <c r="J22" s="2">
        <v>3303799519000</v>
      </c>
      <c r="K22" s="2">
        <v>3875828698000</v>
      </c>
      <c r="L22" s="2">
        <v>3775941298000</v>
      </c>
      <c r="M22" s="67">
        <f t="shared" si="1"/>
        <v>-99887400000</v>
      </c>
      <c r="N22" s="1">
        <f t="shared" si="2"/>
        <v>1.9238986016216273</v>
      </c>
    </row>
    <row r="23" spans="1:15" s="1" customFormat="1" ht="24.9" customHeight="1">
      <c r="A23" s="11" t="s">
        <v>43</v>
      </c>
      <c r="B23" s="22" t="s">
        <v>37</v>
      </c>
      <c r="C23" s="30"/>
      <c r="D23" s="31">
        <f>SUM(D24:D26)</f>
        <v>-179518664</v>
      </c>
      <c r="E23" s="31">
        <f>SUM(E24:E26)</f>
        <v>-171034296</v>
      </c>
      <c r="F23" s="31">
        <v>-308420054</v>
      </c>
      <c r="G23" s="31">
        <f t="shared" ref="G23:L23" si="4">SUM(G24:G26)</f>
        <v>-216748015</v>
      </c>
      <c r="H23" s="31">
        <f t="shared" si="4"/>
        <v>-154278004</v>
      </c>
      <c r="I23" s="31">
        <f t="shared" si="4"/>
        <v>-325351741</v>
      </c>
      <c r="J23" s="31">
        <f t="shared" si="4"/>
        <v>-194511354</v>
      </c>
      <c r="K23" s="287">
        <f t="shared" si="4"/>
        <v>-152402532</v>
      </c>
      <c r="L23" s="287">
        <f t="shared" si="4"/>
        <v>-117951239</v>
      </c>
      <c r="M23" s="67">
        <f t="shared" si="1"/>
        <v>34451293</v>
      </c>
      <c r="N23" s="1">
        <f t="shared" si="2"/>
        <v>0.59784943336141549</v>
      </c>
    </row>
    <row r="24" spans="1:15" s="1" customFormat="1" ht="20.100000000000001" customHeight="1">
      <c r="B24" s="28" t="s">
        <v>229</v>
      </c>
      <c r="C24" s="51"/>
      <c r="D24" s="32">
        <v>-111068664</v>
      </c>
      <c r="E24" s="32">
        <v>-75357010</v>
      </c>
      <c r="F24" s="32">
        <v>-61753995</v>
      </c>
      <c r="G24" s="32">
        <v>-9390676</v>
      </c>
      <c r="H24" s="32">
        <v>0</v>
      </c>
      <c r="I24" s="32">
        <v>-2780350</v>
      </c>
      <c r="J24" s="32">
        <v>-1555825</v>
      </c>
      <c r="K24" s="32">
        <v>-686077</v>
      </c>
      <c r="L24" s="32">
        <v>-1602801</v>
      </c>
      <c r="M24" s="67">
        <f t="shared" si="1"/>
        <v>-916724</v>
      </c>
      <c r="N24" s="1">
        <f t="shared" si="2"/>
        <v>0.55957883000341679</v>
      </c>
    </row>
    <row r="25" spans="1:15" s="1" customFormat="1" ht="20.100000000000001" customHeight="1">
      <c r="B25" s="28" t="s">
        <v>230</v>
      </c>
      <c r="C25" s="51"/>
      <c r="D25" s="32">
        <v>-68450000</v>
      </c>
      <c r="E25" s="32">
        <v>-95677286</v>
      </c>
      <c r="F25" s="32">
        <v>0</v>
      </c>
      <c r="G25" s="32">
        <v>-207357339</v>
      </c>
      <c r="H25" s="32">
        <v>-154278004</v>
      </c>
      <c r="I25" s="32">
        <f>-147670630-174900761</f>
        <v>-322571391</v>
      </c>
      <c r="J25" s="32">
        <f>-168573213-24382316</f>
        <v>-192955529</v>
      </c>
      <c r="K25" s="32">
        <v>-151716455</v>
      </c>
      <c r="L25" s="32">
        <v>-116348438</v>
      </c>
      <c r="M25" s="67">
        <f t="shared" si="1"/>
        <v>35368017</v>
      </c>
      <c r="N25" s="1">
        <f t="shared" si="2"/>
        <v>0.5981793004079522</v>
      </c>
    </row>
    <row r="26" spans="1:15" s="1" customFormat="1" ht="20.100000000000001" customHeight="1">
      <c r="B26" s="28" t="s">
        <v>36</v>
      </c>
      <c r="C26" s="51"/>
      <c r="D26" s="32">
        <v>0</v>
      </c>
      <c r="E26" s="32">
        <v>0</v>
      </c>
      <c r="F26" s="32">
        <v>-246666059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67">
        <f t="shared" si="1"/>
        <v>0</v>
      </c>
      <c r="N26" s="1" t="e">
        <f t="shared" si="2"/>
        <v>#DIV/0!</v>
      </c>
    </row>
    <row r="27" spans="1:15" s="1" customFormat="1" ht="24.9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L27" s="288">
        <f>L28+L34+L36</f>
        <v>201189500551</v>
      </c>
      <c r="M27" s="67">
        <f t="shared" si="1"/>
        <v>-4015802256</v>
      </c>
      <c r="N27" s="1">
        <f t="shared" si="2"/>
        <v>1.0045116092723421</v>
      </c>
    </row>
    <row r="28" spans="1:15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33">
        <f>SUM(L29:L33)</f>
        <v>152478856129</v>
      </c>
      <c r="M28" s="67">
        <f t="shared" si="1"/>
        <v>-5219115493</v>
      </c>
      <c r="N28" s="1">
        <f t="shared" si="2"/>
        <v>0.97575223625664043</v>
      </c>
      <c r="O28" s="67" t="s">
        <v>162</v>
      </c>
    </row>
    <row r="29" spans="1:15" s="1" customFormat="1" ht="20.100000000000001" customHeight="1">
      <c r="B29" s="35" t="s">
        <v>0</v>
      </c>
      <c r="D29" s="24">
        <v>135004992932</v>
      </c>
      <c r="E29" s="24">
        <v>130251346520</v>
      </c>
      <c r="F29" s="24">
        <v>130493487437</v>
      </c>
      <c r="G29" s="24">
        <v>106724625814</v>
      </c>
      <c r="H29" s="24">
        <v>106502796929</v>
      </c>
      <c r="I29" s="24">
        <v>106257286272</v>
      </c>
      <c r="J29" s="24">
        <v>106079671320</v>
      </c>
      <c r="K29" s="24">
        <v>106799060658</v>
      </c>
      <c r="L29" s="24">
        <v>103965408031</v>
      </c>
      <c r="M29" s="67">
        <f t="shared" si="1"/>
        <v>-2833652627</v>
      </c>
      <c r="N29" s="1">
        <f t="shared" si="2"/>
        <v>0.99832844449325253</v>
      </c>
    </row>
    <row r="30" spans="1:15" s="1" customFormat="1" ht="20.100000000000001" customHeight="1">
      <c r="B30" s="35" t="s">
        <v>21</v>
      </c>
      <c r="D30" s="24">
        <v>90894122</v>
      </c>
      <c r="E30" s="24">
        <v>146285237</v>
      </c>
      <c r="F30" s="24">
        <v>167295906</v>
      </c>
      <c r="G30" s="24">
        <v>169644881</v>
      </c>
      <c r="H30" s="24">
        <v>169564674</v>
      </c>
      <c r="I30" s="24">
        <v>169564674</v>
      </c>
      <c r="J30" s="24">
        <v>169294893</v>
      </c>
      <c r="K30" s="24">
        <v>106510640</v>
      </c>
      <c r="L30" s="24">
        <v>97724711</v>
      </c>
      <c r="M30" s="67">
        <f t="shared" si="1"/>
        <v>-8785929</v>
      </c>
      <c r="N30" s="1">
        <f t="shared" si="2"/>
        <v>0.99840897874754264</v>
      </c>
    </row>
    <row r="31" spans="1:15" s="1" customFormat="1" ht="20.100000000000001" customHeight="1">
      <c r="B31" s="36" t="s">
        <v>1</v>
      </c>
      <c r="D31" s="24">
        <v>47284289222</v>
      </c>
      <c r="E31" s="24">
        <v>50214920778</v>
      </c>
      <c r="F31" s="24">
        <v>57062820728</v>
      </c>
      <c r="G31" s="24">
        <v>47720136340</v>
      </c>
      <c r="H31" s="24">
        <v>45417436093</v>
      </c>
      <c r="I31" s="24">
        <v>43198995081</v>
      </c>
      <c r="J31" s="24">
        <v>41026557072</v>
      </c>
      <c r="K31" s="24">
        <v>39508592581</v>
      </c>
      <c r="L31" s="24">
        <v>37671772192</v>
      </c>
      <c r="M31" s="67">
        <f t="shared" si="1"/>
        <v>-1836820389</v>
      </c>
      <c r="N31" s="1">
        <f t="shared" si="2"/>
        <v>0.94971091329956669</v>
      </c>
    </row>
    <row r="32" spans="1:15" s="1" customFormat="1" ht="20.100000000000001" customHeight="1">
      <c r="B32" s="35" t="s">
        <v>20</v>
      </c>
      <c r="D32" s="24">
        <v>31342731896</v>
      </c>
      <c r="E32" s="24">
        <v>32228699722</v>
      </c>
      <c r="F32" s="24">
        <v>35712794399</v>
      </c>
      <c r="G32" s="24">
        <v>21072368415</v>
      </c>
      <c r="H32" s="24">
        <v>19014046314</v>
      </c>
      <c r="I32" s="24">
        <v>17228573385</v>
      </c>
      <c r="J32" s="24">
        <v>15603987607</v>
      </c>
      <c r="K32" s="290">
        <v>11138794419</v>
      </c>
      <c r="L32" s="290">
        <v>9559145535</v>
      </c>
      <c r="M32" s="67">
        <f t="shared" si="1"/>
        <v>-1579648884</v>
      </c>
      <c r="N32" s="1">
        <f t="shared" si="2"/>
        <v>0.90570398710931921</v>
      </c>
      <c r="O32" s="67" t="s">
        <v>162</v>
      </c>
    </row>
    <row r="33" spans="1:14" s="1" customFormat="1" ht="20.100000000000001" customHeight="1">
      <c r="B33" s="35" t="s">
        <v>203</v>
      </c>
      <c r="D33" s="24"/>
      <c r="E33" s="24"/>
      <c r="F33" s="24"/>
      <c r="G33" s="24">
        <v>516789000</v>
      </c>
      <c r="H33" s="24">
        <v>326093859</v>
      </c>
      <c r="I33" s="24">
        <v>205765225</v>
      </c>
      <c r="J33" s="24">
        <v>129837857</v>
      </c>
      <c r="K33" s="24">
        <v>145013324</v>
      </c>
      <c r="L33" s="24">
        <v>1184805660</v>
      </c>
      <c r="M33" s="67">
        <f t="shared" si="1"/>
        <v>1039792336</v>
      </c>
      <c r="N33" s="1">
        <f t="shared" si="2"/>
        <v>0.63100000012149771</v>
      </c>
    </row>
    <row r="34" spans="1:14" s="1" customFormat="1" ht="20.100000000000001" hidden="1" customHeight="1">
      <c r="B34" s="34" t="s">
        <v>279</v>
      </c>
      <c r="D34" s="24"/>
      <c r="E34" s="24"/>
      <c r="F34" s="24"/>
      <c r="G34" s="24"/>
      <c r="H34" s="24"/>
      <c r="I34" s="24">
        <f>I35</f>
        <v>0</v>
      </c>
      <c r="J34" s="24">
        <f>J35</f>
        <v>0</v>
      </c>
      <c r="K34" s="24">
        <f>K35</f>
        <v>0</v>
      </c>
      <c r="L34" s="24">
        <f>L35</f>
        <v>0</v>
      </c>
      <c r="M34" s="67">
        <f t="shared" si="1"/>
        <v>0</v>
      </c>
      <c r="N34" s="1" t="e">
        <f t="shared" si="2"/>
        <v>#DIV/0!</v>
      </c>
    </row>
    <row r="35" spans="1:14" s="1" customFormat="1" ht="20.100000000000001" hidden="1" customHeight="1">
      <c r="B35" s="35" t="s">
        <v>280</v>
      </c>
      <c r="D35" s="24"/>
      <c r="E35" s="24"/>
      <c r="F35" s="24"/>
      <c r="G35" s="24"/>
      <c r="H35" s="24"/>
      <c r="I35" s="24">
        <v>0</v>
      </c>
      <c r="J35" s="24">
        <v>0</v>
      </c>
      <c r="K35" s="290">
        <v>0</v>
      </c>
      <c r="L35" s="290">
        <v>0</v>
      </c>
      <c r="M35" s="67">
        <f t="shared" si="1"/>
        <v>0</v>
      </c>
      <c r="N35" s="1" t="e">
        <f t="shared" si="2"/>
        <v>#DIV/0!</v>
      </c>
    </row>
    <row r="36" spans="1:14" s="1" customFormat="1" ht="20.100000000000001" customHeight="1">
      <c r="A36" s="11" t="s">
        <v>43</v>
      </c>
      <c r="B36" s="52" t="s">
        <v>40</v>
      </c>
      <c r="D36" s="31">
        <v>35020544536</v>
      </c>
      <c r="E36" s="31">
        <v>29443004710</v>
      </c>
      <c r="F36" s="31">
        <v>21495087959</v>
      </c>
      <c r="G36" s="31">
        <v>30548583383</v>
      </c>
      <c r="H36" s="31">
        <v>30548583383</v>
      </c>
      <c r="I36" s="31">
        <v>30400498508</v>
      </c>
      <c r="J36" s="31">
        <v>35342199845</v>
      </c>
      <c r="K36" s="291">
        <v>47507331185</v>
      </c>
      <c r="L36" s="291">
        <v>48710644422</v>
      </c>
      <c r="M36" s="67">
        <f t="shared" si="1"/>
        <v>1203313237</v>
      </c>
      <c r="N36" s="1">
        <f t="shared" si="2"/>
        <v>1.1625532994368357</v>
      </c>
    </row>
    <row r="37" spans="1:14" s="1" customFormat="1" ht="24.9" customHeight="1">
      <c r="A37" s="11" t="s">
        <v>43</v>
      </c>
      <c r="B37" s="37" t="s">
        <v>41</v>
      </c>
      <c r="D37" s="31">
        <f>SUM(D38:D39)</f>
        <v>16615354700</v>
      </c>
      <c r="E37" s="31">
        <f>SUM(E38:E39)</f>
        <v>18130038700</v>
      </c>
      <c r="F37" s="31">
        <v>20018772700</v>
      </c>
      <c r="G37" s="31">
        <f t="shared" ref="G37:L37" si="5">SUM(G38:G39)</f>
        <v>21410266300</v>
      </c>
      <c r="H37" s="31">
        <f t="shared" si="5"/>
        <v>17952409900</v>
      </c>
      <c r="I37" s="31">
        <f t="shared" si="5"/>
        <v>14757189500</v>
      </c>
      <c r="J37" s="31">
        <f t="shared" si="5"/>
        <v>11865267700</v>
      </c>
      <c r="K37" s="31">
        <f t="shared" si="5"/>
        <v>10328298300</v>
      </c>
      <c r="L37" s="31">
        <f t="shared" si="5"/>
        <v>6796855500</v>
      </c>
      <c r="M37" s="67">
        <f t="shared" si="1"/>
        <v>-3531442800</v>
      </c>
      <c r="N37" s="1">
        <f t="shared" si="2"/>
        <v>0.8040330240388931</v>
      </c>
    </row>
    <row r="38" spans="1:14" s="1" customFormat="1" ht="20.100000000000001" customHeight="1">
      <c r="B38" s="28" t="s">
        <v>171</v>
      </c>
      <c r="C38" s="21"/>
      <c r="D38" s="2">
        <v>146354700</v>
      </c>
      <c r="E38" s="2">
        <v>147038700</v>
      </c>
      <c r="F38" s="2">
        <v>127772700</v>
      </c>
      <c r="G38" s="2">
        <v>107266300</v>
      </c>
      <c r="H38" s="2">
        <v>108409900</v>
      </c>
      <c r="I38" s="2">
        <v>110189500</v>
      </c>
      <c r="J38" s="2">
        <v>111267700</v>
      </c>
      <c r="K38" s="2">
        <v>111298300</v>
      </c>
      <c r="L38" s="2">
        <v>110855500</v>
      </c>
      <c r="M38" s="67">
        <f t="shared" si="1"/>
        <v>-442800</v>
      </c>
      <c r="N38" s="1">
        <f t="shared" si="2"/>
        <v>1.0097849613620173</v>
      </c>
    </row>
    <row r="39" spans="1:14" s="1" customFormat="1" ht="20.100000000000001" customHeight="1">
      <c r="B39" s="28" t="s">
        <v>172</v>
      </c>
      <c r="C39" s="21"/>
      <c r="D39" s="2">
        <v>16469000000</v>
      </c>
      <c r="E39" s="2">
        <v>17983000000</v>
      </c>
      <c r="F39" s="2">
        <v>19891000000</v>
      </c>
      <c r="G39" s="2">
        <v>21303000000</v>
      </c>
      <c r="H39" s="2">
        <v>17844000000</v>
      </c>
      <c r="I39" s="2">
        <v>14647000000</v>
      </c>
      <c r="J39" s="2">
        <v>11754000000</v>
      </c>
      <c r="K39" s="2">
        <v>10217000000</v>
      </c>
      <c r="L39" s="2">
        <v>6686000000</v>
      </c>
      <c r="M39" s="67">
        <f t="shared" si="1"/>
        <v>-3531000000</v>
      </c>
      <c r="N39" s="1">
        <f t="shared" si="2"/>
        <v>0.80248515054277325</v>
      </c>
    </row>
    <row r="40" spans="1:14" s="1" customFormat="1" ht="20.100000000000001" customHeight="1">
      <c r="B40" s="37" t="s">
        <v>74</v>
      </c>
      <c r="C40" s="21"/>
      <c r="D40" s="24">
        <f>SUM(D41:D43)</f>
        <v>40000000000</v>
      </c>
      <c r="E40" s="24">
        <f>SUM(E41:E44)</f>
        <v>40000000000</v>
      </c>
      <c r="F40" s="24">
        <v>1414532645505</v>
      </c>
      <c r="G40" s="24">
        <f>SUM(G41:G44)</f>
        <v>10562078908543</v>
      </c>
      <c r="H40" s="24">
        <f>SUM(H41:H45)</f>
        <v>3019297629729</v>
      </c>
      <c r="I40" s="24">
        <f>SUM(I41:I45)</f>
        <v>3076931159662</v>
      </c>
      <c r="J40" s="24">
        <f>SUM(J41:J45)</f>
        <v>3605131815547</v>
      </c>
      <c r="K40" s="286">
        <f>SUM(K41:K45)</f>
        <v>3730223382520</v>
      </c>
      <c r="L40" s="286">
        <f>SUM(L41:L45)</f>
        <v>4092689503980</v>
      </c>
      <c r="M40" s="67">
        <f t="shared" si="1"/>
        <v>362466121460</v>
      </c>
      <c r="N40" s="1">
        <f t="shared" si="2"/>
        <v>1.171664762218152</v>
      </c>
    </row>
    <row r="41" spans="1:14" s="1" customFormat="1" ht="20.100000000000001" hidden="1" customHeight="1">
      <c r="B41" s="28" t="s">
        <v>180</v>
      </c>
      <c r="C41" s="21"/>
      <c r="D41" s="2">
        <v>40000000000</v>
      </c>
      <c r="E41" s="2">
        <v>0</v>
      </c>
      <c r="F41" s="2">
        <v>1268807877250</v>
      </c>
      <c r="G41" s="2">
        <v>10132510642303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67">
        <f t="shared" si="1"/>
        <v>0</v>
      </c>
      <c r="N41" s="1" t="e">
        <f t="shared" si="2"/>
        <v>#DIV/0!</v>
      </c>
    </row>
    <row r="42" spans="1:14" s="1" customFormat="1" ht="20.100000000000001" customHeight="1">
      <c r="B42" s="28" t="s">
        <v>221</v>
      </c>
      <c r="C42" s="21"/>
      <c r="D42" s="2"/>
      <c r="E42" s="2"/>
      <c r="F42" s="2"/>
      <c r="G42" s="2">
        <v>300355139956</v>
      </c>
      <c r="H42" s="2">
        <v>2896758482734</v>
      </c>
      <c r="I42" s="2">
        <v>2932961192816</v>
      </c>
      <c r="J42" s="2">
        <v>3465346653655</v>
      </c>
      <c r="K42" s="2">
        <v>3583195909089</v>
      </c>
      <c r="L42" s="2">
        <v>3936729139206</v>
      </c>
      <c r="M42" s="67">
        <f t="shared" si="1"/>
        <v>353533230117</v>
      </c>
      <c r="N42" s="1">
        <f t="shared" si="2"/>
        <v>1.1815180719550691</v>
      </c>
    </row>
    <row r="43" spans="1:14" s="1" customFormat="1" ht="20.100000000000001" customHeight="1">
      <c r="B43" s="28" t="s">
        <v>193</v>
      </c>
      <c r="C43" s="21"/>
      <c r="D43" s="2"/>
      <c r="E43" s="2">
        <v>0</v>
      </c>
      <c r="F43" s="2"/>
      <c r="G43" s="2">
        <v>87380094515</v>
      </c>
      <c r="H43" s="2">
        <v>82845231563</v>
      </c>
      <c r="I43" s="2">
        <v>79287600111</v>
      </c>
      <c r="J43" s="2">
        <v>77398110296</v>
      </c>
      <c r="K43" s="2">
        <v>77598705467</v>
      </c>
      <c r="L43" s="2">
        <v>75359158540</v>
      </c>
      <c r="M43" s="67">
        <f t="shared" si="1"/>
        <v>-2239546927</v>
      </c>
      <c r="N43" s="1">
        <f t="shared" si="2"/>
        <v>0.97616916374874785</v>
      </c>
    </row>
    <row r="44" spans="1:14" s="1" customFormat="1" ht="20.100000000000001" customHeight="1">
      <c r="B44" s="28" t="s">
        <v>75</v>
      </c>
      <c r="C44" s="21"/>
      <c r="D44" s="2">
        <v>40000000000</v>
      </c>
      <c r="E44" s="2">
        <v>40000000000</v>
      </c>
      <c r="F44" s="2">
        <v>40000000000</v>
      </c>
      <c r="G44" s="2">
        <v>41833031769</v>
      </c>
      <c r="H44" s="2">
        <v>22457708603</v>
      </c>
      <c r="I44" s="2">
        <v>21646475218</v>
      </c>
      <c r="J44" s="2">
        <v>21698784236</v>
      </c>
      <c r="K44" s="2">
        <v>1711846323</v>
      </c>
      <c r="L44" s="2">
        <v>1233539674</v>
      </c>
      <c r="M44" s="67">
        <f t="shared" si="1"/>
        <v>-478306649</v>
      </c>
      <c r="N44" s="1">
        <f t="shared" si="2"/>
        <v>1.0024165143504058</v>
      </c>
    </row>
    <row r="45" spans="1:14" s="1" customFormat="1" ht="20.100000000000001" customHeight="1">
      <c r="B45" s="28" t="s">
        <v>225</v>
      </c>
      <c r="C45" s="21"/>
      <c r="D45" s="2"/>
      <c r="E45" s="2"/>
      <c r="F45" s="2"/>
      <c r="G45" s="32" t="s">
        <v>226</v>
      </c>
      <c r="H45" s="32">
        <v>17236206829</v>
      </c>
      <c r="I45" s="2">
        <v>43035891517</v>
      </c>
      <c r="J45" s="2">
        <v>40688267360</v>
      </c>
      <c r="K45" s="2">
        <v>67716921641</v>
      </c>
      <c r="L45" s="2">
        <v>79367666560</v>
      </c>
      <c r="M45" s="67">
        <f t="shared" si="1"/>
        <v>11650744919</v>
      </c>
      <c r="N45" s="1">
        <f t="shared" si="2"/>
        <v>0.94544962183314729</v>
      </c>
    </row>
    <row r="46" spans="1:14" s="1" customFormat="1" ht="20.100000000000001" customHeight="1">
      <c r="B46" s="28"/>
      <c r="C46" s="21"/>
      <c r="D46" s="2"/>
      <c r="E46" s="2"/>
      <c r="F46" s="2"/>
      <c r="G46" s="2"/>
      <c r="H46" s="2"/>
      <c r="I46" s="2"/>
      <c r="J46" s="2" t="s">
        <v>162</v>
      </c>
      <c r="K46" s="2" t="s">
        <v>162</v>
      </c>
      <c r="L46" s="2" t="s">
        <v>162</v>
      </c>
      <c r="M46" s="67"/>
    </row>
    <row r="47" spans="1:14" s="10" customFormat="1" ht="24.9" customHeight="1">
      <c r="B47" s="38" t="s">
        <v>5</v>
      </c>
      <c r="C47" s="26"/>
      <c r="D47" s="39">
        <f>D6+D18+D19+D20+D23+D27+D37+D40</f>
        <v>1092120209807</v>
      </c>
      <c r="E47" s="39">
        <f>E6+E18+E19+E20+E23+E27+E37+E40</f>
        <v>1003778602492</v>
      </c>
      <c r="F47" s="39">
        <v>2293517566592</v>
      </c>
      <c r="G47" s="39">
        <f t="shared" ref="G47:L47" si="6">G6+G18+G19+G20+G23+G27+G37+G40</f>
        <v>11140532966597</v>
      </c>
      <c r="H47" s="39">
        <f t="shared" si="6"/>
        <v>3503167015966</v>
      </c>
      <c r="I47" s="39">
        <f t="shared" si="6"/>
        <v>5007545626980</v>
      </c>
      <c r="J47" s="39">
        <f t="shared" si="6"/>
        <v>7120098803857</v>
      </c>
      <c r="K47" s="39">
        <f t="shared" si="6"/>
        <v>7825584449632</v>
      </c>
      <c r="L47" s="39">
        <f t="shared" si="6"/>
        <v>8080249692460</v>
      </c>
      <c r="M47" s="67">
        <f t="shared" si="1"/>
        <v>254665242828</v>
      </c>
      <c r="N47" s="229">
        <f>J47/I47</f>
        <v>1.4218739746463498</v>
      </c>
    </row>
    <row r="48" spans="1:14" s="1" customFormat="1" ht="24.9" customHeight="1">
      <c r="B48" s="38"/>
      <c r="C48" s="26"/>
      <c r="D48" s="26"/>
      <c r="E48" s="26"/>
      <c r="F48" s="40"/>
      <c r="G48" s="40"/>
      <c r="H48" s="40"/>
      <c r="I48" s="40"/>
      <c r="J48" s="40"/>
      <c r="K48" s="4"/>
      <c r="L48" s="4"/>
      <c r="M48" s="67"/>
    </row>
    <row r="49" spans="1:14" s="1" customFormat="1" ht="24.9" customHeight="1">
      <c r="B49" s="38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67"/>
    </row>
    <row r="50" spans="1:14" s="1" customFormat="1" ht="24.9" customHeight="1">
      <c r="A50" s="11" t="s">
        <v>43</v>
      </c>
      <c r="B50" s="22" t="s">
        <v>62</v>
      </c>
      <c r="C50" s="41"/>
      <c r="D50" s="24">
        <f>SUM(D51:D53)</f>
        <v>290507861841</v>
      </c>
      <c r="E50" s="24">
        <f>SUM(E51:E53)</f>
        <v>277960471041</v>
      </c>
      <c r="F50" s="24">
        <v>260806632924</v>
      </c>
      <c r="G50" s="24">
        <f t="shared" ref="G50:L50" si="7">SUM(G51:G53)</f>
        <v>212784450258</v>
      </c>
      <c r="H50" s="24">
        <f t="shared" si="7"/>
        <v>196980318635</v>
      </c>
      <c r="I50" s="24">
        <f t="shared" si="7"/>
        <v>181140914054</v>
      </c>
      <c r="J50" s="24">
        <f t="shared" si="7"/>
        <v>163824425391</v>
      </c>
      <c r="K50" s="24">
        <f t="shared" si="7"/>
        <v>148759833875</v>
      </c>
      <c r="L50" s="24">
        <f t="shared" si="7"/>
        <v>132943795308</v>
      </c>
      <c r="M50" s="67">
        <f t="shared" si="1"/>
        <v>-15816038567</v>
      </c>
      <c r="N50" s="1">
        <f t="shared" ref="N50:N63" si="8">J50/I50</f>
        <v>0.90440321694612968</v>
      </c>
    </row>
    <row r="51" spans="1:14" s="1" customFormat="1" ht="20.100000000000001" customHeight="1">
      <c r="B51" s="25" t="s">
        <v>277</v>
      </c>
      <c r="D51" s="2">
        <v>9194000</v>
      </c>
      <c r="E51" s="2">
        <v>8953000</v>
      </c>
      <c r="F51" s="2">
        <v>9181000</v>
      </c>
      <c r="G51" s="2">
        <v>16289000</v>
      </c>
      <c r="H51" s="2">
        <v>18225000</v>
      </c>
      <c r="I51" s="2">
        <v>16783000</v>
      </c>
      <c r="J51" s="2">
        <v>17580000</v>
      </c>
      <c r="K51" s="2">
        <v>322699000</v>
      </c>
      <c r="L51" s="2">
        <v>54015000</v>
      </c>
      <c r="M51" s="67">
        <f t="shared" si="1"/>
        <v>-268684000</v>
      </c>
      <c r="N51" s="1">
        <f t="shared" si="8"/>
        <v>1.0474885300601799</v>
      </c>
    </row>
    <row r="52" spans="1:14" s="1" customFormat="1" ht="20.100000000000001" customHeight="1">
      <c r="B52" s="25" t="s">
        <v>30</v>
      </c>
      <c r="D52" s="2">
        <v>8831841</v>
      </c>
      <c r="E52" s="2">
        <v>8647041</v>
      </c>
      <c r="F52" s="2">
        <v>10032924</v>
      </c>
      <c r="G52" s="2">
        <v>9018258</v>
      </c>
      <c r="H52" s="2">
        <v>9267635</v>
      </c>
      <c r="I52" s="2">
        <v>9036054</v>
      </c>
      <c r="J52" s="2">
        <v>8934391</v>
      </c>
      <c r="K52" s="2">
        <v>8174875</v>
      </c>
      <c r="L52" s="2">
        <v>8211308</v>
      </c>
      <c r="M52" s="67">
        <f t="shared" si="1"/>
        <v>36433</v>
      </c>
      <c r="N52" s="1">
        <f t="shared" si="8"/>
        <v>0.98874918188846594</v>
      </c>
    </row>
    <row r="53" spans="1:14" s="1" customFormat="1" ht="20.100000000000001" customHeight="1">
      <c r="B53" s="25" t="s">
        <v>60</v>
      </c>
      <c r="D53" s="2">
        <v>290489836000</v>
      </c>
      <c r="E53" s="80">
        <v>277942871000</v>
      </c>
      <c r="F53" s="2">
        <v>260787419000</v>
      </c>
      <c r="G53" s="2">
        <v>212759143000</v>
      </c>
      <c r="H53" s="2">
        <v>196952826000</v>
      </c>
      <c r="I53" s="2">
        <v>181115095000</v>
      </c>
      <c r="J53" s="2">
        <v>163797911000</v>
      </c>
      <c r="K53" s="2">
        <v>148428960000</v>
      </c>
      <c r="L53" s="2">
        <v>132881569000</v>
      </c>
      <c r="M53" s="67">
        <f t="shared" si="1"/>
        <v>-15547391000</v>
      </c>
      <c r="N53" s="1">
        <f t="shared" si="8"/>
        <v>0.90438574984597497</v>
      </c>
    </row>
    <row r="54" spans="1:14" s="1" customFormat="1" ht="24.9" customHeight="1">
      <c r="A54" s="11" t="s">
        <v>43</v>
      </c>
      <c r="B54" s="37" t="s">
        <v>2</v>
      </c>
      <c r="C54" s="21"/>
      <c r="D54" s="24">
        <v>2662619000</v>
      </c>
      <c r="E54" s="24">
        <v>2635825000</v>
      </c>
      <c r="F54" s="24">
        <v>3364250000</v>
      </c>
      <c r="G54" s="24">
        <v>3261209000</v>
      </c>
      <c r="H54" s="24">
        <v>3276722000</v>
      </c>
      <c r="I54" s="24">
        <v>3252169000</v>
      </c>
      <c r="J54" s="24">
        <v>3049066000</v>
      </c>
      <c r="K54" s="24">
        <v>2981267000</v>
      </c>
      <c r="L54" s="24">
        <v>2684609000</v>
      </c>
      <c r="M54" s="67">
        <f t="shared" si="1"/>
        <v>-296658000</v>
      </c>
      <c r="N54" s="1">
        <f t="shared" si="8"/>
        <v>0.93754844843549023</v>
      </c>
    </row>
    <row r="55" spans="1:14" s="1" customFormat="1" ht="24.9" customHeight="1">
      <c r="A55" s="11"/>
      <c r="B55" s="37" t="s">
        <v>3</v>
      </c>
      <c r="C55" s="21"/>
      <c r="D55" s="24">
        <f>SUM(D56:D58)</f>
        <v>110420822768</v>
      </c>
      <c r="E55" s="24">
        <f>SUM(E56:E58)</f>
        <v>106740571646</v>
      </c>
      <c r="F55" s="24">
        <v>90298041582</v>
      </c>
      <c r="G55" s="24">
        <f t="shared" ref="G55:L55" si="9">SUM(G56:G58)</f>
        <v>90667019558</v>
      </c>
      <c r="H55" s="24">
        <f t="shared" si="9"/>
        <v>88061685699</v>
      </c>
      <c r="I55" s="24">
        <f t="shared" si="9"/>
        <v>86877139396</v>
      </c>
      <c r="J55" s="24">
        <f t="shared" si="9"/>
        <v>86856815108</v>
      </c>
      <c r="K55" s="24">
        <f t="shared" si="9"/>
        <v>91701476386</v>
      </c>
      <c r="L55" s="24">
        <f t="shared" si="9"/>
        <v>90472985235</v>
      </c>
      <c r="M55" s="67">
        <f t="shared" si="1"/>
        <v>-1228491151</v>
      </c>
      <c r="N55" s="1">
        <f t="shared" si="8"/>
        <v>0.99976605712226141</v>
      </c>
    </row>
    <row r="56" spans="1:14" s="1" customFormat="1" ht="24.9" customHeight="1">
      <c r="A56" s="11" t="s">
        <v>43</v>
      </c>
      <c r="B56" s="25" t="s">
        <v>59</v>
      </c>
      <c r="C56" s="21"/>
      <c r="D56" s="2">
        <v>65059480421</v>
      </c>
      <c r="E56" s="2">
        <v>63921566129</v>
      </c>
      <c r="F56" s="2">
        <v>53542058998</v>
      </c>
      <c r="G56" s="2">
        <v>53431726391</v>
      </c>
      <c r="H56" s="2">
        <v>52860416099</v>
      </c>
      <c r="I56" s="2">
        <v>53305967592</v>
      </c>
      <c r="J56" s="2">
        <v>55250054057</v>
      </c>
      <c r="K56" s="2">
        <v>62760559540</v>
      </c>
      <c r="L56" s="2">
        <v>63997467214</v>
      </c>
      <c r="M56" s="67">
        <f t="shared" si="1"/>
        <v>1236907674</v>
      </c>
      <c r="N56" s="1">
        <f t="shared" si="8"/>
        <v>1.0364703344263422</v>
      </c>
    </row>
    <row r="57" spans="1:14" s="1" customFormat="1" ht="24.9" customHeight="1">
      <c r="A57" s="11"/>
      <c r="B57" s="25" t="s">
        <v>253</v>
      </c>
      <c r="C57" s="21"/>
      <c r="D57" s="2">
        <v>44859131000</v>
      </c>
      <c r="E57" s="2">
        <v>42181987000</v>
      </c>
      <c r="F57" s="2">
        <v>36140701044</v>
      </c>
      <c r="G57" s="2">
        <v>36570047000</v>
      </c>
      <c r="H57" s="2">
        <v>34341879000</v>
      </c>
      <c r="I57" s="2">
        <v>32768786000</v>
      </c>
      <c r="J57" s="2">
        <v>30860173000</v>
      </c>
      <c r="K57" s="2">
        <v>28254788000</v>
      </c>
      <c r="L57" s="2">
        <v>25799673000</v>
      </c>
      <c r="M57" s="67">
        <f t="shared" si="1"/>
        <v>-2455115000</v>
      </c>
      <c r="N57" s="1">
        <f t="shared" si="8"/>
        <v>0.94175515077061445</v>
      </c>
    </row>
    <row r="58" spans="1:14" s="1" customFormat="1" ht="24.9" customHeight="1">
      <c r="A58" s="11"/>
      <c r="B58" s="25" t="s">
        <v>173</v>
      </c>
      <c r="C58" s="21"/>
      <c r="D58" s="2">
        <v>502211347</v>
      </c>
      <c r="E58" s="80">
        <v>637018517</v>
      </c>
      <c r="F58" s="2">
        <v>615281540</v>
      </c>
      <c r="G58" s="2">
        <v>665246167</v>
      </c>
      <c r="H58" s="2">
        <v>859390600</v>
      </c>
      <c r="I58" s="2">
        <v>802385804</v>
      </c>
      <c r="J58" s="2">
        <v>746588051</v>
      </c>
      <c r="K58" s="2">
        <v>686128846</v>
      </c>
      <c r="L58" s="2">
        <v>675845021</v>
      </c>
      <c r="M58" s="67">
        <f t="shared" si="1"/>
        <v>-10283825</v>
      </c>
      <c r="N58" s="1">
        <f t="shared" si="8"/>
        <v>0.93046019418359505</v>
      </c>
    </row>
    <row r="59" spans="1:14" s="1" customFormat="1" ht="24.9" customHeight="1">
      <c r="A59" s="11" t="s">
        <v>43</v>
      </c>
      <c r="B59" s="37" t="s">
        <v>42</v>
      </c>
      <c r="C59" s="21"/>
      <c r="D59" s="24">
        <v>10028637512000</v>
      </c>
      <c r="E59" s="79">
        <v>9594166786000</v>
      </c>
      <c r="F59" s="31">
        <v>8544864015000</v>
      </c>
      <c r="G59" s="31">
        <v>6218095004000</v>
      </c>
      <c r="H59" s="31">
        <v>5572908286000</v>
      </c>
      <c r="I59" s="31">
        <v>5013245005000</v>
      </c>
      <c r="J59" s="31">
        <v>4224784848000</v>
      </c>
      <c r="K59" s="31">
        <v>3614068073000</v>
      </c>
      <c r="L59" s="31">
        <v>3170115263000</v>
      </c>
      <c r="M59" s="67">
        <f t="shared" si="1"/>
        <v>-443952810000</v>
      </c>
      <c r="N59" s="1">
        <f t="shared" si="8"/>
        <v>0.84272459131488231</v>
      </c>
    </row>
    <row r="60" spans="1:14" s="1" customFormat="1" ht="24.9" customHeight="1">
      <c r="A60" s="11" t="s">
        <v>43</v>
      </c>
      <c r="B60" s="46" t="s">
        <v>38</v>
      </c>
      <c r="C60" s="3"/>
      <c r="D60" s="24">
        <f>SUM(D61:D62)</f>
        <v>19477211968000</v>
      </c>
      <c r="E60" s="24">
        <f>SUM(E61:E62)</f>
        <v>21551540681000</v>
      </c>
      <c r="F60" s="24">
        <v>22625489970559</v>
      </c>
      <c r="G60" s="24">
        <f t="shared" ref="G60:L60" si="10">SUM(G61:G62)</f>
        <v>25423713533413</v>
      </c>
      <c r="H60" s="24">
        <f t="shared" si="10"/>
        <v>6676157718087</v>
      </c>
      <c r="I60" s="24">
        <f t="shared" si="10"/>
        <v>6226185000000</v>
      </c>
      <c r="J60" s="24">
        <f t="shared" si="10"/>
        <v>6250327488321</v>
      </c>
      <c r="K60" s="24">
        <f t="shared" si="10"/>
        <v>5170422832755</v>
      </c>
      <c r="L60" s="24">
        <f t="shared" si="10"/>
        <v>4954607901218</v>
      </c>
      <c r="M60" s="67">
        <f t="shared" si="1"/>
        <v>-215814931537</v>
      </c>
      <c r="N60" s="1">
        <f t="shared" si="8"/>
        <v>1.00387757323642</v>
      </c>
    </row>
    <row r="61" spans="1:14" s="1" customFormat="1" ht="20.100000000000001" customHeight="1">
      <c r="B61" s="28" t="s">
        <v>174</v>
      </c>
      <c r="C61" s="21"/>
      <c r="D61" s="2">
        <v>0</v>
      </c>
      <c r="E61" s="2">
        <v>7307213000</v>
      </c>
      <c r="F61" s="2">
        <v>316502559</v>
      </c>
      <c r="G61" s="2">
        <v>240065413</v>
      </c>
      <c r="H61" s="2">
        <v>57829087</v>
      </c>
      <c r="I61" s="2">
        <v>0</v>
      </c>
      <c r="J61" s="2">
        <v>42488321</v>
      </c>
      <c r="K61" s="2">
        <v>137832755</v>
      </c>
      <c r="L61" s="2">
        <v>222901218</v>
      </c>
      <c r="M61" s="67">
        <f t="shared" si="1"/>
        <v>85068463</v>
      </c>
      <c r="N61" s="1" t="e">
        <f t="shared" si="8"/>
        <v>#DIV/0!</v>
      </c>
    </row>
    <row r="62" spans="1:14" s="1" customFormat="1" ht="20.100000000000001" customHeight="1">
      <c r="B62" s="28" t="s">
        <v>32</v>
      </c>
      <c r="C62" s="21"/>
      <c r="D62" s="2">
        <v>19477211968000</v>
      </c>
      <c r="E62" s="2">
        <v>21544233468000</v>
      </c>
      <c r="F62" s="2">
        <v>22625173468000</v>
      </c>
      <c r="G62" s="2">
        <v>25423473468000</v>
      </c>
      <c r="H62" s="2">
        <v>6676099889000</v>
      </c>
      <c r="I62" s="2">
        <v>6226185000000</v>
      </c>
      <c r="J62" s="2">
        <v>6250285000000</v>
      </c>
      <c r="K62" s="2">
        <v>5170285000000</v>
      </c>
      <c r="L62" s="2">
        <v>4954385000000</v>
      </c>
      <c r="M62" s="67">
        <f t="shared" si="1"/>
        <v>-215900000000</v>
      </c>
      <c r="N62" s="1">
        <f t="shared" si="8"/>
        <v>1.0038707491023797</v>
      </c>
    </row>
    <row r="63" spans="1:14" s="1" customFormat="1" ht="24.9" customHeight="1">
      <c r="B63" s="19" t="s">
        <v>4</v>
      </c>
      <c r="C63" s="38"/>
      <c r="D63" s="42">
        <f>+D50+D54+D55+D59+D60</f>
        <v>29909440783609</v>
      </c>
      <c r="E63" s="42">
        <f>+E50+E54+E55+E59+E60</f>
        <v>31533044334687</v>
      </c>
      <c r="F63" s="42">
        <v>31524822910065</v>
      </c>
      <c r="G63" s="42">
        <f t="shared" ref="G63:L63" si="11">+G50+G54+G55+G59+G60</f>
        <v>31948521216229</v>
      </c>
      <c r="H63" s="42">
        <f t="shared" si="11"/>
        <v>12537384730421</v>
      </c>
      <c r="I63" s="42">
        <f t="shared" si="11"/>
        <v>11510700227450</v>
      </c>
      <c r="J63" s="42">
        <f t="shared" si="11"/>
        <v>10728842642820</v>
      </c>
      <c r="K63" s="42">
        <f t="shared" si="11"/>
        <v>9027933483016</v>
      </c>
      <c r="L63" s="42">
        <f t="shared" si="11"/>
        <v>8350824553761</v>
      </c>
      <c r="M63" s="67">
        <f t="shared" si="1"/>
        <v>-677108929255</v>
      </c>
      <c r="N63" s="1">
        <f t="shared" si="8"/>
        <v>0.93207558452738826</v>
      </c>
    </row>
    <row r="64" spans="1:14" s="1" customFormat="1" ht="24.9" customHeight="1">
      <c r="B64" s="19"/>
      <c r="C64" s="38"/>
      <c r="D64" s="42"/>
      <c r="E64" s="42"/>
      <c r="F64" s="42"/>
      <c r="G64" s="42"/>
      <c r="H64" s="42"/>
      <c r="I64" s="42"/>
      <c r="J64" s="42"/>
      <c r="K64" s="42"/>
      <c r="L64" s="42"/>
      <c r="M64" s="67"/>
    </row>
    <row r="65" spans="1:14" s="1" customFormat="1" ht="24.9" customHeight="1">
      <c r="B65" s="38" t="s">
        <v>52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67"/>
    </row>
    <row r="66" spans="1:14" s="1" customFormat="1" ht="24.9" customHeight="1">
      <c r="A66" s="11" t="s">
        <v>43</v>
      </c>
      <c r="B66" s="3" t="s">
        <v>53</v>
      </c>
      <c r="C66" s="41"/>
      <c r="D66" s="2">
        <v>0</v>
      </c>
      <c r="E66" s="2">
        <f>D68</f>
        <v>-28817320573802</v>
      </c>
      <c r="F66" s="2">
        <v>-30394988690785</v>
      </c>
      <c r="G66" s="2">
        <v>-29103954932092</v>
      </c>
      <c r="H66" s="2">
        <v>-20809775024465</v>
      </c>
      <c r="I66" s="2">
        <f>H68</f>
        <v>-9034217714455</v>
      </c>
      <c r="J66" s="2">
        <f>I68</f>
        <v>-6503154600470</v>
      </c>
      <c r="K66" s="2">
        <f>J68</f>
        <v>-3608743838963</v>
      </c>
      <c r="L66" s="2">
        <f>K68</f>
        <v>-1202349033384</v>
      </c>
      <c r="M66" s="67">
        <f t="shared" si="1"/>
        <v>2406394805579</v>
      </c>
      <c r="N66" s="1">
        <f>J66/I66</f>
        <v>0.71983593998014583</v>
      </c>
    </row>
    <row r="67" spans="1:14" s="1" customFormat="1" ht="20.100000000000001" customHeight="1">
      <c r="B67" s="3" t="s">
        <v>187</v>
      </c>
      <c r="D67" s="2">
        <f>+D68-D66</f>
        <v>-28817320573802</v>
      </c>
      <c r="E67" s="80">
        <f>+E68-E66</f>
        <v>-1711945158393</v>
      </c>
      <c r="F67" s="2">
        <v>1163683347312</v>
      </c>
      <c r="G67" s="2">
        <v>8294179907627</v>
      </c>
      <c r="H67" s="2">
        <v>11775557310010</v>
      </c>
      <c r="I67" s="2">
        <v>2531063113985</v>
      </c>
      <c r="J67" s="2">
        <v>2894410761507</v>
      </c>
      <c r="K67" s="2">
        <f>K68-K66</f>
        <v>2406394805579</v>
      </c>
      <c r="L67" s="2">
        <f>L68-L66</f>
        <v>931774172083</v>
      </c>
      <c r="M67" s="67">
        <f t="shared" si="1"/>
        <v>-1474620633496</v>
      </c>
      <c r="N67" s="1">
        <f>J67/I67</f>
        <v>1.143555348546774</v>
      </c>
    </row>
    <row r="68" spans="1:14" s="8" customFormat="1" ht="24.9" customHeight="1">
      <c r="B68" s="38" t="s">
        <v>54</v>
      </c>
      <c r="C68" s="43"/>
      <c r="D68" s="44">
        <f>+D70-D63</f>
        <v>-28817320573802</v>
      </c>
      <c r="E68" s="84">
        <f>+E70-E63</f>
        <v>-30529265732195</v>
      </c>
      <c r="F68" s="44">
        <v>-29231305343473</v>
      </c>
      <c r="G68" s="44">
        <f>+G70-G63</f>
        <v>-20807988249632</v>
      </c>
      <c r="H68" s="44">
        <f>+H70-H63</f>
        <v>-9034217714455</v>
      </c>
      <c r="I68" s="44">
        <f>+I70-I63</f>
        <v>-6503154600470</v>
      </c>
      <c r="J68" s="44">
        <f>+J70-J63</f>
        <v>-3608743838963</v>
      </c>
      <c r="K68" s="44">
        <f>K47-K63</f>
        <v>-1202349033384</v>
      </c>
      <c r="L68" s="44">
        <f>L47-L63</f>
        <v>-270574861301</v>
      </c>
      <c r="M68" s="67">
        <f t="shared" si="1"/>
        <v>931774172083</v>
      </c>
      <c r="N68" s="229">
        <f>J68/I68</f>
        <v>0.55492204332681661</v>
      </c>
    </row>
    <row r="69" spans="1:14" s="8" customFormat="1" ht="24.9" customHeight="1">
      <c r="B69" s="38"/>
      <c r="C69" s="43"/>
      <c r="D69" s="44"/>
      <c r="E69" s="44"/>
      <c r="F69" s="44"/>
      <c r="G69" s="44"/>
      <c r="H69" s="44"/>
      <c r="I69" s="44"/>
      <c r="J69" s="44"/>
      <c r="K69" s="44"/>
      <c r="L69" s="44"/>
      <c r="M69" s="67"/>
      <c r="N69" s="1"/>
    </row>
    <row r="70" spans="1:14" s="8" customFormat="1" ht="24.9" customHeight="1">
      <c r="B70" s="38" t="s">
        <v>55</v>
      </c>
      <c r="C70" s="38"/>
      <c r="D70" s="42">
        <f>+D47</f>
        <v>1092120209807</v>
      </c>
      <c r="E70" s="42">
        <f>+E47</f>
        <v>1003778602492</v>
      </c>
      <c r="F70" s="42">
        <v>2293517566592</v>
      </c>
      <c r="G70" s="42">
        <f t="shared" ref="G70:L70" si="12">+G47</f>
        <v>11140532966597</v>
      </c>
      <c r="H70" s="42">
        <f t="shared" si="12"/>
        <v>3503167015966</v>
      </c>
      <c r="I70" s="42">
        <f t="shared" si="12"/>
        <v>5007545626980</v>
      </c>
      <c r="J70" s="42">
        <f t="shared" si="12"/>
        <v>7120098803857</v>
      </c>
      <c r="K70" s="42">
        <f t="shared" si="12"/>
        <v>7825584449632</v>
      </c>
      <c r="L70" s="42">
        <f t="shared" si="12"/>
        <v>8080249692460</v>
      </c>
      <c r="M70" s="67">
        <f t="shared" si="1"/>
        <v>254665242828</v>
      </c>
      <c r="N70" s="229">
        <f>J70/I70</f>
        <v>1.4218739746463498</v>
      </c>
    </row>
    <row r="71" spans="1:14" s="8" customFormat="1" ht="24.9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4" s="8" customFormat="1" ht="24.9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4" s="8" customFormat="1" ht="24.9" customHeight="1"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4" s="8" customFormat="1" ht="24.9" customHeight="1">
      <c r="B74" s="5"/>
      <c r="C74" s="3"/>
      <c r="D74" s="3"/>
      <c r="E74" s="3"/>
      <c r="F74" s="4"/>
      <c r="G74" s="4"/>
      <c r="H74" s="4"/>
      <c r="I74" s="4"/>
      <c r="J74" s="4"/>
      <c r="K74" s="4"/>
      <c r="L74" s="4"/>
    </row>
    <row r="75" spans="1:14" ht="15.9" customHeight="1"/>
    <row r="76" spans="1:14" ht="15.9" customHeight="1"/>
    <row r="77" spans="1:14" ht="15.9" customHeight="1"/>
    <row r="78" spans="1:14" ht="15.9" customHeight="1"/>
    <row r="79" spans="1:14" ht="15.9" customHeight="1"/>
    <row r="80" spans="1:14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</sheetData>
  <autoFilter ref="A4:N70"/>
  <customSheetViews>
    <customSheetView guid="{FCEC90E1-064A-47C2-BBCA-B539C4D7DA04}" scale="75" showPageBreaks="1" fitToPage="1" printArea="1" showAutoFilter="1" hiddenRows="1" hiddenColumns="1" state="hidden" view="pageBreakPreview" topLeftCell="B1">
      <pane xSplit="7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1"/>
      <headerFooter alignWithMargins="0">
        <oddHeader>&amp;R&amp;D</oddHeader>
      </headerFooter>
      <autoFilter ref="A4:N70"/>
    </customSheetView>
    <customSheetView guid="{C0EB92A2-550F-4994-BABC-FD160CA8AEF3}" scale="75" showPageBreaks="1" fitToPage="1" printArea="1" showAutoFilter="1" hiddenRows="1" hiddenColumns="1" view="pageBreakPreview" topLeftCell="B1">
      <pane xSplit="7" ySplit="4" topLeftCell="J61" activePane="bottomRight" state="frozen"/>
      <selection pane="bottomRight" activeCell="L67" sqref="L67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2"/>
      <headerFooter alignWithMargins="0">
        <oddHeader>&amp;R&amp;D</oddHeader>
      </headerFooter>
      <autoFilter ref="B1:O1"/>
    </customSheetView>
    <customSheetView guid="{345E6AB3-76D0-436A-B51D-132C5D34B360}" scale="75" showPageBreaks="1" fitToPage="1" printArea="1" showAutoFilter="1" hiddenRows="1" hiddenColumns="1" state="hidden" view="pageBreakPreview" topLeftCell="B1">
      <pane xSplit="7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3"/>
      <headerFooter alignWithMargins="0">
        <oddHeader>&amp;R&amp;D</oddHeader>
      </headerFooter>
      <autoFilter ref="A4:N70"/>
    </customSheetView>
  </customSheetViews>
  <mergeCells count="4">
    <mergeCell ref="B1:I1"/>
    <mergeCell ref="B18:C18"/>
    <mergeCell ref="B19:C19"/>
    <mergeCell ref="B20:C20"/>
  </mergeCells>
  <phoneticPr fontId="4"/>
  <printOptions horizontalCentered="1"/>
  <pageMargins left="0.59055118110236227" right="0.19685039370078741" top="0.39370078740157483" bottom="0" header="0.51181102362204722" footer="0.51181102362204722"/>
  <pageSetup paperSize="9" scale="51" orientation="portrait" r:id="rId4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20</vt:i4>
      </vt:variant>
    </vt:vector>
  </HeadingPairs>
  <TitlesOfParts>
    <vt:vector size="38" baseType="lpstr">
      <vt:lpstr>貸借対照表</vt:lpstr>
      <vt:lpstr>業務費用計算書</vt:lpstr>
      <vt:lpstr>資産・負債差額増減計算書</vt:lpstr>
      <vt:lpstr>区分別収支計算書</vt:lpstr>
      <vt:lpstr>24BS</vt:lpstr>
      <vt:lpstr>24ＰＬ、SS </vt:lpstr>
      <vt:lpstr>24ＣＦ </vt:lpstr>
      <vt:lpstr>24ＰＬ＋BS（精算表)</vt:lpstr>
      <vt:lpstr>23BS</vt:lpstr>
      <vt:lpstr>23ＰＬ、SS</vt:lpstr>
      <vt:lpstr>23ＣＦ</vt:lpstr>
      <vt:lpstr>23ＰＬ＋BS（精算表) </vt:lpstr>
      <vt:lpstr>23システム入力用シート</vt:lpstr>
      <vt:lpstr>22BS</vt:lpstr>
      <vt:lpstr>22ＰＬ、SS</vt:lpstr>
      <vt:lpstr>22ＣＦ</vt:lpstr>
      <vt:lpstr>22ＰＬ＋BS（精算表) </vt:lpstr>
      <vt:lpstr>22システム入力用シート</vt:lpstr>
      <vt:lpstr>'22BS'!Print_Area</vt:lpstr>
      <vt:lpstr>'22ＰＬ、SS'!Print_Area</vt:lpstr>
      <vt:lpstr>'22ＰＬ＋BS（精算表) '!Print_Area</vt:lpstr>
      <vt:lpstr>'22システム入力用シート'!Print_Area</vt:lpstr>
      <vt:lpstr>'23BS'!Print_Area</vt:lpstr>
      <vt:lpstr>'23ＰＬ、SS'!Print_Area</vt:lpstr>
      <vt:lpstr>'23ＰＬ＋BS（精算表) '!Print_Area</vt:lpstr>
      <vt:lpstr>'23システム入力用シート'!Print_Area</vt:lpstr>
      <vt:lpstr>'24BS'!Print_Area</vt:lpstr>
      <vt:lpstr>'24ＰＬ、SS '!Print_Area</vt:lpstr>
      <vt:lpstr>'24ＰＬ＋BS（精算表)'!Print_Area</vt:lpstr>
      <vt:lpstr>業務費用計算書!Print_Area</vt:lpstr>
      <vt:lpstr>区分別収支計算書!Print_Area</vt:lpstr>
      <vt:lpstr>資産・負債差額増減計算書!Print_Area</vt:lpstr>
      <vt:lpstr>貸借対照表!Print_Area</vt:lpstr>
      <vt:lpstr>'22ＰＬ＋BS（精算表) '!Print_Titles</vt:lpstr>
      <vt:lpstr>'22システム入力用シート'!Print_Titles</vt:lpstr>
      <vt:lpstr>'23ＰＬ＋BS（精算表) '!Print_Titles</vt:lpstr>
      <vt:lpstr>'23システム入力用シート'!Print_Titles</vt:lpstr>
      <vt:lpstr>'24ＰＬ＋BS（精算表)'!Print_Titles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2016-09-23T01:49:07Z</cp:lastPrinted>
  <dcterms:created xsi:type="dcterms:W3CDTF">2004-01-13T00:39:08Z</dcterms:created>
  <dcterms:modified xsi:type="dcterms:W3CDTF">2017-01-26T02:19:57Z</dcterms:modified>
</cp:coreProperties>
</file>