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財務調査課\03 財政健全化係\■　健全化判断比率（01算定様式等）\H29算定（H28決算）\06 様式更新\290620_様式修正\"/>
    </mc:Choice>
  </mc:AlternateContent>
  <bookViews>
    <workbookView xWindow="0" yWindow="0" windowWidth="23040" windowHeight="9408" tabRatio="874"/>
  </bookViews>
  <sheets>
    <sheet name="総括表" sheetId="1" r:id="rId1"/>
    <sheet name="●財政力附表" sheetId="91" r:id="rId2"/>
    <sheet name="●道路橋りょう費" sheetId="41" r:id="rId3"/>
    <sheet name="●河川費" sheetId="84" r:id="rId4"/>
    <sheet name="●港湾費（港湾）" sheetId="65" r:id="rId5"/>
    <sheet name="●港湾費（漁港）" sheetId="66" r:id="rId6"/>
    <sheet name="●高等学校費" sheetId="43" r:id="rId7"/>
    <sheet name="●衛生費" sheetId="102" r:id="rId8"/>
    <sheet name="●附表" sheetId="103" r:id="rId9"/>
    <sheet name="●注" sheetId="104" r:id="rId10"/>
    <sheet name="●高齢者保健福祉費" sheetId="90" r:id="rId11"/>
    <sheet name="●農業行政費(1)" sheetId="45" r:id="rId12"/>
    <sheet name="●農業行政費(2)" sheetId="46" r:id="rId13"/>
    <sheet name="●林野行政費" sheetId="89" r:id="rId14"/>
    <sheet name="●地域振興費・その１" sheetId="75" r:id="rId15"/>
    <sheet name="●地域振興費・その２ " sheetId="83" r:id="rId16"/>
    <sheet name="●地域振興費・その３" sheetId="77" r:id="rId17"/>
    <sheet name="●附表１（財政力補正係数）" sheetId="78" r:id="rId18"/>
    <sheet name="●附表２（新幹線割増）" sheetId="79" r:id="rId19"/>
    <sheet name="●附表３（財政力係数）" sheetId="105" r:id="rId20"/>
    <sheet name="●標準財政規模" sheetId="80" r:id="rId21"/>
    <sheet name="●災害復旧費" sheetId="92" r:id="rId22"/>
    <sheet name="●補正（10以前）" sheetId="93" r:id="rId23"/>
    <sheet name="●補正（11以降）" sheetId="94" r:id="rId24"/>
    <sheet name="●減収補填債" sheetId="95" r:id="rId25"/>
    <sheet name="●臨時財政特例" sheetId="96" r:id="rId26"/>
    <sheet name="●財源対策債" sheetId="97" r:id="rId27"/>
    <sheet name="●減税補填債" sheetId="98" r:id="rId28"/>
    <sheet name="●臨時税収補填・臨時財政対策" sheetId="99" r:id="rId29"/>
    <sheet name="●緊防債" sheetId="100" r:id="rId30"/>
    <sheet name="●その他公債費" sheetId="101" r:id="rId31"/>
  </sheets>
  <externalReferences>
    <externalReference r:id="rId32"/>
    <externalReference r:id="rId33"/>
  </externalReferences>
  <definedNames>
    <definedName name="_xlnm.Print_Area" localSheetId="7">●衛生費!$A$1:$L$238</definedName>
    <definedName name="_xlnm.Print_Area" localSheetId="3">●河川費!$A$1:$K$122</definedName>
    <definedName name="_xlnm.Print_Area" localSheetId="5">'[1]その３（旧〃その土）'!#REF!</definedName>
    <definedName name="_xlnm.Print_Area" localSheetId="10">●高齢者保健福祉費!$A$1:$L$21</definedName>
    <definedName name="_xlnm.Print_Area" localSheetId="21">●災害復旧費!$A$1:$AN$45</definedName>
    <definedName name="_xlnm.Print_Area" localSheetId="1">●財政力附表!$A$1:$AM$70</definedName>
    <definedName name="_xlnm.Print_Area" localSheetId="14">●地域振興費・その１!$A$1:$K$170</definedName>
    <definedName name="_xlnm.Print_Area" localSheetId="15">'●地域振興費・その２ '!$A$1:$K$242</definedName>
    <definedName name="_xlnm.Print_Area" localSheetId="16">●地域振興費・その３!$A$1:$K$521</definedName>
    <definedName name="_xlnm.Print_Area" localSheetId="9">●注!$A$1:$I$33</definedName>
    <definedName name="_xlnm.Print_Area" localSheetId="2">●道路橋りょう費!$A$1:$K$244</definedName>
    <definedName name="_xlnm.Print_Area" localSheetId="11">'●農業行政費(1)'!$A$1:$M$101</definedName>
    <definedName name="_xlnm.Print_Area" localSheetId="12">'●農業行政費(2)'!$A$1:$L$155</definedName>
    <definedName name="_xlnm.Print_Area" localSheetId="20">●標準財政規模!$B$1:$D$54</definedName>
    <definedName name="_xlnm.Print_Area" localSheetId="17">'●附表１（財政力補正係数）'!$A$1:$AK$41</definedName>
    <definedName name="_xlnm.Print_Area" localSheetId="18">'●附表２（新幹線割増）'!$A$1:$AK$40</definedName>
    <definedName name="_xlnm.Print_Area" localSheetId="19">'●附表３（財政力係数）'!$A$1:$AM$40</definedName>
    <definedName name="_xlnm.Print_Area" localSheetId="13">●林野行政費!$A$1:$L$78</definedName>
    <definedName name="_xlnm.Print_Area" localSheetId="0">総括表!$A$1:$O$41</definedName>
    <definedName name="_xlnm.Print_Area">'[1]その３（旧〃その土）'!#REF!</definedName>
    <definedName name="_xlnm.Print_Titles" localSheetId="20">●標準財政規模!$B:$B</definedName>
    <definedName name="Z_091C5B97_CD32_4120_8AA6_C8A4EB877CC4_.wvu.PrintArea" localSheetId="3" hidden="1">●河川費!$A$1:$K$122</definedName>
    <definedName name="Z_091C5B97_CD32_4120_8AA6_C8A4EB877CC4_.wvu.PrintArea" localSheetId="10" hidden="1">●高齢者保健福祉費!$A$1:$L$48</definedName>
    <definedName name="Z_091C5B97_CD32_4120_8AA6_C8A4EB877CC4_.wvu.PrintArea" localSheetId="21" hidden="1">●災害復旧費!$A$1:$AN$45</definedName>
    <definedName name="Z_091C5B97_CD32_4120_8AA6_C8A4EB877CC4_.wvu.PrintArea" localSheetId="1" hidden="1">●財政力附表!$A$1:$AM$70</definedName>
    <definedName name="Z_091C5B97_CD32_4120_8AA6_C8A4EB877CC4_.wvu.PrintArea" localSheetId="2" hidden="1">●道路橋りょう費!$A$1:$K$244</definedName>
    <definedName name="Z_091C5B97_CD32_4120_8AA6_C8A4EB877CC4_.wvu.PrintArea" localSheetId="13" hidden="1">●林野行政費!$A$1:$L$78</definedName>
    <definedName name="Z_091C5B97_CD32_4120_8AA6_C8A4EB877CC4_.wvu.PrintArea" localSheetId="0" hidden="1">総括表!$A$1:$O$41</definedName>
    <definedName name="Z_186D98DC_D35D_4B9E_8825_364C651E4C67_.wvu.PrintArea" localSheetId="7" hidden="1">●衛生費!$A$1:$L$244</definedName>
    <definedName name="Z_186D98DC_D35D_4B9E_8825_364C651E4C67_.wvu.PrintArea" localSheetId="10" hidden="1">●高齢者保健福祉費!$A$1:$L$48</definedName>
    <definedName name="Z_186D98DC_D35D_4B9E_8825_364C651E4C67_.wvu.PrintArea" localSheetId="21" hidden="1">●災害復旧費!$A$1:$AN$45</definedName>
    <definedName name="Z_186D98DC_D35D_4B9E_8825_364C651E4C67_.wvu.PrintArea" localSheetId="1" hidden="1">●財政力附表!$A$1:$AM$70</definedName>
    <definedName name="Z_186D98DC_D35D_4B9E_8825_364C651E4C67_.wvu.PrintArea" localSheetId="9" hidden="1">●注!$A$1:$I$33</definedName>
    <definedName name="Z_186D98DC_D35D_4B9E_8825_364C651E4C67_.wvu.PrintArea" localSheetId="2" hidden="1">●道路橋りょう費!$A$1:$K$244</definedName>
    <definedName name="Z_186D98DC_D35D_4B9E_8825_364C651E4C67_.wvu.PrintArea" localSheetId="13" hidden="1">●林野行政費!$A$1:$L$78</definedName>
    <definedName name="Z_186D98DC_D35D_4B9E_8825_364C651E4C67_.wvu.PrintArea" localSheetId="0" hidden="1">総括表!$A$1:$O$41</definedName>
    <definedName name="Z_403A6C52_29D5_4466_8489_E1D5664E8917_.wvu.PrintArea" localSheetId="7" hidden="1">●衛生費!$A$1:$L$244</definedName>
    <definedName name="Z_403A6C52_29D5_4466_8489_E1D5664E8917_.wvu.PrintArea" localSheetId="9" hidden="1">●注!$A$1:$I$33</definedName>
    <definedName name="Z_67DAEC92_6E56_40F2_8420_1A0C9C11A227_.wvu.PrintArea" localSheetId="7" hidden="1">●衛生費!$A$1:$L$244</definedName>
    <definedName name="Z_67DAEC92_6E56_40F2_8420_1A0C9C11A227_.wvu.PrintArea" localSheetId="10" hidden="1">●高齢者保健福祉費!$A$1:$L$50</definedName>
    <definedName name="Z_67DAEC92_6E56_40F2_8420_1A0C9C11A227_.wvu.PrintArea" localSheetId="21" hidden="1">●災害復旧費!$A$1:$AN$45</definedName>
    <definedName name="Z_67DAEC92_6E56_40F2_8420_1A0C9C11A227_.wvu.PrintArea" localSheetId="1" hidden="1">●財政力附表!$A$1:$AM$70</definedName>
    <definedName name="Z_67DAEC92_6E56_40F2_8420_1A0C9C11A227_.wvu.PrintArea" localSheetId="9" hidden="1">●注!$A$1:$I$33</definedName>
    <definedName name="Z_67DAEC92_6E56_40F2_8420_1A0C9C11A227_.wvu.PrintArea" localSheetId="2" hidden="1">●道路橋りょう費!$A$1:$K$244</definedName>
    <definedName name="Z_67DAEC92_6E56_40F2_8420_1A0C9C11A227_.wvu.PrintArea" localSheetId="13" hidden="1">●林野行政費!$A$1:$L$78</definedName>
    <definedName name="Z_67DAEC92_6E56_40F2_8420_1A0C9C11A227_.wvu.PrintArea" localSheetId="0" hidden="1">総括表!$A$1:$O$41</definedName>
    <definedName name="Z_7259DF33_5DAD_405F_8EF3_BB0E22930747_.wvu.PrintArea" localSheetId="3" hidden="1">●河川費!$A$1:$K$122</definedName>
    <definedName name="Z_85D9440D_E941_4118_8A88_6E3224C6294C_.wvu.PrintArea" localSheetId="7" hidden="1">●衛生費!$A$1:$L$244</definedName>
    <definedName name="Z_85D9440D_E941_4118_8A88_6E3224C6294C_.wvu.PrintArea" localSheetId="3" hidden="1">●河川費!$A$1:$K$122</definedName>
    <definedName name="Z_85D9440D_E941_4118_8A88_6E3224C6294C_.wvu.PrintArea" localSheetId="10" hidden="1">●高齢者保健福祉費!$A$1:$L$48</definedName>
    <definedName name="Z_85D9440D_E941_4118_8A88_6E3224C6294C_.wvu.PrintArea" localSheetId="21" hidden="1">●災害復旧費!$A$1:$AN$45</definedName>
    <definedName name="Z_85D9440D_E941_4118_8A88_6E3224C6294C_.wvu.PrintArea" localSheetId="1" hidden="1">●財政力附表!$A$1:$AM$70</definedName>
    <definedName name="Z_85D9440D_E941_4118_8A88_6E3224C6294C_.wvu.PrintArea" localSheetId="9" hidden="1">●注!$A$1:$I$33</definedName>
    <definedName name="Z_85D9440D_E941_4118_8A88_6E3224C6294C_.wvu.PrintArea" localSheetId="2" hidden="1">●道路橋りょう費!$A$1:$K$244</definedName>
    <definedName name="Z_85D9440D_E941_4118_8A88_6E3224C6294C_.wvu.PrintArea" localSheetId="13" hidden="1">●林野行政費!$A$1:$L$78</definedName>
    <definedName name="Z_85D9440D_E941_4118_8A88_6E3224C6294C_.wvu.PrintArea" localSheetId="0" hidden="1">総括表!$A$1:$O$41</definedName>
    <definedName name="Z_89E62CC9_A737_4EBB_ACF7_9982F7D0A89E_.wvu.PrintArea" localSheetId="7" hidden="1">●衛生費!$A$1:$L$244</definedName>
    <definedName name="Z_89E62CC9_A737_4EBB_ACF7_9982F7D0A89E_.wvu.PrintArea" localSheetId="9" hidden="1">●注!$A$1:$I$33</definedName>
    <definedName name="Z_9ECE7ECB_A6AB_4CE1_B785_06EDCCF0D87B_.wvu.PrintArea" localSheetId="7" hidden="1">●衛生費!$A$1:$L$244</definedName>
    <definedName name="Z_9ECE7ECB_A6AB_4CE1_B785_06EDCCF0D87B_.wvu.PrintArea" localSheetId="10" hidden="1">●高齢者保健福祉費!$A$1:$L$50</definedName>
    <definedName name="Z_9ECE7ECB_A6AB_4CE1_B785_06EDCCF0D87B_.wvu.PrintArea" localSheetId="21" hidden="1">●災害復旧費!$A$1:$AN$45</definedName>
    <definedName name="Z_9ECE7ECB_A6AB_4CE1_B785_06EDCCF0D87B_.wvu.PrintArea" localSheetId="1" hidden="1">●財政力附表!$A$1:$AM$70</definedName>
    <definedName name="Z_9ECE7ECB_A6AB_4CE1_B785_06EDCCF0D87B_.wvu.PrintArea" localSheetId="9" hidden="1">●注!$A$1:$I$33</definedName>
    <definedName name="Z_9ECE7ECB_A6AB_4CE1_B785_06EDCCF0D87B_.wvu.PrintArea" localSheetId="2" hidden="1">●道路橋りょう費!$A$1:$K$244</definedName>
    <definedName name="Z_9ECE7ECB_A6AB_4CE1_B785_06EDCCF0D87B_.wvu.PrintArea" localSheetId="13" hidden="1">●林野行政費!$A$1:$L$78</definedName>
    <definedName name="Z_9ECE7ECB_A6AB_4CE1_B785_06EDCCF0D87B_.wvu.PrintArea" localSheetId="0" hidden="1">総括表!$A$1:$O$41</definedName>
    <definedName name="Z_B561B137_3699_4FA9_8524_BB68B904777D_.wvu.PrintArea" localSheetId="7" hidden="1">●衛生費!$A$1:$L$244</definedName>
    <definedName name="Z_B561B137_3699_4FA9_8524_BB68B904777D_.wvu.PrintArea" localSheetId="10" hidden="1">●高齢者保健福祉費!$A$1:$L$50</definedName>
    <definedName name="Z_B561B137_3699_4FA9_8524_BB68B904777D_.wvu.PrintArea" localSheetId="21" hidden="1">●災害復旧費!$A$1:$AN$45</definedName>
    <definedName name="Z_B561B137_3699_4FA9_8524_BB68B904777D_.wvu.PrintArea" localSheetId="1" hidden="1">●財政力附表!$A$1:$AM$70</definedName>
    <definedName name="Z_B561B137_3699_4FA9_8524_BB68B904777D_.wvu.PrintArea" localSheetId="9" hidden="1">●注!$A$1:$I$33</definedName>
    <definedName name="Z_B561B137_3699_4FA9_8524_BB68B904777D_.wvu.PrintArea" localSheetId="2" hidden="1">●道路橋りょう費!$A$1:$K$244</definedName>
    <definedName name="Z_B561B137_3699_4FA9_8524_BB68B904777D_.wvu.PrintArea" localSheetId="13" hidden="1">●林野行政費!$A$1:$L$78</definedName>
    <definedName name="Z_B561B137_3699_4FA9_8524_BB68B904777D_.wvu.PrintArea" localSheetId="0" hidden="1">総括表!$A$1:$O$41</definedName>
    <definedName name="Z_E5AAB5D4_866A_40A4_BD2A_91E3D1522FB7_.wvu.PrintArea" localSheetId="7" hidden="1">●衛生費!$A$1:$L$244</definedName>
    <definedName name="Z_E5AAB5D4_866A_40A4_BD2A_91E3D1522FB7_.wvu.PrintArea" localSheetId="10" hidden="1">●高齢者保健福祉費!$A$1:$L$50</definedName>
    <definedName name="Z_E5AAB5D4_866A_40A4_BD2A_91E3D1522FB7_.wvu.PrintArea" localSheetId="21" hidden="1">●災害復旧費!$A$1:$AN$45</definedName>
    <definedName name="Z_E5AAB5D4_866A_40A4_BD2A_91E3D1522FB7_.wvu.PrintArea" localSheetId="1" hidden="1">●財政力附表!$A$1:$AM$70</definedName>
    <definedName name="Z_E5AAB5D4_866A_40A4_BD2A_91E3D1522FB7_.wvu.PrintArea" localSheetId="9" hidden="1">●注!$A$1:$I$33</definedName>
    <definedName name="Z_E5AAB5D4_866A_40A4_BD2A_91E3D1522FB7_.wvu.PrintArea" localSheetId="2" hidden="1">●道路橋りょう費!$A$1:$K$244</definedName>
    <definedName name="Z_E5AAB5D4_866A_40A4_BD2A_91E3D1522FB7_.wvu.PrintArea" localSheetId="13" hidden="1">●林野行政費!$A$1:$L$78</definedName>
    <definedName name="Z_E5AAB5D4_866A_40A4_BD2A_91E3D1522FB7_.wvu.PrintArea" localSheetId="0" hidden="1">総括表!$A$1:$O$41</definedName>
    <definedName name="Z_E8C7F1C9_9D7F_4A64_A2AD_2F44BD3A3BD2_.wvu.PrintArea" localSheetId="3" hidden="1">●河川費!$A$1:$K$122</definedName>
    <definedName name="Z_E8C7F1C9_9D7F_4A64_A2AD_2F44BD3A3BD2_.wvu.PrintArea" localSheetId="10" hidden="1">●高齢者保健福祉費!$A$1:$L$48</definedName>
    <definedName name="Z_E8C7F1C9_9D7F_4A64_A2AD_2F44BD3A3BD2_.wvu.PrintArea" localSheetId="21" hidden="1">●災害復旧費!$A$1:$AN$45</definedName>
    <definedName name="Z_E8C7F1C9_9D7F_4A64_A2AD_2F44BD3A3BD2_.wvu.PrintArea" localSheetId="1" hidden="1">●財政力附表!$A$1:$AM$70</definedName>
    <definedName name="Z_E8C7F1C9_9D7F_4A64_A2AD_2F44BD3A3BD2_.wvu.PrintArea" localSheetId="2" hidden="1">●道路橋りょう費!$A$1:$K$244</definedName>
    <definedName name="Z_E8C7F1C9_9D7F_4A64_A2AD_2F44BD3A3BD2_.wvu.PrintArea" localSheetId="13" hidden="1">●林野行政費!$A$1:$L$78</definedName>
    <definedName name="Z_E8C7F1C9_9D7F_4A64_A2AD_2F44BD3A3BD2_.wvu.PrintArea" localSheetId="0" hidden="1">総括表!$A$1:$O$41</definedName>
    <definedName name="一枚目" localSheetId="17">'●附表１（財政力補正係数）'!#REF!</definedName>
    <definedName name="一枚目" localSheetId="18">'●附表２（新幹線割増）'!#REF!</definedName>
    <definedName name="一枚目" localSheetId="19">'●附表３（財政力係数）'!#REF!</definedName>
    <definedName name="三枚目" localSheetId="7">'[1]その３（旧〃その土）'!#REF!</definedName>
    <definedName name="三枚目" localSheetId="3">'[1]その３（旧〃その土）'!#REF!</definedName>
    <definedName name="三枚目" localSheetId="5">'[1]その３（旧〃その土）'!#REF!</definedName>
    <definedName name="三枚目" localSheetId="10">'[1]その３（旧〃その土）'!#REF!</definedName>
    <definedName name="三枚目" localSheetId="1">'[1]その３（旧〃その土）'!#REF!</definedName>
    <definedName name="三枚目" localSheetId="15">'[1]その３（旧〃その土）'!#REF!</definedName>
    <definedName name="三枚目" localSheetId="9">'[1]その３（旧〃その土）'!#REF!</definedName>
    <definedName name="三枚目" localSheetId="2">'[2]その３（旧〃その土）'!#REF!</definedName>
    <definedName name="三枚目" localSheetId="8">'[1]その３（旧〃その土）'!#REF!</definedName>
    <definedName name="三枚目" localSheetId="17">'●附表１（財政力補正係数）'!$B$2:$AJ$4</definedName>
    <definedName name="三枚目" localSheetId="18">'●附表２（新幹線割増）'!$C$2:$AI$38</definedName>
    <definedName name="三枚目" localSheetId="19">'●附表３（財政力係数）'!$B$2:$AL$4</definedName>
    <definedName name="三枚目" localSheetId="13">'[1]その３（旧〃その土）'!#REF!</definedName>
    <definedName name="三枚目">'[1]その３（旧〃その土）'!#REF!</definedName>
    <definedName name="二枚名" localSheetId="7">'[1]その３（旧〃その土）'!#REF!</definedName>
    <definedName name="二枚名" localSheetId="3">'[1]その３（旧〃その土）'!#REF!</definedName>
    <definedName name="二枚名" localSheetId="5">'[1]その３（旧〃その土）'!#REF!</definedName>
    <definedName name="二枚名" localSheetId="1">'[1]その３（旧〃その土）'!#REF!</definedName>
    <definedName name="二枚名" localSheetId="15">'[1]その３（旧〃その土）'!#REF!</definedName>
    <definedName name="二枚名" localSheetId="9">'[1]その３（旧〃その土）'!#REF!</definedName>
    <definedName name="二枚名" localSheetId="2">'[2]その３（旧〃その土）'!#REF!</definedName>
    <definedName name="二枚名" localSheetId="8">'[1]その３（旧〃その土）'!#REF!</definedName>
    <definedName name="二枚名" localSheetId="17">'●附表１（財政力補正係数）'!#REF!</definedName>
    <definedName name="二枚名" localSheetId="18">'●附表２（新幹線割増）'!#REF!</definedName>
    <definedName name="二枚名" localSheetId="19">'●附表３（財政力係数）'!#REF!</definedName>
    <definedName name="二枚名" localSheetId="13">'[1]その３（旧〃その土）'!#REF!</definedName>
    <definedName name="二枚名">'[1]その３（旧〃その土）'!#REF!</definedName>
  </definedNames>
  <calcPr calcId="152511"/>
  <customWorkbookViews>
    <customWorkbookView name="交付税課 - 個人用ビュー" guid="{E8C7F1C9-9D7F-4A64-A2AD-2F44BD3A3BD2}" mergeInterval="0" personalView="1" maximized="1" xWindow="1" yWindow="1" windowWidth="1436" windowHeight="674" tabRatio="874" activeSheetId="2"/>
    <customWorkbookView name="010347 - 個人用ビュー" guid="{186D98DC-D35D-4B9E-8825-364C651E4C67}" mergeInterval="0" personalView="1" maximized="1" xWindow="1" yWindow="1" windowWidth="1396" windowHeight="824" tabRatio="874" activeSheetId="11"/>
    <customWorkbookView name="010937 - 個人用ビュー" guid="{B561B137-3699-4FA9-8524-BB68B904777D}" mergeInterval="0" personalView="1" maximized="1" xWindow="1" yWindow="1" windowWidth="1396" windowHeight="824" tabRatio="874" activeSheetId="1"/>
    <customWorkbookView name="和田克彦 - 個人用ビュー" guid="{67DAEC92-6E56-40F2-8420-1A0C9C11A227}" mergeInterval="0" personalView="1" maximized="1" xWindow="1" yWindow="1" windowWidth="1042" windowHeight="530" tabRatio="874" activeSheetId="14"/>
    <customWorkbookView name="010348 - 個人用ビュー" guid="{E5AAB5D4-866A-40A4-BD2A-91E3D1522FB7}" mergeInterval="0" personalView="1" maximized="1" xWindow="1" yWindow="1" windowWidth="1396" windowHeight="824" tabRatio="874" activeSheetId="12"/>
    <customWorkbookView name="007169 - 個人用ビュー" guid="{9ECE7ECB-A6AB-4CE1-B785-06EDCCF0D87B}" mergeInterval="0" personalView="1" maximized="1" xWindow="1" yWindow="1" windowWidth="1396" windowHeight="824" tabRatio="874" activeSheetId="3"/>
    <customWorkbookView name="905543 - 個人用ビュー" guid="{85D9440D-E941-4118-8A88-6E3224C6294C}" mergeInterval="0" personalView="1" maximized="1" xWindow="1" yWindow="1" windowWidth="1396" windowHeight="811" tabRatio="874" activeSheetId="1"/>
    <customWorkbookView name="906013 - 個人用ビュー" guid="{091C5B97-CD32-4120-8AA6-C8A4EB877CC4}" mergeInterval="0" personalView="1" maximized="1" xWindow="1" yWindow="1" windowWidth="1396" windowHeight="824" tabRatio="874" activeSheetId="14"/>
  </customWorkbookViews>
</workbook>
</file>

<file path=xl/calcChain.xml><?xml version="1.0" encoding="utf-8"?>
<calcChain xmlns="http://schemas.openxmlformats.org/spreadsheetml/2006/main">
  <c r="J64" i="75" l="1"/>
  <c r="A403" i="77"/>
  <c r="J226" i="83"/>
  <c r="J241" i="83" l="1"/>
  <c r="H224" i="83"/>
  <c r="J235" i="83"/>
  <c r="A222" i="83"/>
  <c r="A234" i="83" s="1"/>
  <c r="J218" i="83"/>
  <c r="J220" i="83" s="1"/>
  <c r="A214" i="83"/>
  <c r="AB40" i="105"/>
  <c r="R30" i="105"/>
  <c r="AA30" i="105" s="1"/>
  <c r="AH30" i="105" s="1"/>
  <c r="R29" i="105"/>
  <c r="AA29" i="105" s="1"/>
  <c r="AH29" i="105" s="1"/>
  <c r="R28" i="105"/>
  <c r="AA28" i="105" s="1"/>
  <c r="AH28" i="105" s="1"/>
  <c r="R27" i="105"/>
  <c r="AA27" i="105" s="1"/>
  <c r="AH27" i="105" s="1"/>
  <c r="AA26" i="105"/>
  <c r="AH26" i="105" s="1"/>
  <c r="R26" i="105"/>
  <c r="R25" i="105"/>
  <c r="AA25" i="105" s="1"/>
  <c r="AH25" i="105" s="1"/>
  <c r="R24" i="105"/>
  <c r="AA24" i="105" s="1"/>
  <c r="AH24" i="105" s="1"/>
  <c r="R23" i="105"/>
  <c r="AA23" i="105" s="1"/>
  <c r="AH23" i="105" s="1"/>
  <c r="AA22" i="105"/>
  <c r="AH22" i="105" s="1"/>
  <c r="R22" i="105"/>
  <c r="R21" i="105"/>
  <c r="AA21" i="105" s="1"/>
  <c r="AH21" i="105" s="1"/>
  <c r="R20" i="105"/>
  <c r="AA20" i="105" s="1"/>
  <c r="AH20" i="105" s="1"/>
  <c r="R19" i="105"/>
  <c r="AA19" i="105" s="1"/>
  <c r="AH19" i="105" s="1"/>
  <c r="R18" i="105"/>
  <c r="AA18" i="105" s="1"/>
  <c r="AH18" i="105" s="1"/>
  <c r="R17" i="105"/>
  <c r="AA17" i="105" s="1"/>
  <c r="AH17" i="105" s="1"/>
  <c r="H11" i="105"/>
  <c r="H10" i="105"/>
  <c r="V10" i="105" s="1"/>
  <c r="F44" i="105" s="1"/>
  <c r="J45" i="105" l="1"/>
  <c r="O44" i="105"/>
  <c r="K44" i="105"/>
  <c r="T44" i="105" s="1"/>
  <c r="J20" i="90"/>
  <c r="J244" i="41"/>
  <c r="K15" i="1"/>
  <c r="K22" i="92" l="1"/>
  <c r="J18" i="90" l="1"/>
  <c r="AB45" i="91"/>
  <c r="F2" i="103" l="1"/>
  <c r="J1" i="102"/>
  <c r="G230" i="102"/>
  <c r="G226" i="102"/>
  <c r="K221" i="102"/>
  <c r="K196" i="102"/>
  <c r="K177" i="102"/>
  <c r="K123" i="102"/>
  <c r="G9" i="102"/>
  <c r="K9" i="102" s="1"/>
  <c r="G6" i="102"/>
  <c r="G39" i="103"/>
  <c r="G38" i="103"/>
  <c r="G40" i="103" s="1"/>
  <c r="G29" i="103"/>
  <c r="G28" i="103"/>
  <c r="G30" i="103" s="1"/>
  <c r="E20" i="103"/>
  <c r="E11" i="103"/>
  <c r="K234" i="102"/>
  <c r="K230" i="102"/>
  <c r="K226" i="102"/>
  <c r="K220" i="102"/>
  <c r="K219" i="102"/>
  <c r="K218" i="102"/>
  <c r="K217" i="102"/>
  <c r="K216" i="102"/>
  <c r="K215" i="102"/>
  <c r="K214" i="102"/>
  <c r="K213" i="102"/>
  <c r="K212" i="102"/>
  <c r="K211" i="102"/>
  <c r="K210" i="102"/>
  <c r="K209" i="102"/>
  <c r="K208" i="102"/>
  <c r="K207" i="102"/>
  <c r="K206" i="102"/>
  <c r="K205" i="102"/>
  <c r="K204" i="102"/>
  <c r="K203" i="102"/>
  <c r="L194" i="102"/>
  <c r="K194" i="102"/>
  <c r="L193" i="102"/>
  <c r="K193" i="102"/>
  <c r="L192" i="102"/>
  <c r="K192" i="102"/>
  <c r="L191" i="102"/>
  <c r="K191" i="102"/>
  <c r="L190" i="102"/>
  <c r="K190" i="102"/>
  <c r="L189" i="102"/>
  <c r="K189" i="102"/>
  <c r="L188" i="102"/>
  <c r="K188" i="102"/>
  <c r="L187" i="102"/>
  <c r="K187" i="102"/>
  <c r="L186" i="102"/>
  <c r="K186" i="102"/>
  <c r="L185" i="102"/>
  <c r="K185" i="102"/>
  <c r="L184" i="102"/>
  <c r="K184" i="102"/>
  <c r="L183" i="102"/>
  <c r="K183" i="102"/>
  <c r="L182" i="102"/>
  <c r="K182" i="102"/>
  <c r="L181" i="102"/>
  <c r="K181" i="102"/>
  <c r="L175" i="102"/>
  <c r="K175" i="102"/>
  <c r="L174" i="102"/>
  <c r="K174" i="102"/>
  <c r="L173" i="102"/>
  <c r="K173" i="102"/>
  <c r="L172" i="102"/>
  <c r="K172" i="102"/>
  <c r="L171" i="102"/>
  <c r="K171" i="102"/>
  <c r="L170" i="102"/>
  <c r="K170" i="102"/>
  <c r="L169" i="102"/>
  <c r="K169" i="102"/>
  <c r="L168" i="102"/>
  <c r="K168" i="102"/>
  <c r="L167" i="102"/>
  <c r="K167" i="102"/>
  <c r="L166" i="102"/>
  <c r="K166" i="102"/>
  <c r="L165" i="102"/>
  <c r="K165" i="102"/>
  <c r="L164" i="102"/>
  <c r="K164" i="102"/>
  <c r="L163" i="102"/>
  <c r="K163" i="102"/>
  <c r="L162" i="102"/>
  <c r="K162" i="102"/>
  <c r="L161" i="102"/>
  <c r="K161" i="102"/>
  <c r="L160" i="102"/>
  <c r="K160" i="102"/>
  <c r="L159" i="102"/>
  <c r="K159" i="102"/>
  <c r="L158" i="102"/>
  <c r="K158" i="102"/>
  <c r="L157" i="102"/>
  <c r="K157" i="102"/>
  <c r="L156" i="102"/>
  <c r="K156" i="102"/>
  <c r="L155" i="102"/>
  <c r="K155" i="102"/>
  <c r="L154" i="102"/>
  <c r="K154" i="102"/>
  <c r="L153" i="102"/>
  <c r="K153" i="102"/>
  <c r="L152" i="102"/>
  <c r="K152" i="102"/>
  <c r="L151" i="102"/>
  <c r="K151" i="102"/>
  <c r="L150" i="102"/>
  <c r="K150" i="102"/>
  <c r="L149" i="102"/>
  <c r="K149" i="102"/>
  <c r="L148" i="102"/>
  <c r="K148" i="102"/>
  <c r="L147" i="102"/>
  <c r="K147" i="102"/>
  <c r="L146" i="102"/>
  <c r="K146" i="102"/>
  <c r="L145" i="102"/>
  <c r="K145" i="102"/>
  <c r="L144" i="102"/>
  <c r="K144" i="102"/>
  <c r="L143" i="102"/>
  <c r="K143" i="102"/>
  <c r="L142" i="102"/>
  <c r="K142" i="102"/>
  <c r="L141" i="102"/>
  <c r="K141" i="102"/>
  <c r="L140" i="102"/>
  <c r="K140" i="102"/>
  <c r="L139" i="102"/>
  <c r="K139" i="102"/>
  <c r="L138" i="102"/>
  <c r="K138" i="102"/>
  <c r="L137" i="102"/>
  <c r="K137" i="102"/>
  <c r="L136" i="102"/>
  <c r="K136" i="102"/>
  <c r="L135" i="102"/>
  <c r="K135" i="102"/>
  <c r="K128" i="102"/>
  <c r="L121" i="102"/>
  <c r="K121" i="102"/>
  <c r="L120" i="102"/>
  <c r="K120" i="102"/>
  <c r="L119" i="102"/>
  <c r="K119" i="102"/>
  <c r="L118" i="102"/>
  <c r="K118" i="102"/>
  <c r="L117" i="102"/>
  <c r="K117" i="102"/>
  <c r="L116" i="102"/>
  <c r="K116" i="102"/>
  <c r="L115" i="102"/>
  <c r="K115" i="102"/>
  <c r="L114" i="102"/>
  <c r="K114" i="102"/>
  <c r="L113" i="102"/>
  <c r="K113" i="102"/>
  <c r="L112" i="102"/>
  <c r="K112" i="102"/>
  <c r="L111" i="102"/>
  <c r="K111" i="102"/>
  <c r="L110" i="102"/>
  <c r="K110" i="102"/>
  <c r="L109" i="102"/>
  <c r="K109" i="102"/>
  <c r="L108" i="102"/>
  <c r="K108" i="102"/>
  <c r="L107" i="102"/>
  <c r="K107" i="102"/>
  <c r="L106" i="102"/>
  <c r="K106" i="102"/>
  <c r="L105" i="102"/>
  <c r="K105" i="102"/>
  <c r="L104" i="102"/>
  <c r="K104" i="102"/>
  <c r="L103" i="102"/>
  <c r="K103" i="102"/>
  <c r="L102" i="102"/>
  <c r="K102" i="102"/>
  <c r="L101" i="102"/>
  <c r="K101" i="102"/>
  <c r="L100" i="102"/>
  <c r="K100" i="102"/>
  <c r="L99" i="102"/>
  <c r="K99" i="102"/>
  <c r="L98" i="102"/>
  <c r="K98" i="102"/>
  <c r="L97" i="102"/>
  <c r="K97" i="102"/>
  <c r="L96" i="102"/>
  <c r="K96" i="102"/>
  <c r="L95" i="102"/>
  <c r="K95" i="102"/>
  <c r="L94" i="102"/>
  <c r="K94" i="102"/>
  <c r="L93" i="102"/>
  <c r="K93" i="102"/>
  <c r="L92" i="102"/>
  <c r="K92" i="102"/>
  <c r="L91" i="102"/>
  <c r="K91" i="102"/>
  <c r="L90" i="102"/>
  <c r="K90" i="102"/>
  <c r="L89" i="102"/>
  <c r="K89" i="102"/>
  <c r="L88" i="102"/>
  <c r="K88" i="102"/>
  <c r="L87" i="102"/>
  <c r="K87" i="102"/>
  <c r="L86" i="102"/>
  <c r="K86" i="102"/>
  <c r="L85" i="102"/>
  <c r="K85" i="102"/>
  <c r="L84" i="102"/>
  <c r="K84" i="102"/>
  <c r="L83" i="102"/>
  <c r="K83" i="102"/>
  <c r="L82" i="102"/>
  <c r="K82" i="102"/>
  <c r="L81" i="102"/>
  <c r="K81" i="102"/>
  <c r="L80" i="102"/>
  <c r="K80" i="102"/>
  <c r="L79" i="102"/>
  <c r="K79" i="102"/>
  <c r="L78" i="102"/>
  <c r="K78" i="102"/>
  <c r="L77" i="102"/>
  <c r="K77" i="102"/>
  <c r="L76" i="102"/>
  <c r="K76" i="102"/>
  <c r="L75" i="102"/>
  <c r="K75" i="102"/>
  <c r="L74" i="102"/>
  <c r="K74" i="102"/>
  <c r="L73" i="102"/>
  <c r="K73" i="102"/>
  <c r="L72" i="102"/>
  <c r="K72" i="102"/>
  <c r="L71" i="102"/>
  <c r="K71" i="102"/>
  <c r="L70" i="102"/>
  <c r="K70" i="102"/>
  <c r="L69" i="102"/>
  <c r="K69" i="102"/>
  <c r="L68" i="102"/>
  <c r="K68" i="102"/>
  <c r="L67" i="102"/>
  <c r="K67" i="102"/>
  <c r="L66" i="102"/>
  <c r="K66" i="102"/>
  <c r="L65" i="102"/>
  <c r="K65" i="102"/>
  <c r="L64" i="102"/>
  <c r="K64" i="102"/>
  <c r="L63" i="102"/>
  <c r="K63" i="102"/>
  <c r="L62" i="102"/>
  <c r="K62" i="102"/>
  <c r="L59" i="102"/>
  <c r="K59" i="102"/>
  <c r="L58" i="102"/>
  <c r="K58" i="102"/>
  <c r="L57" i="102"/>
  <c r="K57" i="102"/>
  <c r="L56" i="102"/>
  <c r="K56" i="102"/>
  <c r="L55" i="102"/>
  <c r="K55" i="102"/>
  <c r="L54" i="102"/>
  <c r="K54" i="102"/>
  <c r="L53" i="102"/>
  <c r="K53" i="102"/>
  <c r="L52" i="102"/>
  <c r="K52" i="102"/>
  <c r="L51" i="102"/>
  <c r="K51" i="102"/>
  <c r="L50" i="102"/>
  <c r="K50" i="102"/>
  <c r="L49" i="102"/>
  <c r="K49" i="102"/>
  <c r="L48" i="102"/>
  <c r="K48" i="102"/>
  <c r="L47" i="102"/>
  <c r="K47" i="102"/>
  <c r="L46" i="102"/>
  <c r="K46" i="102"/>
  <c r="L45" i="102"/>
  <c r="K45" i="102"/>
  <c r="L44" i="102"/>
  <c r="K44" i="102"/>
  <c r="L43" i="102"/>
  <c r="K43" i="102"/>
  <c r="L42" i="102"/>
  <c r="K42" i="102"/>
  <c r="L41" i="102"/>
  <c r="K41" i="102"/>
  <c r="L40" i="102"/>
  <c r="K40" i="102"/>
  <c r="L39" i="102"/>
  <c r="K39" i="102"/>
  <c r="L38" i="102"/>
  <c r="K38" i="102"/>
  <c r="L37" i="102"/>
  <c r="K37" i="102"/>
  <c r="L36" i="102"/>
  <c r="K36" i="102"/>
  <c r="L35" i="102"/>
  <c r="K35" i="102"/>
  <c r="L34" i="102"/>
  <c r="K34" i="102"/>
  <c r="L33" i="102"/>
  <c r="K33" i="102"/>
  <c r="L32" i="102"/>
  <c r="K32" i="102"/>
  <c r="L31" i="102"/>
  <c r="K31" i="102"/>
  <c r="L30" i="102"/>
  <c r="K30" i="102"/>
  <c r="L29" i="102"/>
  <c r="K29" i="102"/>
  <c r="L28" i="102"/>
  <c r="K28" i="102"/>
  <c r="L27" i="102"/>
  <c r="K27" i="102"/>
  <c r="L26" i="102"/>
  <c r="K26" i="102"/>
  <c r="L25" i="102"/>
  <c r="K25" i="102"/>
  <c r="L24" i="102"/>
  <c r="K24" i="102"/>
  <c r="L23" i="102"/>
  <c r="K23" i="102"/>
  <c r="L22" i="102"/>
  <c r="K22" i="102"/>
  <c r="L21" i="102"/>
  <c r="K21" i="102"/>
  <c r="L20" i="102"/>
  <c r="K20" i="102"/>
  <c r="L19" i="102"/>
  <c r="K19" i="102"/>
  <c r="L18" i="102"/>
  <c r="K18" i="102"/>
  <c r="L17" i="102"/>
  <c r="K17" i="102"/>
  <c r="K6" i="102"/>
  <c r="K238" i="102" l="1"/>
  <c r="K14" i="1" s="1"/>
  <c r="J78" i="89"/>
  <c r="H15" i="89"/>
  <c r="J196" i="41" l="1"/>
  <c r="J241" i="41"/>
  <c r="J231" i="41"/>
  <c r="J239" i="41"/>
  <c r="J229" i="41"/>
  <c r="J194" i="41"/>
  <c r="J183" i="41"/>
  <c r="J181" i="41"/>
  <c r="H40" i="41"/>
  <c r="I1" i="101" l="1"/>
  <c r="I1" i="100"/>
  <c r="I1" i="99"/>
  <c r="I1" i="98"/>
  <c r="I1" i="97"/>
  <c r="I1" i="96"/>
  <c r="I1" i="95"/>
  <c r="I1" i="94"/>
  <c r="I1" i="93"/>
  <c r="AA1" i="92"/>
  <c r="I1" i="77"/>
  <c r="I1" i="83"/>
  <c r="I1" i="75"/>
  <c r="AE2" i="91"/>
  <c r="K40" i="1" l="1"/>
  <c r="K39" i="1"/>
  <c r="K38" i="1"/>
  <c r="K37" i="1"/>
  <c r="K36" i="1"/>
  <c r="K35" i="1"/>
  <c r="K34" i="1"/>
  <c r="K33" i="1"/>
  <c r="K32" i="1"/>
  <c r="K31" i="1"/>
  <c r="K30" i="1"/>
  <c r="K29" i="1"/>
  <c r="K27" i="1"/>
  <c r="K26" i="1"/>
  <c r="K25" i="1"/>
  <c r="H64" i="75"/>
  <c r="H115" i="46"/>
  <c r="J38" i="46"/>
  <c r="H66" i="84" l="1"/>
  <c r="J35" i="101" l="1"/>
  <c r="J29" i="101"/>
  <c r="J23" i="101"/>
  <c r="J17" i="101"/>
  <c r="J11" i="101"/>
  <c r="J5" i="101"/>
  <c r="J17" i="100"/>
  <c r="J16" i="100"/>
  <c r="J15" i="100"/>
  <c r="J14" i="100"/>
  <c r="J13" i="100"/>
  <c r="J12" i="100"/>
  <c r="J11" i="100"/>
  <c r="J10" i="100"/>
  <c r="J19" i="100" s="1"/>
  <c r="J9" i="100"/>
  <c r="J8" i="100"/>
  <c r="J7" i="100"/>
  <c r="J33" i="99"/>
  <c r="J32" i="99"/>
  <c r="J31" i="99"/>
  <c r="J30" i="99"/>
  <c r="J29" i="99"/>
  <c r="J28" i="99"/>
  <c r="J27" i="99"/>
  <c r="J26" i="99"/>
  <c r="J25" i="99"/>
  <c r="J24" i="99"/>
  <c r="J23" i="99"/>
  <c r="J22" i="99"/>
  <c r="J21" i="99"/>
  <c r="J20" i="99"/>
  <c r="J19" i="99"/>
  <c r="J18" i="99"/>
  <c r="J35" i="99" s="1"/>
  <c r="J8" i="99"/>
  <c r="J7" i="99"/>
  <c r="J10" i="99" s="1"/>
  <c r="J18" i="98"/>
  <c r="J17" i="98"/>
  <c r="J16" i="98"/>
  <c r="J15" i="98"/>
  <c r="J14" i="98"/>
  <c r="J13" i="98"/>
  <c r="J12" i="98"/>
  <c r="J11" i="98"/>
  <c r="J10" i="98"/>
  <c r="J9" i="98"/>
  <c r="J8" i="98"/>
  <c r="J7" i="98"/>
  <c r="J20" i="98" s="1"/>
  <c r="J31" i="97"/>
  <c r="J30" i="97"/>
  <c r="J29" i="97"/>
  <c r="J28" i="97"/>
  <c r="J27" i="97"/>
  <c r="J26" i="97"/>
  <c r="J25" i="97"/>
  <c r="J24" i="97"/>
  <c r="J23" i="97"/>
  <c r="J22" i="97"/>
  <c r="J21" i="97"/>
  <c r="J20" i="97"/>
  <c r="J19" i="97"/>
  <c r="J18" i="97"/>
  <c r="J17" i="97"/>
  <c r="J16" i="97"/>
  <c r="J15" i="97"/>
  <c r="J14" i="97"/>
  <c r="J13" i="97"/>
  <c r="J12" i="97"/>
  <c r="J11" i="97"/>
  <c r="J10" i="97"/>
  <c r="J9" i="97"/>
  <c r="J8" i="97"/>
  <c r="J33" i="97" s="1"/>
  <c r="J7" i="97"/>
  <c r="J7" i="96"/>
  <c r="J9" i="96" s="1"/>
  <c r="J28" i="95"/>
  <c r="J27" i="95"/>
  <c r="J26" i="95"/>
  <c r="J25" i="95"/>
  <c r="J24" i="95"/>
  <c r="J23" i="95"/>
  <c r="J22" i="95"/>
  <c r="J21" i="95"/>
  <c r="J20" i="95"/>
  <c r="J19" i="95"/>
  <c r="J18" i="95"/>
  <c r="J17" i="95"/>
  <c r="J16" i="95"/>
  <c r="J15" i="95"/>
  <c r="J14" i="95"/>
  <c r="J13" i="95"/>
  <c r="J12" i="95"/>
  <c r="J11" i="95"/>
  <c r="J10" i="95"/>
  <c r="J9" i="95"/>
  <c r="J8" i="95"/>
  <c r="J7" i="95"/>
  <c r="J30" i="95" s="1"/>
  <c r="J41" i="94"/>
  <c r="J40" i="94"/>
  <c r="J39" i="94"/>
  <c r="J38" i="94"/>
  <c r="J37" i="94"/>
  <c r="J36" i="94"/>
  <c r="J35" i="94"/>
  <c r="J34" i="94"/>
  <c r="J33" i="94"/>
  <c r="J32" i="94"/>
  <c r="J31" i="94"/>
  <c r="J30" i="94"/>
  <c r="J29" i="94"/>
  <c r="J28" i="94"/>
  <c r="J27" i="94"/>
  <c r="J26" i="94"/>
  <c r="J25" i="94"/>
  <c r="J24" i="94"/>
  <c r="J23" i="94"/>
  <c r="J22" i="94"/>
  <c r="J21" i="94"/>
  <c r="J20" i="94"/>
  <c r="J19" i="94"/>
  <c r="J18" i="94"/>
  <c r="J17" i="94"/>
  <c r="J16" i="94"/>
  <c r="J15" i="94"/>
  <c r="J14" i="94"/>
  <c r="J13" i="94"/>
  <c r="J12" i="94"/>
  <c r="J11" i="94"/>
  <c r="J10" i="94"/>
  <c r="J9" i="94"/>
  <c r="J8" i="94"/>
  <c r="J7" i="94"/>
  <c r="J43" i="94" s="1"/>
  <c r="J15" i="93"/>
  <c r="J14" i="93"/>
  <c r="J13" i="93"/>
  <c r="J12" i="93"/>
  <c r="J11" i="93"/>
  <c r="J10" i="93"/>
  <c r="J9" i="93"/>
  <c r="J8" i="93"/>
  <c r="J7" i="93"/>
  <c r="J17" i="93" s="1"/>
  <c r="X44" i="92"/>
  <c r="AC44" i="92" s="1"/>
  <c r="Q44" i="92"/>
  <c r="Q43" i="92"/>
  <c r="X43" i="92" s="1"/>
  <c r="AC43" i="92" s="1"/>
  <c r="Q42" i="92"/>
  <c r="X42" i="92" s="1"/>
  <c r="AC42" i="92" s="1"/>
  <c r="Q41" i="92"/>
  <c r="X41" i="92" s="1"/>
  <c r="AC41" i="92" s="1"/>
  <c r="X40" i="92"/>
  <c r="AC40" i="92" s="1"/>
  <c r="Q40" i="92"/>
  <c r="Q39" i="92"/>
  <c r="X39" i="92" s="1"/>
  <c r="AC39" i="92" s="1"/>
  <c r="Q38" i="92"/>
  <c r="X38" i="92" s="1"/>
  <c r="AC38" i="92" s="1"/>
  <c r="Q37" i="92"/>
  <c r="X37" i="92" s="1"/>
  <c r="AC37" i="92" s="1"/>
  <c r="X36" i="92"/>
  <c r="AC36" i="92" s="1"/>
  <c r="Q36" i="92"/>
  <c r="Q35" i="92"/>
  <c r="X35" i="92" s="1"/>
  <c r="AC35" i="92" s="1"/>
  <c r="Q34" i="92"/>
  <c r="X34" i="92" s="1"/>
  <c r="AC34" i="92" s="1"/>
  <c r="Q33" i="92"/>
  <c r="X33" i="92" s="1"/>
  <c r="AC33" i="92" s="1"/>
  <c r="X32" i="92"/>
  <c r="AC32" i="92" s="1"/>
  <c r="Q32" i="92"/>
  <c r="Q31" i="92"/>
  <c r="X31" i="92" s="1"/>
  <c r="AC31" i="92" s="1"/>
  <c r="W21" i="92"/>
  <c r="D49" i="92" s="1"/>
  <c r="AC13" i="92"/>
  <c r="AC12" i="92"/>
  <c r="AC11" i="92"/>
  <c r="AC10" i="92"/>
  <c r="AC9" i="92"/>
  <c r="AC6" i="92"/>
  <c r="E60" i="91"/>
  <c r="AB67" i="91" s="1"/>
  <c r="E49" i="91"/>
  <c r="AB56" i="91" s="1"/>
  <c r="E38" i="91"/>
  <c r="R11" i="91"/>
  <c r="R8" i="91"/>
  <c r="R5" i="91"/>
  <c r="AC8" i="91" l="1"/>
  <c r="C18" i="91" s="1"/>
  <c r="H18" i="91" s="1"/>
  <c r="O69" i="91"/>
  <c r="I49" i="92"/>
  <c r="R49" i="92"/>
  <c r="Q7" i="92" s="1"/>
  <c r="M49" i="92"/>
  <c r="H50" i="92"/>
  <c r="M18" i="91" l="1"/>
  <c r="R18" i="91" s="1"/>
  <c r="R24" i="91" s="1"/>
  <c r="S28" i="91" s="1"/>
  <c r="Q8" i="92"/>
  <c r="AC8" i="92" s="1"/>
  <c r="AC7" i="92"/>
  <c r="AC15" i="92" s="1"/>
  <c r="K24" i="1" s="1"/>
  <c r="C54" i="80" l="1"/>
  <c r="M31" i="79"/>
  <c r="M32" i="79" s="1"/>
  <c r="Z26" i="79"/>
  <c r="Z25" i="79"/>
  <c r="Z24" i="79"/>
  <c r="Z23" i="79"/>
  <c r="Z22" i="79"/>
  <c r="Z21" i="79"/>
  <c r="Z20" i="79"/>
  <c r="Z19" i="79"/>
  <c r="Z18" i="79"/>
  <c r="Z17" i="79"/>
  <c r="Z16" i="79"/>
  <c r="Z15" i="79"/>
  <c r="Z14" i="79"/>
  <c r="Z13" i="79"/>
  <c r="Z12" i="79"/>
  <c r="Z11" i="79"/>
  <c r="Z10" i="79"/>
  <c r="Z9" i="79"/>
  <c r="Z8" i="79"/>
  <c r="Z7" i="79"/>
  <c r="Z6" i="79"/>
  <c r="Z27" i="79" s="1"/>
  <c r="M29" i="79" s="1"/>
  <c r="J38" i="79" l="1"/>
  <c r="J36" i="79"/>
  <c r="J37" i="79"/>
  <c r="P37" i="79" s="1"/>
  <c r="V37" i="79" s="1"/>
  <c r="J512" i="77" l="1"/>
  <c r="J511" i="77"/>
  <c r="J510" i="77"/>
  <c r="J514" i="77" s="1"/>
  <c r="J502" i="77"/>
  <c r="J501" i="77"/>
  <c r="J500" i="77"/>
  <c r="J499" i="77"/>
  <c r="J498" i="77"/>
  <c r="J490" i="77"/>
  <c r="J489" i="77"/>
  <c r="J488" i="77"/>
  <c r="J487" i="77"/>
  <c r="J486" i="77"/>
  <c r="J485" i="77"/>
  <c r="J484" i="77"/>
  <c r="J483" i="77"/>
  <c r="J482" i="77"/>
  <c r="J481" i="77"/>
  <c r="J480" i="77"/>
  <c r="J479" i="77"/>
  <c r="J478" i="77"/>
  <c r="J477" i="77"/>
  <c r="J476" i="77"/>
  <c r="J475" i="77"/>
  <c r="J474" i="77"/>
  <c r="J473" i="77"/>
  <c r="J472" i="77"/>
  <c r="J471" i="77"/>
  <c r="J470" i="77"/>
  <c r="J469" i="77"/>
  <c r="J468" i="77"/>
  <c r="J467" i="77"/>
  <c r="J466" i="77"/>
  <c r="J465" i="77"/>
  <c r="J464" i="77"/>
  <c r="J463" i="77"/>
  <c r="J462" i="77"/>
  <c r="J461" i="77"/>
  <c r="J460" i="77"/>
  <c r="J459" i="77"/>
  <c r="J458" i="77"/>
  <c r="J457" i="77"/>
  <c r="J449" i="77"/>
  <c r="J448" i="77"/>
  <c r="J447" i="77"/>
  <c r="J446" i="77"/>
  <c r="J445" i="77"/>
  <c r="J451" i="77" s="1"/>
  <c r="J437" i="77"/>
  <c r="J436" i="77"/>
  <c r="J435" i="77"/>
  <c r="J434" i="77"/>
  <c r="J433" i="77"/>
  <c r="J432" i="77"/>
  <c r="J431" i="77"/>
  <c r="J430" i="77"/>
  <c r="J429" i="77"/>
  <c r="J428" i="77"/>
  <c r="J427" i="77"/>
  <c r="J426" i="77"/>
  <c r="J425" i="77"/>
  <c r="J424" i="77"/>
  <c r="J423" i="77"/>
  <c r="J422" i="77"/>
  <c r="J421" i="77"/>
  <c r="J420" i="77"/>
  <c r="J419" i="77"/>
  <c r="J418" i="77"/>
  <c r="J417" i="77"/>
  <c r="J416" i="77"/>
  <c r="J415" i="77"/>
  <c r="J414" i="77"/>
  <c r="J413" i="77"/>
  <c r="J412" i="77"/>
  <c r="J411" i="77"/>
  <c r="J410" i="77"/>
  <c r="J409" i="77"/>
  <c r="J408" i="77"/>
  <c r="J407" i="77"/>
  <c r="J398" i="77"/>
  <c r="J397" i="77"/>
  <c r="J396" i="77"/>
  <c r="J395" i="77"/>
  <c r="J394" i="77"/>
  <c r="J393" i="77"/>
  <c r="J392" i="77"/>
  <c r="J391" i="77"/>
  <c r="J390" i="77"/>
  <c r="J382" i="77"/>
  <c r="J381" i="77"/>
  <c r="J380" i="77"/>
  <c r="J379" i="77"/>
  <c r="J378" i="77"/>
  <c r="J377" i="77"/>
  <c r="J376" i="77"/>
  <c r="J375" i="77"/>
  <c r="J374" i="77"/>
  <c r="J373" i="77"/>
  <c r="J372" i="77"/>
  <c r="J364" i="77"/>
  <c r="J363" i="77"/>
  <c r="J362" i="77"/>
  <c r="J361" i="77"/>
  <c r="J360" i="77"/>
  <c r="J359" i="77"/>
  <c r="J351" i="77"/>
  <c r="J350" i="77"/>
  <c r="J349" i="77"/>
  <c r="J340" i="77"/>
  <c r="J339" i="77"/>
  <c r="J338" i="77"/>
  <c r="J337" i="77"/>
  <c r="J336" i="77"/>
  <c r="J335" i="77"/>
  <c r="J334" i="77"/>
  <c r="J333" i="77"/>
  <c r="J332" i="77"/>
  <c r="J331" i="77"/>
  <c r="J330" i="77"/>
  <c r="J329" i="77"/>
  <c r="J328" i="77"/>
  <c r="J327" i="77"/>
  <c r="J326" i="77"/>
  <c r="J325" i="77"/>
  <c r="J324" i="77"/>
  <c r="J323" i="77"/>
  <c r="J322" i="77"/>
  <c r="J321" i="77"/>
  <c r="F342" i="77" s="1"/>
  <c r="J342" i="77" s="1"/>
  <c r="J320" i="77"/>
  <c r="J312" i="77"/>
  <c r="J311" i="77"/>
  <c r="J310" i="77"/>
  <c r="J309" i="77"/>
  <c r="J308" i="77"/>
  <c r="J307" i="77"/>
  <c r="J306" i="77"/>
  <c r="J305" i="77"/>
  <c r="J304" i="77"/>
  <c r="J303" i="77"/>
  <c r="J302" i="77"/>
  <c r="J301" i="77"/>
  <c r="J300" i="77"/>
  <c r="J299" i="77"/>
  <c r="J298" i="77"/>
  <c r="J297" i="77"/>
  <c r="J296" i="77"/>
  <c r="J295" i="77"/>
  <c r="J286" i="77"/>
  <c r="J285" i="77"/>
  <c r="J284" i="77"/>
  <c r="J283" i="77"/>
  <c r="J282" i="77"/>
  <c r="J281" i="77"/>
  <c r="J280" i="77"/>
  <c r="J272" i="77"/>
  <c r="J274" i="77" s="1"/>
  <c r="J271" i="77"/>
  <c r="J270" i="77"/>
  <c r="J263" i="77"/>
  <c r="J257" i="77"/>
  <c r="J248" i="77"/>
  <c r="J247" i="77"/>
  <c r="J246" i="77"/>
  <c r="J245" i="77"/>
  <c r="J244" i="77"/>
  <c r="J237" i="77"/>
  <c r="J229" i="77"/>
  <c r="J228" i="77"/>
  <c r="J231" i="77" s="1"/>
  <c r="J227" i="77"/>
  <c r="J220" i="77"/>
  <c r="J212" i="77"/>
  <c r="J211" i="77"/>
  <c r="J210" i="77"/>
  <c r="J203" i="77"/>
  <c r="J195" i="77"/>
  <c r="J197" i="77" s="1"/>
  <c r="J194" i="77"/>
  <c r="J193" i="77"/>
  <c r="J186" i="77"/>
  <c r="J179" i="77"/>
  <c r="J172" i="77"/>
  <c r="J171" i="77"/>
  <c r="J170" i="77"/>
  <c r="J169" i="77"/>
  <c r="J168" i="77"/>
  <c r="J167" i="77"/>
  <c r="J166" i="77"/>
  <c r="J165" i="77"/>
  <c r="J164" i="77"/>
  <c r="J163" i="77"/>
  <c r="J162" i="77"/>
  <c r="J161" i="77"/>
  <c r="J160" i="77"/>
  <c r="J159" i="77"/>
  <c r="J158" i="77"/>
  <c r="J157" i="77"/>
  <c r="J156" i="77"/>
  <c r="A152" i="77"/>
  <c r="A176" i="77" s="1"/>
  <c r="A182" i="77" s="1"/>
  <c r="A189" i="77" s="1"/>
  <c r="A199" i="77" s="1"/>
  <c r="A206" i="77" s="1"/>
  <c r="A216" i="77" s="1"/>
  <c r="A223" i="77" s="1"/>
  <c r="A233" i="77" s="1"/>
  <c r="A240" i="77" s="1"/>
  <c r="A252" i="77" s="1"/>
  <c r="A260" i="77" s="1"/>
  <c r="A266" i="77" s="1"/>
  <c r="A276" i="77" s="1"/>
  <c r="A291" i="77" s="1"/>
  <c r="A316" i="77" s="1"/>
  <c r="A345" i="77" s="1"/>
  <c r="A355" i="77" s="1"/>
  <c r="A368" i="77" s="1"/>
  <c r="A386" i="77" s="1"/>
  <c r="A441" i="77" s="1"/>
  <c r="A453" i="77" s="1"/>
  <c r="A494" i="77" s="1"/>
  <c r="A506" i="77" s="1"/>
  <c r="J149" i="77"/>
  <c r="J143" i="77"/>
  <c r="H142" i="77"/>
  <c r="J142" i="77" s="1"/>
  <c r="J145" i="77" s="1"/>
  <c r="J135" i="77"/>
  <c r="J129" i="77"/>
  <c r="J123" i="77"/>
  <c r="J116" i="77"/>
  <c r="J115" i="77"/>
  <c r="J114" i="77"/>
  <c r="J113" i="77"/>
  <c r="J112" i="77"/>
  <c r="J111" i="77"/>
  <c r="J110" i="77"/>
  <c r="J109" i="77"/>
  <c r="J108" i="77"/>
  <c r="J107" i="77"/>
  <c r="J106" i="77"/>
  <c r="J105" i="77"/>
  <c r="J104" i="77"/>
  <c r="J103" i="77"/>
  <c r="J102" i="77"/>
  <c r="J101" i="77"/>
  <c r="J94" i="77"/>
  <c r="J86" i="77"/>
  <c r="J85" i="77"/>
  <c r="J84" i="77"/>
  <c r="J83" i="77"/>
  <c r="J82" i="77"/>
  <c r="J81" i="77"/>
  <c r="J80" i="77"/>
  <c r="J79" i="77"/>
  <c r="J78" i="77"/>
  <c r="J77" i="77"/>
  <c r="J76" i="77"/>
  <c r="J75" i="77"/>
  <c r="J74" i="77"/>
  <c r="J66" i="77"/>
  <c r="J65" i="77"/>
  <c r="J64" i="77"/>
  <c r="J63" i="77"/>
  <c r="J62" i="77"/>
  <c r="J61" i="77"/>
  <c r="J60" i="77"/>
  <c r="J59" i="77"/>
  <c r="J58" i="77"/>
  <c r="J57" i="77"/>
  <c r="J56" i="77"/>
  <c r="J55" i="77"/>
  <c r="J54" i="77"/>
  <c r="J53" i="77"/>
  <c r="J52" i="77"/>
  <c r="J51" i="77"/>
  <c r="J50" i="77"/>
  <c r="J41" i="77"/>
  <c r="J40" i="77"/>
  <c r="J43" i="77" s="1"/>
  <c r="J33" i="77"/>
  <c r="J32" i="77"/>
  <c r="J31" i="77"/>
  <c r="J30" i="77"/>
  <c r="J29" i="77"/>
  <c r="J28" i="77"/>
  <c r="J27" i="77"/>
  <c r="J26" i="77"/>
  <c r="J25" i="77"/>
  <c r="J24" i="77"/>
  <c r="J23" i="77"/>
  <c r="J22" i="77"/>
  <c r="J21" i="77"/>
  <c r="J20" i="77"/>
  <c r="J19" i="77"/>
  <c r="J18" i="77"/>
  <c r="J17" i="77"/>
  <c r="J16" i="77"/>
  <c r="J15" i="77"/>
  <c r="J14" i="77"/>
  <c r="J7" i="77"/>
  <c r="J211" i="83"/>
  <c r="J209" i="83"/>
  <c r="J208" i="83"/>
  <c r="J200" i="83"/>
  <c r="J202" i="83" s="1"/>
  <c r="J199" i="83"/>
  <c r="J198" i="83"/>
  <c r="J190" i="83"/>
  <c r="J192" i="83" s="1"/>
  <c r="J189" i="83"/>
  <c r="J188" i="83"/>
  <c r="J180" i="83"/>
  <c r="J179" i="83"/>
  <c r="J178" i="83"/>
  <c r="J177" i="83"/>
  <c r="J176" i="83"/>
  <c r="J182" i="83" s="1"/>
  <c r="J175" i="83"/>
  <c r="J160" i="83"/>
  <c r="J159" i="83"/>
  <c r="J162" i="83" s="1"/>
  <c r="J158" i="83"/>
  <c r="J150" i="83"/>
  <c r="J149" i="83"/>
  <c r="J152" i="83" s="1"/>
  <c r="J141" i="83"/>
  <c r="J140" i="83"/>
  <c r="J139" i="83"/>
  <c r="J143" i="83" s="1"/>
  <c r="J131" i="83"/>
  <c r="J130" i="83"/>
  <c r="J129" i="83"/>
  <c r="J128" i="83"/>
  <c r="J127" i="83"/>
  <c r="J126" i="83"/>
  <c r="J125" i="83"/>
  <c r="J124" i="83"/>
  <c r="J123" i="83"/>
  <c r="J122" i="83"/>
  <c r="J121" i="83"/>
  <c r="J133" i="83" s="1"/>
  <c r="J114" i="83"/>
  <c r="J106" i="83"/>
  <c r="J105" i="83"/>
  <c r="J104" i="83"/>
  <c r="J103" i="83"/>
  <c r="J102" i="83"/>
  <c r="J101" i="83"/>
  <c r="J100" i="83"/>
  <c r="J99" i="83"/>
  <c r="J108" i="83" s="1"/>
  <c r="J91" i="83"/>
  <c r="J90" i="83"/>
  <c r="J89" i="83"/>
  <c r="J88" i="83"/>
  <c r="J93" i="83" s="1"/>
  <c r="J80" i="83"/>
  <c r="J79" i="83"/>
  <c r="J78" i="83"/>
  <c r="J77" i="83"/>
  <c r="J76" i="83"/>
  <c r="J75" i="83"/>
  <c r="J74" i="83"/>
  <c r="J73" i="83"/>
  <c r="J72" i="83"/>
  <c r="J71" i="83"/>
  <c r="J70" i="83"/>
  <c r="J69" i="83"/>
  <c r="J68" i="83"/>
  <c r="J67" i="83"/>
  <c r="J66" i="83"/>
  <c r="J65" i="83"/>
  <c r="J64" i="83"/>
  <c r="J63" i="83"/>
  <c r="J62" i="83"/>
  <c r="J61" i="83"/>
  <c r="J82" i="83" s="1"/>
  <c r="J60" i="83"/>
  <c r="J59" i="83"/>
  <c r="J58" i="83"/>
  <c r="J50" i="83"/>
  <c r="J49" i="83"/>
  <c r="J48" i="83"/>
  <c r="J47" i="83"/>
  <c r="J46" i="83"/>
  <c r="J45" i="83"/>
  <c r="J44" i="83"/>
  <c r="J43" i="83"/>
  <c r="J42" i="83"/>
  <c r="J41" i="83"/>
  <c r="J40" i="83"/>
  <c r="J39" i="83"/>
  <c r="J52" i="83" s="1"/>
  <c r="J31" i="83"/>
  <c r="J30" i="83"/>
  <c r="J29" i="83"/>
  <c r="J28" i="83"/>
  <c r="J27" i="83"/>
  <c r="J26" i="83"/>
  <c r="J25" i="83"/>
  <c r="J24" i="83"/>
  <c r="J23" i="83"/>
  <c r="J22" i="83"/>
  <c r="J21" i="83"/>
  <c r="J20" i="83"/>
  <c r="J19" i="83"/>
  <c r="J18" i="83"/>
  <c r="J17" i="83"/>
  <c r="J9" i="83"/>
  <c r="J8" i="83"/>
  <c r="J7" i="83"/>
  <c r="J11" i="83" s="1"/>
  <c r="J164" i="75"/>
  <c r="J163" i="75"/>
  <c r="J162" i="75"/>
  <c r="J161" i="75"/>
  <c r="J160" i="75"/>
  <c r="J159" i="75"/>
  <c r="J158" i="75"/>
  <c r="J157" i="75"/>
  <c r="J156" i="75"/>
  <c r="J166" i="75" s="1"/>
  <c r="J155" i="75"/>
  <c r="J154" i="75"/>
  <c r="J146" i="75"/>
  <c r="J145" i="75"/>
  <c r="J144" i="75"/>
  <c r="J143" i="75"/>
  <c r="J142" i="75"/>
  <c r="J141" i="75"/>
  <c r="J140" i="75"/>
  <c r="J139" i="75"/>
  <c r="J138" i="75"/>
  <c r="J137" i="75"/>
  <c r="J136" i="75"/>
  <c r="J135" i="75"/>
  <c r="J134" i="75"/>
  <c r="J148" i="75" s="1"/>
  <c r="J133" i="75"/>
  <c r="J132" i="75"/>
  <c r="J124" i="75"/>
  <c r="J126" i="75" s="1"/>
  <c r="J123" i="75"/>
  <c r="J122" i="75"/>
  <c r="J114" i="75"/>
  <c r="J113" i="75"/>
  <c r="J112" i="75"/>
  <c r="J111" i="75"/>
  <c r="J110" i="75"/>
  <c r="J109" i="75"/>
  <c r="J108" i="75"/>
  <c r="J107" i="75"/>
  <c r="J106" i="75"/>
  <c r="J105" i="75"/>
  <c r="J104" i="75"/>
  <c r="J103" i="75"/>
  <c r="J102" i="75"/>
  <c r="J116" i="75" s="1"/>
  <c r="J101" i="75"/>
  <c r="J100" i="75"/>
  <c r="J93" i="75"/>
  <c r="J94" i="75" s="1"/>
  <c r="J87" i="75"/>
  <c r="J86" i="75"/>
  <c r="J78" i="75"/>
  <c r="J77" i="75"/>
  <c r="J76" i="75"/>
  <c r="J75" i="75"/>
  <c r="J74" i="75"/>
  <c r="J73" i="75"/>
  <c r="J72" i="75"/>
  <c r="J71" i="75"/>
  <c r="J70" i="75"/>
  <c r="J80" i="75" s="1"/>
  <c r="J61" i="75"/>
  <c r="J60" i="75"/>
  <c r="J59" i="75"/>
  <c r="J58" i="75"/>
  <c r="J57" i="75"/>
  <c r="J56" i="75"/>
  <c r="J55" i="75"/>
  <c r="J54" i="75"/>
  <c r="J62" i="75" s="1"/>
  <c r="F64" i="75" s="1"/>
  <c r="J53" i="75"/>
  <c r="J45" i="75"/>
  <c r="J44" i="75"/>
  <c r="J43" i="75"/>
  <c r="J42" i="75"/>
  <c r="J41" i="75"/>
  <c r="J40" i="75"/>
  <c r="J39" i="75"/>
  <c r="J38" i="75"/>
  <c r="J37" i="75"/>
  <c r="J36" i="75"/>
  <c r="J35" i="75"/>
  <c r="J34" i="75"/>
  <c r="J33" i="75"/>
  <c r="J32" i="75"/>
  <c r="J47" i="75" s="1"/>
  <c r="J31" i="75"/>
  <c r="J23" i="75"/>
  <c r="J22" i="75"/>
  <c r="J21" i="75"/>
  <c r="J20" i="75"/>
  <c r="J19" i="75"/>
  <c r="J18" i="75"/>
  <c r="J17" i="75"/>
  <c r="J16" i="75"/>
  <c r="J15" i="75"/>
  <c r="J14" i="75"/>
  <c r="J13" i="75"/>
  <c r="J12" i="75"/>
  <c r="J11" i="75"/>
  <c r="J10" i="75"/>
  <c r="J9" i="75"/>
  <c r="J8" i="75"/>
  <c r="J25" i="75" s="1"/>
  <c r="J169" i="75" s="1"/>
  <c r="J504" i="77" l="1"/>
  <c r="J68" i="77"/>
  <c r="J353" i="77"/>
  <c r="J118" i="77"/>
  <c r="J214" i="77"/>
  <c r="J250" i="77"/>
  <c r="J366" i="77"/>
  <c r="J314" i="77"/>
  <c r="J384" i="77"/>
  <c r="J400" i="77"/>
  <c r="J492" i="77"/>
  <c r="J35" i="77"/>
  <c r="J45" i="77" s="1"/>
  <c r="J88" i="77"/>
  <c r="J174" i="77"/>
  <c r="J288" i="77"/>
  <c r="J439" i="77"/>
  <c r="J33" i="83"/>
  <c r="J517" i="77" l="1"/>
  <c r="J520" i="77" s="1"/>
  <c r="K18" i="1" s="1"/>
  <c r="F15" i="89"/>
  <c r="J15" i="89"/>
  <c r="J29" i="89" s="1"/>
  <c r="J32" i="84" l="1"/>
  <c r="J32" i="66" l="1"/>
  <c r="J34" i="65"/>
  <c r="B32" i="66"/>
  <c r="J32" i="65"/>
  <c r="F115" i="46" l="1"/>
  <c r="J115" i="46"/>
  <c r="J5" i="46" l="1"/>
  <c r="I1" i="90" l="1"/>
  <c r="I1" i="89" l="1"/>
  <c r="J30" i="84" l="1"/>
  <c r="J17" i="90" l="1"/>
  <c r="J16" i="90"/>
  <c r="J15" i="90"/>
  <c r="J14" i="90"/>
  <c r="J13" i="90"/>
  <c r="J12" i="90"/>
  <c r="J11" i="90"/>
  <c r="J10" i="90"/>
  <c r="J9" i="90"/>
  <c r="J8" i="90"/>
  <c r="J189" i="41" l="1"/>
  <c r="J238" i="41"/>
  <c r="J228" i="41"/>
  <c r="J193" i="41"/>
  <c r="J180" i="41"/>
  <c r="B32" i="41"/>
  <c r="B34" i="41" s="1"/>
  <c r="B36" i="41" s="1"/>
  <c r="B37" i="41" s="1"/>
  <c r="B42" i="41" s="1"/>
  <c r="B43" i="41" s="1"/>
  <c r="B44" i="41" s="1"/>
  <c r="B45" i="41" s="1"/>
  <c r="B46" i="41" s="1"/>
  <c r="B47" i="41" s="1"/>
  <c r="B48" i="41" s="1"/>
  <c r="B9" i="41"/>
  <c r="B11" i="41" s="1"/>
  <c r="B13" i="41" s="1"/>
  <c r="B14" i="41" s="1"/>
  <c r="B15" i="41" s="1"/>
  <c r="B16" i="41" s="1"/>
  <c r="B17" i="41" s="1"/>
  <c r="B18" i="41" s="1"/>
  <c r="B19" i="41" s="1"/>
  <c r="B20" i="41" s="1"/>
  <c r="B21" i="41" s="1"/>
  <c r="J31" i="66" l="1"/>
  <c r="J72" i="89" l="1"/>
  <c r="J71" i="89"/>
  <c r="J70" i="89"/>
  <c r="J63" i="89"/>
  <c r="J62" i="89"/>
  <c r="J61" i="89"/>
  <c r="J60" i="89"/>
  <c r="J59" i="89"/>
  <c r="J51" i="89"/>
  <c r="J50" i="89"/>
  <c r="J49" i="89"/>
  <c r="J48" i="89"/>
  <c r="J47" i="89"/>
  <c r="J46" i="89"/>
  <c r="J45" i="89"/>
  <c r="J44" i="89"/>
  <c r="J43" i="89"/>
  <c r="J42" i="89"/>
  <c r="J41" i="89"/>
  <c r="J40" i="89"/>
  <c r="J39" i="89"/>
  <c r="J38" i="89"/>
  <c r="J37" i="89"/>
  <c r="J36" i="89"/>
  <c r="J53" i="89" s="1"/>
  <c r="J27" i="89"/>
  <c r="J26" i="89"/>
  <c r="J25" i="89"/>
  <c r="J24" i="89"/>
  <c r="J23" i="89"/>
  <c r="J22" i="89"/>
  <c r="J21" i="89"/>
  <c r="J20" i="89"/>
  <c r="J19" i="89"/>
  <c r="J18" i="89"/>
  <c r="J17" i="89"/>
  <c r="J12" i="89"/>
  <c r="J11" i="89"/>
  <c r="J10" i="89"/>
  <c r="J9" i="89"/>
  <c r="J8" i="89"/>
  <c r="J13" i="89" l="1"/>
  <c r="J74" i="89"/>
  <c r="J65" i="89"/>
  <c r="J30" i="65"/>
  <c r="J31" i="65"/>
  <c r="J237" i="41" l="1"/>
  <c r="J7" i="43"/>
  <c r="J8" i="43"/>
  <c r="J9" i="43"/>
  <c r="J10" i="43"/>
  <c r="J11" i="43"/>
  <c r="J12" i="43"/>
  <c r="J30" i="66"/>
  <c r="J29" i="66"/>
  <c r="J29" i="65"/>
  <c r="J227" i="41"/>
  <c r="J226" i="41"/>
  <c r="J216" i="41"/>
  <c r="J215" i="41"/>
  <c r="J205" i="41"/>
  <c r="J204" i="41"/>
  <c r="J192" i="41"/>
  <c r="J191" i="41"/>
  <c r="J178" i="41"/>
  <c r="J29" i="84"/>
  <c r="J92" i="46"/>
  <c r="J91" i="46"/>
  <c r="J75" i="46"/>
  <c r="J53" i="46"/>
  <c r="J36" i="46"/>
  <c r="J14" i="46"/>
  <c r="I1" i="84"/>
  <c r="K82" i="45"/>
  <c r="G79" i="45" s="1"/>
  <c r="K79" i="45" s="1"/>
  <c r="K91" i="45"/>
  <c r="G88" i="45" s="1"/>
  <c r="K88" i="45" s="1"/>
  <c r="K99" i="45"/>
  <c r="G96" i="45" s="1"/>
  <c r="K96" i="45" s="1"/>
  <c r="J225" i="41"/>
  <c r="J214" i="41"/>
  <c r="J203" i="41"/>
  <c r="J190" i="41"/>
  <c r="J177" i="41"/>
  <c r="J117" i="84"/>
  <c r="J116" i="84"/>
  <c r="J115" i="84"/>
  <c r="J114" i="84"/>
  <c r="J106" i="84"/>
  <c r="J105" i="84"/>
  <c r="J104" i="84"/>
  <c r="J103" i="84"/>
  <c r="J102" i="84"/>
  <c r="J101" i="84"/>
  <c r="J100" i="84"/>
  <c r="J92" i="84"/>
  <c r="J91" i="84"/>
  <c r="J90" i="84"/>
  <c r="J89" i="84"/>
  <c r="J88" i="84"/>
  <c r="J87" i="84"/>
  <c r="J86" i="84"/>
  <c r="J85" i="84"/>
  <c r="J84" i="84"/>
  <c r="J83" i="84"/>
  <c r="J82" i="84"/>
  <c r="J81" i="84"/>
  <c r="J71" i="84"/>
  <c r="J70" i="84"/>
  <c r="J69" i="84"/>
  <c r="J68" i="84"/>
  <c r="J63" i="84"/>
  <c r="J62" i="84"/>
  <c r="J61" i="84"/>
  <c r="J60" i="84"/>
  <c r="J59" i="84"/>
  <c r="J58" i="84"/>
  <c r="J57" i="84"/>
  <c r="J56" i="84"/>
  <c r="J49" i="84"/>
  <c r="J48" i="84"/>
  <c r="J47" i="84"/>
  <c r="J46" i="84"/>
  <c r="J45" i="84"/>
  <c r="J44" i="84"/>
  <c r="J43" i="84"/>
  <c r="J42" i="84"/>
  <c r="J41" i="84"/>
  <c r="J40" i="84"/>
  <c r="J31" i="84"/>
  <c r="J28" i="84"/>
  <c r="J27" i="84"/>
  <c r="J26" i="84"/>
  <c r="J25" i="84"/>
  <c r="J24" i="84"/>
  <c r="J23" i="84"/>
  <c r="J22" i="84"/>
  <c r="J21" i="84"/>
  <c r="J20" i="84"/>
  <c r="J19" i="84"/>
  <c r="J18" i="84"/>
  <c r="J17" i="84"/>
  <c r="J16" i="84"/>
  <c r="J15" i="84"/>
  <c r="J14" i="84"/>
  <c r="J7" i="84"/>
  <c r="J150" i="46"/>
  <c r="J149" i="46"/>
  <c r="J148" i="46"/>
  <c r="J147" i="46"/>
  <c r="J146" i="46"/>
  <c r="J145" i="46"/>
  <c r="J144" i="46"/>
  <c r="J143" i="46"/>
  <c r="J142" i="46"/>
  <c r="J141" i="46"/>
  <c r="J140" i="46"/>
  <c r="J139" i="46"/>
  <c r="J138" i="46"/>
  <c r="J137" i="46"/>
  <c r="J136" i="46"/>
  <c r="J135" i="46"/>
  <c r="J127" i="46"/>
  <c r="J126" i="46"/>
  <c r="J125" i="46"/>
  <c r="J124" i="46"/>
  <c r="J123" i="46"/>
  <c r="J122" i="46"/>
  <c r="J121" i="46"/>
  <c r="J120" i="46"/>
  <c r="J119" i="46"/>
  <c r="J118" i="46"/>
  <c r="J117" i="46"/>
  <c r="J90" i="46"/>
  <c r="J89" i="46"/>
  <c r="J88" i="46"/>
  <c r="J87" i="46"/>
  <c r="J86" i="46"/>
  <c r="J85" i="46"/>
  <c r="J84" i="46"/>
  <c r="J83" i="46"/>
  <c r="J74" i="46"/>
  <c r="J73" i="46"/>
  <c r="J72" i="46"/>
  <c r="J71" i="46"/>
  <c r="J70" i="46"/>
  <c r="J69" i="46"/>
  <c r="J68" i="46"/>
  <c r="J67" i="46"/>
  <c r="J66" i="46"/>
  <c r="J65" i="46"/>
  <c r="J64" i="46"/>
  <c r="J63" i="46"/>
  <c r="J62" i="46"/>
  <c r="J61" i="46"/>
  <c r="J52" i="46"/>
  <c r="J51" i="46"/>
  <c r="J50" i="46"/>
  <c r="J49" i="46"/>
  <c r="J48" i="46"/>
  <c r="J47" i="46"/>
  <c r="J46" i="46"/>
  <c r="J45" i="46"/>
  <c r="J44" i="46"/>
  <c r="J35" i="46"/>
  <c r="J34" i="46"/>
  <c r="J33" i="46"/>
  <c r="J32" i="46"/>
  <c r="J31" i="46"/>
  <c r="J30" i="46"/>
  <c r="J29" i="46"/>
  <c r="J28" i="46"/>
  <c r="J27" i="46"/>
  <c r="J26" i="46"/>
  <c r="J25" i="46"/>
  <c r="J24" i="46"/>
  <c r="J23" i="46"/>
  <c r="J22" i="46"/>
  <c r="J13" i="46"/>
  <c r="J12" i="46"/>
  <c r="J11" i="46"/>
  <c r="J10" i="46"/>
  <c r="J9" i="46"/>
  <c r="J8" i="46"/>
  <c r="J7" i="46"/>
  <c r="J6" i="46"/>
  <c r="K72" i="45"/>
  <c r="G69" i="45" s="1"/>
  <c r="K69" i="45" s="1"/>
  <c r="K64" i="45"/>
  <c r="G61" i="45" s="1"/>
  <c r="K61" i="45" s="1"/>
  <c r="K56" i="45"/>
  <c r="G53" i="45" s="1"/>
  <c r="K53" i="45" s="1"/>
  <c r="K46" i="45"/>
  <c r="G43" i="45" s="1"/>
  <c r="K43" i="45" s="1"/>
  <c r="K38" i="45"/>
  <c r="G35" i="45"/>
  <c r="K35" i="45" s="1"/>
  <c r="K28" i="45"/>
  <c r="G25" i="45" s="1"/>
  <c r="K25" i="45" s="1"/>
  <c r="K20" i="45"/>
  <c r="G17" i="45" s="1"/>
  <c r="K17" i="45" s="1"/>
  <c r="K12" i="45"/>
  <c r="G9" i="45" s="1"/>
  <c r="K9" i="45" s="1"/>
  <c r="J28" i="66"/>
  <c r="J28" i="65"/>
  <c r="J224" i="41"/>
  <c r="J213" i="41"/>
  <c r="J202" i="41"/>
  <c r="J176" i="41"/>
  <c r="J151" i="41"/>
  <c r="J140" i="41"/>
  <c r="J179" i="41"/>
  <c r="J168" i="41"/>
  <c r="J170" i="41" s="1"/>
  <c r="J152" i="41"/>
  <c r="J141" i="41"/>
  <c r="J27" i="66"/>
  <c r="B27" i="66"/>
  <c r="B28" i="66" s="1"/>
  <c r="B29" i="66" s="1"/>
  <c r="B30" i="66" s="1"/>
  <c r="B31" i="66" s="1"/>
  <c r="J26" i="66"/>
  <c r="J25" i="66"/>
  <c r="J24" i="66"/>
  <c r="J23" i="66"/>
  <c r="J22" i="66"/>
  <c r="J21" i="66"/>
  <c r="J20" i="66"/>
  <c r="J19" i="66"/>
  <c r="J18" i="66"/>
  <c r="J17" i="66"/>
  <c r="J16" i="66"/>
  <c r="J15" i="66"/>
  <c r="J14" i="66"/>
  <c r="J7" i="66"/>
  <c r="J27" i="65"/>
  <c r="B27" i="65"/>
  <c r="B28" i="65" s="1"/>
  <c r="B29" i="65" s="1"/>
  <c r="B30" i="65" s="1"/>
  <c r="B31" i="65" s="1"/>
  <c r="B32" i="65" s="1"/>
  <c r="J26" i="65"/>
  <c r="J25" i="65"/>
  <c r="J24" i="65"/>
  <c r="J23" i="65"/>
  <c r="J22" i="65"/>
  <c r="J21" i="65"/>
  <c r="J20" i="65"/>
  <c r="J19" i="65"/>
  <c r="J18" i="65"/>
  <c r="J17" i="65"/>
  <c r="J16" i="65"/>
  <c r="J15" i="65"/>
  <c r="J14" i="65"/>
  <c r="J7" i="65"/>
  <c r="J42" i="41"/>
  <c r="J1" i="45"/>
  <c r="I1" i="43"/>
  <c r="I1" i="66"/>
  <c r="I1" i="65"/>
  <c r="I1" i="41"/>
  <c r="J108" i="46"/>
  <c r="J109" i="46"/>
  <c r="J110" i="46"/>
  <c r="J111" i="46"/>
  <c r="J112" i="46"/>
  <c r="J20" i="43"/>
  <c r="J21" i="43"/>
  <c r="J22" i="43"/>
  <c r="J23" i="43"/>
  <c r="J24" i="43"/>
  <c r="J25" i="43"/>
  <c r="J26" i="43"/>
  <c r="J27" i="43"/>
  <c r="J28" i="43"/>
  <c r="J29" i="43"/>
  <c r="J30" i="43"/>
  <c r="J7" i="41"/>
  <c r="J8" i="41"/>
  <c r="J9" i="41"/>
  <c r="J10" i="41"/>
  <c r="J11" i="41"/>
  <c r="J12" i="41"/>
  <c r="J13" i="41"/>
  <c r="J14" i="41"/>
  <c r="J15" i="41"/>
  <c r="J16" i="41"/>
  <c r="J17" i="41"/>
  <c r="J18" i="41"/>
  <c r="J19" i="41"/>
  <c r="J20" i="41"/>
  <c r="J21" i="41"/>
  <c r="J30" i="41"/>
  <c r="J31" i="41"/>
  <c r="J32" i="41"/>
  <c r="J33" i="41"/>
  <c r="J34" i="41"/>
  <c r="J35" i="41"/>
  <c r="J36" i="41"/>
  <c r="J37" i="41"/>
  <c r="J43" i="41"/>
  <c r="J44" i="41"/>
  <c r="J45" i="41"/>
  <c r="J46" i="41"/>
  <c r="J47" i="41"/>
  <c r="J48" i="41"/>
  <c r="J58" i="41"/>
  <c r="J59" i="41"/>
  <c r="J60" i="41"/>
  <c r="J61" i="41"/>
  <c r="J62" i="41"/>
  <c r="J63" i="41"/>
  <c r="J64" i="41"/>
  <c r="J65" i="41"/>
  <c r="J66" i="41"/>
  <c r="J67" i="41"/>
  <c r="J68" i="41"/>
  <c r="J69" i="41"/>
  <c r="J70" i="41"/>
  <c r="J71" i="41"/>
  <c r="J72" i="41"/>
  <c r="J80" i="41"/>
  <c r="J81" i="41"/>
  <c r="J82" i="41"/>
  <c r="J83" i="41"/>
  <c r="J84" i="41"/>
  <c r="J85" i="41"/>
  <c r="J86" i="41"/>
  <c r="J87" i="41"/>
  <c r="J88" i="41"/>
  <c r="J96" i="41"/>
  <c r="J97" i="41"/>
  <c r="J98" i="41"/>
  <c r="J99" i="41"/>
  <c r="J100" i="41"/>
  <c r="J101" i="41"/>
  <c r="J102" i="41"/>
  <c r="J103" i="41"/>
  <c r="J111" i="41"/>
  <c r="J112" i="41"/>
  <c r="J120" i="41"/>
  <c r="J121" i="41"/>
  <c r="J129" i="41"/>
  <c r="J130" i="41"/>
  <c r="J138" i="41"/>
  <c r="J139" i="41"/>
  <c r="J149" i="41"/>
  <c r="J150" i="41"/>
  <c r="J160" i="41"/>
  <c r="J162" i="41" s="1"/>
  <c r="J23" i="41" l="1"/>
  <c r="J94" i="84"/>
  <c r="J64" i="84"/>
  <c r="F66" i="84" s="1"/>
  <c r="J51" i="84"/>
  <c r="J34" i="84"/>
  <c r="J34" i="66"/>
  <c r="J38" i="66" s="1"/>
  <c r="K12" i="1" s="1"/>
  <c r="J16" i="46"/>
  <c r="J38" i="65"/>
  <c r="K11" i="1" s="1"/>
  <c r="J14" i="43"/>
  <c r="J72" i="84"/>
  <c r="J108" i="84"/>
  <c r="J119" i="84"/>
  <c r="J218" i="41"/>
  <c r="J207" i="41"/>
  <c r="J143" i="41"/>
  <c r="J105" i="41"/>
  <c r="J132" i="41"/>
  <c r="J38" i="41"/>
  <c r="F40" i="41" s="1"/>
  <c r="J49" i="41"/>
  <c r="J154" i="41"/>
  <c r="J123" i="41"/>
  <c r="J74" i="41"/>
  <c r="J114" i="41"/>
  <c r="J90" i="41"/>
  <c r="J32" i="43"/>
  <c r="J36" i="43" s="1"/>
  <c r="K13" i="1" s="1"/>
  <c r="J152" i="46"/>
  <c r="J77" i="46"/>
  <c r="J94" i="46"/>
  <c r="J55" i="46"/>
  <c r="J113" i="46"/>
  <c r="K17" i="1" l="1"/>
  <c r="J129" i="46"/>
  <c r="J155" i="46" s="1"/>
  <c r="K41" i="1"/>
  <c r="K19" i="1" s="1"/>
  <c r="J66" i="84" l="1"/>
  <c r="J74" i="84" s="1"/>
  <c r="J122" i="84" s="1"/>
  <c r="K10" i="1" s="1"/>
  <c r="K16" i="1"/>
  <c r="J40" i="41"/>
  <c r="J51" i="41" s="1"/>
  <c r="K9" i="1" s="1"/>
  <c r="K20" i="1" s="1"/>
</calcChain>
</file>

<file path=xl/sharedStrings.xml><?xml version="1.0" encoding="utf-8"?>
<sst xmlns="http://schemas.openxmlformats.org/spreadsheetml/2006/main" count="7302" uniqueCount="1627">
  <si>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</si>
  <si>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</si>
  <si>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</si>
  <si>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</si>
  <si>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</si>
  <si>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</si>
  <si>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</si>
  <si>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</si>
  <si>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</si>
  <si>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</si>
  <si>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</si>
  <si>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</si>
  <si>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</si>
  <si>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</si>
  <si>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</si>
  <si>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</si>
  <si>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</si>
  <si>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</si>
  <si>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</si>
  <si>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</si>
  <si>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</si>
  <si>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</si>
  <si>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</si>
  <si>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６</t>
    <phoneticPr fontId="4"/>
  </si>
  <si>
    <t>８</t>
    <phoneticPr fontId="4"/>
  </si>
  <si>
    <t>９</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</si>
  <si>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</si>
  <si>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</si>
  <si>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</si>
  <si>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</si>
  <si>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</si>
  <si>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</si>
  <si>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</si>
  <si>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</si>
  <si>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</si>
  <si>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</si>
  <si>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</si>
  <si>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</si>
  <si>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</si>
  <si>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</si>
  <si>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</si>
  <si>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</si>
  <si>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</si>
  <si>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</si>
  <si>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</si>
  <si>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</si>
  <si>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</si>
  <si>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</si>
  <si>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</si>
  <si>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</si>
  <si>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</si>
  <si>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</si>
  <si>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</si>
  <si>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</si>
  <si>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10</t>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</si>
  <si>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</si>
  <si>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</si>
  <si>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</si>
  <si>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</si>
  <si>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</si>
  <si>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</si>
  <si>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</si>
  <si>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</si>
  <si>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</si>
  <si>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</si>
  <si>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</si>
  <si>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</si>
  <si>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</si>
  <si>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</si>
  <si>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</si>
  <si>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</si>
  <si>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</si>
  <si>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</si>
  <si>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</si>
  <si>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</si>
  <si>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</si>
  <si>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</si>
  <si>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</si>
  <si>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</si>
  <si>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</si>
  <si>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</si>
  <si>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</si>
  <si>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</si>
  <si>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</si>
  <si>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</si>
  <si>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</si>
  <si>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</si>
  <si>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</si>
  <si>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</si>
  <si>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</si>
  <si>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</si>
  <si>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</si>
  <si>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</si>
  <si>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</si>
  <si>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</si>
  <si>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</si>
  <si>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</si>
  <si>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</si>
  <si>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</si>
  <si>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</si>
  <si>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</si>
  <si>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</si>
  <si>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</si>
  <si>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</si>
  <si>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</si>
  <si>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</si>
  <si>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</si>
  <si>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</si>
  <si>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</si>
  <si>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</si>
  <si>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</si>
  <si>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</si>
  <si>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</si>
  <si>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</si>
  <si>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</si>
  <si>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</si>
  <si>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</si>
  <si>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</si>
  <si>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</si>
  <si>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</si>
  <si>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</si>
  <si>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(ﾀ)</t>
    <phoneticPr fontId="4"/>
  </si>
  <si>
    <t>(ｿ)</t>
    <phoneticPr fontId="4"/>
  </si>
  <si>
    <t>(ｾ)</t>
    <phoneticPr fontId="4"/>
  </si>
  <si>
    <t>(ｽ)</t>
    <phoneticPr fontId="4"/>
  </si>
  <si>
    <t>(ｼ)</t>
    <phoneticPr fontId="4"/>
  </si>
  <si>
    <t>(ｻ)</t>
    <phoneticPr fontId="4"/>
  </si>
  <si>
    <t>(ｺ)</t>
    <phoneticPr fontId="4"/>
  </si>
  <si>
    <t>その他</t>
    <rPh sb="2" eb="3">
      <t>タ</t>
    </rPh>
    <phoneticPr fontId="4"/>
  </si>
  <si>
    <t>市場公募</t>
    <rPh sb="0" eb="2">
      <t>シジョウ</t>
    </rPh>
    <rPh sb="2" eb="4">
      <t>コウボ</t>
    </rPh>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</si>
  <si>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</si>
  <si>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</si>
  <si>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</si>
  <si>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</si>
  <si>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</si>
  <si>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</si>
  <si>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</si>
  <si>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</si>
  <si>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</si>
  <si>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</si>
  <si>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</si>
  <si>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</si>
  <si>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</si>
  <si>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(ﾎ)</t>
  </si>
  <si>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</si>
  <si>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</si>
  <si>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</si>
  <si>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</si>
  <si>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</si>
  <si>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</si>
  <si>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</si>
  <si>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</si>
  <si>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</si>
  <si>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下水等関連特定治水施設整備事業等</t>
    <rPh sb="0" eb="2">
      <t>ゲスイ</t>
    </rPh>
    <rPh sb="2" eb="3">
      <t>トウ</t>
    </rPh>
    <rPh sb="3" eb="5">
      <t>カンレン</t>
    </rPh>
    <rPh sb="5" eb="7">
      <t>トクテイ</t>
    </rPh>
    <rPh sb="7" eb="9">
      <t>チスイ</t>
    </rPh>
    <rPh sb="9" eb="11">
      <t>シセツ</t>
    </rPh>
    <rPh sb="11" eb="13">
      <t>セイビ</t>
    </rPh>
    <rPh sb="13" eb="15">
      <t>ジギョウ</t>
    </rPh>
    <rPh sb="15" eb="16">
      <t>ナド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</si>
  <si>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</si>
  <si>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</si>
  <si>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(d)欄の額</t>
    <rPh sb="3" eb="4">
      <t>ラン</t>
    </rPh>
    <rPh sb="5" eb="6">
      <t>ガク</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</si>
  <si>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</si>
  <si>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</si>
  <si>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</si>
  <si>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</si>
  <si>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</si>
  <si>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</si>
  <si>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</si>
  <si>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</si>
  <si>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</si>
  <si>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</si>
  <si>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</si>
  <si>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</si>
  <si>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</si>
  <si>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</si>
  <si>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</si>
  <si>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</si>
  <si>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</si>
  <si>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</si>
  <si>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</si>
  <si>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</si>
  <si>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</si>
  <si>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</si>
  <si>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</si>
  <si>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</si>
  <si>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</si>
  <si>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</si>
  <si>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</si>
  <si>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</si>
  <si>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</si>
  <si>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</si>
  <si>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</si>
  <si>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</si>
  <si>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</si>
  <si>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</si>
  <si>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</si>
  <si>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</si>
  <si>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</si>
  <si>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</si>
  <si>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</si>
  <si>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</si>
  <si>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</si>
  <si>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</si>
  <si>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</si>
  <si>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</si>
  <si>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</si>
  <si>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</si>
  <si>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</si>
  <si>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</si>
  <si>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</si>
  <si>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</si>
  <si>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</si>
  <si>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</si>
  <si>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</si>
  <si>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</si>
  <si>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</si>
  <si>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</si>
  <si>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</si>
  <si>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</si>
  <si>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</si>
  <si>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</si>
  <si>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</si>
  <si>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</si>
  <si>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</si>
  <si>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</si>
  <si>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</si>
  <si>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</si>
  <si>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</si>
  <si>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</si>
  <si>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</si>
  <si>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</si>
  <si>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 xml:space="preserve">  第７、１、（２）に該当する事業で、平成１４年度に許可を受けた （平成13年度以前に基本設計等に</t>
    <rPh sb="26" eb="28">
      <t>キョカ</t>
    </rPh>
    <rPh sb="29" eb="30">
      <t>ウ</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</si>
  <si>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</si>
  <si>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 xml:space="preserve">  第７、１、（２）に該当する事業で、平成４年度から平成13年度までに許可を受けた （平成14年度に許可を受けた</t>
    <rPh sb="30" eb="32">
      <t>ネンド</t>
    </rPh>
    <rPh sb="35" eb="37">
      <t>キョカ</t>
    </rPh>
    <rPh sb="38" eb="39">
      <t>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</si>
  <si>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</si>
  <si>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</si>
  <si>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</si>
  <si>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</si>
  <si>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</si>
  <si>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</si>
  <si>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</si>
  <si>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</si>
  <si>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</si>
  <si>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</si>
  <si>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(q)</t>
    <phoneticPr fontId="4"/>
  </si>
  <si>
    <t>(p)</t>
    <phoneticPr fontId="4"/>
  </si>
  <si>
    <t>(ｺ)欄の額</t>
    <rPh sb="3" eb="4">
      <t>ラン</t>
    </rPh>
    <rPh sb="5" eb="6">
      <t>ガク</t>
    </rPh>
    <phoneticPr fontId="4"/>
  </si>
  <si>
    <t>(o)</t>
    <phoneticPr fontId="4"/>
  </si>
  <si>
    <t>許可額</t>
    <rPh sb="0" eb="3">
      <t>キョカガク</t>
    </rPh>
    <phoneticPr fontId="4"/>
  </si>
  <si>
    <t>林野行政費合計</t>
    <rPh sb="0" eb="2">
      <t>リンヤ</t>
    </rPh>
    <rPh sb="2" eb="4">
      <t>ギョウセイ</t>
    </rPh>
    <rPh sb="4" eb="5">
      <t>ヒ</t>
    </rPh>
    <rPh sb="5" eb="7">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</si>
  <si>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</si>
  <si>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</si>
  <si>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</si>
  <si>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</si>
  <si>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</si>
  <si>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</si>
  <si>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</si>
  <si>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</si>
  <si>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</si>
  <si>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</si>
  <si>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発展基盤緊急整備事業債</t>
    <rPh sb="0" eb="2">
      <t>ハッテン</t>
    </rPh>
    <rPh sb="2" eb="4">
      <t>キバン</t>
    </rPh>
    <rPh sb="4" eb="6">
      <t>キンキュウ</t>
    </rPh>
    <rPh sb="6" eb="8">
      <t>セイビ</t>
    </rPh>
    <rPh sb="8" eb="11">
      <t>ジギョウサイ</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</si>
  <si>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</si>
  <si>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</si>
  <si>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</si>
  <si>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</si>
  <si>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</si>
  <si>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</si>
  <si>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</si>
  <si>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</si>
  <si>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</si>
  <si>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</si>
  <si>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</si>
  <si>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</si>
  <si>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</si>
  <si>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</si>
  <si>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</si>
  <si>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</si>
  <si>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</si>
  <si>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</si>
  <si>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</si>
  <si>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</si>
  <si>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</si>
  <si>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</si>
  <si>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</si>
  <si>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</si>
  <si>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</si>
  <si>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2年度</t>
    <rPh sb="1" eb="3">
      <t>ネンド</t>
    </rPh>
    <phoneticPr fontId="4"/>
  </si>
  <si>
    <t>63年度</t>
    <rPh sb="2" eb="4">
      <t>ネンド</t>
    </rPh>
    <phoneticPr fontId="4"/>
  </si>
  <si>
    <t>61年度</t>
    <rPh sb="2" eb="4">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</si>
  <si>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</si>
  <si>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</si>
  <si>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臨時経済対策事業債</t>
    <rPh sb="0" eb="2">
      <t>リンジ</t>
    </rPh>
    <rPh sb="2" eb="4">
      <t>ケイザイ</t>
    </rPh>
    <rPh sb="4" eb="6">
      <t>タイサク</t>
    </rPh>
    <rPh sb="6" eb="9">
      <t>ジギョウサイ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</si>
  <si>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</si>
  <si>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</si>
  <si>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</si>
  <si>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</si>
  <si>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</si>
  <si>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</si>
  <si>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</si>
  <si>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</si>
  <si>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</si>
  <si>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</si>
  <si>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</si>
  <si>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</si>
  <si>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</si>
  <si>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</si>
  <si>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</si>
  <si>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</si>
  <si>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</si>
  <si>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</si>
  <si>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</si>
  <si>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</si>
  <si>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</si>
  <si>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</si>
  <si>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</si>
  <si>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</si>
  <si>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</si>
  <si>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</si>
  <si>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</si>
  <si>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</si>
  <si>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</si>
  <si>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</si>
  <si>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</si>
  <si>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</si>
  <si>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</si>
  <si>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</si>
  <si>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</si>
  <si>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</si>
  <si>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</si>
  <si>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</si>
  <si>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</si>
  <si>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</si>
  <si>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</si>
  <si>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</si>
  <si>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</si>
  <si>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</si>
  <si>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</si>
  <si>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</si>
  <si>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</si>
  <si>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</si>
  <si>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</si>
  <si>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</si>
  <si>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</si>
  <si>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</si>
  <si>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</si>
  <si>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</si>
  <si>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</si>
  <si>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</si>
  <si>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</si>
  <si>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</si>
  <si>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</si>
  <si>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</si>
  <si>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</si>
  <si>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</si>
  <si>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</si>
  <si>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</si>
  <si>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</si>
  <si>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</si>
  <si>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</si>
  <si>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</si>
  <si>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</si>
  <si>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</si>
  <si>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</si>
  <si>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</si>
  <si>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</si>
  <si>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</si>
  <si>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</si>
  <si>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</si>
  <si>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</si>
  <si>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</si>
  <si>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</si>
  <si>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</si>
  <si>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</si>
  <si>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</si>
  <si>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</si>
  <si>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</si>
  <si>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</si>
  <si>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</si>
  <si>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</si>
  <si>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</si>
  <si>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</si>
  <si>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</si>
  <si>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</si>
  <si>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</si>
  <si>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</si>
  <si>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</si>
  <si>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</si>
  <si>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</si>
  <si>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</si>
  <si>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</si>
  <si>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</si>
  <si>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</si>
  <si>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</si>
  <si>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</si>
  <si>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</si>
  <si>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</si>
  <si>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</si>
  <si>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</si>
  <si>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</si>
  <si>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</si>
  <si>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</si>
  <si>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</si>
  <si>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</si>
  <si>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</si>
  <si>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</si>
  <si>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</si>
  <si>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</si>
  <si>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</si>
  <si>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</si>
  <si>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</si>
  <si>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</si>
  <si>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</si>
  <si>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</si>
  <si>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</si>
  <si>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</si>
  <si>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</si>
  <si>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</si>
  <si>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</si>
  <si>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</si>
  <si>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</si>
  <si>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</si>
  <si>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</si>
  <si>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</si>
  <si>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</si>
  <si>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</si>
  <si>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</si>
  <si>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</si>
  <si>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</si>
  <si>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</si>
  <si>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</si>
  <si>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</si>
  <si>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</si>
  <si>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</si>
  <si>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</si>
  <si>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</si>
  <si>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</si>
  <si>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</si>
  <si>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</si>
  <si>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</si>
  <si>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</si>
  <si>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</si>
  <si>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</si>
  <si>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</si>
  <si>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</si>
  <si>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</si>
  <si>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</si>
  <si>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</si>
  <si>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</si>
  <si>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</si>
  <si>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</si>
  <si>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</si>
  <si>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</si>
  <si>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</si>
  <si>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</si>
  <si>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</si>
  <si>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</si>
  <si>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</si>
  <si>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</si>
  <si>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</si>
  <si>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</si>
  <si>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</si>
  <si>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</si>
  <si>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</si>
  <si>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</si>
  <si>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</si>
  <si>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</si>
  <si>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</si>
  <si>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</si>
  <si>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</si>
  <si>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62年度</t>
    <rPh sb="2" eb="4">
      <t>ネンド</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</si>
  <si>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</si>
  <si>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</si>
  <si>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</si>
  <si>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</si>
  <si>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</si>
  <si>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</si>
  <si>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</si>
  <si>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</si>
  <si>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</si>
  <si>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</si>
  <si>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</si>
  <si>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起債上限額</t>
    <rPh sb="0" eb="2">
      <t>キサイ</t>
    </rPh>
    <rPh sb="2" eb="4">
      <t>ジョウゲン</t>
    </rPh>
    <rPh sb="4" eb="5">
      <t>ガク</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</si>
  <si>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</si>
  <si>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</si>
  <si>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</si>
  <si>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</si>
  <si>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</si>
  <si>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</si>
  <si>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</si>
  <si>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(t)</t>
    <phoneticPr fontId="4"/>
  </si>
  <si>
    <t>(s)</t>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</si>
  <si>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</si>
  <si>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</si>
  <si>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</si>
  <si>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</si>
  <si>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</si>
  <si>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</si>
  <si>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</si>
  <si>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</si>
  <si>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</si>
  <si>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</si>
  <si>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</si>
  <si>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</si>
  <si>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</si>
  <si>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</si>
  <si>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</si>
  <si>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</si>
  <si>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</si>
  <si>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</si>
  <si>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</si>
  <si>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</si>
  <si>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</si>
  <si>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</si>
  <si>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</si>
  <si>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</si>
  <si>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</si>
  <si>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</si>
  <si>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</si>
  <si>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</si>
  <si>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</si>
  <si>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</si>
  <si>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</si>
  <si>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</si>
  <si>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</si>
  <si>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</si>
  <si>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</si>
  <si>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</si>
  <si>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</si>
  <si>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</si>
  <si>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</si>
  <si>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</si>
  <si>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(A)</t>
    <phoneticPr fontId="4"/>
  </si>
  <si>
    <t>*</t>
    <phoneticPr fontId="4"/>
  </si>
  <si>
    <t>(n)</t>
    <phoneticPr fontId="4"/>
  </si>
  <si>
    <t>(ｲ)</t>
    <phoneticPr fontId="2"/>
  </si>
  <si>
    <t>=</t>
    <phoneticPr fontId="4"/>
  </si>
  <si>
    <t>(ｱ)</t>
    <phoneticPr fontId="4"/>
  </si>
  <si>
    <t>(千円未満四捨五入）</t>
    <phoneticPr fontId="4"/>
  </si>
  <si>
    <t>１１</t>
    <phoneticPr fontId="4"/>
  </si>
  <si>
    <t>(m)</t>
    <phoneticPr fontId="4"/>
  </si>
  <si>
    <t>１０</t>
    <phoneticPr fontId="4"/>
  </si>
  <si>
    <t>(l)</t>
    <phoneticPr fontId="4"/>
  </si>
  <si>
    <t>９</t>
    <phoneticPr fontId="4"/>
  </si>
  <si>
    <t>(k)</t>
    <phoneticPr fontId="4"/>
  </si>
  <si>
    <t>８</t>
    <phoneticPr fontId="4"/>
  </si>
  <si>
    <t>(j)</t>
    <phoneticPr fontId="4"/>
  </si>
  <si>
    <t>７</t>
    <phoneticPr fontId="4"/>
  </si>
  <si>
    <t>(i)</t>
    <phoneticPr fontId="4"/>
  </si>
  <si>
    <t>(ｲ)</t>
    <phoneticPr fontId="4"/>
  </si>
  <si>
    <t>６</t>
    <phoneticPr fontId="4"/>
  </si>
  <si>
    <t>(h)</t>
    <phoneticPr fontId="4"/>
  </si>
  <si>
    <t>(ｸ)</t>
    <phoneticPr fontId="4"/>
  </si>
  <si>
    <t>(ｷ)</t>
    <phoneticPr fontId="2"/>
  </si>
  <si>
    <t>(ｶ)</t>
    <phoneticPr fontId="4"/>
  </si>
  <si>
    <t>(ｵ)</t>
    <phoneticPr fontId="4"/>
  </si>
  <si>
    <t>(ｴ)</t>
    <phoneticPr fontId="4"/>
  </si>
  <si>
    <t>(ｳ)</t>
    <phoneticPr fontId="4"/>
  </si>
  <si>
    <t>５</t>
    <phoneticPr fontId="4"/>
  </si>
  <si>
    <t>(g)</t>
    <phoneticPr fontId="4"/>
  </si>
  <si>
    <t>(ｱ)～(ｹ)</t>
    <phoneticPr fontId="4"/>
  </si>
  <si>
    <t>(ｹ)</t>
    <phoneticPr fontId="4"/>
  </si>
  <si>
    <t>(ｷ)</t>
    <phoneticPr fontId="4"/>
  </si>
  <si>
    <t>４</t>
    <phoneticPr fontId="4"/>
  </si>
  <si>
    <t>(f)</t>
    <phoneticPr fontId="4"/>
  </si>
  <si>
    <t>(ﾁ)</t>
    <phoneticPr fontId="4"/>
  </si>
  <si>
    <t>(ｻ)</t>
    <phoneticPr fontId="4"/>
  </si>
  <si>
    <t>(ｺ)</t>
    <phoneticPr fontId="4"/>
  </si>
  <si>
    <t>②</t>
    <phoneticPr fontId="4"/>
  </si>
  <si>
    <t>①</t>
    <phoneticPr fontId="4"/>
  </si>
  <si>
    <t>３</t>
    <phoneticPr fontId="4"/>
  </si>
  <si>
    <t>(e)</t>
    <phoneticPr fontId="4"/>
  </si>
  <si>
    <t>(c)+(d)</t>
    <phoneticPr fontId="4"/>
  </si>
  <si>
    <t>(d)</t>
    <phoneticPr fontId="4"/>
  </si>
  <si>
    <t>(ﾃ)</t>
    <phoneticPr fontId="4"/>
  </si>
  <si>
    <t>(c)</t>
    <phoneticPr fontId="4"/>
  </si>
  <si>
    <t>(b)</t>
    <phoneticPr fontId="4"/>
  </si>
  <si>
    <t>２</t>
    <phoneticPr fontId="4"/>
  </si>
  <si>
    <t>(a)</t>
    <phoneticPr fontId="4"/>
  </si>
  <si>
    <t>１</t>
    <phoneticPr fontId="4"/>
  </si>
  <si>
    <t>(E)</t>
    <phoneticPr fontId="4"/>
  </si>
  <si>
    <t>(a)+(b)</t>
    <phoneticPr fontId="4"/>
  </si>
  <si>
    <t>(ｱ)～(ｻ)</t>
    <phoneticPr fontId="4"/>
  </si>
  <si>
    <t>(ｱ)～(ｶ)</t>
    <phoneticPr fontId="4"/>
  </si>
  <si>
    <t>＝</t>
    <phoneticPr fontId="4"/>
  </si>
  <si>
    <t>(H)</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</si>
  <si>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</si>
  <si>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</si>
  <si>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</si>
  <si>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</si>
  <si>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</si>
  <si>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</si>
  <si>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(ｱ)～(ｲ)</t>
    <phoneticPr fontId="4"/>
  </si>
  <si>
    <t>(ｱ)～(ｷ)</t>
    <phoneticPr fontId="4"/>
  </si>
  <si>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</si>
  <si>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</si>
  <si>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</si>
  <si>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</si>
  <si>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</si>
  <si>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</si>
  <si>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</si>
  <si>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</si>
  <si>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</si>
  <si>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</si>
  <si>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</si>
  <si>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</si>
  <si>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</si>
  <si>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(ｺ)</t>
    <phoneticPr fontId="4"/>
  </si>
  <si>
    <t>(ｻ)</t>
    <phoneticPr fontId="2"/>
  </si>
  <si>
    <t>(ｼ)</t>
    <phoneticPr fontId="2"/>
  </si>
  <si>
    <t>(ｽ)</t>
    <phoneticPr fontId="2"/>
  </si>
  <si>
    <t>(ｾ)</t>
    <phoneticPr fontId="2"/>
  </si>
  <si>
    <t>(b)</t>
    <phoneticPr fontId="4"/>
  </si>
  <si>
    <t>(a)+(b)</t>
    <phoneticPr fontId="4"/>
  </si>
  <si>
    <t>(C)</t>
    <phoneticPr fontId="4"/>
  </si>
  <si>
    <t>23年度</t>
    <rPh sb="2" eb="4">
      <t>ネンド</t>
    </rPh>
    <phoneticPr fontId="2"/>
  </si>
  <si>
    <t>14年度</t>
    <rPh sb="2" eb="4">
      <t>ネンド</t>
    </rPh>
    <phoneticPr fontId="2"/>
  </si>
  <si>
    <t>15年度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</si>
  <si>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</si>
  <si>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</si>
  <si>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</si>
  <si>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</si>
  <si>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</si>
  <si>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</si>
  <si>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</si>
  <si>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(ｱ)～(ｸ)</t>
    <phoneticPr fontId="4"/>
  </si>
  <si>
    <t>(ｱ)</t>
    <phoneticPr fontId="4"/>
  </si>
  <si>
    <t>１２</t>
    <phoneticPr fontId="2"/>
  </si>
  <si>
    <t>１３</t>
    <phoneticPr fontId="4"/>
  </si>
  <si>
    <t>１４</t>
    <phoneticPr fontId="4"/>
  </si>
  <si>
    <t>１５</t>
    <phoneticPr fontId="4"/>
  </si>
  <si>
    <t>１６</t>
    <phoneticPr fontId="4"/>
  </si>
  <si>
    <t>１７</t>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</si>
  <si>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</si>
  <si>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</si>
  <si>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</si>
  <si>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</si>
  <si>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</si>
  <si>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</si>
  <si>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</si>
  <si>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</si>
  <si>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臨時税収補塡債償還費</t>
    <rPh sb="0" eb="2">
      <t>リンジ</t>
    </rPh>
    <rPh sb="2" eb="4">
      <t>ゼイシュウ</t>
    </rPh>
    <rPh sb="4" eb="5">
      <t>ホ</t>
    </rPh>
    <rPh sb="6" eb="7">
      <t>サイ</t>
    </rPh>
    <rPh sb="7" eb="10">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</si>
  <si>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</si>
  <si>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</si>
  <si>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</si>
  <si>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補助・直轄</t>
    <rPh sb="0" eb="2">
      <t>ホジョ</t>
    </rPh>
    <rPh sb="3" eb="5">
      <t>チョッカツ</t>
    </rPh>
    <phoneticPr fontId="4"/>
  </si>
  <si>
    <t>単独</t>
    <rPh sb="0" eb="2">
      <t>タンドク</t>
    </rPh>
    <phoneticPr fontId="4"/>
  </si>
  <si>
    <t>公債費(減税補塡債償還費)</t>
    <rPh sb="0" eb="2">
      <t>コウサイ</t>
    </rPh>
    <rPh sb="2" eb="3">
      <t>ヒ</t>
    </rPh>
    <rPh sb="4" eb="6">
      <t>ゲンゼイ</t>
    </rPh>
    <rPh sb="6" eb="7">
      <t>ホ</t>
    </rPh>
    <rPh sb="8" eb="9">
      <t>サイ</t>
    </rPh>
    <rPh sb="9" eb="12">
      <t>ショウカンヒ</t>
    </rPh>
    <phoneticPr fontId="4"/>
  </si>
  <si>
    <t>公債費(臨時税収補塡債償還費)</t>
    <rPh sb="0" eb="2">
      <t>コウサイ</t>
    </rPh>
    <rPh sb="2" eb="3">
      <t>ヒ</t>
    </rPh>
    <rPh sb="4" eb="6">
      <t>リンジ</t>
    </rPh>
    <rPh sb="6" eb="8">
      <t>ゼイシュウ</t>
    </rPh>
    <rPh sb="8" eb="9">
      <t>ホ</t>
    </rPh>
    <rPh sb="10" eb="11">
      <t>サイ</t>
    </rPh>
    <rPh sb="11" eb="14">
      <t>ショウカンヒ</t>
    </rPh>
    <phoneticPr fontId="4"/>
  </si>
  <si>
    <t>(D)</t>
    <phoneticPr fontId="4"/>
  </si>
  <si>
    <t>=</t>
    <phoneticPr fontId="4"/>
  </si>
  <si>
    <t>(千円未満四捨五入）</t>
    <phoneticPr fontId="4"/>
  </si>
  <si>
    <t>(ｹ)</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</si>
  <si>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</si>
  <si>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</si>
  <si>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</si>
  <si>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</si>
  <si>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(ｴ)</t>
    <phoneticPr fontId="4"/>
  </si>
  <si>
    <t>【附表１】</t>
    <phoneticPr fontId="2"/>
  </si>
  <si>
    <t>(ｱ)</t>
    <phoneticPr fontId="2"/>
  </si>
  <si>
    <t>(ｱ)×(ｲ)</t>
    <phoneticPr fontId="2"/>
  </si>
  <si>
    <t>★</t>
    <phoneticPr fontId="2"/>
  </si>
  <si>
    <t>①</t>
    <phoneticPr fontId="2"/>
  </si>
  <si>
    <t>②</t>
    <phoneticPr fontId="2"/>
  </si>
  <si>
    <t>③</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</si>
  <si>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</si>
  <si>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</si>
  <si>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</si>
  <si>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</si>
  <si>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 xml:space="preserve">420超　　　　  </t>
    <rPh sb="3" eb="4">
      <t>チョウ</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</si>
  <si>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</si>
  <si>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</si>
  <si>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(ｴ)</t>
    <phoneticPr fontId="2"/>
  </si>
  <si>
    <t>(ｱ)～(ｴ)</t>
  </si>
  <si>
    <t>(ｱ)～(ｴ)</t>
    <phoneticPr fontId="4"/>
  </si>
  <si>
    <t>(ｿ)</t>
    <phoneticPr fontId="2"/>
  </si>
  <si>
    <t>(ｿ)</t>
    <phoneticPr fontId="2"/>
  </si>
  <si>
    <t>24年度</t>
    <rPh sb="2" eb="4">
      <t>ネンド</t>
    </rPh>
    <phoneticPr fontId="2"/>
  </si>
  <si>
    <t>１</t>
    <phoneticPr fontId="4"/>
  </si>
  <si>
    <t>*</t>
    <phoneticPr fontId="4"/>
  </si>
  <si>
    <t>=</t>
    <phoneticPr fontId="4"/>
  </si>
  <si>
    <t>*</t>
    <phoneticPr fontId="4"/>
  </si>
  <si>
    <t>=</t>
    <phoneticPr fontId="4"/>
  </si>
  <si>
    <r>
      <t>(</t>
    </r>
    <r>
      <rPr>
        <sz val="11"/>
        <color indexed="8"/>
        <rFont val="ＭＳ Ｐゴシック"/>
        <family val="3"/>
        <charset val="128"/>
      </rPr>
      <t>b</t>
    </r>
    <r>
      <rPr>
        <sz val="11"/>
        <color indexed="8"/>
        <rFont val="ＭＳ ゴシック"/>
        <family val="3"/>
        <charset val="128"/>
      </rPr>
      <t>)</t>
    </r>
    <phoneticPr fontId="4"/>
  </si>
  <si>
    <t>＝</t>
    <phoneticPr fontId="4"/>
  </si>
  <si>
    <t>*</t>
    <phoneticPr fontId="4"/>
  </si>
  <si>
    <t>*</t>
    <phoneticPr fontId="4"/>
  </si>
  <si>
    <t>=</t>
    <phoneticPr fontId="4"/>
  </si>
  <si>
    <r>
      <t>(</t>
    </r>
    <r>
      <rPr>
        <sz val="11"/>
        <color indexed="8"/>
        <rFont val="ＭＳ Ｐゴシック"/>
        <family val="3"/>
        <charset val="128"/>
      </rPr>
      <t>c</t>
    </r>
    <r>
      <rPr>
        <sz val="11"/>
        <color indexed="8"/>
        <rFont val="ＭＳ ゴシック"/>
        <family val="3"/>
        <charset val="128"/>
      </rPr>
      <t>)</t>
    </r>
    <phoneticPr fontId="4"/>
  </si>
  <si>
    <t>＝</t>
    <phoneticPr fontId="4"/>
  </si>
  <si>
    <t>*</t>
    <phoneticPr fontId="4"/>
  </si>
  <si>
    <t>*</t>
    <phoneticPr fontId="4"/>
  </si>
  <si>
    <r>
      <t>(</t>
    </r>
    <r>
      <rPr>
        <sz val="11"/>
        <color indexed="8"/>
        <rFont val="ＭＳ Ｐゴシック"/>
        <family val="3"/>
        <charset val="128"/>
      </rPr>
      <t>d</t>
    </r>
    <r>
      <rPr>
        <sz val="11"/>
        <color indexed="8"/>
        <rFont val="ＭＳ ゴシック"/>
        <family val="3"/>
        <charset val="128"/>
      </rPr>
      <t>)</t>
    </r>
    <phoneticPr fontId="4"/>
  </si>
  <si>
    <t>＝</t>
    <phoneticPr fontId="4"/>
  </si>
  <si>
    <t>=</t>
    <phoneticPr fontId="4"/>
  </si>
  <si>
    <r>
      <t>(e</t>
    </r>
    <r>
      <rPr>
        <sz val="11"/>
        <color indexed="8"/>
        <rFont val="ＭＳ ゴシック"/>
        <family val="3"/>
        <charset val="128"/>
      </rPr>
      <t>)</t>
    </r>
    <phoneticPr fontId="4"/>
  </si>
  <si>
    <r>
      <t>(f</t>
    </r>
    <r>
      <rPr>
        <sz val="11"/>
        <color indexed="8"/>
        <rFont val="ＭＳ ゴシック"/>
        <family val="3"/>
        <charset val="128"/>
      </rPr>
      <t>)</t>
    </r>
    <phoneticPr fontId="4"/>
  </si>
  <si>
    <r>
      <t>(g</t>
    </r>
    <r>
      <rPr>
        <sz val="11"/>
        <color indexed="8"/>
        <rFont val="ＭＳ ゴシック"/>
        <family val="3"/>
        <charset val="128"/>
      </rPr>
      <t>)</t>
    </r>
    <phoneticPr fontId="4"/>
  </si>
  <si>
    <r>
      <t>(h</t>
    </r>
    <r>
      <rPr>
        <sz val="11"/>
        <color indexed="8"/>
        <rFont val="ＭＳ ゴシック"/>
        <family val="3"/>
        <charset val="128"/>
      </rPr>
      <t>)</t>
    </r>
    <phoneticPr fontId="4"/>
  </si>
  <si>
    <t>＝</t>
    <phoneticPr fontId="4"/>
  </si>
  <si>
    <t>*</t>
    <phoneticPr fontId="4"/>
  </si>
  <si>
    <t>=</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</si>
  <si>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</si>
  <si>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</si>
  <si>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</si>
  <si>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</si>
  <si>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</si>
  <si>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</si>
  <si>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</si>
  <si>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</si>
  <si>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</si>
  <si>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</si>
  <si>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</si>
  <si>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</si>
  <si>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</si>
  <si>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</si>
  <si>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</si>
  <si>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</si>
  <si>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</si>
  <si>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</si>
  <si>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(AP)</t>
  </si>
  <si>
    <t>(AO)</t>
  </si>
  <si>
    <t>(AN)</t>
  </si>
  <si>
    <t>(AM)</t>
  </si>
  <si>
    <t>(AL)</t>
  </si>
  <si>
    <t>(AK)</t>
  </si>
  <si>
    <t>(AJ)</t>
  </si>
  <si>
    <t>(AI)</t>
  </si>
  <si>
    <t>(AH)</t>
  </si>
  <si>
    <t>(AG)</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</si>
  <si>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</si>
  <si>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</si>
  <si>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</si>
  <si>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調整戻し反映済</t>
    <rPh sb="0" eb="2">
      <t>チョウセイ</t>
    </rPh>
    <rPh sb="2" eb="3">
      <t>モド</t>
    </rPh>
    <rPh sb="4" eb="6">
      <t>ハンエイ</t>
    </rPh>
    <rPh sb="6" eb="7">
      <t>スミ</t>
    </rPh>
    <phoneticPr fontId="2"/>
  </si>
  <si>
    <t>全国防災</t>
    <rPh sb="0" eb="2">
      <t>ゼンコク</t>
    </rPh>
    <rPh sb="2" eb="4">
      <t>ボウサイ</t>
    </rPh>
    <phoneticPr fontId="4"/>
  </si>
  <si>
    <t>緊急防災・減災</t>
    <rPh sb="0" eb="2">
      <t>キンキュウ</t>
    </rPh>
    <rPh sb="2" eb="4">
      <t>ボウサイ</t>
    </rPh>
    <rPh sb="5" eb="6">
      <t>ゲン</t>
    </rPh>
    <phoneticPr fontId="4"/>
  </si>
  <si>
    <t>(15)</t>
    <phoneticPr fontId="2"/>
  </si>
  <si>
    <t>25年度</t>
    <rPh sb="2" eb="4">
      <t>ネンド</t>
    </rPh>
    <phoneticPr fontId="2"/>
  </si>
  <si>
    <t>=</t>
    <phoneticPr fontId="2"/>
  </si>
  <si>
    <t>(b)</t>
    <phoneticPr fontId="4"/>
  </si>
  <si>
    <t>*</t>
    <phoneticPr fontId="4"/>
  </si>
  <si>
    <t>３</t>
    <phoneticPr fontId="4"/>
  </si>
  <si>
    <t>(千円未満四捨五入）</t>
    <phoneticPr fontId="4"/>
  </si>
  <si>
    <t>①</t>
    <phoneticPr fontId="4"/>
  </si>
  <si>
    <t>=</t>
    <phoneticPr fontId="4"/>
  </si>
  <si>
    <t>②</t>
    <phoneticPr fontId="4"/>
  </si>
  <si>
    <t>４</t>
    <phoneticPr fontId="4"/>
  </si>
  <si>
    <t>=</t>
    <phoneticPr fontId="4"/>
  </si>
  <si>
    <t>②</t>
    <phoneticPr fontId="4"/>
  </si>
  <si>
    <t>*</t>
    <phoneticPr fontId="4"/>
  </si>
  <si>
    <t>=</t>
    <phoneticPr fontId="4"/>
  </si>
  <si>
    <t>①</t>
    <phoneticPr fontId="4"/>
  </si>
  <si>
    <t>*</t>
    <phoneticPr fontId="4"/>
  </si>
  <si>
    <t>(e)</t>
    <phoneticPr fontId="4"/>
  </si>
  <si>
    <t>=</t>
    <phoneticPr fontId="4"/>
  </si>
  <si>
    <t>*</t>
    <phoneticPr fontId="4"/>
  </si>
  <si>
    <t>(e)+(f)</t>
    <phoneticPr fontId="4"/>
  </si>
  <si>
    <t>(g)</t>
    <phoneticPr fontId="4"/>
  </si>
  <si>
    <t>５</t>
    <phoneticPr fontId="4"/>
  </si>
  <si>
    <t>(h)</t>
    <phoneticPr fontId="4"/>
  </si>
  <si>
    <t>6</t>
    <phoneticPr fontId="4"/>
  </si>
  <si>
    <t>(i)</t>
    <phoneticPr fontId="4"/>
  </si>
  <si>
    <t>７</t>
    <phoneticPr fontId="4"/>
  </si>
  <si>
    <t>(ｱ)</t>
    <phoneticPr fontId="4"/>
  </si>
  <si>
    <t>②</t>
    <phoneticPr fontId="4"/>
  </si>
  <si>
    <t>*</t>
    <phoneticPr fontId="4"/>
  </si>
  <si>
    <t>(ｲ)</t>
    <phoneticPr fontId="4"/>
  </si>
  <si>
    <t>(ｳ)</t>
    <phoneticPr fontId="4"/>
  </si>
  <si>
    <t>(ｴ)</t>
    <phoneticPr fontId="4"/>
  </si>
  <si>
    <t>(ｱ)～(ｴ)</t>
    <phoneticPr fontId="4"/>
  </si>
  <si>
    <t>(j)</t>
    <phoneticPr fontId="4"/>
  </si>
  <si>
    <t>(a)+(b)+(c)+(g)+(h)+(i)+(j)</t>
    <phoneticPr fontId="4"/>
  </si>
  <si>
    <t>(B)</t>
    <phoneticPr fontId="4"/>
  </si>
  <si>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</si>
  <si>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</si>
  <si>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</si>
  <si>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</si>
  <si>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</si>
  <si>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(ｳ)</t>
    <phoneticPr fontId="2"/>
  </si>
  <si>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</si>
  <si>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</si>
  <si>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</si>
  <si>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</si>
  <si>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</si>
  <si>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r>
      <t>(i</t>
    </r>
    <r>
      <rPr>
        <sz val="11"/>
        <color indexed="8"/>
        <rFont val="ＭＳ ゴシック"/>
        <family val="3"/>
        <charset val="128"/>
      </rPr>
      <t>)</t>
    </r>
    <phoneticPr fontId="4"/>
  </si>
  <si>
    <r>
      <t>(j</t>
    </r>
    <r>
      <rPr>
        <sz val="11"/>
        <color indexed="8"/>
        <rFont val="ＭＳ ゴシック"/>
        <family val="3"/>
        <charset val="128"/>
      </rPr>
      <t>)</t>
    </r>
    <phoneticPr fontId="4"/>
  </si>
  <si>
    <r>
      <t>(k</t>
    </r>
    <r>
      <rPr>
        <sz val="11"/>
        <color indexed="8"/>
        <rFont val="ＭＳ ゴシック"/>
        <family val="3"/>
        <charset val="128"/>
      </rPr>
      <t>)</t>
    </r>
    <phoneticPr fontId="4"/>
  </si>
  <si>
    <t>(l)</t>
    <phoneticPr fontId="4"/>
  </si>
  <si>
    <t>(m)</t>
    <phoneticPr fontId="4"/>
  </si>
  <si>
    <t>(n)</t>
    <phoneticPr fontId="4"/>
  </si>
  <si>
    <t>(o)</t>
    <phoneticPr fontId="4"/>
  </si>
  <si>
    <t>(p)</t>
    <phoneticPr fontId="4"/>
  </si>
  <si>
    <t>(ｿ)</t>
    <phoneticPr fontId="4"/>
  </si>
  <si>
    <t>26年度</t>
    <rPh sb="2" eb="4">
      <t>ネンド</t>
    </rPh>
    <phoneticPr fontId="4"/>
  </si>
  <si>
    <t>(16)</t>
    <phoneticPr fontId="2"/>
  </si>
  <si>
    <t>26年度</t>
    <rPh sb="2" eb="4">
      <t>ネンド</t>
    </rPh>
    <phoneticPr fontId="2"/>
  </si>
  <si>
    <t>(ｾ)</t>
    <phoneticPr fontId="4"/>
  </si>
  <si>
    <t>(f)</t>
    <phoneticPr fontId="4"/>
  </si>
  <si>
    <t>(ｽ)</t>
    <phoneticPr fontId="4"/>
  </si>
  <si>
    <t>(ﾀ)</t>
    <phoneticPr fontId="4"/>
  </si>
  <si>
    <t>(ｴ)</t>
    <phoneticPr fontId="2"/>
  </si>
  <si>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</si>
  <si>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</si>
  <si>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(ﾀ)</t>
    <phoneticPr fontId="2"/>
  </si>
  <si>
    <t>(ﾁ)</t>
    <phoneticPr fontId="2"/>
  </si>
  <si>
    <t>(ﾀ)</t>
    <phoneticPr fontId="2"/>
  </si>
  <si>
    <t>(ﾁ)</t>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</si>
  <si>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</si>
  <si>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</si>
  <si>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</si>
  <si>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</si>
  <si>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</si>
  <si>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</si>
  <si>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</si>
  <si>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</si>
  <si>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</si>
  <si>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</si>
  <si>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</si>
  <si>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</si>
  <si>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</si>
  <si>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</si>
  <si>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</si>
  <si>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</si>
  <si>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</si>
  <si>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</si>
  <si>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</si>
  <si>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</si>
  <si>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</si>
  <si>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</si>
  <si>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</si>
  <si>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</si>
  <si>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</si>
  <si>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</si>
  <si>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</si>
  <si>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</si>
  <si>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</si>
  <si>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</si>
  <si>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</si>
  <si>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平成26年度以降は「特に推進すべきもの」及び「浸水想定区域移転事業」以外))</t>
    <rPh sb="0" eb="2">
      <t>ヘイセイ</t>
    </rPh>
    <rPh sb="4" eb="6">
      <t>ネンド</t>
    </rPh>
    <rPh sb="6" eb="8">
      <t>イコウ</t>
    </rPh>
    <rPh sb="10" eb="11">
      <t>トク</t>
    </rPh>
    <rPh sb="12" eb="14">
      <t>スイシン</t>
    </rPh>
    <rPh sb="20" eb="21">
      <t>オヨ</t>
    </rPh>
    <rPh sb="23" eb="25">
      <t>シンスイ</t>
    </rPh>
    <rPh sb="25" eb="27">
      <t>ソウテイ</t>
    </rPh>
    <rPh sb="27" eb="29">
      <t>クイキ</t>
    </rPh>
    <rPh sb="29" eb="31">
      <t>イテン</t>
    </rPh>
    <rPh sb="31" eb="33">
      <t>ジギョウ</t>
    </rPh>
    <rPh sb="34" eb="36">
      <t>イガイ</t>
    </rPh>
    <phoneticPr fontId="2"/>
  </si>
  <si>
    <t>「特に推進すべきもの」及び「浸水想定区域移転事業」))</t>
    <rPh sb="3" eb="5">
      <t>スイシン</t>
    </rPh>
    <rPh sb="11" eb="12">
      <t>オヨ</t>
    </rPh>
    <rPh sb="14" eb="16">
      <t>シンスイ</t>
    </rPh>
    <rPh sb="16" eb="18">
      <t>ソウテイ</t>
    </rPh>
    <rPh sb="18" eb="20">
      <t>クイキ</t>
    </rPh>
    <rPh sb="20" eb="22">
      <t>イテン</t>
    </rPh>
    <rPh sb="22" eb="24">
      <t>ジギョウ</t>
    </rPh>
    <phoneticPr fontId="2"/>
  </si>
  <si>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</si>
  <si>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</si>
  <si>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(ｱ)～(ｺ)</t>
    <phoneticPr fontId="4"/>
  </si>
  <si>
    <t>１８</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</si>
  <si>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</si>
  <si>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</si>
  <si>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</si>
  <si>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(千円未満四捨五入）</t>
    <phoneticPr fontId="4"/>
  </si>
  <si>
    <t>*</t>
    <phoneticPr fontId="4"/>
  </si>
  <si>
    <t>=</t>
    <phoneticPr fontId="4"/>
  </si>
  <si>
    <t>(ｱ)</t>
    <phoneticPr fontId="4"/>
  </si>
  <si>
    <t>(u)</t>
    <phoneticPr fontId="4"/>
  </si>
  <si>
    <t>*</t>
    <phoneticPr fontId="4"/>
  </si>
  <si>
    <t>(ﾂ)</t>
    <phoneticPr fontId="2"/>
  </si>
  <si>
    <t>(ﾂ)</t>
    <phoneticPr fontId="2"/>
  </si>
  <si>
    <t>１</t>
    <phoneticPr fontId="4"/>
  </si>
  <si>
    <t>(千円未満四捨五入）</t>
    <phoneticPr fontId="4"/>
  </si>
  <si>
    <t>*</t>
    <phoneticPr fontId="4"/>
  </si>
  <si>
    <t>=</t>
    <phoneticPr fontId="4"/>
  </si>
  <si>
    <t>28年度財政力補正</t>
    <rPh sb="2" eb="3">
      <t>ネン</t>
    </rPh>
    <rPh sb="3" eb="4">
      <t>ド</t>
    </rPh>
    <rPh sb="4" eb="7">
      <t>ザイセイリョク</t>
    </rPh>
    <rPh sb="7" eb="9">
      <t>ホセイ</t>
    </rPh>
    <phoneticPr fontId="4"/>
  </si>
  <si>
    <t>２</t>
    <phoneticPr fontId="4"/>
  </si>
  <si>
    <t>(千円未満四捨五入）</t>
    <phoneticPr fontId="4"/>
  </si>
  <si>
    <t>*</t>
    <phoneticPr fontId="4"/>
  </si>
  <si>
    <t>(ｱ)</t>
    <phoneticPr fontId="4"/>
  </si>
  <si>
    <t>(ｲ)</t>
    <phoneticPr fontId="4"/>
  </si>
  <si>
    <t>(ｳ)</t>
    <phoneticPr fontId="4"/>
  </si>
  <si>
    <t>(b)</t>
    <phoneticPr fontId="4"/>
  </si>
  <si>
    <t>３</t>
    <phoneticPr fontId="4"/>
  </si>
  <si>
    <t>(c)</t>
    <phoneticPr fontId="4"/>
  </si>
  <si>
    <t>４</t>
    <phoneticPr fontId="4"/>
  </si>
  <si>
    <t>(d)</t>
    <phoneticPr fontId="4"/>
  </si>
  <si>
    <t>(a)～(d)</t>
    <phoneticPr fontId="4"/>
  </si>
  <si>
    <t>(I)</t>
    <phoneticPr fontId="4"/>
  </si>
  <si>
    <t>(ｱ)～(ｿ)</t>
    <phoneticPr fontId="4"/>
  </si>
  <si>
    <t>(ｱ)</t>
    <phoneticPr fontId="2"/>
  </si>
  <si>
    <t>(ｹ)</t>
    <phoneticPr fontId="2"/>
  </si>
  <si>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</si>
  <si>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</si>
  <si>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(ｱ)～(ﾃ)</t>
    <phoneticPr fontId="4"/>
  </si>
  <si>
    <t>(ｱ)～(ﾀ)</t>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</si>
  <si>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</si>
  <si>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(ｵ)</t>
    <phoneticPr fontId="2"/>
  </si>
  <si>
    <t>(ｲ)</t>
    <phoneticPr fontId="4"/>
  </si>
  <si>
    <t>(ｱ)～(ｴ)</t>
    <phoneticPr fontId="2"/>
  </si>
  <si>
    <t>(a)+(e)～(u)</t>
    <phoneticPr fontId="4"/>
  </si>
  <si>
    <t>(千円未満四捨五入）</t>
    <phoneticPr fontId="4"/>
  </si>
  <si>
    <t>*</t>
    <phoneticPr fontId="4"/>
  </si>
  <si>
    <t>=</t>
    <phoneticPr fontId="4"/>
  </si>
  <si>
    <t>(ｱ)</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</si>
  <si>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</si>
  <si>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</si>
  <si>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</si>
  <si>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</si>
  <si>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</si>
  <si>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</si>
  <si>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</si>
  <si>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</si>
  <si>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</si>
  <si>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</si>
  <si>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</si>
  <si>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(G)</t>
    <phoneticPr fontId="4"/>
  </si>
  <si>
    <t>(17)</t>
    <phoneticPr fontId="2"/>
  </si>
  <si>
    <t>27年度</t>
    <rPh sb="2" eb="4">
      <t>ネンド</t>
    </rPh>
    <phoneticPr fontId="2"/>
  </si>
  <si>
    <t>(ﾂ)</t>
    <phoneticPr fontId="4"/>
  </si>
  <si>
    <t>(d)</t>
    <phoneticPr fontId="2"/>
  </si>
  <si>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</si>
  <si>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</si>
  <si>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ｱ</t>
    <phoneticPr fontId="40"/>
  </si>
  <si>
    <t>ｵ</t>
    <phoneticPr fontId="40"/>
  </si>
  <si>
    <t>ｶ</t>
    <phoneticPr fontId="40"/>
  </si>
  <si>
    <t>ｷ</t>
    <phoneticPr fontId="40"/>
  </si>
  <si>
    <t>ｸ</t>
    <phoneticPr fontId="40"/>
  </si>
  <si>
    <t>ｹ</t>
    <phoneticPr fontId="40"/>
  </si>
  <si>
    <t>ｺ</t>
    <phoneticPr fontId="40"/>
  </si>
  <si>
    <t>ｻ</t>
    <phoneticPr fontId="40"/>
  </si>
  <si>
    <t>ｼ</t>
    <phoneticPr fontId="40"/>
  </si>
  <si>
    <t>ｽ</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</si>
  <si>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</si>
  <si>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</si>
  <si>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</si>
  <si>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</si>
  <si>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</si>
  <si>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</si>
  <si>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</si>
  <si>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</si>
  <si>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ﾆ</t>
    <phoneticPr fontId="40"/>
  </si>
  <si>
    <t>ﾇ</t>
    <phoneticPr fontId="40"/>
  </si>
  <si>
    <t>ﾈ</t>
    <phoneticPr fontId="40"/>
  </si>
  <si>
    <t>ﾉ</t>
    <phoneticPr fontId="40"/>
  </si>
  <si>
    <t>ﾕ</t>
    <phoneticPr fontId="40"/>
  </si>
  <si>
    <t>ﾖ</t>
    <phoneticPr fontId="40"/>
  </si>
  <si>
    <t>ﾗ</t>
    <phoneticPr fontId="40"/>
  </si>
  <si>
    <t>ﾘ</t>
    <phoneticPr fontId="40"/>
  </si>
  <si>
    <t>ﾙ</t>
    <phoneticPr fontId="40"/>
  </si>
  <si>
    <t>ﾚ</t>
    <phoneticPr fontId="40"/>
  </si>
  <si>
    <t>ﾛ</t>
    <phoneticPr fontId="40"/>
  </si>
  <si>
    <t>25年度</t>
    <rPh sb="2" eb="4">
      <t>ネンド</t>
    </rPh>
    <phoneticPr fontId="40"/>
  </si>
  <si>
    <t>医療施設</t>
    <rPh sb="0" eb="2">
      <t>イリョウ</t>
    </rPh>
    <rPh sb="2" eb="4">
      <t>シセツ</t>
    </rPh>
    <phoneticPr fontId="40"/>
  </si>
  <si>
    <t>機械器具</t>
    <rPh sb="0" eb="2">
      <t>キカイ</t>
    </rPh>
    <rPh sb="2" eb="4">
      <t>キグ</t>
    </rPh>
    <phoneticPr fontId="40"/>
  </si>
  <si>
    <t>26年度</t>
    <rPh sb="2" eb="4">
      <t>ネンド</t>
    </rPh>
    <phoneticPr fontId="40"/>
  </si>
  <si>
    <t>ﾜ</t>
    <phoneticPr fontId="40"/>
  </si>
  <si>
    <t>27年度</t>
    <rPh sb="2" eb="4">
      <t>ネンド</t>
    </rPh>
    <phoneticPr fontId="40"/>
  </si>
  <si>
    <t>基本設計等着手
（特別分）</t>
    <rPh sb="9" eb="11">
      <t>トクベツ</t>
    </rPh>
    <phoneticPr fontId="40"/>
  </si>
  <si>
    <t>（a）～(j)</t>
    <phoneticPr fontId="4"/>
  </si>
  <si>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</si>
  <si>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</si>
  <si>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</si>
  <si>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</si>
  <si>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</si>
  <si>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</si>
  <si>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</si>
  <si>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</si>
  <si>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</si>
  <si>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</si>
  <si>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</si>
  <si>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</si>
  <si>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</si>
  <si>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</si>
  <si>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</si>
  <si>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</si>
  <si>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</si>
  <si>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t>(ｱ)～(ｻ)</t>
    <phoneticPr fontId="4"/>
  </si>
  <si>
    <t>(ｱ)～(ｳ)</t>
    <phoneticPr fontId="4"/>
  </si>
  <si>
    <r>
      <t>補正予算債償還費（11</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</si>
  <si>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t>（公営企業会計適用債）</t>
    <rPh sb="1" eb="3">
      <t>コウエイ</t>
    </rPh>
    <rPh sb="3" eb="5">
      <t>キギョウ</t>
    </rPh>
    <rPh sb="5" eb="7">
      <t>カイケイ</t>
    </rPh>
    <rPh sb="7" eb="9">
      <t>テキヨウ</t>
    </rPh>
    <rPh sb="9" eb="10">
      <t>サイ</t>
    </rPh>
    <phoneticPr fontId="2"/>
  </si>
  <si>
    <t>国営土地改良事業に係る29年度以降地方負担額（元金分）</t>
    <rPh sb="0" eb="2">
      <t>コクエイ</t>
    </rPh>
    <rPh sb="2" eb="4">
      <t>トチ</t>
    </rPh>
    <rPh sb="4" eb="6">
      <t>カイリョウ</t>
    </rPh>
    <rPh sb="6" eb="8">
      <t>ジギョウ</t>
    </rPh>
    <rPh sb="9" eb="10">
      <t>カカ</t>
    </rPh>
    <rPh sb="17" eb="19">
      <t>チホウ</t>
    </rPh>
    <rPh sb="19" eb="21">
      <t>フタン</t>
    </rPh>
    <rPh sb="21" eb="22">
      <t>ガク</t>
    </rPh>
    <rPh sb="23" eb="25">
      <t>ガンキン</t>
    </rPh>
    <rPh sb="25" eb="26">
      <t>ブン</t>
    </rPh>
    <phoneticPr fontId="4"/>
  </si>
  <si>
    <t>平成28年度総務大臣通知額（算出資料P66）</t>
    <rPh sb="10" eb="12">
      <t>ツウチ</t>
    </rPh>
    <rPh sb="12" eb="13">
      <t>ガク</t>
    </rPh>
    <rPh sb="14" eb="16">
      <t>サンシュツ</t>
    </rPh>
    <rPh sb="16" eb="18">
      <t>シリョウ</t>
    </rPh>
    <phoneticPr fontId="4"/>
  </si>
  <si>
    <t>　債務負担行為に基づく平成28年度支出額</t>
    <rPh sb="1" eb="3">
      <t>サイム</t>
    </rPh>
    <rPh sb="3" eb="5">
      <t>フタン</t>
    </rPh>
    <rPh sb="5" eb="7">
      <t>コウイ</t>
    </rPh>
    <rPh sb="8" eb="9">
      <t>モト</t>
    </rPh>
    <rPh sb="11" eb="13">
      <t>ヘイセイ</t>
    </rPh>
    <phoneticPr fontId="4"/>
  </si>
  <si>
    <t>森林研究・整備機構営土地改良事業に係る29年度以降地方負担額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25" eb="27">
      <t>チホウ</t>
    </rPh>
    <rPh sb="27" eb="29">
      <t>フタン</t>
    </rPh>
    <rPh sb="29" eb="30">
      <t>ガク</t>
    </rPh>
    <phoneticPr fontId="4"/>
  </si>
  <si>
    <t>水資源機構営土地改良事業に係る29年度以降地方負担額</t>
    <rPh sb="0" eb="1">
      <t>ミズ</t>
    </rPh>
    <rPh sb="1" eb="3">
      <t>シゲン</t>
    </rPh>
    <rPh sb="3" eb="5">
      <t>キコウ</t>
    </rPh>
    <rPh sb="5" eb="6">
      <t>エイ</t>
    </rPh>
    <rPh sb="6" eb="8">
      <t>トチ</t>
    </rPh>
    <rPh sb="8" eb="10">
      <t>カイリョウ</t>
    </rPh>
    <rPh sb="10" eb="12">
      <t>ジギョウ</t>
    </rPh>
    <rPh sb="13" eb="14">
      <t>カカ</t>
    </rPh>
    <rPh sb="21" eb="23">
      <t>チホウ</t>
    </rPh>
    <rPh sb="23" eb="25">
      <t>フタン</t>
    </rPh>
    <rPh sb="25" eb="26">
      <t>ガク</t>
    </rPh>
    <phoneticPr fontId="4"/>
  </si>
  <si>
    <t>29年度財政力補正</t>
    <rPh sb="2" eb="3">
      <t>ネン</t>
    </rPh>
    <rPh sb="3" eb="4">
      <t>ド</t>
    </rPh>
    <rPh sb="4" eb="7">
      <t>ザイセイリョク</t>
    </rPh>
    <rPh sb="7" eb="9">
      <t>ホセイ</t>
    </rPh>
    <phoneticPr fontId="4"/>
  </si>
  <si>
    <t>(ｸ)</t>
    <phoneticPr fontId="2"/>
  </si>
  <si>
    <t>(ｶ)欄の額</t>
    <rPh sb="3" eb="4">
      <t>ラン</t>
    </rPh>
    <rPh sb="5" eb="6">
      <t>ガク</t>
    </rPh>
    <phoneticPr fontId="4"/>
  </si>
  <si>
    <t>(ｷ)～(ﾂ)</t>
    <phoneticPr fontId="4"/>
  </si>
  <si>
    <t>28年度</t>
    <rPh sb="2" eb="4">
      <t>ネンド</t>
    </rPh>
    <phoneticPr fontId="4"/>
  </si>
  <si>
    <t>(q)</t>
    <phoneticPr fontId="4"/>
  </si>
  <si>
    <t>(r)</t>
    <phoneticPr fontId="4"/>
  </si>
  <si>
    <t>(a)～(r)</t>
    <phoneticPr fontId="4"/>
  </si>
  <si>
    <t>港湾事業に係る地方債(10年度以前許可債)に係る28年度末地方債残高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</si>
  <si>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漁港事業に係る地方債(10年度以前許可債)に係る28年度末地方債残高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</si>
  <si>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(ﾃ)</t>
    <phoneticPr fontId="2"/>
  </si>
  <si>
    <t>(18)</t>
    <phoneticPr fontId="2"/>
  </si>
  <si>
    <t>28年度</t>
    <rPh sb="2" eb="4">
      <t>ネンド</t>
    </rPh>
    <phoneticPr fontId="2"/>
  </si>
  <si>
    <t>(ｱ)～(ｺ)</t>
    <phoneticPr fontId="4"/>
  </si>
  <si>
    <t>(ｱ)～(ｼ)</t>
    <phoneticPr fontId="4"/>
  </si>
  <si>
    <t>(ｱ)</t>
    <phoneticPr fontId="4"/>
  </si>
  <si>
    <t>(ｱ)</t>
    <phoneticPr fontId="4"/>
  </si>
  <si>
    <t>(ｲ)</t>
    <phoneticPr fontId="4"/>
  </si>
  <si>
    <t>(ｴ)</t>
    <phoneticPr fontId="4"/>
  </si>
  <si>
    <t>(ｵ)</t>
    <phoneticPr fontId="4"/>
  </si>
  <si>
    <t>(ｶ)</t>
    <phoneticPr fontId="4"/>
  </si>
  <si>
    <t>(ｹ)</t>
    <phoneticPr fontId="4"/>
  </si>
  <si>
    <t>(ｼ)</t>
    <phoneticPr fontId="4"/>
  </si>
  <si>
    <t>(ｾ)</t>
    <phoneticPr fontId="4"/>
  </si>
  <si>
    <t>(ｿ)</t>
    <phoneticPr fontId="4"/>
  </si>
  <si>
    <t>(ﾀ)</t>
    <phoneticPr fontId="2"/>
  </si>
  <si>
    <t>(ﾁ)</t>
    <phoneticPr fontId="4"/>
  </si>
  <si>
    <t>(ﾂ)</t>
    <phoneticPr fontId="4"/>
  </si>
  <si>
    <t>(a)</t>
    <phoneticPr fontId="4"/>
  </si>
  <si>
    <t>(ｷ)～(ﾂ)</t>
    <phoneticPr fontId="4"/>
  </si>
  <si>
    <t>(ｱ)～(ﾀ)</t>
    <phoneticPr fontId="4"/>
  </si>
  <si>
    <t>(ｲ)</t>
    <phoneticPr fontId="4"/>
  </si>
  <si>
    <t>(ｱ)～(ｵ)</t>
    <phoneticPr fontId="4"/>
  </si>
  <si>
    <t>(ｱ)</t>
    <phoneticPr fontId="4"/>
  </si>
  <si>
    <t>=</t>
    <phoneticPr fontId="4"/>
  </si>
  <si>
    <t>(ｱ)～(ｳ)</t>
    <phoneticPr fontId="4"/>
  </si>
  <si>
    <t>１</t>
    <phoneticPr fontId="4"/>
  </si>
  <si>
    <t>(ｱ)</t>
    <phoneticPr fontId="4"/>
  </si>
  <si>
    <t>(ｲ)</t>
    <phoneticPr fontId="4"/>
  </si>
  <si>
    <t>(ｳ)</t>
    <phoneticPr fontId="4"/>
  </si>
  <si>
    <t>(ｵ)</t>
    <phoneticPr fontId="4"/>
  </si>
  <si>
    <t>(ｶ)</t>
    <phoneticPr fontId="4"/>
  </si>
  <si>
    <t>(ｷ)</t>
    <phoneticPr fontId="4"/>
  </si>
  <si>
    <t>(ｸ)</t>
    <phoneticPr fontId="4"/>
  </si>
  <si>
    <t>(ｺ)</t>
    <phoneticPr fontId="4"/>
  </si>
  <si>
    <t>(ｻ)</t>
    <phoneticPr fontId="4"/>
  </si>
  <si>
    <t>(ｼ)</t>
    <phoneticPr fontId="4"/>
  </si>
  <si>
    <t>(ｽ)</t>
    <phoneticPr fontId="4"/>
  </si>
  <si>
    <t>(ｾ)</t>
    <phoneticPr fontId="4"/>
  </si>
  <si>
    <t>(ｿ)</t>
    <phoneticPr fontId="4"/>
  </si>
  <si>
    <t>(ﾀ)</t>
    <phoneticPr fontId="4"/>
  </si>
  <si>
    <t>(ｱ)～(ﾀ)</t>
    <phoneticPr fontId="4"/>
  </si>
  <si>
    <t>(a)</t>
    <phoneticPr fontId="4"/>
  </si>
  <si>
    <t>(a)</t>
    <phoneticPr fontId="4"/>
  </si>
  <si>
    <t>*</t>
    <phoneticPr fontId="4"/>
  </si>
  <si>
    <t>２</t>
    <phoneticPr fontId="4"/>
  </si>
  <si>
    <t>２</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</si>
  <si>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</si>
  <si>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</si>
  <si>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</si>
  <si>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</si>
  <si>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</si>
  <si>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</si>
  <si>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</si>
  <si>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</si>
  <si>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</si>
  <si>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</si>
  <si>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</si>
  <si>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</si>
  <si>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</si>
  <si>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</si>
  <si>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</si>
  <si>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</si>
  <si>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</si>
  <si>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(ｱ)～(ｿ)</t>
    <phoneticPr fontId="4"/>
  </si>
  <si>
    <t>(b)</t>
    <phoneticPr fontId="4"/>
  </si>
  <si>
    <t>３</t>
    <phoneticPr fontId="4"/>
  </si>
  <si>
    <t>３</t>
    <phoneticPr fontId="4"/>
  </si>
  <si>
    <t>(c)</t>
    <phoneticPr fontId="4"/>
  </si>
  <si>
    <t>(ｱ)～(ｹ)</t>
    <phoneticPr fontId="4"/>
  </si>
  <si>
    <t>(d)</t>
    <phoneticPr fontId="4"/>
  </si>
  <si>
    <t>５</t>
    <phoneticPr fontId="4"/>
  </si>
  <si>
    <r>
      <t>(</t>
    </r>
    <r>
      <rPr>
        <sz val="9"/>
        <rFont val="ＭＳ ゴシック"/>
        <family val="3"/>
      </rPr>
      <t>e</t>
    </r>
    <r>
      <rPr>
        <sz val="9"/>
        <rFont val="ＭＳ ゴシック"/>
        <family val="3"/>
        <charset val="128"/>
      </rPr>
      <t>)</t>
    </r>
    <phoneticPr fontId="4"/>
  </si>
  <si>
    <t>６</t>
    <phoneticPr fontId="4"/>
  </si>
  <si>
    <r>
      <t>(</t>
    </r>
    <r>
      <rPr>
        <sz val="9"/>
        <rFont val="ＭＳ ゴシック"/>
        <family val="3"/>
      </rPr>
      <t>f</t>
    </r>
    <r>
      <rPr>
        <sz val="9"/>
        <rFont val="ＭＳ ゴシック"/>
        <family val="3"/>
        <charset val="128"/>
      </rPr>
      <t>)</t>
    </r>
    <phoneticPr fontId="4"/>
  </si>
  <si>
    <t>７</t>
    <phoneticPr fontId="4"/>
  </si>
  <si>
    <t>(ｱ)～(ｿ)</t>
    <phoneticPr fontId="4"/>
  </si>
  <si>
    <r>
      <t>(</t>
    </r>
    <r>
      <rPr>
        <sz val="9"/>
        <rFont val="ＭＳ ゴシック"/>
        <family val="3"/>
      </rPr>
      <t>g</t>
    </r>
    <r>
      <rPr>
        <sz val="9"/>
        <rFont val="ＭＳ ゴシック"/>
        <family val="3"/>
        <charset val="128"/>
      </rPr>
      <t>)</t>
    </r>
    <phoneticPr fontId="4"/>
  </si>
  <si>
    <t>８</t>
    <phoneticPr fontId="4"/>
  </si>
  <si>
    <t>(ｱ)～(ｳ)</t>
    <phoneticPr fontId="4"/>
  </si>
  <si>
    <r>
      <t>(</t>
    </r>
    <r>
      <rPr>
        <sz val="9"/>
        <rFont val="ＭＳ ゴシック"/>
        <family val="3"/>
      </rPr>
      <t>h</t>
    </r>
    <r>
      <rPr>
        <sz val="9"/>
        <rFont val="ＭＳ ゴシック"/>
        <family val="3"/>
        <charset val="128"/>
      </rPr>
      <t>)</t>
    </r>
    <phoneticPr fontId="4"/>
  </si>
  <si>
    <t>９</t>
    <phoneticPr fontId="4"/>
  </si>
  <si>
    <r>
      <t>(</t>
    </r>
    <r>
      <rPr>
        <sz val="9"/>
        <rFont val="ＭＳ ゴシック"/>
        <family val="3"/>
      </rPr>
      <t>i</t>
    </r>
    <r>
      <rPr>
        <sz val="9"/>
        <rFont val="ＭＳ ゴシック"/>
        <family val="3"/>
        <charset val="128"/>
      </rPr>
      <t>)</t>
    </r>
    <phoneticPr fontId="4"/>
  </si>
  <si>
    <t>10</t>
    <phoneticPr fontId="4"/>
  </si>
  <si>
    <t>(ｱ)～(ｻ)</t>
    <phoneticPr fontId="4"/>
  </si>
  <si>
    <t>(j)</t>
    <phoneticPr fontId="4"/>
  </si>
  <si>
    <t>(a)～(j)</t>
    <phoneticPr fontId="4"/>
  </si>
  <si>
    <t>(あ)</t>
    <phoneticPr fontId="4"/>
  </si>
  <si>
    <t>(ｱ)～(ｼ)</t>
    <phoneticPr fontId="4"/>
  </si>
  <si>
    <r>
      <t>(</t>
    </r>
    <r>
      <rPr>
        <sz val="9"/>
        <rFont val="ＭＳ ゴシック"/>
        <family val="3"/>
      </rPr>
      <t>c</t>
    </r>
    <r>
      <rPr>
        <sz val="9"/>
        <rFont val="ＭＳ ゴシック"/>
        <family val="3"/>
        <charset val="128"/>
      </rPr>
      <t>)</t>
    </r>
    <phoneticPr fontId="4"/>
  </si>
  <si>
    <t>４</t>
    <phoneticPr fontId="4"/>
  </si>
  <si>
    <t>(ﾀ)</t>
    <phoneticPr fontId="4"/>
  </si>
  <si>
    <t>(ﾁ)</t>
    <phoneticPr fontId="4"/>
  </si>
  <si>
    <t>(ﾂ)</t>
    <phoneticPr fontId="4"/>
  </si>
  <si>
    <t>(ﾂ)</t>
    <phoneticPr fontId="4"/>
  </si>
  <si>
    <t>(ﾃ)</t>
    <phoneticPr fontId="4"/>
  </si>
  <si>
    <t>(ﾃ)</t>
    <phoneticPr fontId="4"/>
  </si>
  <si>
    <t>(ﾄ)</t>
    <phoneticPr fontId="4"/>
  </si>
  <si>
    <t>(ﾄ)</t>
    <phoneticPr fontId="4"/>
  </si>
  <si>
    <t>(ﾅ)</t>
    <phoneticPr fontId="4"/>
  </si>
  <si>
    <t>(ﾆ)</t>
    <phoneticPr fontId="4"/>
  </si>
  <si>
    <t>(ﾇ)</t>
    <phoneticPr fontId="4"/>
  </si>
  <si>
    <t>(ｱ)～(ﾇ)</t>
    <phoneticPr fontId="4"/>
  </si>
  <si>
    <r>
      <t>(</t>
    </r>
    <r>
      <rPr>
        <sz val="9"/>
        <rFont val="ＭＳ ゴシック"/>
        <family val="3"/>
      </rPr>
      <t>d</t>
    </r>
    <r>
      <rPr>
        <sz val="9"/>
        <rFont val="ＭＳ ゴシック"/>
        <family val="3"/>
        <charset val="128"/>
      </rPr>
      <t>)</t>
    </r>
    <phoneticPr fontId="4"/>
  </si>
  <si>
    <t>(ｱ)～(ｴ)</t>
    <phoneticPr fontId="4"/>
  </si>
  <si>
    <t>(ｱ)～(ｸ)</t>
    <phoneticPr fontId="4"/>
  </si>
  <si>
    <t>(f)</t>
    <phoneticPr fontId="4"/>
  </si>
  <si>
    <t>(g)</t>
    <phoneticPr fontId="4"/>
  </si>
  <si>
    <t xml:space="preserve"> </t>
    <phoneticPr fontId="2"/>
  </si>
  <si>
    <t>(h)</t>
    <phoneticPr fontId="4"/>
  </si>
  <si>
    <t>(i)</t>
    <phoneticPr fontId="4"/>
  </si>
  <si>
    <t>(ｱ)～(ｲ)</t>
    <phoneticPr fontId="4"/>
  </si>
  <si>
    <t>11</t>
    <phoneticPr fontId="4"/>
  </si>
  <si>
    <t>29年度</t>
    <rPh sb="2" eb="4">
      <t>ネンド</t>
    </rPh>
    <phoneticPr fontId="4"/>
  </si>
  <si>
    <t>　　ること。</t>
    <phoneticPr fontId="4"/>
  </si>
  <si>
    <t>(ｱ)～(ｶ)</t>
    <phoneticPr fontId="4"/>
  </si>
  <si>
    <t>(l)</t>
    <phoneticPr fontId="4"/>
  </si>
  <si>
    <t>(m)</t>
    <phoneticPr fontId="4"/>
  </si>
  <si>
    <t>(m)</t>
    <phoneticPr fontId="4"/>
  </si>
  <si>
    <t>(n)</t>
    <phoneticPr fontId="4"/>
  </si>
  <si>
    <t>(n)</t>
    <phoneticPr fontId="4"/>
  </si>
  <si>
    <t>(o)</t>
    <phoneticPr fontId="4"/>
  </si>
  <si>
    <t>(い)</t>
    <phoneticPr fontId="4"/>
  </si>
  <si>
    <t>１</t>
    <phoneticPr fontId="4"/>
  </si>
  <si>
    <t>①</t>
    <phoneticPr fontId="4"/>
  </si>
  <si>
    <t>(ﾁ)</t>
    <phoneticPr fontId="4"/>
  </si>
  <si>
    <t>(ｱ)～(ﾄ)</t>
    <phoneticPr fontId="4"/>
  </si>
  <si>
    <t>(ﾆ)～(ﾇ)</t>
    <phoneticPr fontId="4"/>
  </si>
  <si>
    <t>(ﾈ)</t>
    <phoneticPr fontId="4"/>
  </si>
  <si>
    <t>(ｱ)～(ﾁ)</t>
    <phoneticPr fontId="4"/>
  </si>
  <si>
    <t>(ｱ)～(ｽ)</t>
    <phoneticPr fontId="4"/>
  </si>
  <si>
    <t>下水汚泥広域処理事業に係る地方債</t>
    <phoneticPr fontId="4"/>
  </si>
  <si>
    <t>(e)</t>
    <phoneticPr fontId="4"/>
  </si>
  <si>
    <t>(ｱ)～(ﾀ)</t>
    <phoneticPr fontId="4"/>
  </si>
  <si>
    <t>９</t>
    <phoneticPr fontId="2"/>
  </si>
  <si>
    <t>(k)</t>
    <phoneticPr fontId="4"/>
  </si>
  <si>
    <t>(ｱ)～(ﾁ)</t>
    <phoneticPr fontId="4"/>
  </si>
  <si>
    <t>算入率</t>
    <phoneticPr fontId="4"/>
  </si>
  <si>
    <t>(p)</t>
    <phoneticPr fontId="4"/>
  </si>
  <si>
    <t>(q)</t>
    <phoneticPr fontId="4"/>
  </si>
  <si>
    <t>(r)</t>
    <phoneticPr fontId="4"/>
  </si>
  <si>
    <t>(s)</t>
    <phoneticPr fontId="4"/>
  </si>
  <si>
    <t>(t)</t>
    <phoneticPr fontId="4"/>
  </si>
  <si>
    <t>(ｱ)～(ｵ)</t>
    <phoneticPr fontId="4"/>
  </si>
  <si>
    <t>(u)</t>
    <phoneticPr fontId="4"/>
  </si>
  <si>
    <t>附表１の⑬</t>
    <phoneticPr fontId="4"/>
  </si>
  <si>
    <t>(v)</t>
    <phoneticPr fontId="4"/>
  </si>
  <si>
    <t>(w)</t>
    <phoneticPr fontId="4"/>
  </si>
  <si>
    <t>(x)</t>
    <phoneticPr fontId="4"/>
  </si>
  <si>
    <t>(ｱ)～(ｷ)</t>
    <phoneticPr fontId="4"/>
  </si>
  <si>
    <t>(y)</t>
    <phoneticPr fontId="4"/>
  </si>
  <si>
    <t>(ｱ)～(ﾂ)</t>
    <phoneticPr fontId="4"/>
  </si>
  <si>
    <t>(z)</t>
    <phoneticPr fontId="4"/>
  </si>
  <si>
    <t>(ﾄ)</t>
    <phoneticPr fontId="2"/>
  </si>
  <si>
    <t>(ﾅ)</t>
    <phoneticPr fontId="2"/>
  </si>
  <si>
    <t>(ｱ)～(ﾅ) 計</t>
    <rPh sb="8" eb="9">
      <t>ケイ</t>
    </rPh>
    <phoneticPr fontId="4"/>
  </si>
  <si>
    <t>(aa)</t>
    <phoneticPr fontId="4"/>
  </si>
  <si>
    <t>(ab)</t>
    <phoneticPr fontId="4"/>
  </si>
  <si>
    <t>(ｱ)～(ｶ)</t>
    <phoneticPr fontId="4"/>
  </si>
  <si>
    <t>(ac)</t>
    <phoneticPr fontId="4"/>
  </si>
  <si>
    <t>(ad)</t>
    <phoneticPr fontId="4"/>
  </si>
  <si>
    <t>(ｱ)～(ｹ)</t>
    <phoneticPr fontId="4"/>
  </si>
  <si>
    <t>(ae)</t>
    <phoneticPr fontId="4"/>
  </si>
  <si>
    <t>(af)</t>
    <phoneticPr fontId="4"/>
  </si>
  <si>
    <t>(ﾏ)</t>
    <phoneticPr fontId="2"/>
  </si>
  <si>
    <t>(ｱ)～(ﾏ)</t>
    <phoneticPr fontId="4"/>
  </si>
  <si>
    <t>(ag)</t>
    <phoneticPr fontId="4"/>
  </si>
  <si>
    <t>(ｲ)</t>
    <phoneticPr fontId="2"/>
  </si>
  <si>
    <t>(ｳ)</t>
    <phoneticPr fontId="2"/>
  </si>
  <si>
    <t>(ｴ)</t>
    <phoneticPr fontId="2"/>
  </si>
  <si>
    <t>(ｵ)</t>
    <phoneticPr fontId="2"/>
  </si>
  <si>
    <t>(ah)</t>
    <phoneticPr fontId="4"/>
  </si>
  <si>
    <t>(ﾈ)</t>
    <phoneticPr fontId="2"/>
  </si>
  <si>
    <t>(ﾉ)</t>
    <phoneticPr fontId="2"/>
  </si>
  <si>
    <t>(ﾊ)</t>
    <phoneticPr fontId="2"/>
  </si>
  <si>
    <t>*</t>
    <phoneticPr fontId="4"/>
  </si>
  <si>
    <t>=</t>
    <phoneticPr fontId="4"/>
  </si>
  <si>
    <t>(ﾋ)</t>
    <phoneticPr fontId="2"/>
  </si>
  <si>
    <t>(ﾌ)</t>
    <phoneticPr fontId="2"/>
  </si>
  <si>
    <t>(ﾍ)</t>
    <phoneticPr fontId="2"/>
  </si>
  <si>
    <t>(ﾎ)</t>
    <phoneticPr fontId="2"/>
  </si>
  <si>
    <t>(ﾏ)</t>
    <phoneticPr fontId="2"/>
  </si>
  <si>
    <t>(ﾐ)</t>
    <phoneticPr fontId="2"/>
  </si>
  <si>
    <t>*</t>
    <phoneticPr fontId="4"/>
  </si>
  <si>
    <t>=</t>
    <phoneticPr fontId="4"/>
  </si>
  <si>
    <t>(ﾑ)</t>
    <phoneticPr fontId="2"/>
  </si>
  <si>
    <t>(ﾒ)</t>
    <phoneticPr fontId="2"/>
  </si>
  <si>
    <t>(ｱ)～(ﾒ)</t>
    <phoneticPr fontId="4"/>
  </si>
  <si>
    <t>(ai)</t>
    <phoneticPr fontId="4"/>
  </si>
  <si>
    <t>(aj)</t>
    <phoneticPr fontId="4"/>
  </si>
  <si>
    <t>(う)</t>
    <phoneticPr fontId="4"/>
  </si>
  <si>
    <t>(あ)～(う)</t>
    <phoneticPr fontId="4"/>
  </si>
  <si>
    <t>(J)</t>
    <phoneticPr fontId="4"/>
  </si>
  <si>
    <t>(ｲ)</t>
    <phoneticPr fontId="2"/>
  </si>
  <si>
    <t>　①　×　２</t>
    <phoneticPr fontId="2"/>
  </si>
  <si>
    <t>　②／③</t>
    <phoneticPr fontId="2"/>
  </si>
  <si>
    <t>　④　×　100</t>
    <phoneticPr fontId="2"/>
  </si>
  <si>
    <t>⑤×⑥</t>
    <phoneticPr fontId="2"/>
  </si>
  <si>
    <t>⑦＋⑧</t>
    <phoneticPr fontId="2"/>
  </si>
  <si>
    <t>⑤</t>
    <phoneticPr fontId="2"/>
  </si>
  <si>
    <t>⑥</t>
    <phoneticPr fontId="2"/>
  </si>
  <si>
    <t>⑦</t>
    <phoneticPr fontId="2"/>
  </si>
  <si>
    <t>⑧</t>
    <phoneticPr fontId="2"/>
  </si>
  <si>
    <t>⑨</t>
    <phoneticPr fontId="2"/>
  </si>
  <si>
    <t>-</t>
    <phoneticPr fontId="2"/>
  </si>
  <si>
    <t>（参考別紙）平成28年度標準財政規模</t>
    <rPh sb="1" eb="3">
      <t>サンコウ</t>
    </rPh>
    <rPh sb="3" eb="5">
      <t>ベッシ</t>
    </rPh>
    <rPh sb="6" eb="8">
      <t>ヘイセイ</t>
    </rPh>
    <rPh sb="10" eb="12">
      <t>ネンド</t>
    </rPh>
    <rPh sb="12" eb="14">
      <t>ヒョウジュン</t>
    </rPh>
    <rPh sb="14" eb="16">
      <t>ザイセイ</t>
    </rPh>
    <rPh sb="16" eb="18">
      <t>キボ</t>
    </rPh>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</si>
  <si>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</si>
  <si>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</si>
  <si>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</si>
  <si>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</si>
  <si>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</si>
  <si>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</si>
  <si>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</si>
  <si>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</si>
  <si>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</si>
  <si>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</si>
  <si>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</si>
  <si>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</si>
  <si>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</si>
  <si>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</si>
  <si>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</si>
  <si>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</si>
  <si>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</si>
  <si>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t>
    <phoneticPr fontId="2"/>
  </si>
  <si>
    <t>道府県民税所得割に係る</t>
    <phoneticPr fontId="2"/>
  </si>
  <si>
    <t>）</t>
    <phoneticPr fontId="2"/>
  </si>
  <si>
    <t>×1.3333</t>
    <phoneticPr fontId="2"/>
  </si>
  <si>
    <t>＝</t>
    <phoneticPr fontId="2"/>
  </si>
  <si>
    <t>・・・（カ）</t>
    <phoneticPr fontId="2"/>
  </si>
  <si>
    <t>(地方法人特別譲与税を除く)</t>
    <phoneticPr fontId="2"/>
  </si>
  <si>
    <t>（</t>
    <phoneticPr fontId="2"/>
  </si>
  <si>
    <t>（H26算出資料107ﾍﾟｰｼﾞ（ﾂ））</t>
    <phoneticPr fontId="2"/>
  </si>
  <si>
    <t>・・・（キ）</t>
    <phoneticPr fontId="2"/>
  </si>
  <si>
    <t>（H27算出資料113ﾍﾟｰｼﾞ（ﾂ））</t>
    <phoneticPr fontId="2"/>
  </si>
  <si>
    <t>・・・（ク）</t>
    <phoneticPr fontId="2"/>
  </si>
  <si>
    <t>(ｶ)+(ｷ)+(ｸ)</t>
    <phoneticPr fontId="2"/>
  </si>
  <si>
    <t>28年度末</t>
    <rPh sb="2" eb="5">
      <t>ネンドマツ</t>
    </rPh>
    <phoneticPr fontId="2"/>
  </si>
  <si>
    <t>*</t>
    <phoneticPr fontId="4"/>
  </si>
  <si>
    <t>*</t>
    <phoneticPr fontId="4"/>
  </si>
  <si>
    <t>=</t>
    <phoneticPr fontId="4"/>
  </si>
  <si>
    <t>=</t>
    <phoneticPr fontId="4"/>
  </si>
  <si>
    <t>(ｱ)</t>
    <phoneticPr fontId="4"/>
  </si>
  <si>
    <t>(ｸ)</t>
    <phoneticPr fontId="4"/>
  </si>
  <si>
    <t>(ｸ)</t>
    <phoneticPr fontId="4"/>
  </si>
  <si>
    <t>(AA)</t>
    <phoneticPr fontId="4"/>
  </si>
  <si>
    <t>29年度元利償還金</t>
    <rPh sb="2" eb="4">
      <t>ネンド</t>
    </rPh>
    <rPh sb="4" eb="6">
      <t>ガンリ</t>
    </rPh>
    <rPh sb="6" eb="9">
      <t>ショウカンキン</t>
    </rPh>
    <phoneticPr fontId="2"/>
  </si>
  <si>
    <t>＋</t>
    <phoneticPr fontId="2"/>
  </si>
  <si>
    <t>×100,000＝</t>
    <phoneticPr fontId="2"/>
  </si>
  <si>
    <t>・・・ a</t>
    <phoneticPr fontId="2"/>
  </si>
  <si>
    <t>a</t>
    <phoneticPr fontId="2"/>
  </si>
  <si>
    <t>×</t>
    <phoneticPr fontId="2"/>
  </si>
  <si>
    <t>－</t>
    <phoneticPr fontId="2"/>
  </si>
  <si>
    <t>＝</t>
    <phoneticPr fontId="2"/>
  </si>
  <si>
    <t>・・・β</t>
    <phoneticPr fontId="2"/>
  </si>
  <si>
    <t>28年度末</t>
    <rPh sb="2" eb="4">
      <t>ネンド</t>
    </rPh>
    <rPh sb="4" eb="5">
      <t>マツ</t>
    </rPh>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</si>
  <si>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</si>
  <si>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</si>
  <si>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</si>
  <si>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</si>
  <si>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</si>
  <si>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</si>
  <si>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</si>
  <si>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</si>
  <si>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(ｹ)</t>
    <phoneticPr fontId="4"/>
  </si>
  <si>
    <t>(ｱ)～(ｹ)</t>
    <phoneticPr fontId="4"/>
  </si>
  <si>
    <t>①</t>
    <phoneticPr fontId="4"/>
  </si>
  <si>
    <t>②</t>
    <phoneticPr fontId="4"/>
  </si>
  <si>
    <t>②</t>
    <phoneticPr fontId="4"/>
  </si>
  <si>
    <t>(76.0%分)</t>
    <phoneticPr fontId="4"/>
  </si>
  <si>
    <t>(66.0%分)</t>
    <phoneticPr fontId="4"/>
  </si>
  <si>
    <t>(50.0%分)</t>
    <phoneticPr fontId="4"/>
  </si>
  <si>
    <t>(95.0%分)</t>
    <phoneticPr fontId="4"/>
  </si>
  <si>
    <t>(60.0%分)</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</si>
  <si>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</si>
  <si>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</si>
  <si>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</si>
  <si>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</si>
  <si>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</si>
  <si>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</si>
  <si>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</si>
  <si>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</si>
  <si>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</si>
  <si>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</si>
  <si>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</si>
  <si>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</si>
  <si>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</si>
  <si>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</si>
  <si>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</si>
  <si>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</si>
  <si>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</si>
  <si>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(ﾌ)</t>
    <phoneticPr fontId="4"/>
  </si>
  <si>
    <t>(60.0%分)</t>
    <phoneticPr fontId="2"/>
  </si>
  <si>
    <t>(ﾍ)</t>
    <phoneticPr fontId="4"/>
  </si>
  <si>
    <t>(50.0%分)</t>
    <phoneticPr fontId="2"/>
  </si>
  <si>
    <t>(ﾎ)</t>
    <phoneticPr fontId="4"/>
  </si>
  <si>
    <t>(ﾏ)</t>
    <phoneticPr fontId="2"/>
  </si>
  <si>
    <t>(ﾐ)</t>
    <phoneticPr fontId="4"/>
  </si>
  <si>
    <t>(80.0%分)</t>
    <phoneticPr fontId="2"/>
  </si>
  <si>
    <t>(ﾑ)</t>
    <phoneticPr fontId="2"/>
  </si>
  <si>
    <t>(ﾒ)</t>
    <phoneticPr fontId="2"/>
  </si>
  <si>
    <t>(ﾓ)</t>
    <phoneticPr fontId="4"/>
  </si>
  <si>
    <t>(ｱ)～(ﾓ)</t>
    <phoneticPr fontId="4"/>
  </si>
  <si>
    <t>(AC)</t>
    <phoneticPr fontId="4"/>
  </si>
  <si>
    <t>(ｱ)</t>
    <phoneticPr fontId="2"/>
  </si>
  <si>
    <t>(ｲ)</t>
    <phoneticPr fontId="2"/>
  </si>
  <si>
    <t>(ｳ)</t>
    <phoneticPr fontId="2"/>
  </si>
  <si>
    <t>(ｴ)</t>
    <phoneticPr fontId="2"/>
  </si>
  <si>
    <t>(ｵ)</t>
    <phoneticPr fontId="2"/>
  </si>
  <si>
    <t>(ｶ)</t>
    <phoneticPr fontId="2"/>
  </si>
  <si>
    <t>(ｷ)</t>
    <phoneticPr fontId="2"/>
  </si>
  <si>
    <t>(ｸ)</t>
    <phoneticPr fontId="2"/>
  </si>
  <si>
    <t>(ｹ)</t>
    <phoneticPr fontId="2"/>
  </si>
  <si>
    <t>(ｱ)～(ﾆ)</t>
    <phoneticPr fontId="4"/>
  </si>
  <si>
    <t>(AD)</t>
    <phoneticPr fontId="4"/>
  </si>
  <si>
    <t>１</t>
    <phoneticPr fontId="4"/>
  </si>
  <si>
    <t>(千円未満四捨五入）</t>
    <phoneticPr fontId="4"/>
  </si>
  <si>
    <t>(AE)</t>
    <phoneticPr fontId="4"/>
  </si>
  <si>
    <t>(ｱ)</t>
    <phoneticPr fontId="2"/>
  </si>
  <si>
    <t>(ｲ)</t>
    <phoneticPr fontId="2"/>
  </si>
  <si>
    <t>(ﾉ)</t>
    <phoneticPr fontId="2"/>
  </si>
  <si>
    <t>(ｱ)～(ﾉ)</t>
    <phoneticPr fontId="4"/>
  </si>
  <si>
    <t>(AF)</t>
    <phoneticPr fontId="4"/>
  </si>
  <si>
    <t>(恒久減税分)</t>
    <phoneticPr fontId="4"/>
  </si>
  <si>
    <t>(ｺ)</t>
    <phoneticPr fontId="2"/>
  </si>
  <si>
    <t>(ｼ)</t>
    <phoneticPr fontId="2"/>
  </si>
  <si>
    <t>(ｱ)～(ｼ)</t>
    <phoneticPr fontId="4"/>
  </si>
  <si>
    <t>(AG)</t>
    <phoneticPr fontId="4"/>
  </si>
  <si>
    <t>①</t>
    <phoneticPr fontId="4"/>
  </si>
  <si>
    <t>(ｲ)</t>
    <phoneticPr fontId="4"/>
  </si>
  <si>
    <t>(ｱ)～(ｲ)</t>
    <phoneticPr fontId="4"/>
  </si>
  <si>
    <t>(AH)</t>
    <phoneticPr fontId="4"/>
  </si>
  <si>
    <t>１</t>
    <phoneticPr fontId="4"/>
  </si>
  <si>
    <t>(千円未満四捨五入）</t>
    <phoneticPr fontId="4"/>
  </si>
  <si>
    <t>*</t>
    <phoneticPr fontId="4"/>
  </si>
  <si>
    <t>=</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</si>
  <si>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</si>
  <si>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</si>
  <si>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</si>
  <si>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</si>
  <si>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</si>
  <si>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</si>
  <si>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</si>
  <si>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</si>
  <si>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</si>
  <si>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</si>
  <si>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</si>
  <si>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(ｱ)～(ﾀ)</t>
    <phoneticPr fontId="4"/>
  </si>
  <si>
    <t>(AI)</t>
    <phoneticPr fontId="4"/>
  </si>
  <si>
    <t>(ｳ)</t>
    <phoneticPr fontId="4"/>
  </si>
  <si>
    <t>(ｴ)</t>
    <phoneticPr fontId="4"/>
  </si>
  <si>
    <t>(ｵ)</t>
    <phoneticPr fontId="4"/>
  </si>
  <si>
    <t>(ｶ)</t>
    <phoneticPr fontId="4"/>
  </si>
  <si>
    <t>(ｷ)</t>
    <phoneticPr fontId="4"/>
  </si>
  <si>
    <t>(ｹ)</t>
    <phoneticPr fontId="4"/>
  </si>
  <si>
    <t>(ｺ)</t>
    <phoneticPr fontId="4"/>
  </si>
  <si>
    <t>(ｻ)</t>
    <phoneticPr fontId="4"/>
  </si>
  <si>
    <t>(ｱ)～(ｻ)</t>
    <phoneticPr fontId="4"/>
  </si>
  <si>
    <t>(AJ)</t>
    <phoneticPr fontId="4"/>
  </si>
  <si>
    <t>地域改善対策特定事業債に係る28年度末地方債残高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</si>
  <si>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(AK)</t>
    <phoneticPr fontId="4"/>
  </si>
  <si>
    <t>公害防止事業債に係る28年度末地方債残高</t>
    <rPh sb="0" eb="2">
      <t>コウガイ</t>
    </rPh>
    <rPh sb="2" eb="4">
      <t>ボウシ</t>
    </rPh>
    <rPh sb="4" eb="7">
      <t>ジギョウサイ</t>
    </rPh>
    <rPh sb="8" eb="9">
      <t>カカ</t>
    </rPh>
    <rPh sb="15" eb="18">
      <t>チホウサイ</t>
    </rPh>
    <rPh sb="18" eb="20">
      <t>ザンダカ</t>
    </rPh>
    <phoneticPr fontId="4"/>
  </si>
  <si>
    <t>(AL)</t>
    <phoneticPr fontId="4"/>
  </si>
  <si>
    <t>石油コンビナート等債に係る28年度末地方債残高</t>
    <rPh sb="0" eb="2">
      <t>セキユ</t>
    </rPh>
    <rPh sb="8" eb="9">
      <t>ナド</t>
    </rPh>
    <rPh sb="9" eb="10">
      <t>サイ</t>
    </rPh>
    <rPh sb="11" eb="12">
      <t>カカ</t>
    </rPh>
    <rPh sb="18" eb="21">
      <t>チホウサイ</t>
    </rPh>
    <rPh sb="21" eb="23">
      <t>ザンダカ</t>
    </rPh>
    <phoneticPr fontId="4"/>
  </si>
  <si>
    <t>(AM)</t>
    <phoneticPr fontId="4"/>
  </si>
  <si>
    <t>地震対策緊急整備事業債に係る28年度末地方債残高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</si>
  <si>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(AN)</t>
    <phoneticPr fontId="4"/>
  </si>
  <si>
    <t>被災者生活再建債に係る28年度末地方債残高</t>
    <rPh sb="0" eb="3">
      <t>ヒサイシャ</t>
    </rPh>
    <rPh sb="3" eb="5">
      <t>セイカツ</t>
    </rPh>
    <rPh sb="5" eb="7">
      <t>サイケン</t>
    </rPh>
    <rPh sb="7" eb="8">
      <t>サイ</t>
    </rPh>
    <rPh sb="9" eb="10">
      <t>カカ</t>
    </rPh>
    <rPh sb="16" eb="19">
      <t>チホウサイ</t>
    </rPh>
    <rPh sb="19" eb="21">
      <t>ザンダカ</t>
    </rPh>
    <phoneticPr fontId="4"/>
  </si>
  <si>
    <t>(AO)</t>
    <phoneticPr fontId="4"/>
  </si>
  <si>
    <t>原子力発電施設立地地域振興債に係る28年度末地方債残高</t>
    <rPh sb="0" eb="3">
      <t>ゲンシリョク</t>
    </rPh>
    <rPh sb="3" eb="5">
      <t>ハツデン</t>
    </rPh>
    <rPh sb="5" eb="7">
      <t>シセツ</t>
    </rPh>
    <rPh sb="7" eb="9">
      <t>リッチ</t>
    </rPh>
    <rPh sb="9" eb="11">
      <t>チイキ</t>
    </rPh>
    <rPh sb="11" eb="13">
      <t>シンコウ</t>
    </rPh>
    <rPh sb="13" eb="14">
      <t>サイ</t>
    </rPh>
    <rPh sb="15" eb="16">
      <t>カカ</t>
    </rPh>
    <rPh sb="19" eb="20">
      <t>ネン</t>
    </rPh>
    <rPh sb="22" eb="25">
      <t>チホウサイ</t>
    </rPh>
    <rPh sb="25" eb="27">
      <t>ザンダカ</t>
    </rPh>
    <phoneticPr fontId="4"/>
  </si>
  <si>
    <t>(AP)</t>
    <phoneticPr fontId="4"/>
  </si>
  <si>
    <t>(ﾅ)＋(ﾈ)</t>
    <phoneticPr fontId="2"/>
  </si>
  <si>
    <t>=</t>
    <phoneticPr fontId="2"/>
  </si>
  <si>
    <t>(ｱ)</t>
    <phoneticPr fontId="2"/>
  </si>
  <si>
    <t>(ｴ)</t>
    <phoneticPr fontId="2"/>
  </si>
  <si>
    <t>(ｲ)</t>
    <phoneticPr fontId="2"/>
  </si>
  <si>
    <t>(ｳ)</t>
    <phoneticPr fontId="2"/>
  </si>
  <si>
    <t>(ｵ)</t>
    <phoneticPr fontId="2"/>
  </si>
  <si>
    <t>(ｶ)</t>
    <phoneticPr fontId="2"/>
  </si>
  <si>
    <t>(ｷ)</t>
    <phoneticPr fontId="2"/>
  </si>
  <si>
    <t>(ｸ)</t>
    <phoneticPr fontId="2"/>
  </si>
  <si>
    <t>(ｹ)</t>
    <phoneticPr fontId="2"/>
  </si>
  <si>
    <t>(ｺ)</t>
    <phoneticPr fontId="2"/>
  </si>
  <si>
    <t>(ｱ)～(ｿ)</t>
    <phoneticPr fontId="4"/>
  </si>
  <si>
    <t>(ｶ)</t>
    <phoneticPr fontId="2"/>
  </si>
  <si>
    <t>(ｱ)～(ｶ)</t>
    <phoneticPr fontId="2"/>
  </si>
  <si>
    <t>(ｱ)～(ｳ)</t>
    <phoneticPr fontId="2"/>
  </si>
  <si>
    <r>
      <t>公立病院地方債（災害拠点上乗せ分を含む）(13年度以前許可債)に係る28年度末地方債残高
（附表（</t>
    </r>
    <r>
      <rPr>
        <sz val="11"/>
        <color indexed="8"/>
        <rFont val="ＭＳ Ｐゴシック"/>
        <family val="3"/>
        <charset val="128"/>
      </rPr>
      <t>C</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6" eb="48">
      <t>フヒョウ</t>
    </rPh>
    <rPh sb="51" eb="53">
      <t>サンショウ</t>
    </rPh>
    <phoneticPr fontId="4"/>
  </si>
  <si>
    <r>
      <t>公立病院地方債（災害拠点上乗せ分を含む）(14年度許可債)に係る28年度末地方債残高
（附表（</t>
    </r>
    <r>
      <rPr>
        <sz val="11"/>
        <color indexed="8"/>
        <rFont val="ＭＳ Ｐゴシック"/>
        <family val="3"/>
        <charset val="128"/>
      </rPr>
      <t>F</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4" eb="46">
      <t>フヒョウ</t>
    </rPh>
    <rPh sb="49" eb="51">
      <t>サンショウ</t>
    </rPh>
    <phoneticPr fontId="4"/>
  </si>
  <si>
    <t>(千円未満四捨五入）</t>
    <phoneticPr fontId="4"/>
  </si>
  <si>
    <t>(</t>
    <phoneticPr fontId="40"/>
  </si>
  <si>
    <t>)</t>
    <phoneticPr fontId="40"/>
  </si>
  <si>
    <t>*</t>
    <phoneticPr fontId="4"/>
  </si>
  <si>
    <t>=</t>
    <phoneticPr fontId="4"/>
  </si>
  <si>
    <t>ｲ</t>
    <phoneticPr fontId="40"/>
  </si>
  <si>
    <t>ｳ</t>
    <phoneticPr fontId="40"/>
  </si>
  <si>
    <t>ｴ</t>
    <phoneticPr fontId="40"/>
  </si>
  <si>
    <t>ｵ</t>
    <phoneticPr fontId="40"/>
  </si>
  <si>
    <t>*</t>
    <phoneticPr fontId="4"/>
  </si>
  <si>
    <t>=</t>
    <phoneticPr fontId="4"/>
  </si>
  <si>
    <t>ｶ</t>
    <phoneticPr fontId="40"/>
  </si>
  <si>
    <t>ｷ</t>
    <phoneticPr fontId="40"/>
  </si>
  <si>
    <t>ｸ</t>
    <phoneticPr fontId="40"/>
  </si>
  <si>
    <t>ｹ</t>
    <phoneticPr fontId="40"/>
  </si>
  <si>
    <t>ｺ</t>
    <phoneticPr fontId="40"/>
  </si>
  <si>
    <t>ｻ</t>
    <phoneticPr fontId="40"/>
  </si>
  <si>
    <t>ｼ</t>
    <phoneticPr fontId="40"/>
  </si>
  <si>
    <t>ｽ</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</si>
  <si>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</si>
  <si>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</si>
  <si>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</si>
  <si>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</si>
  <si>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</si>
  <si>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</si>
  <si>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</si>
  <si>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</si>
  <si>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ﾆ</t>
    <phoneticPr fontId="40"/>
  </si>
  <si>
    <t>ﾇ</t>
    <phoneticPr fontId="40"/>
  </si>
  <si>
    <t>ﾈ</t>
    <phoneticPr fontId="40"/>
  </si>
  <si>
    <t>ﾉ</t>
    <phoneticPr fontId="40"/>
  </si>
  <si>
    <t>ﾊ</t>
    <phoneticPr fontId="40"/>
  </si>
  <si>
    <t>ﾋ</t>
    <phoneticPr fontId="40"/>
  </si>
  <si>
    <t>ﾌ</t>
    <phoneticPr fontId="40"/>
  </si>
  <si>
    <t>ﾍ</t>
    <phoneticPr fontId="40"/>
  </si>
  <si>
    <t>ﾎ</t>
    <phoneticPr fontId="40"/>
  </si>
  <si>
    <t>ﾏ</t>
    <phoneticPr fontId="40"/>
  </si>
  <si>
    <t>ﾐ</t>
    <phoneticPr fontId="40"/>
  </si>
  <si>
    <t>ﾑ</t>
    <phoneticPr fontId="40"/>
  </si>
  <si>
    <t>ﾒ</t>
    <phoneticPr fontId="40"/>
  </si>
  <si>
    <t>ﾓ</t>
    <phoneticPr fontId="40"/>
  </si>
  <si>
    <t>ﾔ</t>
    <phoneticPr fontId="40"/>
  </si>
  <si>
    <t>ﾕ</t>
    <phoneticPr fontId="40"/>
  </si>
  <si>
    <t>ﾖ</t>
    <phoneticPr fontId="40"/>
  </si>
  <si>
    <t>ﾗ</t>
    <phoneticPr fontId="40"/>
  </si>
  <si>
    <t>ﾘ</t>
    <phoneticPr fontId="40"/>
  </si>
  <si>
    <t>ﾙ</t>
    <phoneticPr fontId="40"/>
  </si>
  <si>
    <t>ﾚ</t>
    <phoneticPr fontId="40"/>
  </si>
  <si>
    <t>ﾛ</t>
    <phoneticPr fontId="40"/>
  </si>
  <si>
    <t>２</t>
    <phoneticPr fontId="4"/>
  </si>
  <si>
    <t>ｦ</t>
    <phoneticPr fontId="40"/>
  </si>
  <si>
    <t>ﾝ</t>
    <phoneticPr fontId="40"/>
  </si>
  <si>
    <t>ｲ</t>
    <phoneticPr fontId="40"/>
  </si>
  <si>
    <t>28年度</t>
    <rPh sb="2" eb="4">
      <t>ネンド</t>
    </rPh>
    <phoneticPr fontId="40"/>
  </si>
  <si>
    <t>(ｱ)～(ｲｻ)</t>
    <phoneticPr fontId="4"/>
  </si>
  <si>
    <t>(c)</t>
    <phoneticPr fontId="4"/>
  </si>
  <si>
    <t>*</t>
    <phoneticPr fontId="4"/>
  </si>
  <si>
    <t>３</t>
    <phoneticPr fontId="4"/>
  </si>
  <si>
    <t>公立大学附属病院に係る地方債(14年度以前許可債)に係る28年度末地方債残高</t>
    <rPh sb="0" eb="2">
      <t>コウリツ</t>
    </rPh>
    <rPh sb="2" eb="4">
      <t>ダイガク</t>
    </rPh>
    <rPh sb="4" eb="6">
      <t>フゾク</t>
    </rPh>
    <rPh sb="6" eb="8">
      <t>ビョウイン</t>
    </rPh>
    <rPh sb="19" eb="21">
      <t>イゼン</t>
    </rPh>
    <phoneticPr fontId="4"/>
  </si>
  <si>
    <t>=</t>
    <phoneticPr fontId="4"/>
  </si>
  <si>
    <t>(d)</t>
    <phoneticPr fontId="4"/>
  </si>
  <si>
    <t>４</t>
    <phoneticPr fontId="4"/>
  </si>
  <si>
    <t>ｱ</t>
    <phoneticPr fontId="40"/>
  </si>
  <si>
    <t>ｵ</t>
    <phoneticPr fontId="40"/>
  </si>
  <si>
    <t>ｶ</t>
    <phoneticPr fontId="40"/>
  </si>
  <si>
    <t>ｷ</t>
    <phoneticPr fontId="40"/>
  </si>
  <si>
    <t>ｸ</t>
    <phoneticPr fontId="40"/>
  </si>
  <si>
    <t>ｹ</t>
    <phoneticPr fontId="40"/>
  </si>
  <si>
    <t>ｺ</t>
    <phoneticPr fontId="40"/>
  </si>
  <si>
    <t>ｻ</t>
    <phoneticPr fontId="40"/>
  </si>
  <si>
    <t>ｼ</t>
    <phoneticPr fontId="40"/>
  </si>
  <si>
    <t>ｽ</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</si>
  <si>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</si>
  <si>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</si>
  <si>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</si>
  <si>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</si>
  <si>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</si>
  <si>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</si>
  <si>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</si>
  <si>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</si>
  <si>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ﾌ</t>
    <phoneticPr fontId="2"/>
  </si>
  <si>
    <t>ﾍ</t>
    <phoneticPr fontId="2"/>
  </si>
  <si>
    <t>ﾎ</t>
    <phoneticPr fontId="2"/>
  </si>
  <si>
    <t>ﾙ</t>
    <phoneticPr fontId="40"/>
  </si>
  <si>
    <t>(ｱ)～(ﾙ)</t>
    <phoneticPr fontId="4"/>
  </si>
  <si>
    <t>(e)</t>
    <phoneticPr fontId="4"/>
  </si>
  <si>
    <t>５</t>
    <phoneticPr fontId="4"/>
  </si>
  <si>
    <t>ｵ</t>
    <phoneticPr fontId="2"/>
  </si>
  <si>
    <t>ｽ</t>
    <phoneticPr fontId="2"/>
  </si>
  <si>
    <t>ｾ</t>
    <phoneticPr fontId="2"/>
  </si>
  <si>
    <t>(ｱ)～(ｾ)</t>
    <phoneticPr fontId="4"/>
  </si>
  <si>
    <t>(f)</t>
    <phoneticPr fontId="4"/>
  </si>
  <si>
    <t>６</t>
    <phoneticPr fontId="4"/>
  </si>
  <si>
    <t>対策事業を含む。）</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</si>
  <si>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</si>
  <si>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</si>
  <si>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</si>
  <si>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</si>
  <si>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</si>
  <si>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</si>
  <si>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</si>
  <si>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</si>
  <si>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</si>
  <si>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</si>
  <si>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</si>
  <si>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</si>
  <si>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</si>
  <si>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</si>
  <si>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</si>
  <si>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</si>
  <si>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</si>
  <si>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</si>
  <si>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</si>
  <si>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(g)</t>
    <phoneticPr fontId="4"/>
  </si>
  <si>
    <t>７</t>
    <phoneticPr fontId="4"/>
  </si>
  <si>
    <t>その他</t>
    <phoneticPr fontId="4"/>
  </si>
  <si>
    <t>水源開発対策に係る29年度以降繰出基準額
（附表（L）参照）</t>
    <rPh sb="0" eb="2">
      <t>スイゲン</t>
    </rPh>
    <rPh sb="2" eb="4">
      <t>カイハツ</t>
    </rPh>
    <rPh sb="4" eb="6">
      <t>タイサク</t>
    </rPh>
    <rPh sb="7" eb="8">
      <t>カカ</t>
    </rPh>
    <rPh sb="11" eb="13">
      <t>ネンド</t>
    </rPh>
    <rPh sb="13" eb="15">
      <t>イコウ</t>
    </rPh>
    <rPh sb="15" eb="16">
      <t>ク</t>
    </rPh>
    <rPh sb="16" eb="17">
      <t>ダ</t>
    </rPh>
    <rPh sb="17" eb="20">
      <t>キジュンガク</t>
    </rPh>
    <rPh sb="22" eb="24">
      <t>フヒョウ</t>
    </rPh>
    <rPh sb="27" eb="29">
      <t>サンショウ</t>
    </rPh>
    <phoneticPr fontId="4"/>
  </si>
  <si>
    <t>広域化対策に係る29年度以降繰出基準額
（附表（R）参照）</t>
    <rPh sb="0" eb="3">
      <t>コウイキカ</t>
    </rPh>
    <rPh sb="3" eb="5">
      <t>タイサク</t>
    </rPh>
    <rPh sb="6" eb="7">
      <t>カカ</t>
    </rPh>
    <rPh sb="10" eb="12">
      <t>ネンド</t>
    </rPh>
    <rPh sb="12" eb="14">
      <t>イコウ</t>
    </rPh>
    <rPh sb="14" eb="15">
      <t>ク</t>
    </rPh>
    <rPh sb="15" eb="16">
      <t>ダ</t>
    </rPh>
    <rPh sb="16" eb="19">
      <t>キジュンガク</t>
    </rPh>
    <rPh sb="21" eb="23">
      <t>フヒョウ</t>
    </rPh>
    <rPh sb="26" eb="28">
      <t>サンショウ</t>
    </rPh>
    <phoneticPr fontId="4"/>
  </si>
  <si>
    <t>一般会計出資債（Ｈ10以前許可債）に係る28年度末地方債残高（高度浄水施設整備、老朽管更新、浄水未普及地域解消事業及び上水安全対策事業を含む。）</t>
    <rPh sb="0" eb="2">
      <t>イッパン</t>
    </rPh>
    <rPh sb="2" eb="4">
      <t>カイケイ</t>
    </rPh>
    <rPh sb="4" eb="6">
      <t>シュッシ</t>
    </rPh>
    <rPh sb="6" eb="7">
      <t>サイ</t>
    </rPh>
    <rPh sb="11" eb="13">
      <t>イゼン</t>
    </rPh>
    <rPh sb="13" eb="15">
      <t>キョカ</t>
    </rPh>
    <rPh sb="15" eb="16">
      <t>サイ</t>
    </rPh>
    <rPh sb="18" eb="19">
      <t>カカ</t>
    </rPh>
    <rPh sb="22" eb="24">
      <t>ネンド</t>
    </rPh>
    <rPh sb="24" eb="25">
      <t>マツ</t>
    </rPh>
    <rPh sb="25" eb="28">
      <t>チホウサイ</t>
    </rPh>
    <rPh sb="28" eb="30">
      <t>ザンダカ</t>
    </rPh>
    <rPh sb="31" eb="33">
      <t>コウド</t>
    </rPh>
    <rPh sb="33" eb="35">
      <t>ジョウスイ</t>
    </rPh>
    <rPh sb="35" eb="37">
      <t>シセツ</t>
    </rPh>
    <rPh sb="37" eb="39">
      <t>セイビ</t>
    </rPh>
    <rPh sb="40" eb="42">
      <t>ロウキュウ</t>
    </rPh>
    <rPh sb="42" eb="43">
      <t>カン</t>
    </rPh>
    <rPh sb="43" eb="45">
      <t>コウシン</t>
    </rPh>
    <rPh sb="46" eb="48">
      <t>ジョウスイ</t>
    </rPh>
    <rPh sb="48" eb="51">
      <t>ミフキュウ</t>
    </rPh>
    <rPh sb="51" eb="53">
      <t>チイキ</t>
    </rPh>
    <rPh sb="53" eb="55">
      <t>カイショウ</t>
    </rPh>
    <rPh sb="55" eb="57">
      <t>ジギョウ</t>
    </rPh>
    <rPh sb="57" eb="58">
      <t>オヨ</t>
    </rPh>
    <rPh sb="59" eb="61">
      <t>ジョウスイ</t>
    </rPh>
    <rPh sb="61" eb="63">
      <t>アンゼン</t>
    </rPh>
    <rPh sb="63" eb="65">
      <t>タイサク</t>
    </rPh>
    <rPh sb="65" eb="67">
      <t>ジギョウ</t>
    </rPh>
    <rPh sb="68" eb="69">
      <t>フク</t>
    </rPh>
    <phoneticPr fontId="4"/>
  </si>
  <si>
    <t>①病院事業建設費負担　企業債（平成４年度～平成13年度許可）Ｈ28年度末現在高</t>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3" eb="36">
      <t>ネンドマツ</t>
    </rPh>
    <rPh sb="36" eb="39">
      <t>ゲンザイダカ</t>
    </rPh>
    <phoneticPr fontId="2"/>
  </si>
  <si>
    <t>に係る平成28年度末地方債残高</t>
    <phoneticPr fontId="2"/>
  </si>
  <si>
    <t>（Ａ）×2/3（1/3）</t>
    <phoneticPr fontId="2"/>
  </si>
  <si>
    <t>（Ａ）</t>
    <phoneticPr fontId="2"/>
  </si>
  <si>
    <t>（Ｂ）</t>
    <phoneticPr fontId="2"/>
  </si>
  <si>
    <t>（Ｃ）</t>
    <phoneticPr fontId="2"/>
  </si>
  <si>
    <t>②病院事業建設費負担　企業債（平成14年度許可）Ｈ28年度末現在高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rPh sb="27" eb="30">
      <t>ネンドマツ</t>
    </rPh>
    <rPh sb="30" eb="33">
      <t>ゲンザイダカ</t>
    </rPh>
    <phoneticPr fontId="2"/>
  </si>
  <si>
    <t>（Ｄ）×2/3（1/3）</t>
    <phoneticPr fontId="2"/>
  </si>
  <si>
    <t>（Ｄ）</t>
    <phoneticPr fontId="2"/>
  </si>
  <si>
    <t>（Ｅ）</t>
    <phoneticPr fontId="2"/>
  </si>
  <si>
    <t>（Ｆ）</t>
    <phoneticPr fontId="2"/>
  </si>
  <si>
    <t>③水源開発対策に係る企業債Ｈ28年度末現在高</t>
    <rPh sb="1" eb="3">
      <t>スイゲン</t>
    </rPh>
    <rPh sb="3" eb="5">
      <t>カイハツ</t>
    </rPh>
    <rPh sb="5" eb="7">
      <t>タイサク</t>
    </rPh>
    <rPh sb="8" eb="9">
      <t>カカ</t>
    </rPh>
    <rPh sb="10" eb="13">
      <t>キギョウサイ</t>
    </rPh>
    <rPh sb="16" eb="19">
      <t>ネンドマツ</t>
    </rPh>
    <rPh sb="19" eb="22">
      <t>ゲンザイダカ</t>
    </rPh>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</si>
  <si>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</si>
  <si>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</si>
  <si>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</si>
  <si>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</si>
  <si>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</si>
  <si>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</si>
  <si>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</si>
  <si>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</si>
  <si>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④広域化対策企業債Ｈ28年度末現在高</t>
    <rPh sb="1" eb="4">
      <t>コウイキカ</t>
    </rPh>
    <rPh sb="4" eb="6">
      <t>タイサク</t>
    </rPh>
    <rPh sb="6" eb="9">
      <t>キギョウサイ</t>
    </rPh>
    <rPh sb="12" eb="14">
      <t>ネンド</t>
    </rPh>
    <rPh sb="14" eb="15">
      <t>マツ</t>
    </rPh>
    <rPh sb="15" eb="18">
      <t>ゲンザイダカ</t>
    </rPh>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</si>
  <si>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</si>
  <si>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</si>
  <si>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</si>
  <si>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</si>
  <si>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</si>
  <si>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</si>
  <si>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</si>
  <si>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</si>
  <si>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１　①は、「平成28年度の地方公営企業繰出金について」（平成28年４月１日付け総財公第50号）</t>
    <phoneticPr fontId="2"/>
  </si>
  <si>
    <t>３　②は、「平成28年度の地方公営企業繰出金について」（平成28年４月１日付け総財公第50号）</t>
    <phoneticPr fontId="2"/>
  </si>
  <si>
    <t>６　③は、「平成28年度の地方公営企業繰出金について」（平成28年４月１日付け総財公第50号）</t>
    <phoneticPr fontId="2"/>
  </si>
  <si>
    <t>８　④は、「平成28年度の地方公営企業繰出金について」（平成28年４月１日付け総財公第50号）</t>
    <phoneticPr fontId="2"/>
  </si>
  <si>
    <t>H26：</t>
    <phoneticPr fontId="2"/>
  </si>
  <si>
    <t>H27：</t>
    <phoneticPr fontId="2"/>
  </si>
  <si>
    <t>H28：</t>
    <phoneticPr fontId="2"/>
  </si>
  <si>
    <r>
      <t>H</t>
    </r>
    <r>
      <rPr>
        <sz val="11"/>
        <rFont val="ＭＳ Ｐゴシック"/>
        <family val="3"/>
        <charset val="128"/>
      </rPr>
      <t>26基準財政収入額</t>
    </r>
    <rPh sb="3" eb="5">
      <t>キジュン</t>
    </rPh>
    <rPh sb="5" eb="7">
      <t>ザイセイ</t>
    </rPh>
    <rPh sb="7" eb="10">
      <t>シュウニュウガク</t>
    </rPh>
    <phoneticPr fontId="2"/>
  </si>
  <si>
    <r>
      <t>H</t>
    </r>
    <r>
      <rPr>
        <sz val="11"/>
        <rFont val="ＭＳ Ｐゴシック"/>
        <family val="3"/>
        <charset val="128"/>
      </rPr>
      <t>26基準財政需要額</t>
    </r>
    <rPh sb="3" eb="5">
      <t>キジュン</t>
    </rPh>
    <rPh sb="5" eb="7">
      <t>ザイセイ</t>
    </rPh>
    <rPh sb="7" eb="10">
      <t>ジュヨウガク</t>
    </rPh>
    <phoneticPr fontId="2"/>
  </si>
  <si>
    <r>
      <t>H</t>
    </r>
    <r>
      <rPr>
        <sz val="11"/>
        <rFont val="ＭＳ Ｐゴシック"/>
        <family val="3"/>
        <charset val="128"/>
      </rPr>
      <t>27基準財政収入額</t>
    </r>
    <rPh sb="3" eb="5">
      <t>キジュン</t>
    </rPh>
    <rPh sb="5" eb="7">
      <t>ザイセイ</t>
    </rPh>
    <rPh sb="7" eb="10">
      <t>シュウニュウガク</t>
    </rPh>
    <phoneticPr fontId="2"/>
  </si>
  <si>
    <r>
      <t>H</t>
    </r>
    <r>
      <rPr>
        <sz val="11"/>
        <rFont val="ＭＳ Ｐゴシック"/>
        <family val="3"/>
        <charset val="128"/>
      </rPr>
      <t>27基準財政需要額</t>
    </r>
    <rPh sb="3" eb="5">
      <t>キジュン</t>
    </rPh>
    <rPh sb="5" eb="7">
      <t>ザイセイ</t>
    </rPh>
    <rPh sb="7" eb="10">
      <t>ジュヨウガク</t>
    </rPh>
    <phoneticPr fontId="2"/>
  </si>
  <si>
    <r>
      <t>H</t>
    </r>
    <r>
      <rPr>
        <sz val="11"/>
        <rFont val="ＭＳ Ｐゴシック"/>
        <family val="3"/>
        <charset val="128"/>
      </rPr>
      <t>28基準財政収入額</t>
    </r>
    <rPh sb="3" eb="5">
      <t>キジュン</t>
    </rPh>
    <rPh sb="5" eb="7">
      <t>ザイセイ</t>
    </rPh>
    <rPh sb="7" eb="10">
      <t>シュウニュウガク</t>
    </rPh>
    <phoneticPr fontId="2"/>
  </si>
  <si>
    <r>
      <t>H</t>
    </r>
    <r>
      <rPr>
        <sz val="11"/>
        <rFont val="ＭＳ Ｐゴシック"/>
        <family val="3"/>
        <charset val="128"/>
      </rPr>
      <t>28基準財政需要額</t>
    </r>
    <rPh sb="3" eb="5">
      <t>キジュン</t>
    </rPh>
    <rPh sb="5" eb="7">
      <t>ザイセイ</t>
    </rPh>
    <rPh sb="7" eb="10">
      <t>ジュヨウガク</t>
    </rPh>
    <phoneticPr fontId="2"/>
  </si>
  <si>
    <t>(ｱ)～(ｿ)</t>
    <phoneticPr fontId="4"/>
  </si>
  <si>
    <t>（H28算出資料116ﾍﾟｰｼﾞ（ﾅ））</t>
    <phoneticPr fontId="2"/>
  </si>
  <si>
    <t>河川事業及び砂防事業に係る地方債(10年度以前許可債)に係る28年度末地方債残高</t>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</si>
  <si>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t>施設整備事業（一般財源化分）地域介護・福祉空間整備等施設整備交付金</t>
    <phoneticPr fontId="4"/>
  </si>
  <si>
    <t>森林研究・整備機構営土地改良事業に係る29年度以降地方負担額</t>
    <rPh sb="0" eb="2">
      <t>シンリン</t>
    </rPh>
    <rPh sb="2" eb="4">
      <t>ケンキュウ</t>
    </rPh>
    <rPh sb="5" eb="7">
      <t>セイビ</t>
    </rPh>
    <rPh sb="7" eb="9">
      <t>キコウ</t>
    </rPh>
    <rPh sb="9" eb="10">
      <t>エイ</t>
    </rPh>
    <rPh sb="10" eb="12">
      <t>トチ</t>
    </rPh>
    <rPh sb="12" eb="14">
      <t>カイリョウ</t>
    </rPh>
    <rPh sb="14" eb="16">
      <t>ジギョウ</t>
    </rPh>
    <rPh sb="17" eb="18">
      <t>カカ</t>
    </rPh>
    <rPh sb="25" eb="27">
      <t>チホウ</t>
    </rPh>
    <rPh sb="27" eb="29">
      <t>フタン</t>
    </rPh>
    <rPh sb="29" eb="30">
      <t>ガク</t>
    </rPh>
    <phoneticPr fontId="4"/>
  </si>
  <si>
    <t>水俣病原因企業に対する金融支援事業債に係る28年度末地方債残高</t>
    <rPh sb="17" eb="18">
      <t>サイ</t>
    </rPh>
    <rPh sb="19" eb="20">
      <t>カカ</t>
    </rPh>
    <rPh sb="23" eb="26">
      <t>ネンドマツ</t>
    </rPh>
    <rPh sb="26" eb="29">
      <t>チホウサイ</t>
    </rPh>
    <rPh sb="29" eb="31">
      <t>ザンダカ</t>
    </rPh>
    <phoneticPr fontId="4"/>
  </si>
  <si>
    <t>注１　８～11のうち16～28年度算入分に係る「施設整備費相当額」欄には、平成28年度普通交付税算出資料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ヘイセイ</t>
    </rPh>
    <rPh sb="41" eb="43">
      <t>ネンド</t>
    </rPh>
    <rPh sb="43" eb="45">
      <t>フツウ</t>
    </rPh>
    <rPh sb="45" eb="48">
      <t>コウフゼイ</t>
    </rPh>
    <rPh sb="48" eb="50">
      <t>サンシュツ</t>
    </rPh>
    <rPh sb="50" eb="52">
      <t>シリョウ</t>
    </rPh>
    <phoneticPr fontId="4"/>
  </si>
  <si>
    <t>　　84頁の該当箇所から転記すること。</t>
    <phoneticPr fontId="4"/>
  </si>
  <si>
    <t>　２　29年度算入分については、交付税措置対象額として総務省自治行政局地域振興室に認められた額を記入す</t>
    <rPh sb="5" eb="7">
      <t>ネンド</t>
    </rPh>
    <rPh sb="7" eb="9">
      <t>サンニュウ</t>
    </rPh>
    <rPh sb="9" eb="10">
      <t>ブン</t>
    </rPh>
    <rPh sb="16" eb="19">
      <t>コウフゼイ</t>
    </rPh>
    <rPh sb="19" eb="21">
      <t>ソチ</t>
    </rPh>
    <rPh sb="21" eb="24">
      <t>タイショウガク</t>
    </rPh>
    <rPh sb="27" eb="30">
      <t>ソウムショウ</t>
    </rPh>
    <rPh sb="30" eb="32">
      <t>ジチ</t>
    </rPh>
    <rPh sb="32" eb="34">
      <t>ギョウセイ</t>
    </rPh>
    <rPh sb="34" eb="35">
      <t>キョク</t>
    </rPh>
    <rPh sb="35" eb="37">
      <t>チイキ</t>
    </rPh>
    <rPh sb="37" eb="40">
      <t>シンコウシツ</t>
    </rPh>
    <rPh sb="41" eb="42">
      <t>ミト</t>
    </rPh>
    <rPh sb="46" eb="47">
      <t>ガク</t>
    </rPh>
    <rPh sb="48" eb="50">
      <t>キニュウ</t>
    </rPh>
    <phoneticPr fontId="4"/>
  </si>
  <si>
    <t>流域下水道事業債(通常分)(10年度以前許可債)に係る28年度末地方債残高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</si>
  <si>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</si>
  <si>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</si>
  <si>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下水汚泥広域処理事業に係る地方債のうち29年度以降普通交付税措置対象額（元金に限る。）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</si>
  <si>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</si>
  <si>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t>地下鉄事業既特例債・新特例債・新々特例債に係る平成28年度末地方債残高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3" eb="25">
      <t>ヘイセイ</t>
    </rPh>
    <rPh sb="27" eb="30">
      <t>ネンドマツ</t>
    </rPh>
    <rPh sb="30" eb="33">
      <t>チホウサイ</t>
    </rPh>
    <rPh sb="33" eb="35">
      <t>ザンダカ</t>
    </rPh>
    <phoneticPr fontId="4"/>
  </si>
  <si>
    <t>地下鉄事業続特例債に係る平成28年度末地方債残高</t>
    <rPh sb="0" eb="3">
      <t>チカテツ</t>
    </rPh>
    <rPh sb="3" eb="5">
      <t>ジギョウ</t>
    </rPh>
    <rPh sb="5" eb="6">
      <t>ゾク</t>
    </rPh>
    <rPh sb="6" eb="8">
      <t>トクレイ</t>
    </rPh>
    <rPh sb="8" eb="9">
      <t>サイ</t>
    </rPh>
    <rPh sb="10" eb="11">
      <t>カカ</t>
    </rPh>
    <rPh sb="12" eb="14">
      <t>ヘイセイ</t>
    </rPh>
    <rPh sb="16" eb="18">
      <t>ネンド</t>
    </rPh>
    <rPh sb="18" eb="19">
      <t>マツ</t>
    </rPh>
    <rPh sb="19" eb="22">
      <t>チホウサイ</t>
    </rPh>
    <rPh sb="22" eb="24">
      <t>ザンダカ</t>
    </rPh>
    <phoneticPr fontId="4"/>
  </si>
  <si>
    <t>地下鉄事業再特例債に係る平成28年度末地方債残高（平成26年度以前同意等分）</t>
    <rPh sb="0" eb="3">
      <t>チカテツ</t>
    </rPh>
    <rPh sb="3" eb="5">
      <t>ジギョウ</t>
    </rPh>
    <rPh sb="5" eb="6">
      <t>サイ</t>
    </rPh>
    <rPh sb="6" eb="8">
      <t>トクレイ</t>
    </rPh>
    <rPh sb="8" eb="9">
      <t>サイ</t>
    </rPh>
    <rPh sb="10" eb="11">
      <t>カカ</t>
    </rPh>
    <rPh sb="12" eb="14">
      <t>ヘイセイ</t>
    </rPh>
    <rPh sb="16" eb="18">
      <t>ネンド</t>
    </rPh>
    <rPh sb="18" eb="19">
      <t>マツ</t>
    </rPh>
    <rPh sb="19" eb="22">
      <t>チホウサイ</t>
    </rPh>
    <rPh sb="22" eb="24">
      <t>ザンダカ</t>
    </rPh>
    <rPh sb="25" eb="27">
      <t>ヘイセイ</t>
    </rPh>
    <rPh sb="29" eb="31">
      <t>ネンド</t>
    </rPh>
    <rPh sb="31" eb="33">
      <t>イゼン</t>
    </rPh>
    <rPh sb="33" eb="35">
      <t>ドウイ</t>
    </rPh>
    <rPh sb="35" eb="36">
      <t>トウ</t>
    </rPh>
    <rPh sb="36" eb="37">
      <t>ブン</t>
    </rPh>
    <phoneticPr fontId="4"/>
  </si>
  <si>
    <t>地下鉄事業出資債(11年度以前許可債)に係る28年度末地方債残高</t>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</si>
  <si>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地下鉄緊急整備事業に係る地方債に係る28年度末地方債残高</t>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</si>
  <si>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</si>
  <si>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t>空港整備事業に係る地方債に係る(10年度以前許可債)28年度末地方債残高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</si>
  <si>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</si>
  <si>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</si>
  <si>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t>公園緑地事業債に係る地方債に係る(10年度以前許可債)28年度末地方債残高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</si>
  <si>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自然災害防止事業に係る地方債に係る28年度末地方債残高</t>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</si>
  <si>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産炭地域開発就労事業等に係る地方債に係る28年度末地方債残高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</si>
  <si>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</si>
  <si>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平成26年度標準財政収入額</t>
    <phoneticPr fontId="2"/>
  </si>
  <si>
    <t>平成27年度標準財政収入額</t>
    <phoneticPr fontId="2"/>
  </si>
  <si>
    <t>平成28年度標準財政収入額</t>
    <phoneticPr fontId="2"/>
  </si>
  <si>
    <t>平成29年度　自然災害防止事業元利償還金</t>
    <rPh sb="0" eb="2">
      <t>ヘイセイ</t>
    </rPh>
    <rPh sb="4" eb="6">
      <t>ネンド</t>
    </rPh>
    <rPh sb="7" eb="9">
      <t>シゼン</t>
    </rPh>
    <rPh sb="9" eb="11">
      <t>サイガイ</t>
    </rPh>
    <rPh sb="11" eb="13">
      <t>ボウシ</t>
    </rPh>
    <rPh sb="13" eb="15">
      <t>ジギョウ</t>
    </rPh>
    <rPh sb="15" eb="17">
      <t>ガンリ</t>
    </rPh>
    <rPh sb="17" eb="20">
      <t>ショウカンキン</t>
    </rPh>
    <phoneticPr fontId="2"/>
  </si>
  <si>
    <t>　平成28年度標準財政規模</t>
    <rPh sb="1" eb="3">
      <t>ヘイセイ</t>
    </rPh>
    <rPh sb="5" eb="7">
      <t>ネンド</t>
    </rPh>
    <rPh sb="7" eb="9">
      <t>ヒョウジュン</t>
    </rPh>
    <rPh sb="9" eb="11">
      <t>ザイセイ</t>
    </rPh>
    <rPh sb="11" eb="13">
      <t>キボ</t>
    </rPh>
    <phoneticPr fontId="2"/>
  </si>
  <si>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</si>
  <si>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</si>
  <si>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</si>
  <si>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</si>
  <si>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①</t>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</si>
  <si>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</si>
  <si>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</si>
  <si>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×100,000＝</t>
    <phoneticPr fontId="2"/>
  </si>
  <si>
    <t>･･･③</t>
    <phoneticPr fontId="2"/>
  </si>
  <si>
    <t>③　の　数　値</t>
    <phoneticPr fontId="2"/>
  </si>
  <si>
    <t>③×④</t>
    <phoneticPr fontId="2"/>
  </si>
  <si>
    <t>⑤</t>
    <phoneticPr fontId="2"/>
  </si>
  <si>
    <t>⑤－⑥</t>
    <phoneticPr fontId="2"/>
  </si>
  <si>
    <t>⑦</t>
    <phoneticPr fontId="2"/>
  </si>
  <si>
    <t>⑦／③</t>
    <phoneticPr fontId="2"/>
  </si>
  <si>
    <t>④</t>
    <phoneticPr fontId="2"/>
  </si>
  <si>
    <t>⑥</t>
    <phoneticPr fontId="2"/>
  </si>
  <si>
    <t>⑧</t>
    <phoneticPr fontId="2"/>
  </si>
  <si>
    <t>200以下</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</si>
  <si>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</si>
  <si>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</si>
  <si>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</si>
  <si>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</si>
  <si>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</si>
  <si>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</si>
  <si>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</si>
  <si>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</si>
  <si>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</si>
  <si>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5,000超6,000以下</t>
    <phoneticPr fontId="2"/>
  </si>
  <si>
    <t>6,000超7,000以下</t>
    <phoneticPr fontId="2"/>
  </si>
  <si>
    <t>7,000超8,000以下</t>
    <phoneticPr fontId="2"/>
  </si>
  <si>
    <t>8,000超10,000以下</t>
    <phoneticPr fontId="2"/>
  </si>
  <si>
    <t>10,000超</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</si>
  <si>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</si>
  <si>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</si>
  <si>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</si>
  <si>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</si>
  <si>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道府県民税所得割に係る
税源移譲相当額×0.25</t>
    <phoneticPr fontId="2"/>
  </si>
  <si>
    <t>地方消費税に係る
税率引上げ分×0.25</t>
    <rPh sb="0" eb="2">
      <t>チホウ</t>
    </rPh>
    <rPh sb="2" eb="5">
      <t>ショウヒゼイ</t>
    </rPh>
    <rPh sb="6" eb="7">
      <t>カカ</t>
    </rPh>
    <phoneticPr fontId="2"/>
  </si>
  <si>
    <t>地方揮発油譲与税及び石油ガス譲与税の計</t>
    <rPh sb="8" eb="9">
      <t>オヨ</t>
    </rPh>
    <rPh sb="18" eb="19">
      <t>ケイ</t>
    </rPh>
    <phoneticPr fontId="2"/>
  </si>
  <si>
    <t>）</t>
    <phoneticPr fontId="2"/>
  </si>
  <si>
    <t>＋</t>
    <phoneticPr fontId="2"/>
  </si>
  <si>
    <t>・・・⑨</t>
    <phoneticPr fontId="2"/>
  </si>
  <si>
    <t>※財政力係数の算出</t>
    <rPh sb="1" eb="4">
      <t>ザイセイリョク</t>
    </rPh>
    <rPh sb="4" eb="6">
      <t>ケイスウ</t>
    </rPh>
    <rPh sb="7" eb="9">
      <t>サンシュツ</t>
    </rPh>
    <phoneticPr fontId="2"/>
  </si>
  <si>
    <t>一般補助施設整備等事業債（地方創生推進交付金事業分）</t>
    <rPh sb="0" eb="2">
      <t>イッパン</t>
    </rPh>
    <rPh sb="2" eb="4">
      <t>ホジョ</t>
    </rPh>
    <rPh sb="4" eb="6">
      <t>シセツ</t>
    </rPh>
    <rPh sb="6" eb="8">
      <t>セイビ</t>
    </rPh>
    <rPh sb="8" eb="9">
      <t>トウ</t>
    </rPh>
    <rPh sb="9" eb="12">
      <t>ジギョウサイ</t>
    </rPh>
    <rPh sb="13" eb="15">
      <t>チホウ</t>
    </rPh>
    <rPh sb="15" eb="17">
      <t>ソウセイ</t>
    </rPh>
    <rPh sb="17" eb="19">
      <t>スイシン</t>
    </rPh>
    <rPh sb="19" eb="22">
      <t>コウフキン</t>
    </rPh>
    <rPh sb="22" eb="25">
      <t>ジギョウブン</t>
    </rPh>
    <phoneticPr fontId="4"/>
  </si>
  <si>
    <t>(千円未満四捨五入）</t>
    <phoneticPr fontId="4"/>
  </si>
  <si>
    <t>*</t>
    <phoneticPr fontId="4"/>
  </si>
  <si>
    <t>=</t>
    <phoneticPr fontId="4"/>
  </si>
  <si>
    <t>(ｱ)</t>
    <phoneticPr fontId="4"/>
  </si>
  <si>
    <t>歳入欠かん債</t>
    <rPh sb="0" eb="2">
      <t>サイニュウ</t>
    </rPh>
    <rPh sb="2" eb="3">
      <t>ケツ</t>
    </rPh>
    <rPh sb="5" eb="6">
      <t>サイ</t>
    </rPh>
    <phoneticPr fontId="4"/>
  </si>
  <si>
    <t>歳入欠かん債に係る28年度末地方債残高</t>
    <rPh sb="0" eb="2">
      <t>サイニュウ</t>
    </rPh>
    <rPh sb="2" eb="3">
      <t>ケツ</t>
    </rPh>
    <rPh sb="5" eb="6">
      <t>サイ</t>
    </rPh>
    <rPh sb="7" eb="8">
      <t>カカ</t>
    </rPh>
    <rPh sb="11" eb="14">
      <t>ネンドマツ</t>
    </rPh>
    <rPh sb="14" eb="17">
      <t>チホウサイ</t>
    </rPh>
    <rPh sb="17" eb="19">
      <t>ザンダカ</t>
    </rPh>
    <phoneticPr fontId="4"/>
  </si>
  <si>
    <t>財政力係数</t>
    <rPh sb="0" eb="3">
      <t>ザイセイリョク</t>
    </rPh>
    <rPh sb="3" eb="5">
      <t>ケイスウ</t>
    </rPh>
    <phoneticPr fontId="4"/>
  </si>
  <si>
    <t>*</t>
    <phoneticPr fontId="4"/>
  </si>
  <si>
    <t>*</t>
    <phoneticPr fontId="4"/>
  </si>
  <si>
    <t>=</t>
    <phoneticPr fontId="4"/>
  </si>
  <si>
    <t>(q)</t>
    <phoneticPr fontId="4"/>
  </si>
  <si>
    <t>*</t>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</si>
  <si>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</si>
  <si>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</si>
  <si>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</si>
  <si>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</si>
  <si>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</si>
  <si>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災害対策債に係る28年度末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</si>
  <si>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(r)</t>
    <phoneticPr fontId="4"/>
  </si>
  <si>
    <t>災害復旧事業債のうち、中小企業等グループ施設等復旧整備補助事業及び熊本地震による災害の災害廃棄物処理事業に係る災害対策債のみ。</t>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40" eb="42">
      <t>サイガイ</t>
    </rPh>
    <rPh sb="43" eb="45">
      <t>サイガイ</t>
    </rPh>
    <rPh sb="45" eb="48">
      <t>ハイキブツ</t>
    </rPh>
    <rPh sb="48" eb="50">
      <t>ショリ</t>
    </rPh>
    <rPh sb="50" eb="52">
      <t>ジギョウ</t>
    </rPh>
    <rPh sb="53" eb="54">
      <t>カカ</t>
    </rPh>
    <rPh sb="55" eb="57">
      <t>サイガイ</t>
    </rPh>
    <rPh sb="57" eb="59">
      <t>タイサク</t>
    </rPh>
    <rPh sb="59" eb="60">
      <t>サイ</t>
    </rPh>
    <phoneticPr fontId="2"/>
  </si>
  <si>
    <t>(a)～(aj)</t>
    <phoneticPr fontId="4"/>
  </si>
  <si>
    <r>
      <t>附表３の</t>
    </r>
    <r>
      <rPr>
        <sz val="10"/>
        <rFont val="ＭＳ Ｐゴシック"/>
        <family val="3"/>
        <charset val="128"/>
      </rPr>
      <t>⑧</t>
    </r>
    <phoneticPr fontId="4"/>
  </si>
  <si>
    <t>・・・β=⑧</t>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</si>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</sst>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0;[Red]#,##0.000"/>
    <numFmt numFmtId="199" formatCode="#,##0.00_ "/>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11"/>
      <color indexed="8"/>
      <name val="ＭＳ Ｐゴシック"/>
      <family val="3"/>
      <charset val="128"/>
    </font>
    <font>
      <sz val="11"/>
      <color indexed="8"/>
      <name val="ＭＳ ゴシック"/>
      <family val="3"/>
      <charset val="128"/>
    </font>
    <font>
      <sz val="11"/>
      <color rgb="FFFF0000"/>
      <name val="ＭＳ 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9"/>
      <color rgb="FFFF0000"/>
      <name val="ＭＳ ゴシック"/>
      <family val="3"/>
      <charset val="128"/>
    </font>
    <font>
      <sz val="12"/>
      <color rgb="FFFFFF00"/>
      <name val="ＭＳ ゴシック"/>
      <family val="3"/>
      <charset val="128"/>
    </font>
    <font>
      <sz val="11"/>
      <color rgb="FFFFFF00"/>
      <name val="ＭＳ 明朝"/>
      <family val="1"/>
      <charset val="128"/>
    </font>
    <font>
      <sz val="10"/>
      <color rgb="FFFFFF00"/>
      <name val="ＭＳ 明朝"/>
      <family val="1"/>
      <charset val="128"/>
    </font>
    <font>
      <sz val="9"/>
      <color rgb="FFFFFF00"/>
      <name val="ＭＳ ゴシック"/>
      <family val="3"/>
      <charset val="128"/>
    </font>
    <font>
      <sz val="11"/>
      <color rgb="FFFFFF00"/>
      <name val="ＭＳ ゴシック"/>
      <family val="3"/>
      <charset val="128"/>
    </font>
    <font>
      <sz val="6"/>
      <name val="ＭＳ Ｐゴシック"/>
      <family val="2"/>
      <charset val="128"/>
      <scheme val="minor"/>
    </font>
    <font>
      <strike/>
      <sz val="11"/>
      <name val="ＭＳ ゴシック"/>
      <family val="3"/>
      <charset val="128"/>
    </font>
    <font>
      <u/>
      <sz val="10"/>
      <name val="ＭＳ Ｐゴシック"/>
      <family val="3"/>
      <charset val="128"/>
    </font>
    <font>
      <sz val="11"/>
      <color rgb="FFFF000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CCFFFF"/>
        <bgColor indexed="64"/>
      </patternFill>
    </fill>
    <fill>
      <patternFill patternType="solid">
        <fgColor rgb="FFDAEEF3"/>
        <bgColor indexed="64"/>
      </patternFill>
    </fill>
  </fills>
  <borders count="139">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right/>
      <top style="thin">
        <color indexed="8"/>
      </top>
      <bottom/>
      <diagonal/>
    </border>
    <border>
      <left style="thin">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diagonal/>
    </border>
    <border>
      <left style="thin">
        <color indexed="8"/>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8"/>
      </top>
      <bottom style="thin">
        <color indexed="8"/>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2">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5" fillId="0" borderId="0"/>
    <xf numFmtId="0" fontId="5" fillId="0" borderId="0"/>
    <xf numFmtId="0" fontId="1" fillId="0" borderId="0">
      <alignment vertical="center"/>
    </xf>
  </cellStyleXfs>
  <cellXfs count="1235">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Fill="1" applyAlignment="1">
      <alignment horizontal="center" vertical="center"/>
    </xf>
    <xf numFmtId="0" fontId="3" fillId="0" borderId="0" xfId="4" applyFont="1" applyAlignment="1">
      <alignment horizontal="center" vertical="center"/>
    </xf>
    <xf numFmtId="0" fontId="3" fillId="0" borderId="0" xfId="4" quotePrefix="1" applyFont="1" applyAlignment="1">
      <alignment horizontal="center" vertical="center"/>
    </xf>
    <xf numFmtId="0" fontId="3" fillId="0" borderId="1" xfId="4" applyFont="1" applyBorder="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0" fontId="7" fillId="0" borderId="0" xfId="4" applyFont="1" applyFill="1" applyBorder="1" applyAlignment="1">
      <alignment horizontal="center"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2" borderId="4" xfId="4" applyNumberFormat="1" applyFont="1" applyFill="1" applyBorder="1">
      <alignment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8" fontId="7" fillId="0" borderId="7" xfId="4" applyNumberFormat="1" applyFont="1" applyBorder="1" applyAlignment="1">
      <alignment horizontal="center" vertical="center"/>
    </xf>
    <xf numFmtId="0" fontId="7" fillId="0" borderId="8" xfId="4" applyFont="1" applyBorder="1">
      <alignment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0" fontId="7" fillId="0" borderId="9" xfId="4" applyFont="1" applyFill="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0" borderId="9" xfId="4" applyNumberFormat="1" applyFont="1" applyFill="1" applyBorder="1">
      <alignment vertical="center"/>
    </xf>
    <xf numFmtId="177" fontId="7" fillId="2" borderId="15" xfId="4" applyNumberFormat="1" applyFont="1" applyFill="1" applyBorder="1">
      <alignment vertical="center"/>
    </xf>
    <xf numFmtId="0" fontId="7" fillId="0" borderId="15" xfId="4" applyFont="1" applyBorder="1" applyAlignment="1">
      <alignment horizontal="center" vertical="center"/>
    </xf>
    <xf numFmtId="177" fontId="7" fillId="0" borderId="14" xfId="4" applyNumberFormat="1" applyFont="1" applyFill="1" applyBorder="1">
      <alignment vertical="center"/>
    </xf>
    <xf numFmtId="177" fontId="7" fillId="2" borderId="14" xfId="4" applyNumberFormat="1" applyFont="1" applyFill="1" applyBorder="1">
      <alignment vertical="center"/>
    </xf>
    <xf numFmtId="0" fontId="7" fillId="0" borderId="16" xfId="4" applyFont="1" applyBorder="1" applyAlignment="1">
      <alignment horizontal="center" vertical="center"/>
    </xf>
    <xf numFmtId="177" fontId="7" fillId="0" borderId="16" xfId="4" applyNumberFormat="1" applyFont="1" applyFill="1" applyBorder="1">
      <alignment vertical="center"/>
    </xf>
    <xf numFmtId="0" fontId="7" fillId="0" borderId="5" xfId="4"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176" fontId="7" fillId="0" borderId="4" xfId="4" applyNumberFormat="1" applyFont="1" applyBorder="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7" fillId="2" borderId="17" xfId="4" applyNumberFormat="1" applyFont="1" applyFill="1" applyBorder="1">
      <alignment vertical="center"/>
    </xf>
    <xf numFmtId="0" fontId="7" fillId="0" borderId="17" xfId="4" applyFont="1" applyBorder="1" applyAlignment="1">
      <alignment horizontal="center" vertical="center"/>
    </xf>
    <xf numFmtId="177" fontId="7" fillId="0" borderId="18" xfId="4" applyNumberFormat="1" applyFont="1" applyFill="1" applyBorder="1">
      <alignment vertical="center"/>
    </xf>
    <xf numFmtId="0" fontId="7" fillId="0" borderId="11" xfId="4" applyFont="1" applyFill="1" applyBorder="1" applyAlignment="1">
      <alignment horizontal="center" vertical="center"/>
    </xf>
    <xf numFmtId="183" fontId="9" fillId="0" borderId="9" xfId="4" applyNumberFormat="1" applyFont="1" applyFill="1" applyBorder="1" applyAlignment="1">
      <alignment vertical="center" shrinkToFit="1"/>
    </xf>
    <xf numFmtId="177" fontId="7" fillId="2" borderId="19" xfId="4" applyNumberFormat="1" applyFont="1" applyFill="1" applyBorder="1">
      <alignment vertical="center"/>
    </xf>
    <xf numFmtId="183" fontId="7" fillId="0" borderId="14" xfId="4" applyNumberFormat="1" applyFont="1" applyBorder="1" applyAlignment="1">
      <alignment vertical="center" shrinkToFit="1"/>
    </xf>
    <xf numFmtId="183" fontId="7" fillId="0" borderId="16" xfId="4" applyNumberFormat="1" applyFont="1" applyBorder="1">
      <alignment vertical="center"/>
    </xf>
    <xf numFmtId="177" fontId="10" fillId="0" borderId="0" xfId="4" applyNumberFormat="1" applyFont="1" applyAlignment="1">
      <alignment horizontal="right" vertical="center"/>
    </xf>
    <xf numFmtId="0" fontId="6" fillId="0" borderId="0" xfId="4" applyFont="1" applyBorder="1">
      <alignment vertical="center"/>
    </xf>
    <xf numFmtId="0" fontId="11" fillId="0" borderId="0" xfId="4" quotePrefix="1" applyFont="1" applyAlignment="1">
      <alignment horizontal="center" vertical="center"/>
    </xf>
    <xf numFmtId="179" fontId="7" fillId="0" borderId="4" xfId="4" applyNumberFormat="1" applyFont="1" applyBorder="1">
      <alignment vertical="center"/>
    </xf>
    <xf numFmtId="177" fontId="7" fillId="0" borderId="15" xfId="4" applyNumberFormat="1" applyFont="1" applyBorder="1" applyAlignment="1">
      <alignment horizontal="center" vertical="center" shrinkToFit="1"/>
    </xf>
    <xf numFmtId="177" fontId="7" fillId="0" borderId="14" xfId="4" applyNumberFormat="1" applyFont="1" applyBorder="1" applyAlignment="1">
      <alignment horizontal="center" vertical="center" shrinkToFit="1"/>
    </xf>
    <xf numFmtId="178" fontId="7" fillId="0" borderId="6" xfId="4" applyNumberFormat="1" applyFont="1" applyFill="1" applyBorder="1" applyAlignment="1">
      <alignment horizontal="center" vertical="center"/>
    </xf>
    <xf numFmtId="0" fontId="6" fillId="0" borderId="0" xfId="4" applyFont="1" applyFill="1">
      <alignment vertical="center"/>
    </xf>
    <xf numFmtId="0" fontId="6" fillId="0" borderId="0" xfId="4" applyFont="1" applyFill="1" applyBorder="1">
      <alignment vertical="center"/>
    </xf>
    <xf numFmtId="177" fontId="6" fillId="0" borderId="0" xfId="4" applyNumberFormat="1" applyFont="1" applyFill="1">
      <alignment vertical="center"/>
    </xf>
    <xf numFmtId="177" fontId="9" fillId="0" borderId="0" xfId="4" applyNumberFormat="1" applyFont="1" applyAlignment="1">
      <alignment horizontal="left" vertical="center"/>
    </xf>
    <xf numFmtId="179" fontId="7" fillId="0" borderId="4" xfId="4" applyNumberFormat="1" applyFont="1" applyBorder="1" applyAlignment="1">
      <alignmen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189" fontId="7" fillId="2" borderId="2" xfId="4" applyNumberFormat="1" applyFont="1" applyFill="1" applyBorder="1">
      <alignment vertical="center"/>
    </xf>
    <xf numFmtId="189" fontId="7" fillId="0" borderId="3" xfId="4" applyNumberFormat="1" applyFont="1" applyFill="1" applyBorder="1">
      <alignment vertical="center"/>
    </xf>
    <xf numFmtId="189" fontId="7" fillId="0" borderId="0" xfId="4" applyNumberFormat="1" applyFont="1">
      <alignment vertical="center"/>
    </xf>
    <xf numFmtId="189" fontId="3" fillId="0" borderId="0" xfId="4" applyNumberFormat="1" applyFont="1">
      <alignment vertical="center"/>
    </xf>
    <xf numFmtId="176" fontId="3" fillId="0" borderId="0" xfId="4" applyNumberFormat="1" applyFont="1">
      <alignment vertical="center"/>
    </xf>
    <xf numFmtId="189" fontId="7" fillId="0" borderId="0" xfId="4" applyNumberFormat="1" applyFont="1" applyFill="1" applyBorder="1">
      <alignment vertical="center"/>
    </xf>
    <xf numFmtId="189" fontId="7" fillId="2" borderId="4" xfId="4" applyNumberFormat="1" applyFont="1" applyFill="1" applyBorder="1">
      <alignment vertical="center"/>
    </xf>
    <xf numFmtId="189" fontId="7" fillId="3" borderId="4" xfId="4" applyNumberFormat="1" applyFont="1" applyFill="1" applyBorder="1" applyProtection="1">
      <alignment vertical="center"/>
      <protection locked="0"/>
    </xf>
    <xf numFmtId="0" fontId="7" fillId="0" borderId="6" xfId="4" applyFont="1" applyBorder="1">
      <alignment vertical="center"/>
    </xf>
    <xf numFmtId="189" fontId="7" fillId="2" borderId="14" xfId="4" applyNumberFormat="1" applyFont="1" applyFill="1" applyBorder="1">
      <alignment vertical="center"/>
    </xf>
    <xf numFmtId="0" fontId="7" fillId="0" borderId="10" xfId="4" applyFont="1" applyBorder="1">
      <alignment vertical="center"/>
    </xf>
    <xf numFmtId="178" fontId="7" fillId="0" borderId="11" xfId="4" applyNumberFormat="1" applyFont="1" applyBorder="1" applyAlignment="1">
      <alignment horizontal="center" vertical="center"/>
    </xf>
    <xf numFmtId="189" fontId="7" fillId="0" borderId="9" xfId="4" applyNumberFormat="1" applyFont="1" applyBorder="1" applyAlignment="1">
      <alignment horizontal="center" vertical="center" shrinkToFit="1"/>
    </xf>
    <xf numFmtId="176" fontId="7" fillId="0" borderId="9" xfId="4" applyNumberFormat="1" applyFont="1" applyBorder="1" applyAlignment="1">
      <alignment horizontal="center" vertical="center"/>
    </xf>
    <xf numFmtId="189" fontId="7" fillId="0" borderId="9" xfId="4" applyNumberFormat="1" applyFont="1" applyBorder="1" applyAlignment="1">
      <alignment horizontal="center" vertical="center"/>
    </xf>
    <xf numFmtId="189" fontId="7" fillId="0" borderId="14" xfId="4" applyNumberFormat="1" applyFont="1" applyBorder="1" applyAlignment="1">
      <alignment horizontal="center" vertical="center"/>
    </xf>
    <xf numFmtId="176" fontId="7" fillId="0" borderId="14" xfId="4" applyNumberFormat="1" applyFont="1" applyBorder="1" applyAlignment="1">
      <alignment horizontal="center" vertical="center"/>
    </xf>
    <xf numFmtId="189" fontId="7" fillId="2" borderId="9" xfId="4" applyNumberFormat="1" applyFont="1" applyFill="1" applyBorder="1">
      <alignment vertical="center"/>
    </xf>
    <xf numFmtId="189" fontId="9" fillId="0" borderId="0" xfId="4" applyNumberFormat="1" applyFont="1" applyAlignment="1">
      <alignment horizontal="left" vertical="center"/>
    </xf>
    <xf numFmtId="189" fontId="7" fillId="2" borderId="23" xfId="4" applyNumberFormat="1" applyFont="1" applyFill="1" applyBorder="1">
      <alignment vertical="center"/>
    </xf>
    <xf numFmtId="176" fontId="7" fillId="0" borderId="4" xfId="4" applyNumberFormat="1" applyFont="1" applyBorder="1" applyAlignment="1">
      <alignment horizontal="right" vertical="center"/>
    </xf>
    <xf numFmtId="0" fontId="10" fillId="0" borderId="0" xfId="4" applyFont="1" applyAlignment="1">
      <alignment vertical="center" wrapText="1"/>
    </xf>
    <xf numFmtId="176" fontId="7" fillId="0" borderId="4" xfId="4" applyNumberFormat="1" applyFont="1" applyBorder="1" applyAlignment="1">
      <alignment vertical="center"/>
    </xf>
    <xf numFmtId="0" fontId="7" fillId="0" borderId="12" xfId="4" applyFont="1" applyBorder="1">
      <alignment vertical="center"/>
    </xf>
    <xf numFmtId="178" fontId="7" fillId="0" borderId="13" xfId="4" applyNumberFormat="1" applyFont="1" applyBorder="1" applyAlignment="1">
      <alignment horizontal="center" vertical="center"/>
    </xf>
    <xf numFmtId="189" fontId="10" fillId="0" borderId="0" xfId="4" applyNumberFormat="1" applyFont="1" applyAlignment="1">
      <alignment horizontal="right" vertical="center"/>
    </xf>
    <xf numFmtId="176" fontId="3" fillId="0" borderId="1" xfId="4" applyNumberFormat="1" applyFont="1" applyBorder="1" applyAlignment="1">
      <alignment horizontal="center" vertical="center"/>
    </xf>
    <xf numFmtId="0" fontId="12" fillId="0" borderId="0" xfId="9" applyNumberFormat="1" applyFont="1" applyAlignment="1">
      <alignment vertical="center"/>
    </xf>
    <xf numFmtId="0" fontId="12" fillId="0" borderId="24" xfId="9" applyNumberFormat="1" applyFont="1" applyBorder="1" applyAlignment="1">
      <alignment vertical="center"/>
    </xf>
    <xf numFmtId="0" fontId="12" fillId="0" borderId="25" xfId="9" applyNumberFormat="1" applyFont="1" applyBorder="1" applyAlignment="1">
      <alignment vertical="center"/>
    </xf>
    <xf numFmtId="0" fontId="12" fillId="0" borderId="26" xfId="9" applyNumberFormat="1" applyFont="1" applyBorder="1" applyAlignment="1">
      <alignment vertical="center"/>
    </xf>
    <xf numFmtId="0" fontId="12" fillId="0" borderId="27" xfId="9" applyNumberFormat="1" applyFont="1" applyBorder="1" applyAlignment="1">
      <alignment vertical="center"/>
    </xf>
    <xf numFmtId="0" fontId="12" fillId="0" borderId="28" xfId="9" applyNumberFormat="1" applyFont="1" applyBorder="1" applyAlignment="1">
      <alignment vertical="center"/>
    </xf>
    <xf numFmtId="0" fontId="12" fillId="0" borderId="0" xfId="9" applyNumberFormat="1" applyFont="1" applyBorder="1" applyAlignment="1">
      <alignment vertical="center"/>
    </xf>
    <xf numFmtId="0" fontId="12" fillId="0" borderId="29" xfId="9" applyNumberFormat="1" applyFont="1" applyBorder="1" applyAlignment="1">
      <alignment vertical="center"/>
    </xf>
    <xf numFmtId="0" fontId="12" fillId="0" borderId="30" xfId="9" applyNumberFormat="1" applyFont="1" applyBorder="1" applyAlignment="1">
      <alignment vertical="center"/>
    </xf>
    <xf numFmtId="0" fontId="12" fillId="0" borderId="30" xfId="9" applyNumberFormat="1" applyFont="1" applyBorder="1" applyAlignment="1">
      <alignment horizontal="centerContinuous" vertical="center"/>
    </xf>
    <xf numFmtId="0" fontId="12" fillId="0" borderId="31" xfId="9" applyNumberFormat="1" applyFont="1" applyBorder="1" applyAlignment="1">
      <alignment horizontal="centerContinuous" vertical="center"/>
    </xf>
    <xf numFmtId="0" fontId="12" fillId="0" borderId="31" xfId="9" applyNumberFormat="1" applyFont="1" applyBorder="1" applyAlignment="1">
      <alignment vertical="center"/>
    </xf>
    <xf numFmtId="0" fontId="12" fillId="0" borderId="32" xfId="9" applyNumberFormat="1" applyFont="1" applyBorder="1" applyAlignment="1">
      <alignment horizontal="centerContinuous" vertical="center"/>
    </xf>
    <xf numFmtId="0" fontId="12" fillId="0" borderId="33" xfId="9" applyNumberFormat="1" applyFont="1" applyBorder="1" applyAlignment="1">
      <alignment horizontal="centerContinuous" vertical="center"/>
    </xf>
    <xf numFmtId="0" fontId="12" fillId="0" borderId="34" xfId="9" applyNumberFormat="1" applyFont="1" applyBorder="1" applyAlignment="1">
      <alignment vertical="center"/>
    </xf>
    <xf numFmtId="0" fontId="12" fillId="0" borderId="35" xfId="9" applyNumberFormat="1" applyFont="1" applyBorder="1" applyAlignment="1">
      <alignment vertical="center"/>
    </xf>
    <xf numFmtId="0" fontId="12" fillId="0" borderId="0" xfId="9" applyNumberFormat="1" applyFont="1" applyBorder="1" applyAlignment="1">
      <alignment horizontal="centerContinuous" vertical="center"/>
    </xf>
    <xf numFmtId="0" fontId="12" fillId="0" borderId="36" xfId="9" applyNumberFormat="1" applyFont="1" applyBorder="1" applyAlignment="1">
      <alignment horizontal="centerContinuous" vertical="center"/>
    </xf>
    <xf numFmtId="0" fontId="12" fillId="0" borderId="36" xfId="9" applyNumberFormat="1" applyFont="1" applyBorder="1" applyAlignment="1">
      <alignment vertical="center"/>
    </xf>
    <xf numFmtId="0" fontId="12" fillId="0" borderId="37" xfId="9" applyNumberFormat="1" applyFont="1" applyBorder="1" applyAlignment="1">
      <alignment horizontal="centerContinuous" vertical="center"/>
    </xf>
    <xf numFmtId="0" fontId="12" fillId="0" borderId="38" xfId="9" applyNumberFormat="1" applyFont="1" applyBorder="1" applyAlignment="1">
      <alignment horizontal="centerContinuous" vertical="center"/>
    </xf>
    <xf numFmtId="0" fontId="12" fillId="0" borderId="39" xfId="9" applyNumberFormat="1" applyFont="1" applyBorder="1" applyAlignment="1">
      <alignment horizontal="centerContinuous" vertical="center"/>
    </xf>
    <xf numFmtId="0" fontId="12" fillId="0" borderId="30" xfId="9" applyNumberFormat="1" applyFont="1" applyBorder="1" applyAlignment="1">
      <alignment horizontal="center" vertical="center"/>
    </xf>
    <xf numFmtId="0" fontId="12" fillId="0" borderId="40" xfId="9" applyNumberFormat="1" applyFont="1" applyBorder="1" applyAlignment="1">
      <alignment horizontal="centerContinuous" vertical="center"/>
    </xf>
    <xf numFmtId="0" fontId="12" fillId="0" borderId="41" xfId="9" applyNumberFormat="1" applyFont="1" applyBorder="1" applyAlignment="1">
      <alignment vertical="center"/>
    </xf>
    <xf numFmtId="0" fontId="12" fillId="0" borderId="42" xfId="9" applyNumberFormat="1" applyFont="1" applyBorder="1" applyAlignment="1">
      <alignment horizontal="centerContinuous" vertical="center"/>
    </xf>
    <xf numFmtId="177" fontId="12" fillId="0" borderId="30" xfId="9" applyNumberFormat="1" applyFont="1" applyBorder="1" applyAlignment="1">
      <alignment vertical="center"/>
    </xf>
    <xf numFmtId="0" fontId="12" fillId="0" borderId="43" xfId="9" applyNumberFormat="1" applyFont="1" applyBorder="1" applyAlignment="1">
      <alignment vertical="center"/>
    </xf>
    <xf numFmtId="0" fontId="12" fillId="0" borderId="44" xfId="9" applyNumberFormat="1" applyFont="1" applyBorder="1" applyAlignment="1">
      <alignment vertical="center"/>
    </xf>
    <xf numFmtId="0" fontId="12" fillId="0" borderId="45" xfId="9" applyNumberFormat="1" applyFont="1" applyBorder="1" applyAlignment="1">
      <alignment vertical="center"/>
    </xf>
    <xf numFmtId="0" fontId="12" fillId="0" borderId="0" xfId="10" applyNumberFormat="1" applyFont="1" applyFill="1" applyAlignment="1">
      <alignment vertical="center"/>
    </xf>
    <xf numFmtId="0" fontId="12" fillId="0" borderId="0" xfId="10" applyNumberFormat="1" applyFont="1" applyFill="1" applyBorder="1" applyAlignment="1">
      <alignment vertical="center"/>
    </xf>
    <xf numFmtId="0" fontId="12" fillId="0" borderId="2" xfId="10" applyNumberFormat="1" applyFont="1" applyFill="1" applyBorder="1" applyAlignment="1">
      <alignment vertical="center"/>
    </xf>
    <xf numFmtId="0" fontId="12" fillId="0" borderId="46" xfId="10" applyNumberFormat="1" applyFont="1" applyFill="1" applyBorder="1" applyAlignment="1">
      <alignment vertical="center"/>
    </xf>
    <xf numFmtId="0" fontId="12" fillId="0" borderId="47" xfId="10" applyNumberFormat="1" applyFont="1" applyFill="1" applyBorder="1" applyAlignment="1">
      <alignment vertical="center"/>
    </xf>
    <xf numFmtId="0" fontId="12" fillId="0" borderId="48" xfId="10" applyNumberFormat="1" applyFont="1" applyFill="1" applyBorder="1" applyAlignment="1">
      <alignment vertical="center"/>
    </xf>
    <xf numFmtId="183" fontId="12" fillId="0" borderId="0" xfId="10" applyNumberFormat="1" applyFont="1" applyFill="1" applyBorder="1" applyAlignment="1">
      <alignment vertical="center"/>
    </xf>
    <xf numFmtId="0" fontId="12" fillId="0" borderId="0" xfId="10" applyFont="1" applyFill="1" applyBorder="1" applyAlignment="1">
      <alignment vertical="center"/>
    </xf>
    <xf numFmtId="0" fontId="13" fillId="0" borderId="0" xfId="10" applyFont="1" applyFill="1" applyBorder="1" applyAlignment="1">
      <alignment vertical="center"/>
    </xf>
    <xf numFmtId="0" fontId="13" fillId="0" borderId="0" xfId="10" applyFont="1" applyFill="1" applyBorder="1" applyAlignment="1">
      <alignment horizontal="center" vertical="center"/>
    </xf>
    <xf numFmtId="0" fontId="12" fillId="0" borderId="43" xfId="10" applyNumberFormat="1" applyFont="1" applyFill="1" applyBorder="1" applyAlignment="1">
      <alignment vertical="center"/>
    </xf>
    <xf numFmtId="0" fontId="12" fillId="0" borderId="0" xfId="10" applyFont="1" applyFill="1" applyBorder="1" applyAlignment="1">
      <alignment horizontal="right" vertical="center"/>
    </xf>
    <xf numFmtId="0" fontId="12" fillId="0" borderId="10" xfId="10" applyFont="1" applyFill="1" applyBorder="1" applyAlignment="1">
      <alignment horizontal="right" vertical="center"/>
    </xf>
    <xf numFmtId="0" fontId="12" fillId="0" borderId="1" xfId="10" applyFont="1" applyFill="1" applyBorder="1" applyAlignment="1">
      <alignment vertical="center"/>
    </xf>
    <xf numFmtId="0" fontId="12" fillId="0" borderId="11" xfId="10" applyFont="1" applyFill="1" applyBorder="1" applyAlignment="1">
      <alignment vertical="center"/>
    </xf>
    <xf numFmtId="0" fontId="12" fillId="0" borderId="0" xfId="10" applyFont="1" applyFill="1" applyBorder="1" applyAlignment="1">
      <alignment horizontal="center" vertical="center"/>
    </xf>
    <xf numFmtId="0" fontId="12" fillId="0" borderId="5" xfId="10" applyNumberFormat="1" applyFont="1" applyFill="1" applyBorder="1" applyAlignment="1">
      <alignment horizontal="centerContinuous" vertical="center"/>
    </xf>
    <xf numFmtId="0" fontId="12" fillId="0" borderId="49" xfId="10" applyNumberFormat="1" applyFont="1" applyFill="1" applyBorder="1" applyAlignment="1">
      <alignment horizontal="centerContinuous" vertical="center"/>
    </xf>
    <xf numFmtId="0" fontId="12" fillId="0" borderId="49" xfId="10" applyNumberFormat="1" applyFont="1" applyFill="1" applyBorder="1" applyAlignment="1">
      <alignment vertical="center"/>
    </xf>
    <xf numFmtId="0" fontId="12" fillId="0" borderId="6" xfId="10" applyNumberFormat="1" applyFont="1" applyFill="1" applyBorder="1" applyAlignment="1">
      <alignment vertical="center"/>
    </xf>
    <xf numFmtId="195" fontId="13" fillId="0" borderId="0" xfId="10" applyNumberFormat="1" applyFont="1" applyFill="1" applyBorder="1" applyAlignment="1">
      <alignment horizontal="right" vertical="center"/>
    </xf>
    <xf numFmtId="195" fontId="13" fillId="0" borderId="48" xfId="10" applyNumberFormat="1" applyFont="1" applyFill="1" applyBorder="1" applyAlignment="1">
      <alignment horizontal="right" vertical="center"/>
    </xf>
    <xf numFmtId="195" fontId="12" fillId="0" borderId="0" xfId="10" applyNumberFormat="1" applyFont="1" applyFill="1" applyBorder="1" applyAlignment="1">
      <alignment horizontal="right" vertical="center"/>
    </xf>
    <xf numFmtId="188" fontId="12" fillId="0" borderId="0" xfId="10" applyNumberFormat="1" applyFont="1" applyFill="1" applyBorder="1" applyAlignment="1">
      <alignment vertical="center"/>
    </xf>
    <xf numFmtId="188" fontId="13" fillId="0" borderId="0" xfId="10" applyNumberFormat="1" applyFont="1" applyFill="1" applyBorder="1" applyAlignment="1">
      <alignment vertical="center"/>
    </xf>
    <xf numFmtId="0" fontId="12" fillId="0" borderId="0" xfId="10" applyNumberFormat="1" applyFont="1" applyFill="1" applyBorder="1" applyAlignment="1">
      <alignment horizontal="centerContinuous" vertical="center"/>
    </xf>
    <xf numFmtId="188" fontId="12" fillId="0" borderId="50" xfId="10" applyNumberFormat="1" applyFont="1" applyFill="1" applyBorder="1" applyAlignment="1">
      <alignment vertical="center"/>
    </xf>
    <xf numFmtId="0" fontId="12" fillId="0" borderId="51" xfId="10" applyNumberFormat="1" applyFont="1" applyFill="1" applyBorder="1" applyAlignment="1">
      <alignment vertical="center"/>
    </xf>
    <xf numFmtId="0" fontId="12" fillId="0" borderId="10" xfId="10" applyNumberFormat="1" applyFont="1" applyFill="1" applyBorder="1" applyAlignment="1">
      <alignment vertical="center"/>
    </xf>
    <xf numFmtId="188" fontId="13" fillId="0" borderId="52" xfId="10" applyNumberFormat="1" applyFont="1" applyFill="1" applyBorder="1" applyAlignment="1">
      <alignment vertical="center"/>
    </xf>
    <xf numFmtId="188" fontId="12" fillId="0" borderId="53" xfId="10" applyNumberFormat="1" applyFont="1" applyFill="1" applyBorder="1" applyAlignment="1">
      <alignment vertical="center"/>
    </xf>
    <xf numFmtId="0" fontId="12" fillId="0" borderId="8" xfId="10" applyNumberFormat="1" applyFont="1" applyFill="1" applyBorder="1" applyAlignment="1">
      <alignment vertical="center"/>
    </xf>
    <xf numFmtId="0" fontId="12" fillId="0" borderId="7" xfId="10" applyNumberFormat="1" applyFont="1" applyFill="1" applyBorder="1" applyAlignment="1">
      <alignment vertical="center"/>
    </xf>
    <xf numFmtId="0" fontId="12" fillId="0" borderId="41" xfId="10" applyFont="1" applyFill="1" applyBorder="1" applyAlignment="1">
      <alignment vertical="center"/>
    </xf>
    <xf numFmtId="0" fontId="12" fillId="0" borderId="22" xfId="10" applyNumberFormat="1" applyFont="1" applyFill="1" applyBorder="1" applyAlignment="1">
      <alignment vertical="center"/>
    </xf>
    <xf numFmtId="0" fontId="12" fillId="0" borderId="30" xfId="10" applyNumberFormat="1" applyFont="1" applyFill="1" applyBorder="1" applyAlignment="1">
      <alignment horizontal="center" vertical="center"/>
    </xf>
    <xf numFmtId="0" fontId="12" fillId="0" borderId="30" xfId="10" quotePrefix="1" applyNumberFormat="1" applyFont="1" applyFill="1" applyBorder="1" applyAlignment="1">
      <alignment horizontal="center" vertical="center"/>
    </xf>
    <xf numFmtId="0" fontId="12" fillId="0" borderId="1" xfId="10" applyNumberFormat="1" applyFont="1" applyFill="1" applyBorder="1" applyAlignment="1">
      <alignment vertical="center"/>
    </xf>
    <xf numFmtId="188" fontId="13" fillId="0" borderId="54" xfId="10" applyNumberFormat="1" applyFont="1" applyFill="1" applyBorder="1" applyAlignment="1">
      <alignment vertical="center"/>
    </xf>
    <xf numFmtId="188" fontId="12" fillId="0" borderId="55" xfId="10" applyNumberFormat="1" applyFont="1" applyFill="1" applyBorder="1" applyAlignment="1">
      <alignment vertical="center"/>
    </xf>
    <xf numFmtId="0" fontId="12" fillId="0" borderId="5" xfId="10" applyNumberFormat="1" applyFont="1" applyFill="1" applyBorder="1" applyAlignment="1">
      <alignment vertical="center"/>
    </xf>
    <xf numFmtId="0" fontId="12" fillId="0" borderId="48" xfId="10" applyNumberFormat="1" applyFont="1" applyFill="1" applyBorder="1" applyAlignment="1">
      <alignment horizontal="centerContinuous" vertical="center"/>
    </xf>
    <xf numFmtId="0" fontId="12" fillId="0" borderId="41" xfId="10" quotePrefix="1" applyNumberFormat="1" applyFont="1" applyFill="1" applyBorder="1" applyAlignment="1">
      <alignment horizontal="center" vertical="center"/>
    </xf>
    <xf numFmtId="0" fontId="12" fillId="0" borderId="54" xfId="10" applyNumberFormat="1" applyFont="1" applyFill="1" applyBorder="1" applyAlignment="1">
      <alignment vertical="center"/>
    </xf>
    <xf numFmtId="0" fontId="12" fillId="0" borderId="56" xfId="10" applyNumberFormat="1" applyFont="1" applyFill="1" applyBorder="1" applyAlignment="1">
      <alignment horizontal="centerContinuous" vertical="center"/>
    </xf>
    <xf numFmtId="0" fontId="12" fillId="0" borderId="30" xfId="10" applyNumberFormat="1" applyFont="1" applyFill="1" applyBorder="1" applyAlignment="1">
      <alignment horizontal="centerContinuous" vertical="center"/>
    </xf>
    <xf numFmtId="0" fontId="12" fillId="0" borderId="30" xfId="10" applyNumberFormat="1" applyFont="1" applyFill="1" applyBorder="1" applyAlignment="1">
      <alignment vertical="center"/>
    </xf>
    <xf numFmtId="0" fontId="12" fillId="0" borderId="31" xfId="10" applyNumberFormat="1" applyFont="1" applyFill="1" applyBorder="1" applyAlignment="1">
      <alignment vertical="center"/>
    </xf>
    <xf numFmtId="0" fontId="12" fillId="0" borderId="10" xfId="10" applyNumberFormat="1" applyFont="1" applyFill="1" applyBorder="1" applyAlignment="1">
      <alignment horizontal="centerContinuous" vertical="center"/>
    </xf>
    <xf numFmtId="0" fontId="12" fillId="0" borderId="57" xfId="10" applyNumberFormat="1" applyFont="1" applyFill="1" applyBorder="1" applyAlignment="1">
      <alignment horizontal="centerContinuous" vertical="center"/>
    </xf>
    <xf numFmtId="0" fontId="12" fillId="0" borderId="42" xfId="10" applyNumberFormat="1" applyFont="1" applyFill="1" applyBorder="1" applyAlignment="1">
      <alignment horizontal="centerContinuous" vertical="center"/>
    </xf>
    <xf numFmtId="0" fontId="12" fillId="0" borderId="41" xfId="10" applyNumberFormat="1" applyFont="1" applyFill="1" applyBorder="1" applyAlignment="1">
      <alignment horizontal="centerContinuous" vertical="center"/>
    </xf>
    <xf numFmtId="0" fontId="12" fillId="0" borderId="58" xfId="10" applyNumberFormat="1" applyFont="1" applyFill="1" applyBorder="1" applyAlignment="1">
      <alignment horizontal="centerContinuous" vertical="center"/>
    </xf>
    <xf numFmtId="0" fontId="12" fillId="0" borderId="54" xfId="10" applyNumberFormat="1" applyFont="1" applyFill="1" applyBorder="1" applyAlignment="1">
      <alignment horizontal="centerContinuous" vertical="center"/>
    </xf>
    <xf numFmtId="188" fontId="12" fillId="0" borderId="59" xfId="10" applyNumberFormat="1" applyFont="1" applyFill="1" applyBorder="1" applyAlignment="1">
      <alignment vertical="center"/>
    </xf>
    <xf numFmtId="0" fontId="12" fillId="0" borderId="59" xfId="10" applyNumberFormat="1" applyFont="1" applyFill="1" applyBorder="1" applyAlignment="1">
      <alignment vertical="center"/>
    </xf>
    <xf numFmtId="0" fontId="12" fillId="0" borderId="54" xfId="10" applyFont="1" applyFill="1" applyBorder="1" applyAlignment="1">
      <alignment vertical="center"/>
    </xf>
    <xf numFmtId="0" fontId="12" fillId="0" borderId="54" xfId="10" quotePrefix="1" applyNumberFormat="1" applyFont="1" applyFill="1" applyBorder="1" applyAlignment="1">
      <alignment horizontal="center" vertical="center"/>
    </xf>
    <xf numFmtId="0" fontId="12" fillId="0" borderId="60" xfId="10" applyNumberFormat="1" applyFont="1" applyFill="1" applyBorder="1" applyAlignment="1">
      <alignment horizontal="centerContinuous" vertical="center"/>
    </xf>
    <xf numFmtId="0" fontId="12" fillId="0" borderId="41" xfId="10" applyNumberFormat="1" applyFont="1" applyFill="1" applyBorder="1" applyAlignment="1">
      <alignment horizontal="center" vertical="center"/>
    </xf>
    <xf numFmtId="0" fontId="14" fillId="0" borderId="0" xfId="10" applyNumberFormat="1" applyFont="1" applyFill="1" applyBorder="1" applyAlignment="1">
      <alignment horizontal="right" vertical="center"/>
    </xf>
    <xf numFmtId="0" fontId="14" fillId="0" borderId="48" xfId="10" applyNumberFormat="1" applyFont="1" applyFill="1" applyBorder="1" applyAlignment="1">
      <alignment horizontal="right" vertical="center"/>
    </xf>
    <xf numFmtId="0" fontId="14" fillId="0" borderId="8" xfId="10" applyNumberFormat="1" applyFont="1" applyFill="1" applyBorder="1" applyAlignment="1">
      <alignment horizontal="right" vertical="center"/>
    </xf>
    <xf numFmtId="0" fontId="12" fillId="0" borderId="61" xfId="10" applyNumberFormat="1" applyFont="1" applyFill="1" applyBorder="1" applyAlignment="1">
      <alignment vertical="center"/>
    </xf>
    <xf numFmtId="0" fontId="12" fillId="0" borderId="22" xfId="10" applyNumberFormat="1" applyFont="1" applyFill="1" applyBorder="1" applyAlignment="1">
      <alignment horizontal="right" vertical="center"/>
    </xf>
    <xf numFmtId="0" fontId="12" fillId="0" borderId="22" xfId="10" applyNumberFormat="1" applyFont="1" applyFill="1" applyBorder="1" applyAlignment="1">
      <alignment horizontal="centerContinuous" vertical="center"/>
    </xf>
    <xf numFmtId="0" fontId="12" fillId="0" borderId="61" xfId="10" applyNumberFormat="1" applyFont="1" applyFill="1" applyBorder="1" applyAlignment="1">
      <alignment horizontal="centerContinuous" vertical="center"/>
    </xf>
    <xf numFmtId="196" fontId="12" fillId="0" borderId="22" xfId="10" applyNumberFormat="1" applyFont="1" applyFill="1" applyBorder="1" applyAlignment="1">
      <alignment horizontal="right" vertical="center"/>
    </xf>
    <xf numFmtId="0" fontId="12" fillId="0" borderId="31" xfId="10" applyNumberFormat="1" applyFont="1" applyFill="1" applyBorder="1" applyAlignment="1">
      <alignment horizontal="centerContinuous" vertical="center"/>
    </xf>
    <xf numFmtId="0" fontId="12" fillId="0" borderId="52" xfId="10" applyNumberFormat="1" applyFont="1" applyFill="1" applyBorder="1" applyAlignment="1">
      <alignment vertical="center"/>
    </xf>
    <xf numFmtId="0" fontId="12" fillId="0" borderId="62" xfId="10" applyNumberFormat="1" applyFont="1" applyFill="1" applyBorder="1" applyAlignment="1">
      <alignment vertical="center"/>
    </xf>
    <xf numFmtId="0" fontId="12" fillId="0" borderId="63" xfId="10" applyNumberFormat="1" applyFont="1" applyFill="1" applyBorder="1" applyAlignment="1">
      <alignment vertical="center"/>
    </xf>
    <xf numFmtId="0" fontId="12" fillId="0" borderId="64" xfId="10" applyNumberFormat="1" applyFont="1" applyFill="1" applyBorder="1" applyAlignment="1">
      <alignment vertical="center"/>
    </xf>
    <xf numFmtId="0" fontId="6" fillId="0" borderId="0" xfId="11" applyFont="1">
      <alignment vertical="center"/>
    </xf>
    <xf numFmtId="0" fontId="6" fillId="0" borderId="4" xfId="11" applyFont="1" applyBorder="1" applyAlignment="1">
      <alignment horizontal="center" vertical="center"/>
    </xf>
    <xf numFmtId="0" fontId="6" fillId="0" borderId="9" xfId="11" applyFont="1" applyBorder="1">
      <alignment vertical="center"/>
    </xf>
    <xf numFmtId="0" fontId="6" fillId="0" borderId="15" xfId="11" applyFont="1" applyBorder="1">
      <alignment vertical="center"/>
    </xf>
    <xf numFmtId="0" fontId="6" fillId="0" borderId="9" xfId="11" applyFont="1" applyBorder="1" applyAlignment="1">
      <alignment horizontal="right" vertical="center"/>
    </xf>
    <xf numFmtId="0" fontId="6" fillId="0" borderId="15" xfId="11" applyFont="1" applyBorder="1" applyAlignment="1">
      <alignment horizontal="center" vertical="center"/>
    </xf>
    <xf numFmtId="0" fontId="6" fillId="0" borderId="14" xfId="11" applyFont="1" applyBorder="1" applyAlignment="1">
      <alignment horizontal="centerContinuous" vertical="center"/>
    </xf>
    <xf numFmtId="0" fontId="6" fillId="0" borderId="14" xfId="11" applyFont="1" applyBorder="1">
      <alignment vertical="center"/>
    </xf>
    <xf numFmtId="0" fontId="15" fillId="0" borderId="0" xfId="11" applyFont="1">
      <alignment vertical="center"/>
    </xf>
    <xf numFmtId="0" fontId="6" fillId="0" borderId="0" xfId="4" applyFont="1" applyAlignment="1">
      <alignment vertical="center"/>
    </xf>
    <xf numFmtId="179" fontId="7" fillId="0" borderId="9" xfId="4" applyNumberFormat="1" applyFont="1" applyBorder="1" applyAlignment="1">
      <alignment horizontal="center" vertical="center"/>
    </xf>
    <xf numFmtId="179" fontId="7" fillId="0" borderId="14" xfId="4" applyNumberFormat="1" applyFont="1" applyBorder="1" applyAlignment="1">
      <alignment horizontal="center" vertical="center"/>
    </xf>
    <xf numFmtId="0" fontId="7" fillId="0" borderId="10" xfId="4" applyFont="1" applyBorder="1" applyAlignment="1">
      <alignment horizontal="center" vertical="center" shrinkToFit="1"/>
    </xf>
    <xf numFmtId="179" fontId="6" fillId="0" borderId="1" xfId="4" applyNumberFormat="1"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22" xfId="0" applyFont="1" applyBorder="1" applyAlignment="1">
      <alignment vertical="center"/>
    </xf>
    <xf numFmtId="0" fontId="0" fillId="0" borderId="0" xfId="0" applyFont="1" applyBorder="1" applyAlignment="1">
      <alignment vertical="distributed" textRotation="255" justifyLastLine="1"/>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90" fontId="0" fillId="0" borderId="0" xfId="0" applyNumberFormat="1" applyFont="1" applyFill="1" applyBorder="1" applyAlignment="1">
      <alignment vertical="center"/>
    </xf>
    <xf numFmtId="0" fontId="0" fillId="0" borderId="0" xfId="0" applyFont="1" applyAlignment="1">
      <alignment vertical="center" wrapText="1"/>
    </xf>
    <xf numFmtId="179"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9"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7"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Border="1" applyAlignment="1">
      <alignment horizontal="left" vertical="top"/>
    </xf>
    <xf numFmtId="0" fontId="0" fillId="0" borderId="0" xfId="0" applyNumberFormat="1" applyFont="1" applyFill="1" applyAlignment="1">
      <alignment vertical="center"/>
    </xf>
    <xf numFmtId="0" fontId="0" fillId="0" borderId="0" xfId="0" applyNumberFormat="1" applyFont="1" applyFill="1" applyBorder="1" applyAlignment="1">
      <alignment horizontal="right" vertical="center"/>
    </xf>
    <xf numFmtId="0" fontId="0" fillId="0" borderId="0" xfId="0" applyNumberFormat="1" applyFont="1" applyBorder="1" applyAlignment="1">
      <alignment vertical="center"/>
    </xf>
    <xf numFmtId="0" fontId="17" fillId="0" borderId="0" xfId="0" applyNumberFormat="1" applyFont="1" applyBorder="1" applyAlignment="1">
      <alignment vertical="center"/>
    </xf>
    <xf numFmtId="0" fontId="0" fillId="0" borderId="0" xfId="0" applyNumberFormat="1" applyFont="1" applyAlignment="1">
      <alignment vertical="center"/>
    </xf>
    <xf numFmtId="3" fontId="0" fillId="0" borderId="0" xfId="0" applyNumberFormat="1" applyFont="1" applyFill="1" applyBorder="1" applyAlignment="1">
      <alignment horizontal="left" vertical="center"/>
    </xf>
    <xf numFmtId="180" fontId="6" fillId="0" borderId="0" xfId="4" applyNumberFormat="1" applyFont="1">
      <alignment vertical="center"/>
    </xf>
    <xf numFmtId="180" fontId="3" fillId="0" borderId="0" xfId="4" applyNumberFormat="1" applyFont="1">
      <alignment vertical="center"/>
    </xf>
    <xf numFmtId="180" fontId="3" fillId="3" borderId="4" xfId="4" applyNumberFormat="1" applyFont="1" applyFill="1" applyBorder="1" applyProtection="1">
      <alignment vertical="center"/>
      <protection locked="0"/>
    </xf>
    <xf numFmtId="179" fontId="7" fillId="0" borderId="4" xfId="4" applyNumberFormat="1" applyFont="1" applyBorder="1" applyAlignment="1">
      <alignment horizontal="right" vertical="center"/>
    </xf>
    <xf numFmtId="180" fontId="7" fillId="2" borderId="23" xfId="4" applyNumberFormat="1" applyFont="1" applyFill="1" applyBorder="1">
      <alignment vertical="center"/>
    </xf>
    <xf numFmtId="179" fontId="7" fillId="0" borderId="0" xfId="4" applyNumberFormat="1" applyFont="1" applyFill="1" applyBorder="1" applyAlignment="1">
      <alignment horizontal="center" vertical="center"/>
    </xf>
    <xf numFmtId="0" fontId="7" fillId="0" borderId="12" xfId="4" applyFont="1" applyBorder="1" applyAlignment="1">
      <alignment horizontal="center" vertical="center" shrinkToFit="1"/>
    </xf>
    <xf numFmtId="0" fontId="7" fillId="0" borderId="11" xfId="4" applyFont="1" applyBorder="1" applyAlignment="1">
      <alignment vertical="center"/>
    </xf>
    <xf numFmtId="177" fontId="7" fillId="0" borderId="0" xfId="4" applyNumberFormat="1" applyFont="1" applyFill="1" applyBorder="1" applyAlignment="1">
      <alignment horizontal="left" vertical="center"/>
    </xf>
    <xf numFmtId="177" fontId="7" fillId="0" borderId="0" xfId="4" applyNumberFormat="1" applyFont="1" applyFill="1" applyBorder="1" applyAlignment="1">
      <alignment horizontal="right" vertical="center" shrinkToFit="1"/>
    </xf>
    <xf numFmtId="0" fontId="7" fillId="0" borderId="0" xfId="4" applyFont="1" applyFill="1" applyBorder="1" applyAlignment="1">
      <alignment horizontal="center" vertical="center" shrinkToFit="1"/>
    </xf>
    <xf numFmtId="0" fontId="1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1" xfId="0" applyNumberFormat="1" applyFont="1" applyBorder="1" applyAlignment="1">
      <alignment vertical="center"/>
    </xf>
    <xf numFmtId="0" fontId="0" fillId="0" borderId="1" xfId="0" applyNumberFormat="1" applyFont="1" applyFill="1" applyBorder="1" applyAlignment="1">
      <alignment vertical="center"/>
    </xf>
    <xf numFmtId="3" fontId="0" fillId="0" borderId="22" xfId="0" applyNumberFormat="1" applyFont="1" applyFill="1" applyBorder="1" applyAlignment="1">
      <alignment vertical="center"/>
    </xf>
    <xf numFmtId="0" fontId="0" fillId="0" borderId="6" xfId="0" applyFont="1" applyBorder="1" applyAlignment="1">
      <alignment vertical="center"/>
    </xf>
    <xf numFmtId="38" fontId="0" fillId="0" borderId="4" xfId="1" applyFont="1" applyBorder="1" applyAlignment="1">
      <alignment horizontal="center" vertical="center"/>
    </xf>
    <xf numFmtId="40" fontId="0" fillId="0" borderId="9" xfId="1" applyNumberFormat="1" applyFont="1" applyBorder="1" applyAlignment="1">
      <alignment vertical="center"/>
    </xf>
    <xf numFmtId="38" fontId="0" fillId="0" borderId="9" xfId="1" applyFont="1" applyBorder="1" applyAlignment="1">
      <alignment vertical="center"/>
    </xf>
    <xf numFmtId="40" fontId="0" fillId="0" borderId="4" xfId="1" applyNumberFormat="1" applyFont="1" applyBorder="1" applyAlignment="1">
      <alignment vertical="center"/>
    </xf>
    <xf numFmtId="38" fontId="0" fillId="0" borderId="4" xfId="1" applyFont="1" applyBorder="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0" fontId="0" fillId="0" borderId="0" xfId="0" applyFont="1"/>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49"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2"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8" fontId="10" fillId="0" borderId="22" xfId="4" applyNumberFormat="1" applyFont="1" applyBorder="1" applyAlignment="1">
      <alignment horizontal="center" vertical="center"/>
    </xf>
    <xf numFmtId="0" fontId="18" fillId="0" borderId="0" xfId="0" applyFont="1" applyFill="1" applyAlignment="1">
      <alignment vertical="center"/>
    </xf>
    <xf numFmtId="0" fontId="3" fillId="0" borderId="0" xfId="4" quotePrefix="1" applyAlignment="1">
      <alignment horizontal="center" vertical="center"/>
    </xf>
    <xf numFmtId="188" fontId="12" fillId="0" borderId="6" xfId="10" applyNumberFormat="1" applyFont="1" applyFill="1" applyBorder="1" applyAlignment="1">
      <alignment vertical="center"/>
    </xf>
    <xf numFmtId="0" fontId="23" fillId="0" borderId="0" xfId="4" applyFont="1">
      <alignment vertical="center"/>
    </xf>
    <xf numFmtId="0" fontId="23" fillId="0" borderId="0" xfId="4" applyFont="1" applyAlignment="1">
      <alignment vertical="center"/>
    </xf>
    <xf numFmtId="0" fontId="24" fillId="0" borderId="0" xfId="4" applyFont="1">
      <alignment vertical="center"/>
    </xf>
    <xf numFmtId="177" fontId="24" fillId="2" borderId="2" xfId="4" applyNumberFormat="1" applyFont="1" applyFill="1" applyBorder="1">
      <alignment vertical="center"/>
    </xf>
    <xf numFmtId="0" fontId="25" fillId="0" borderId="0" xfId="4" applyFont="1">
      <alignment vertical="center"/>
    </xf>
    <xf numFmtId="177" fontId="24" fillId="0" borderId="3" xfId="4" applyNumberFormat="1" applyFont="1" applyFill="1" applyBorder="1">
      <alignment vertical="center"/>
    </xf>
    <xf numFmtId="0" fontId="24" fillId="0" borderId="0" xfId="4" applyFont="1" applyFill="1" applyBorder="1">
      <alignment vertical="center"/>
    </xf>
    <xf numFmtId="0" fontId="24" fillId="0" borderId="0" xfId="4" applyFont="1" applyAlignment="1">
      <alignment vertical="center"/>
    </xf>
    <xf numFmtId="177" fontId="24" fillId="0" borderId="0" xfId="4" applyNumberFormat="1" applyFont="1" applyFill="1" applyBorder="1">
      <alignment vertical="center"/>
    </xf>
    <xf numFmtId="0" fontId="24" fillId="0" borderId="0" xfId="4" applyFont="1" applyFill="1" applyBorder="1" applyAlignment="1">
      <alignment horizontal="center" vertical="center"/>
    </xf>
    <xf numFmtId="0" fontId="24" fillId="0" borderId="0" xfId="4" applyFont="1" applyBorder="1">
      <alignment vertical="center"/>
    </xf>
    <xf numFmtId="0" fontId="24" fillId="0" borderId="0" xfId="4" applyFont="1" applyBorder="1" applyAlignment="1">
      <alignment horizontal="center" vertical="center"/>
    </xf>
    <xf numFmtId="0" fontId="24" fillId="0" borderId="0" xfId="4" applyFont="1" applyBorder="1" applyAlignment="1">
      <alignment vertical="center"/>
    </xf>
    <xf numFmtId="177" fontId="24" fillId="2" borderId="4" xfId="4" applyNumberFormat="1" applyFont="1" applyFill="1" applyBorder="1">
      <alignment vertical="center"/>
    </xf>
    <xf numFmtId="0" fontId="24" fillId="0" borderId="14" xfId="4" applyFont="1" applyBorder="1" applyAlignment="1">
      <alignment horizontal="center" vertical="center"/>
    </xf>
    <xf numFmtId="0" fontId="24" fillId="0" borderId="4" xfId="4" applyFont="1" applyBorder="1" applyAlignment="1">
      <alignment horizontal="center" vertical="center"/>
    </xf>
    <xf numFmtId="177" fontId="24" fillId="3" borderId="4" xfId="4" applyNumberFormat="1" applyFont="1" applyFill="1" applyBorder="1" applyProtection="1">
      <alignment vertical="center"/>
      <protection locked="0"/>
    </xf>
    <xf numFmtId="0" fontId="24" fillId="0" borderId="5" xfId="4" applyFont="1" applyBorder="1">
      <alignment vertical="center"/>
    </xf>
    <xf numFmtId="178" fontId="24" fillId="0" borderId="6" xfId="4" applyNumberFormat="1" applyFont="1" applyBorder="1" applyAlignment="1">
      <alignment horizontal="center" vertical="center"/>
    </xf>
    <xf numFmtId="177" fontId="24" fillId="0" borderId="9" xfId="4" applyNumberFormat="1" applyFont="1" applyBorder="1" applyAlignment="1">
      <alignment horizontal="center" vertical="center" shrinkToFit="1"/>
    </xf>
    <xf numFmtId="0" fontId="24" fillId="0" borderId="9" xfId="4" applyFont="1" applyBorder="1" applyAlignment="1">
      <alignment horizontal="center" vertical="center"/>
    </xf>
    <xf numFmtId="177" fontId="24" fillId="0" borderId="9" xfId="4" applyNumberFormat="1"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3" fillId="0" borderId="0" xfId="4" quotePrefix="1" applyFont="1" applyAlignment="1">
      <alignment horizontal="center" vertical="center"/>
    </xf>
    <xf numFmtId="177" fontId="24" fillId="0" borderId="14" xfId="4" applyNumberFormat="1" applyFont="1" applyBorder="1" applyAlignment="1">
      <alignment horizontal="center" vertical="center"/>
    </xf>
    <xf numFmtId="177" fontId="23" fillId="0" borderId="0" xfId="4" applyNumberFormat="1" applyFont="1">
      <alignment vertical="center"/>
    </xf>
    <xf numFmtId="0" fontId="25" fillId="0" borderId="0" xfId="4" applyFont="1" applyAlignment="1">
      <alignment vertical="center"/>
    </xf>
    <xf numFmtId="0" fontId="25" fillId="0" borderId="0" xfId="4" quotePrefix="1" applyFont="1" applyAlignment="1">
      <alignment horizontal="center" vertical="center"/>
    </xf>
    <xf numFmtId="0" fontId="24" fillId="0" borderId="8" xfId="4" applyFont="1" applyBorder="1">
      <alignment vertical="center"/>
    </xf>
    <xf numFmtId="178" fontId="24" fillId="0" borderId="7" xfId="4" applyNumberFormat="1" applyFont="1" applyBorder="1" applyAlignment="1">
      <alignment horizontal="center" vertical="center"/>
    </xf>
    <xf numFmtId="177" fontId="24" fillId="0" borderId="0" xfId="4" applyNumberFormat="1" applyFont="1">
      <alignment vertical="center"/>
    </xf>
    <xf numFmtId="0" fontId="24" fillId="0" borderId="9" xfId="4" applyFont="1" applyBorder="1" applyAlignment="1">
      <alignment horizontal="center" vertical="center" shrinkToFit="1"/>
    </xf>
    <xf numFmtId="0" fontId="24" fillId="0" borderId="9" xfId="4" applyFont="1" applyFill="1" applyBorder="1" applyAlignment="1">
      <alignment horizontal="center" vertical="center"/>
    </xf>
    <xf numFmtId="0" fontId="27" fillId="0" borderId="0" xfId="4" applyFont="1" applyAlignment="1">
      <alignment horizontal="right" vertical="center"/>
    </xf>
    <xf numFmtId="0" fontId="24" fillId="2" borderId="4" xfId="4" applyFont="1" applyFill="1" applyBorder="1">
      <alignment vertical="center"/>
    </xf>
    <xf numFmtId="0" fontId="25" fillId="0" borderId="1" xfId="4" applyFont="1" applyBorder="1" applyAlignment="1">
      <alignment horizontal="center" vertical="center"/>
    </xf>
    <xf numFmtId="177" fontId="25" fillId="0" borderId="0" xfId="4" applyNumberFormat="1" applyFont="1">
      <alignment vertical="center"/>
    </xf>
    <xf numFmtId="0" fontId="25" fillId="0" borderId="0" xfId="4" applyFont="1" applyFill="1">
      <alignment vertical="center"/>
    </xf>
    <xf numFmtId="0" fontId="25" fillId="0" borderId="0" xfId="4" applyFont="1" applyFill="1" applyBorder="1">
      <alignment vertical="center"/>
    </xf>
    <xf numFmtId="0" fontId="25"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0" xfId="4" applyFont="1" applyFill="1" applyAlignment="1">
      <alignment horizontal="left" vertical="center" wrapText="1"/>
    </xf>
    <xf numFmtId="177" fontId="25" fillId="0" borderId="0" xfId="4" applyNumberFormat="1" applyFont="1" applyFill="1" applyAlignment="1">
      <alignment horizontal="left" vertical="center" wrapText="1"/>
    </xf>
    <xf numFmtId="0" fontId="25" fillId="0" borderId="0" xfId="4" quotePrefix="1" applyFont="1" applyFill="1" applyAlignment="1">
      <alignment horizontal="center" vertical="center"/>
    </xf>
    <xf numFmtId="177" fontId="25" fillId="3" borderId="4" xfId="4" applyNumberFormat="1" applyFont="1" applyFill="1" applyBorder="1" applyAlignment="1" applyProtection="1">
      <alignment horizontal="center" vertical="center"/>
      <protection locked="0"/>
    </xf>
    <xf numFmtId="179" fontId="24" fillId="2" borderId="4" xfId="4" applyNumberFormat="1" applyFont="1" applyFill="1" applyBorder="1">
      <alignment vertical="center"/>
    </xf>
    <xf numFmtId="177" fontId="25" fillId="0" borderId="49" xfId="4" applyNumberFormat="1" applyFont="1" applyBorder="1" applyAlignment="1" applyProtection="1">
      <alignment vertical="center" wrapText="1"/>
    </xf>
    <xf numFmtId="0" fontId="25" fillId="0" borderId="0" xfId="4" applyFont="1" applyBorder="1" applyAlignment="1">
      <alignment horizontal="right" vertical="center" wrapText="1"/>
    </xf>
    <xf numFmtId="0" fontId="25" fillId="0" borderId="0" xfId="4" applyFont="1" applyAlignment="1">
      <alignment horizontal="right" vertical="center" wrapText="1"/>
    </xf>
    <xf numFmtId="177" fontId="25" fillId="0" borderId="0" xfId="4" applyNumberFormat="1" applyFont="1" applyAlignment="1">
      <alignment horizontal="right" vertical="center" wrapText="1"/>
    </xf>
    <xf numFmtId="0" fontId="23" fillId="0" borderId="0" xfId="4" applyFont="1" applyFill="1" applyBorder="1" applyAlignment="1">
      <alignment vertical="center" shrinkToFit="1"/>
    </xf>
    <xf numFmtId="177" fontId="25" fillId="3" borderId="4" xfId="4" applyNumberFormat="1" applyFont="1" applyFill="1" applyBorder="1" applyAlignment="1" applyProtection="1">
      <alignment vertical="center" wrapText="1"/>
      <protection locked="0"/>
    </xf>
    <xf numFmtId="177" fontId="25" fillId="0" borderId="0" xfId="4" applyNumberFormat="1" applyFont="1" applyAlignment="1">
      <alignment horizontal="left" vertical="center" wrapText="1"/>
    </xf>
    <xf numFmtId="182" fontId="24" fillId="0" borderId="4" xfId="4" applyNumberFormat="1" applyFont="1" applyFill="1" applyBorder="1" applyAlignment="1">
      <alignment horizontal="right" vertical="center"/>
    </xf>
    <xf numFmtId="177" fontId="25" fillId="3" borderId="4" xfId="4" applyNumberFormat="1" applyFont="1" applyFill="1" applyBorder="1" applyAlignment="1" applyProtection="1">
      <alignment horizontal="left" vertical="center" wrapText="1"/>
      <protection locked="0"/>
    </xf>
    <xf numFmtId="0" fontId="25" fillId="0" borderId="0" xfId="4" applyFont="1" applyAlignment="1">
      <alignment vertical="center" shrinkToFit="1"/>
    </xf>
    <xf numFmtId="179" fontId="25" fillId="2" borderId="4" xfId="4" applyNumberFormat="1" applyFont="1" applyFill="1" applyBorder="1">
      <alignment vertical="center"/>
    </xf>
    <xf numFmtId="177" fontId="25" fillId="0" borderId="49" xfId="4" applyNumberFormat="1" applyFont="1" applyBorder="1" applyAlignment="1">
      <alignment vertical="center" wrapText="1"/>
    </xf>
    <xf numFmtId="0" fontId="25" fillId="0" borderId="0" xfId="4" applyFont="1" applyAlignment="1">
      <alignment vertical="center" wrapText="1"/>
    </xf>
    <xf numFmtId="179" fontId="24" fillId="2" borderId="4" xfId="4" applyNumberFormat="1" applyFont="1" applyFill="1" applyBorder="1" applyAlignment="1">
      <alignment horizontal="right" vertical="center"/>
    </xf>
    <xf numFmtId="182" fontId="25" fillId="0" borderId="0" xfId="4" applyNumberFormat="1" applyFont="1" applyFill="1" applyBorder="1" applyAlignment="1">
      <alignment horizontal="right" vertical="center"/>
    </xf>
    <xf numFmtId="0" fontId="24" fillId="2" borderId="4" xfId="4" applyFont="1" applyFill="1" applyBorder="1" applyAlignment="1">
      <alignment horizontal="right" vertical="center"/>
    </xf>
    <xf numFmtId="0" fontId="25" fillId="0" borderId="0" xfId="4" applyFont="1" applyAlignment="1">
      <alignment horizontal="right" vertical="center"/>
    </xf>
    <xf numFmtId="0" fontId="25" fillId="0" borderId="1" xfId="4" applyFont="1" applyFill="1" applyBorder="1" applyAlignment="1">
      <alignment horizontal="center" vertical="center"/>
    </xf>
    <xf numFmtId="0" fontId="25" fillId="0" borderId="0" xfId="4" applyFont="1" applyBorder="1" applyAlignment="1">
      <alignment horizontal="center" vertical="center"/>
    </xf>
    <xf numFmtId="0" fontId="24" fillId="0" borderId="14" xfId="4" applyFont="1" applyFill="1" applyBorder="1" applyAlignment="1">
      <alignment horizontal="center" vertical="center"/>
    </xf>
    <xf numFmtId="177" fontId="25" fillId="0" borderId="0" xfId="4" applyNumberFormat="1" applyFont="1" applyFill="1" applyBorder="1">
      <alignment vertical="center"/>
    </xf>
    <xf numFmtId="0" fontId="25" fillId="0" borderId="0" xfId="4" applyFont="1" applyBorder="1">
      <alignment vertical="center"/>
    </xf>
    <xf numFmtId="177" fontId="25" fillId="0" borderId="0" xfId="4" applyNumberFormat="1" applyFont="1" applyBorder="1">
      <alignment vertical="center"/>
    </xf>
    <xf numFmtId="179" fontId="24" fillId="0" borderId="14" xfId="4" applyNumberFormat="1" applyFont="1" applyFill="1" applyBorder="1">
      <alignment vertical="center"/>
    </xf>
    <xf numFmtId="177" fontId="24" fillId="6" borderId="0" xfId="4" applyNumberFormat="1" applyFont="1" applyFill="1" applyBorder="1">
      <alignment vertical="center"/>
    </xf>
    <xf numFmtId="177" fontId="25" fillId="0" borderId="0" xfId="4" applyNumberFormat="1" applyFont="1" applyAlignment="1">
      <alignment horizontal="right" vertical="center"/>
    </xf>
    <xf numFmtId="183" fontId="7" fillId="3" borderId="15" xfId="4" applyNumberFormat="1" applyFont="1" applyFill="1" applyBorder="1" applyProtection="1">
      <alignment vertical="center"/>
      <protection locked="0"/>
    </xf>
    <xf numFmtId="0" fontId="28" fillId="0" borderId="0" xfId="4" applyFont="1" applyBorder="1">
      <alignment vertical="center"/>
    </xf>
    <xf numFmtId="187" fontId="28" fillId="0" borderId="0" xfId="4" applyNumberFormat="1" applyFont="1" applyBorder="1" applyAlignment="1">
      <alignment horizontal="center"/>
    </xf>
    <xf numFmtId="49" fontId="28" fillId="0" borderId="0" xfId="4" applyNumberFormat="1" applyFont="1" applyBorder="1" applyAlignment="1">
      <alignment horizontal="center"/>
    </xf>
    <xf numFmtId="0" fontId="29" fillId="0" borderId="0" xfId="4" applyFont="1" applyBorder="1" applyAlignment="1">
      <alignment horizontal="distributed"/>
    </xf>
    <xf numFmtId="0" fontId="28" fillId="0" borderId="0" xfId="4" applyFont="1" applyBorder="1" applyAlignment="1">
      <alignment horizontal="center" vertical="center"/>
    </xf>
    <xf numFmtId="187" fontId="30" fillId="0" borderId="0" xfId="4" applyNumberFormat="1" applyFont="1" applyBorder="1" applyAlignment="1">
      <alignment horizontal="center"/>
    </xf>
    <xf numFmtId="188" fontId="28" fillId="0" borderId="0" xfId="4" applyNumberFormat="1" applyFont="1" applyBorder="1" applyAlignment="1">
      <alignment horizontal="right"/>
    </xf>
    <xf numFmtId="0" fontId="31" fillId="0" borderId="0" xfId="4" applyFont="1" applyBorder="1" applyAlignment="1">
      <alignment horizontal="distributed" shrinkToFit="1"/>
    </xf>
    <xf numFmtId="0" fontId="32" fillId="0" borderId="0" xfId="0" applyFont="1"/>
    <xf numFmtId="0" fontId="32" fillId="0" borderId="0" xfId="0" applyFont="1" applyAlignment="1">
      <alignment horizontal="right"/>
    </xf>
    <xf numFmtId="0" fontId="32" fillId="0" borderId="65" xfId="0" applyFont="1" applyBorder="1" applyAlignment="1"/>
    <xf numFmtId="0" fontId="32" fillId="0" borderId="6" xfId="0" applyFont="1" applyBorder="1" applyAlignment="1"/>
    <xf numFmtId="0" fontId="32" fillId="0" borderId="6" xfId="0" applyFont="1" applyBorder="1"/>
    <xf numFmtId="0" fontId="32" fillId="2" borderId="66" xfId="0" applyFont="1" applyFill="1" applyBorder="1"/>
    <xf numFmtId="0" fontId="32" fillId="3" borderId="13" xfId="0" applyFont="1" applyFill="1" applyBorder="1"/>
    <xf numFmtId="0" fontId="32" fillId="3" borderId="0" xfId="0" applyFont="1" applyFill="1" applyBorder="1"/>
    <xf numFmtId="0" fontId="32" fillId="3" borderId="15" xfId="0" applyFont="1" applyFill="1" applyBorder="1"/>
    <xf numFmtId="0" fontId="32" fillId="2" borderId="14" xfId="0" applyFont="1" applyFill="1" applyBorder="1"/>
    <xf numFmtId="0" fontId="32" fillId="3" borderId="7" xfId="0" applyFont="1" applyFill="1" applyBorder="1"/>
    <xf numFmtId="0" fontId="32" fillId="3" borderId="22" xfId="0" applyFont="1" applyFill="1" applyBorder="1"/>
    <xf numFmtId="0" fontId="32" fillId="3" borderId="14" xfId="0" applyFont="1" applyFill="1" applyBorder="1"/>
    <xf numFmtId="0" fontId="32" fillId="0" borderId="9" xfId="0" applyFont="1" applyBorder="1" applyAlignment="1">
      <alignment horizontal="right"/>
    </xf>
    <xf numFmtId="0" fontId="32" fillId="0" borderId="9" xfId="0" applyFont="1" applyBorder="1" applyAlignment="1">
      <alignment horizontal="center"/>
    </xf>
    <xf numFmtId="0" fontId="32" fillId="0" borderId="12" xfId="0" applyFont="1" applyBorder="1" applyAlignment="1">
      <alignment shrinkToFit="1"/>
    </xf>
    <xf numFmtId="0" fontId="32" fillId="0" borderId="15" xfId="0" applyFont="1" applyBorder="1" applyAlignment="1">
      <alignment shrinkToFit="1"/>
    </xf>
    <xf numFmtId="0" fontId="32" fillId="0" borderId="13" xfId="0" applyFont="1" applyBorder="1" applyAlignment="1">
      <alignment shrinkToFit="1"/>
    </xf>
    <xf numFmtId="0" fontId="32" fillId="0" borderId="15" xfId="0" applyFont="1" applyBorder="1" applyAlignment="1">
      <alignment horizontal="center"/>
    </xf>
    <xf numFmtId="0" fontId="32" fillId="0" borderId="8" xfId="0" applyFont="1" applyBorder="1" applyAlignment="1">
      <alignment shrinkToFit="1"/>
    </xf>
    <xf numFmtId="0" fontId="32" fillId="0" borderId="14" xfId="0" applyFont="1" applyBorder="1" applyAlignment="1">
      <alignment shrinkToFit="1"/>
    </xf>
    <xf numFmtId="0" fontId="32" fillId="0" borderId="7" xfId="0" applyFont="1" applyBorder="1" applyAlignment="1">
      <alignment horizontal="center" shrinkToFit="1"/>
    </xf>
    <xf numFmtId="0" fontId="32" fillId="0" borderId="14" xfId="0" applyFont="1" applyBorder="1" applyAlignment="1">
      <alignment horizontal="center" wrapText="1" shrinkToFit="1"/>
    </xf>
    <xf numFmtId="0" fontId="32" fillId="0" borderId="14" xfId="0" applyFont="1" applyBorder="1" applyAlignment="1">
      <alignment horizontal="center"/>
    </xf>
    <xf numFmtId="0" fontId="32" fillId="0" borderId="67" xfId="0" applyFont="1" applyBorder="1" applyAlignment="1">
      <alignment horizontal="right"/>
    </xf>
    <xf numFmtId="0" fontId="32" fillId="0" borderId="10" xfId="0" applyFont="1" applyBorder="1" applyAlignment="1"/>
    <xf numFmtId="0" fontId="32" fillId="0" borderId="0" xfId="0" applyFont="1" applyBorder="1"/>
    <xf numFmtId="0" fontId="32" fillId="0" borderId="1" xfId="0" applyFont="1" applyBorder="1"/>
    <xf numFmtId="0" fontId="33" fillId="0" borderId="1" xfId="0" applyFont="1" applyBorder="1" applyAlignment="1">
      <alignment shrinkToFit="1"/>
    </xf>
    <xf numFmtId="3" fontId="0"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2" fillId="0" borderId="0" xfId="0" applyNumberFormat="1" applyFont="1" applyFill="1" applyBorder="1" applyAlignment="1">
      <alignment vertical="center"/>
    </xf>
    <xf numFmtId="179" fontId="7" fillId="0" borderId="14" xfId="4" applyNumberFormat="1" applyFont="1" applyBorder="1">
      <alignment vertical="center"/>
    </xf>
    <xf numFmtId="0" fontId="7" fillId="3" borderId="4" xfId="4" applyFont="1" applyFill="1" applyBorder="1" applyProtection="1">
      <alignment vertical="center"/>
      <protection locked="0"/>
    </xf>
    <xf numFmtId="0" fontId="7" fillId="2" borderId="14" xfId="4" applyFont="1" applyFill="1" applyBorder="1">
      <alignment vertical="center"/>
    </xf>
    <xf numFmtId="0" fontId="7" fillId="0" borderId="0" xfId="4" applyFont="1" applyAlignment="1">
      <alignment vertical="center" shrinkToFit="1"/>
    </xf>
    <xf numFmtId="181" fontId="7" fillId="0" borderId="4" xfId="4" applyNumberFormat="1" applyFont="1" applyBorder="1">
      <alignment vertical="center"/>
    </xf>
    <xf numFmtId="181" fontId="7" fillId="0" borderId="14" xfId="4" applyNumberFormat="1" applyFont="1" applyBorder="1">
      <alignment vertical="center"/>
    </xf>
    <xf numFmtId="0" fontId="7" fillId="0" borderId="16" xfId="4" applyFont="1" applyBorder="1">
      <alignment vertical="center"/>
    </xf>
    <xf numFmtId="179" fontId="7" fillId="0" borderId="4" xfId="4" applyNumberFormat="1" applyFont="1" applyFill="1" applyBorder="1">
      <alignment vertical="center"/>
    </xf>
    <xf numFmtId="0" fontId="7" fillId="0" borderId="8" xfId="4" applyFont="1" applyFill="1" applyBorder="1">
      <alignment vertical="center"/>
    </xf>
    <xf numFmtId="178" fontId="7" fillId="0" borderId="7" xfId="4" applyNumberFormat="1" applyFont="1" applyFill="1" applyBorder="1" applyAlignment="1">
      <alignment horizontal="center" vertical="center"/>
    </xf>
    <xf numFmtId="0" fontId="7" fillId="0" borderId="4" xfId="4" applyFont="1" applyFill="1" applyBorder="1" applyAlignment="1">
      <alignment horizontal="center" vertical="center"/>
    </xf>
    <xf numFmtId="176" fontId="7" fillId="0" borderId="4" xfId="4" applyNumberFormat="1" applyFont="1" applyFill="1" applyBorder="1">
      <alignment vertical="center"/>
    </xf>
    <xf numFmtId="179" fontId="7" fillId="0" borderId="16" xfId="4" applyNumberFormat="1" applyFont="1" applyFill="1" applyBorder="1">
      <alignment vertical="center"/>
    </xf>
    <xf numFmtId="179" fontId="7" fillId="0" borderId="14" xfId="4" applyNumberFormat="1" applyFont="1" applyFill="1" applyBorder="1" applyAlignment="1">
      <alignment vertical="center" shrinkToFit="1"/>
    </xf>
    <xf numFmtId="183" fontId="7" fillId="5" borderId="15" xfId="4" applyNumberFormat="1" applyFont="1" applyFill="1" applyBorder="1" applyProtection="1">
      <alignment vertical="center"/>
      <protection locked="0"/>
    </xf>
    <xf numFmtId="183" fontId="9" fillId="0" borderId="15" xfId="4" applyNumberFormat="1" applyFont="1" applyFill="1" applyBorder="1" applyAlignment="1">
      <alignment vertical="center" shrinkToFit="1"/>
    </xf>
    <xf numFmtId="0" fontId="7" fillId="0" borderId="15" xfId="4" applyFont="1" applyFill="1" applyBorder="1" applyAlignment="1">
      <alignment horizontal="center" vertical="center"/>
    </xf>
    <xf numFmtId="177" fontId="7" fillId="0" borderId="15" xfId="4" applyNumberFormat="1" applyFont="1" applyFill="1" applyBorder="1">
      <alignment vertical="center"/>
    </xf>
    <xf numFmtId="179" fontId="7" fillId="0" borderId="16" xfId="4" applyNumberFormat="1" applyFont="1" applyBorder="1">
      <alignment vertical="center"/>
    </xf>
    <xf numFmtId="179" fontId="7" fillId="0" borderId="14" xfId="4" applyNumberFormat="1" applyFont="1" applyBorder="1" applyAlignment="1">
      <alignment vertical="center" shrinkToFit="1"/>
    </xf>
    <xf numFmtId="179" fontId="7" fillId="5" borderId="15" xfId="4" applyNumberFormat="1" applyFont="1" applyFill="1" applyBorder="1" applyProtection="1">
      <alignment vertical="center"/>
      <protection locked="0"/>
    </xf>
    <xf numFmtId="179" fontId="7" fillId="0" borderId="15" xfId="4" applyNumberFormat="1" applyFont="1" applyFill="1" applyBorder="1" applyAlignment="1">
      <alignment vertical="center" shrinkToFit="1"/>
    </xf>
    <xf numFmtId="176" fontId="7" fillId="0" borderId="4" xfId="4" applyNumberFormat="1" applyFont="1" applyFill="1" applyBorder="1" applyAlignment="1">
      <alignment horizontal="right" vertical="center"/>
    </xf>
    <xf numFmtId="179" fontId="7" fillId="0" borderId="14" xfId="4" applyNumberFormat="1" applyFont="1" applyFill="1" applyBorder="1">
      <alignment vertical="center"/>
    </xf>
    <xf numFmtId="178" fontId="7" fillId="0" borderId="0" xfId="4" applyNumberFormat="1" applyFont="1" applyBorder="1" applyAlignment="1">
      <alignment horizontal="center" vertical="center"/>
    </xf>
    <xf numFmtId="177" fontId="7" fillId="0" borderId="0" xfId="4" applyNumberFormat="1" applyFont="1" applyFill="1" applyBorder="1" applyProtection="1">
      <alignment vertical="center"/>
      <protection locked="0"/>
    </xf>
    <xf numFmtId="177" fontId="7" fillId="0" borderId="62" xfId="4" applyNumberFormat="1" applyFont="1" applyFill="1" applyBorder="1">
      <alignment vertical="center"/>
    </xf>
    <xf numFmtId="0" fontId="24" fillId="0" borderId="0" xfId="4" applyFont="1" applyAlignment="1">
      <alignment vertical="center" shrinkToFit="1"/>
    </xf>
    <xf numFmtId="179" fontId="23" fillId="0" borderId="0" xfId="4" applyNumberFormat="1" applyFont="1">
      <alignment vertical="center"/>
    </xf>
    <xf numFmtId="177" fontId="27" fillId="0" borderId="0" xfId="4" applyNumberFormat="1" applyFont="1" applyAlignment="1">
      <alignment horizontal="right" vertical="center"/>
    </xf>
    <xf numFmtId="0" fontId="25" fillId="0" borderId="0" xfId="4" quotePrefix="1" applyFont="1" applyBorder="1" applyAlignment="1">
      <alignment horizontal="center" vertical="center"/>
    </xf>
    <xf numFmtId="0" fontId="23" fillId="0" borderId="0" xfId="4" applyFont="1" applyBorder="1" applyAlignment="1">
      <alignment vertical="center"/>
    </xf>
    <xf numFmtId="0" fontId="25" fillId="0" borderId="0" xfId="4" applyFont="1">
      <alignment vertical="center"/>
    </xf>
    <xf numFmtId="177" fontId="25" fillId="0" borderId="0" xfId="4" applyNumberFormat="1" applyFont="1">
      <alignment vertical="center"/>
    </xf>
    <xf numFmtId="177" fontId="25" fillId="2" borderId="4" xfId="4" applyNumberFormat="1" applyFont="1" applyFill="1" applyBorder="1" applyProtection="1">
      <alignment vertical="center"/>
      <protection locked="0"/>
    </xf>
    <xf numFmtId="179" fontId="24" fillId="0" borderId="4" xfId="4" applyNumberFormat="1" applyFont="1" applyBorder="1" applyAlignment="1">
      <alignment horizontal="right" vertical="center"/>
    </xf>
    <xf numFmtId="177" fontId="24" fillId="2" borderId="23" xfId="4" applyNumberFormat="1" applyFont="1" applyFill="1" applyBorder="1">
      <alignment vertical="center"/>
    </xf>
    <xf numFmtId="177" fontId="23" fillId="0" borderId="0" xfId="4" applyNumberFormat="1" applyFont="1">
      <alignment vertical="center"/>
    </xf>
    <xf numFmtId="177" fontId="26" fillId="0" borderId="0" xfId="4" applyNumberFormat="1" applyFont="1" applyAlignment="1">
      <alignment horizontal="left" vertical="center"/>
    </xf>
    <xf numFmtId="177" fontId="24" fillId="0" borderId="0" xfId="4" applyNumberFormat="1" applyFont="1" applyFill="1" applyBorder="1">
      <alignment vertical="center"/>
    </xf>
    <xf numFmtId="179" fontId="24" fillId="0" borderId="0" xfId="4" applyNumberFormat="1" applyFont="1" applyFill="1" applyBorder="1">
      <alignment vertical="center"/>
    </xf>
    <xf numFmtId="177" fontId="24" fillId="0" borderId="14" xfId="4" applyNumberFormat="1" applyFont="1" applyFill="1" applyBorder="1" applyAlignment="1">
      <alignment horizontal="center" vertical="center"/>
    </xf>
    <xf numFmtId="0" fontId="24" fillId="0" borderId="14" xfId="4" applyFont="1" applyFill="1" applyBorder="1" applyAlignment="1">
      <alignment horizontal="center" vertical="center"/>
    </xf>
    <xf numFmtId="179" fontId="24" fillId="0" borderId="14" xfId="4" applyNumberFormat="1" applyFont="1" applyBorder="1" applyAlignment="1">
      <alignment horizontal="center" vertical="center"/>
    </xf>
    <xf numFmtId="177" fontId="24" fillId="0" borderId="14" xfId="4" applyNumberFormat="1" applyFont="1" applyBorder="1" applyAlignment="1">
      <alignment horizontal="center" vertical="center"/>
    </xf>
    <xf numFmtId="0" fontId="24" fillId="0" borderId="11" xfId="4" applyFont="1" applyBorder="1" applyAlignment="1">
      <alignment horizontal="center" vertical="center"/>
    </xf>
    <xf numFmtId="178" fontId="24" fillId="0" borderId="1" xfId="4" applyNumberFormat="1" applyFont="1" applyBorder="1" applyAlignment="1">
      <alignment horizontal="center" vertical="center"/>
    </xf>
    <xf numFmtId="178" fontId="24" fillId="0" borderId="10" xfId="4" applyNumberFormat="1" applyFont="1" applyBorder="1" applyAlignment="1">
      <alignment horizontal="center" vertical="center" shrinkToFit="1"/>
    </xf>
    <xf numFmtId="177" fontId="24" fillId="0" borderId="9" xfId="4" applyNumberFormat="1" applyFont="1" applyFill="1" applyBorder="1" applyAlignment="1">
      <alignment horizontal="center" vertical="center"/>
    </xf>
    <xf numFmtId="0" fontId="24" fillId="0" borderId="9" xfId="4" applyFont="1" applyFill="1" applyBorder="1" applyAlignment="1">
      <alignment horizontal="center" vertical="center"/>
    </xf>
    <xf numFmtId="179" fontId="24" fillId="0" borderId="9" xfId="4" applyNumberFormat="1" applyFont="1" applyBorder="1" applyAlignment="1">
      <alignment horizontal="center" vertical="center"/>
    </xf>
    <xf numFmtId="177" fontId="24" fillId="0" borderId="9" xfId="4" applyNumberFormat="1" applyFont="1" applyBorder="1" applyAlignment="1">
      <alignment horizontal="center" vertical="center" shrinkToFit="1"/>
    </xf>
    <xf numFmtId="0" fontId="26" fillId="0" borderId="4" xfId="4" applyFont="1" applyBorder="1" applyAlignment="1">
      <alignment horizontal="distributed" shrinkToFit="1"/>
    </xf>
    <xf numFmtId="177" fontId="24" fillId="3" borderId="49" xfId="4" applyNumberFormat="1" applyFont="1" applyFill="1" applyBorder="1" applyProtection="1">
      <alignment vertical="center"/>
      <protection locked="0"/>
    </xf>
    <xf numFmtId="179" fontId="24" fillId="0" borderId="49" xfId="4" applyNumberFormat="1" applyFont="1" applyFill="1" applyBorder="1">
      <alignment vertical="center"/>
    </xf>
    <xf numFmtId="177" fontId="24" fillId="2" borderId="14" xfId="4" applyNumberFormat="1" applyFont="1" applyFill="1" applyBorder="1">
      <alignment vertical="center"/>
    </xf>
    <xf numFmtId="0" fontId="26" fillId="0" borderId="9" xfId="4" applyFont="1" applyBorder="1" applyAlignment="1">
      <alignment horizontal="distributed" shrinkToFit="1"/>
    </xf>
    <xf numFmtId="177" fontId="24" fillId="3" borderId="1" xfId="4" applyNumberFormat="1" applyFont="1" applyFill="1" applyBorder="1" applyProtection="1">
      <alignment vertical="center"/>
      <protection locked="0"/>
    </xf>
    <xf numFmtId="179" fontId="24" fillId="0" borderId="1" xfId="4" applyNumberFormat="1" applyFont="1" applyFill="1" applyBorder="1">
      <alignment vertical="center"/>
    </xf>
    <xf numFmtId="178" fontId="24" fillId="0" borderId="0" xfId="4" applyNumberFormat="1" applyFont="1" applyBorder="1" applyAlignment="1">
      <alignment horizontal="center" vertical="center"/>
    </xf>
    <xf numFmtId="0" fontId="24" fillId="0" borderId="0" xfId="4" applyFont="1" applyBorder="1" applyAlignment="1">
      <alignment horizontal="center" vertical="center" wrapText="1" shrinkToFit="1"/>
    </xf>
    <xf numFmtId="0" fontId="26" fillId="0" borderId="0" xfId="4" applyFont="1" applyBorder="1" applyAlignment="1">
      <alignment horizontal="distributed" shrinkToFit="1"/>
    </xf>
    <xf numFmtId="177" fontId="24" fillId="0" borderId="0" xfId="4" applyNumberFormat="1" applyFont="1" applyFill="1" applyBorder="1" applyProtection="1">
      <alignment vertical="center"/>
      <protection locked="0"/>
    </xf>
    <xf numFmtId="0" fontId="24" fillId="0" borderId="1" xfId="4" applyFont="1" applyBorder="1" applyAlignment="1">
      <alignment horizontal="center" vertical="center"/>
    </xf>
    <xf numFmtId="0" fontId="24" fillId="0" borderId="1" xfId="4" applyFont="1" applyBorder="1" applyAlignment="1">
      <alignment horizontal="center" vertical="center" wrapText="1" shrinkToFit="1"/>
    </xf>
    <xf numFmtId="0" fontId="26" fillId="0" borderId="1" xfId="4" applyFont="1" applyBorder="1" applyAlignment="1">
      <alignment horizontal="distributed" shrinkToFit="1"/>
    </xf>
    <xf numFmtId="177" fontId="24" fillId="0" borderId="1" xfId="4" applyNumberFormat="1" applyFont="1" applyFill="1" applyBorder="1" applyProtection="1">
      <alignment vertical="center"/>
      <protection locked="0"/>
    </xf>
    <xf numFmtId="0" fontId="24" fillId="0" borderId="1" xfId="4" applyFont="1" applyFill="1" applyBorder="1" applyAlignment="1">
      <alignment horizontal="center" vertical="center"/>
    </xf>
    <xf numFmtId="177" fontId="24" fillId="0" borderId="1" xfId="4" applyNumberFormat="1" applyFont="1" applyFill="1" applyBorder="1">
      <alignment vertical="center"/>
    </xf>
    <xf numFmtId="177" fontId="24" fillId="2" borderId="15" xfId="4" applyNumberFormat="1" applyFont="1" applyFill="1" applyBorder="1">
      <alignment vertical="center"/>
    </xf>
    <xf numFmtId="0" fontId="26" fillId="0" borderId="4" xfId="4" applyFont="1" applyBorder="1" applyAlignment="1">
      <alignment horizontal="center" shrinkToFit="1"/>
    </xf>
    <xf numFmtId="179" fontId="24" fillId="0" borderId="0" xfId="4" applyNumberFormat="1" applyFont="1" applyFill="1" applyBorder="1" applyAlignment="1">
      <alignment horizontal="center" vertical="center"/>
    </xf>
    <xf numFmtId="0" fontId="25" fillId="0" borderId="0" xfId="4" quotePrefix="1" applyFont="1" applyAlignment="1">
      <alignment horizontal="center" vertical="center"/>
    </xf>
    <xf numFmtId="177" fontId="25" fillId="3" borderId="4" xfId="4" applyNumberFormat="1" applyFont="1" applyFill="1" applyBorder="1" applyProtection="1">
      <alignment vertical="center"/>
      <protection locked="0"/>
    </xf>
    <xf numFmtId="0" fontId="24" fillId="0" borderId="0" xfId="4" applyFont="1" applyBorder="1" applyAlignment="1">
      <alignment horizontal="center" vertical="center" shrinkToFit="1"/>
    </xf>
    <xf numFmtId="0" fontId="27" fillId="0" borderId="0" xfId="4" applyFont="1" applyBorder="1" applyAlignment="1">
      <alignment horizontal="left" vertical="center" wrapText="1"/>
    </xf>
    <xf numFmtId="177" fontId="27" fillId="0" borderId="0" xfId="4" applyNumberFormat="1" applyFont="1" applyBorder="1" applyAlignment="1">
      <alignment horizontal="left" vertical="center" wrapText="1"/>
    </xf>
    <xf numFmtId="0" fontId="24" fillId="0" borderId="13" xfId="4" applyFont="1" applyBorder="1" applyAlignment="1">
      <alignment horizontal="center" vertical="center"/>
    </xf>
    <xf numFmtId="0" fontId="24" fillId="0" borderId="10" xfId="4" applyFont="1" applyBorder="1" applyAlignment="1">
      <alignment horizontal="center" vertical="center" shrinkToFit="1"/>
    </xf>
    <xf numFmtId="0" fontId="24" fillId="0" borderId="8" xfId="4" applyFont="1" applyBorder="1">
      <alignment vertical="center"/>
    </xf>
    <xf numFmtId="179" fontId="24" fillId="0" borderId="4" xfId="4" applyNumberFormat="1" applyFont="1" applyFill="1" applyBorder="1">
      <alignment vertical="center"/>
    </xf>
    <xf numFmtId="179" fontId="24" fillId="0" borderId="4" xfId="4" applyNumberFormat="1" applyFont="1" applyBorder="1">
      <alignment vertical="center"/>
    </xf>
    <xf numFmtId="177" fontId="24" fillId="3" borderId="14" xfId="4" applyNumberFormat="1" applyFont="1" applyFill="1" applyBorder="1" applyProtection="1">
      <alignment vertical="center"/>
      <protection locked="0"/>
    </xf>
    <xf numFmtId="177" fontId="24" fillId="0" borderId="68" xfId="4" applyNumberFormat="1" applyFont="1" applyFill="1" applyBorder="1">
      <alignment vertical="center"/>
    </xf>
    <xf numFmtId="0" fontId="24" fillId="0" borderId="68" xfId="4" applyFont="1" applyBorder="1" applyAlignment="1">
      <alignment horizontal="center" vertical="center"/>
    </xf>
    <xf numFmtId="179" fontId="24" fillId="0" borderId="68" xfId="4" applyNumberFormat="1" applyFont="1" applyBorder="1">
      <alignment vertical="center"/>
    </xf>
    <xf numFmtId="0" fontId="25" fillId="0" borderId="0" xfId="4" applyFont="1" applyBorder="1">
      <alignment vertical="center"/>
    </xf>
    <xf numFmtId="0" fontId="24" fillId="0" borderId="22" xfId="4" applyFont="1" applyBorder="1" applyAlignment="1">
      <alignment horizontal="center" vertical="center" shrinkToFit="1"/>
    </xf>
    <xf numFmtId="177" fontId="24" fillId="0" borderId="22" xfId="4" applyNumberFormat="1" applyFont="1" applyFill="1" applyBorder="1">
      <alignment vertical="center"/>
    </xf>
    <xf numFmtId="179" fontId="24" fillId="0" borderId="22" xfId="4" applyNumberFormat="1" applyFont="1" applyBorder="1">
      <alignment vertical="center"/>
    </xf>
    <xf numFmtId="0" fontId="23" fillId="0" borderId="0" xfId="4" applyFont="1" applyBorder="1" applyAlignment="1">
      <alignment horizontal="left" vertical="center"/>
    </xf>
    <xf numFmtId="0" fontId="23" fillId="0" borderId="0" xfId="4" applyFont="1" applyBorder="1" applyAlignment="1">
      <alignment horizontal="center" vertical="center"/>
    </xf>
    <xf numFmtId="179" fontId="24" fillId="0" borderId="0" xfId="4" applyNumberFormat="1" applyFont="1" applyBorder="1">
      <alignment vertical="center"/>
    </xf>
    <xf numFmtId="177" fontId="24" fillId="0" borderId="0" xfId="4" applyNumberFormat="1" applyFont="1">
      <alignment vertical="center"/>
    </xf>
    <xf numFmtId="0" fontId="25" fillId="0" borderId="0" xfId="4" applyFont="1" applyFill="1" applyBorder="1">
      <alignment vertical="center"/>
    </xf>
    <xf numFmtId="0" fontId="24" fillId="0" borderId="0" xfId="4" applyFont="1" applyFill="1" applyBorder="1" applyAlignment="1">
      <alignment vertical="center"/>
    </xf>
    <xf numFmtId="0" fontId="24" fillId="0" borderId="0" xfId="4" applyFont="1" applyFill="1" applyBorder="1" applyAlignment="1">
      <alignment vertical="center" shrinkToFit="1"/>
    </xf>
    <xf numFmtId="0" fontId="25" fillId="0" borderId="0" xfId="4" quotePrefix="1" applyFont="1" applyFill="1" applyBorder="1" applyAlignment="1">
      <alignment horizontal="center" vertical="center"/>
    </xf>
    <xf numFmtId="0" fontId="25" fillId="0" borderId="0" xfId="4" applyFont="1" applyFill="1" applyBorder="1" applyAlignment="1">
      <alignment vertical="center"/>
    </xf>
    <xf numFmtId="0" fontId="23" fillId="0" borderId="0" xfId="4" applyFont="1" applyFill="1" applyBorder="1">
      <alignment vertical="center"/>
    </xf>
    <xf numFmtId="179" fontId="23" fillId="0" borderId="0" xfId="4" applyNumberFormat="1" applyFont="1" applyFill="1" applyBorder="1">
      <alignment vertical="center"/>
    </xf>
    <xf numFmtId="177" fontId="23" fillId="0" borderId="0" xfId="4" applyNumberFormat="1" applyFont="1" applyFill="1" applyBorder="1">
      <alignment vertical="center"/>
    </xf>
    <xf numFmtId="0" fontId="23" fillId="0" borderId="0" xfId="4" quotePrefix="1" applyFont="1" applyFill="1" applyBorder="1" applyAlignment="1">
      <alignment horizontal="center" vertical="center"/>
    </xf>
    <xf numFmtId="0" fontId="23" fillId="0" borderId="0" xfId="4" applyFont="1" applyFill="1" applyBorder="1" applyAlignment="1">
      <alignment vertical="center"/>
    </xf>
    <xf numFmtId="177" fontId="24" fillId="0" borderId="0" xfId="4" applyNumberFormat="1" applyFont="1" applyFill="1" applyBorder="1" applyAlignment="1">
      <alignment horizontal="center" vertical="center"/>
    </xf>
    <xf numFmtId="177" fontId="24" fillId="0" borderId="0" xfId="4" applyNumberFormat="1" applyFont="1" applyFill="1" applyBorder="1" applyAlignment="1">
      <alignment horizontal="center" vertical="center" shrinkToFit="1"/>
    </xf>
    <xf numFmtId="178" fontId="24" fillId="0" borderId="0" xfId="4" applyNumberFormat="1" applyFont="1" applyFill="1" applyBorder="1" applyAlignment="1">
      <alignment horizontal="center" vertical="center"/>
    </xf>
    <xf numFmtId="0" fontId="34" fillId="0" borderId="0" xfId="4" applyFont="1">
      <alignment vertical="center"/>
    </xf>
    <xf numFmtId="0" fontId="24" fillId="0" borderId="0" xfId="4" applyFont="1">
      <alignment vertical="center"/>
    </xf>
    <xf numFmtId="0" fontId="3" fillId="0" borderId="0" xfId="4" applyFont="1" applyAlignment="1">
      <alignment horizontal="right" vertical="center" wrapText="1"/>
    </xf>
    <xf numFmtId="177" fontId="3" fillId="0" borderId="0" xfId="4" applyNumberFormat="1" applyFont="1" applyAlignment="1">
      <alignment horizontal="right" vertical="center" wrapText="1"/>
    </xf>
    <xf numFmtId="0" fontId="3" fillId="0" borderId="0" xfId="4" applyFont="1" applyBorder="1" applyAlignment="1">
      <alignment horizontal="right" vertical="center" wrapText="1"/>
    </xf>
    <xf numFmtId="184" fontId="7" fillId="0" borderId="14" xfId="4" applyNumberFormat="1" applyFont="1" applyBorder="1">
      <alignment vertical="center"/>
    </xf>
    <xf numFmtId="176" fontId="7" fillId="0" borderId="9" xfId="4" applyNumberFormat="1" applyFont="1" applyBorder="1">
      <alignment vertical="center"/>
    </xf>
    <xf numFmtId="176" fontId="7" fillId="0" borderId="14" xfId="4" applyNumberFormat="1" applyFont="1" applyBorder="1">
      <alignment vertical="center"/>
    </xf>
    <xf numFmtId="0" fontId="25" fillId="0" borderId="0" xfId="4" applyFont="1" applyAlignment="1">
      <alignment horizontal="left" vertical="center" wrapText="1"/>
    </xf>
    <xf numFmtId="0" fontId="24" fillId="0" borderId="14" xfId="4" applyFont="1" applyBorder="1" applyAlignment="1">
      <alignment horizontal="center" vertical="center"/>
    </xf>
    <xf numFmtId="0" fontId="24" fillId="0" borderId="9"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5" fillId="0" borderId="0" xfId="4" applyFont="1" applyAlignment="1">
      <alignment horizontal="center" vertical="center"/>
    </xf>
    <xf numFmtId="177" fontId="7" fillId="2" borderId="9" xfId="4" applyNumberFormat="1" applyFont="1" applyFill="1" applyBorder="1">
      <alignment vertical="center"/>
    </xf>
    <xf numFmtId="3" fontId="0" fillId="6" borderId="0" xfId="0" applyNumberFormat="1" applyFont="1" applyFill="1" applyBorder="1" applyAlignment="1">
      <alignment vertical="center"/>
    </xf>
    <xf numFmtId="0" fontId="7" fillId="2" borderId="4" xfId="4" applyFont="1" applyFill="1" applyBorder="1">
      <alignment vertical="center"/>
    </xf>
    <xf numFmtId="178" fontId="7" fillId="0" borderId="6" xfId="4" quotePrefix="1" applyNumberFormat="1" applyFont="1" applyBorder="1" applyAlignment="1">
      <alignment horizontal="center" vertical="center"/>
    </xf>
    <xf numFmtId="0" fontId="4" fillId="0" borderId="6" xfId="4" applyFont="1" applyBorder="1">
      <alignment vertical="center"/>
    </xf>
    <xf numFmtId="0" fontId="25" fillId="0" borderId="0" xfId="4" applyFont="1" applyAlignment="1">
      <alignment horizontal="left" vertical="center" wrapText="1"/>
    </xf>
    <xf numFmtId="0" fontId="25" fillId="0" borderId="0" xfId="4" applyFont="1" applyAlignment="1">
      <alignment horizontal="center" vertical="center"/>
    </xf>
    <xf numFmtId="0" fontId="35" fillId="0" borderId="0" xfId="4" applyFont="1">
      <alignment vertical="center"/>
    </xf>
    <xf numFmtId="0" fontId="36" fillId="0" borderId="0" xfId="4" applyFont="1" applyBorder="1" applyAlignment="1">
      <alignment horizontal="center" vertical="center"/>
    </xf>
    <xf numFmtId="0" fontId="37" fillId="0" borderId="0" xfId="4" applyFont="1" applyBorder="1" applyAlignment="1">
      <alignment horizontal="center" vertical="center"/>
    </xf>
    <xf numFmtId="0" fontId="37" fillId="0" borderId="0" xfId="4" applyFont="1" applyBorder="1" applyAlignment="1">
      <alignment horizontal="center" vertical="center" wrapText="1"/>
    </xf>
    <xf numFmtId="197" fontId="24" fillId="0" borderId="0" xfId="4" applyNumberFormat="1" applyFont="1">
      <alignment vertical="center"/>
    </xf>
    <xf numFmtId="0" fontId="38" fillId="0" borderId="13" xfId="6" applyFont="1" applyBorder="1">
      <alignment vertical="center"/>
    </xf>
    <xf numFmtId="0" fontId="38" fillId="0" borderId="0" xfId="6" applyFont="1">
      <alignment vertical="center"/>
    </xf>
    <xf numFmtId="0" fontId="39" fillId="0" borderId="0" xfId="4" applyFont="1">
      <alignment vertical="center"/>
    </xf>
    <xf numFmtId="0" fontId="38" fillId="0" borderId="0" xfId="4" applyFont="1">
      <alignment vertical="center"/>
    </xf>
    <xf numFmtId="0" fontId="39" fillId="0" borderId="0" xfId="4" applyFont="1" applyBorder="1">
      <alignment vertical="center"/>
    </xf>
    <xf numFmtId="0" fontId="38" fillId="0" borderId="0" xfId="4" applyFont="1" applyBorder="1">
      <alignment vertical="center"/>
    </xf>
    <xf numFmtId="0" fontId="39" fillId="0" borderId="0" xfId="4" applyFont="1" applyFill="1" applyBorder="1">
      <alignment vertical="center"/>
    </xf>
    <xf numFmtId="0" fontId="38" fillId="0" borderId="0" xfId="4" applyFont="1" applyFill="1" applyBorder="1">
      <alignment vertical="center"/>
    </xf>
    <xf numFmtId="0" fontId="35" fillId="0" borderId="0" xfId="4" applyFont="1" applyFill="1" applyBorder="1">
      <alignment vertical="center"/>
    </xf>
    <xf numFmtId="0" fontId="23" fillId="0" borderId="0" xfId="4" applyFont="1">
      <alignment vertical="center"/>
    </xf>
    <xf numFmtId="0" fontId="23" fillId="0" borderId="0" xfId="4" applyFont="1" applyAlignment="1">
      <alignment vertical="center"/>
    </xf>
    <xf numFmtId="0" fontId="27" fillId="0" borderId="0" xfId="4" applyFont="1" applyAlignment="1">
      <alignment horizontal="right" vertical="center"/>
    </xf>
    <xf numFmtId="0" fontId="23" fillId="0" borderId="0" xfId="4" quotePrefix="1" applyFont="1" applyAlignment="1">
      <alignment horizontal="center" vertical="center"/>
    </xf>
    <xf numFmtId="0" fontId="25" fillId="0" borderId="0" xfId="4" quotePrefix="1" applyFont="1" applyAlignment="1">
      <alignment horizontal="center" vertical="center"/>
    </xf>
    <xf numFmtId="0" fontId="25" fillId="0" borderId="0" xfId="4" applyFont="1" applyAlignment="1">
      <alignment vertical="center"/>
    </xf>
    <xf numFmtId="0" fontId="24" fillId="0" borderId="0" xfId="4" applyFont="1">
      <alignment vertical="center"/>
    </xf>
    <xf numFmtId="0" fontId="24" fillId="0" borderId="14" xfId="4" applyFont="1" applyBorder="1" applyAlignment="1">
      <alignment horizontal="center" vertical="center" shrinkToFit="1"/>
    </xf>
    <xf numFmtId="0" fontId="24" fillId="0" borderId="13" xfId="4" applyFont="1" applyBorder="1" applyAlignment="1">
      <alignment horizontal="center" vertical="center"/>
    </xf>
    <xf numFmtId="0" fontId="24" fillId="0" borderId="11" xfId="4" applyFont="1" applyBorder="1" applyAlignment="1">
      <alignment horizontal="center" vertical="center"/>
    </xf>
    <xf numFmtId="0" fontId="24" fillId="0" borderId="9" xfId="4" applyFont="1" applyBorder="1" applyAlignment="1">
      <alignment horizontal="center" vertical="center" shrinkToFit="1"/>
    </xf>
    <xf numFmtId="0" fontId="25" fillId="0" borderId="0" xfId="4" applyFont="1">
      <alignment vertical="center"/>
    </xf>
    <xf numFmtId="0" fontId="24" fillId="0" borderId="5" xfId="4" applyFont="1" applyBorder="1">
      <alignment vertical="center"/>
    </xf>
    <xf numFmtId="177" fontId="24" fillId="3" borderId="4" xfId="4" applyNumberFormat="1" applyFont="1" applyFill="1" applyBorder="1" applyProtection="1">
      <alignment vertical="center"/>
      <protection locked="0"/>
    </xf>
    <xf numFmtId="177" fontId="24" fillId="2" borderId="4" xfId="4" applyNumberFormat="1" applyFont="1" applyFill="1" applyBorder="1">
      <alignment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24" fillId="0" borderId="0" xfId="4" applyFont="1" applyBorder="1">
      <alignment vertical="center"/>
    </xf>
    <xf numFmtId="0" fontId="24" fillId="0" borderId="0" xfId="4" applyFont="1" applyFill="1" applyBorder="1">
      <alignment vertical="center"/>
    </xf>
    <xf numFmtId="177" fontId="24" fillId="0" borderId="3" xfId="4" applyNumberFormat="1" applyFont="1" applyFill="1" applyBorder="1">
      <alignment vertical="center"/>
    </xf>
    <xf numFmtId="0" fontId="24" fillId="0" borderId="0" xfId="4" applyFont="1" applyAlignment="1">
      <alignment vertical="center"/>
    </xf>
    <xf numFmtId="177" fontId="24" fillId="2" borderId="2" xfId="4" applyNumberFormat="1" applyFont="1" applyFill="1" applyBorder="1">
      <alignment vertical="center"/>
    </xf>
    <xf numFmtId="198" fontId="16" fillId="5" borderId="0" xfId="8" applyNumberFormat="1" applyFont="1" applyFill="1" applyBorder="1"/>
    <xf numFmtId="0" fontId="22" fillId="0" borderId="0" xfId="4" applyFont="1">
      <alignment vertical="center"/>
    </xf>
    <xf numFmtId="183" fontId="3" fillId="0" borderId="1" xfId="4" applyNumberFormat="1" applyFont="1" applyBorder="1" applyAlignment="1">
      <alignment horizontal="center" vertical="center"/>
    </xf>
    <xf numFmtId="183" fontId="6" fillId="0" borderId="0" xfId="4" applyNumberFormat="1" applyFont="1">
      <alignment vertical="center"/>
    </xf>
    <xf numFmtId="183" fontId="7" fillId="0" borderId="14" xfId="4" applyNumberFormat="1" applyFont="1" applyBorder="1" applyAlignment="1">
      <alignment horizontal="center" vertical="center"/>
    </xf>
    <xf numFmtId="183" fontId="7" fillId="0" borderId="9" xfId="4" applyNumberFormat="1" applyFont="1" applyBorder="1" applyAlignment="1">
      <alignment horizontal="center" vertical="center"/>
    </xf>
    <xf numFmtId="183" fontId="7" fillId="0" borderId="4" xfId="4" applyNumberFormat="1" applyFont="1" applyBorder="1">
      <alignment vertical="center"/>
    </xf>
    <xf numFmtId="183" fontId="7" fillId="0" borderId="14" xfId="4" applyNumberFormat="1" applyFont="1" applyBorder="1">
      <alignment vertical="center"/>
    </xf>
    <xf numFmtId="183" fontId="3" fillId="0" borderId="0" xfId="4" applyNumberFormat="1" applyFont="1">
      <alignment vertical="center"/>
    </xf>
    <xf numFmtId="183" fontId="7" fillId="0" borderId="0" xfId="4" applyNumberFormat="1" applyFont="1" applyFill="1" applyBorder="1" applyAlignment="1">
      <alignment horizontal="center"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178" fontId="24" fillId="0" borderId="6" xfId="4" applyNumberFormat="1" applyFont="1" applyBorder="1" applyAlignment="1">
      <alignment horizontal="center" vertical="center"/>
    </xf>
    <xf numFmtId="178" fontId="24" fillId="0" borderId="7" xfId="4" applyNumberFormat="1" applyFont="1" applyBorder="1" applyAlignment="1">
      <alignment horizontal="center"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0" fontId="6" fillId="0" borderId="1" xfId="4" applyFont="1" applyBorder="1">
      <alignment vertical="center"/>
    </xf>
    <xf numFmtId="0" fontId="7" fillId="0" borderId="7" xfId="4" applyFont="1" applyBorder="1" applyAlignment="1">
      <alignment vertical="center"/>
    </xf>
    <xf numFmtId="0" fontId="7" fillId="0" borderId="13" xfId="4" applyFont="1" applyBorder="1" applyAlignment="1">
      <alignment vertical="center"/>
    </xf>
    <xf numFmtId="0" fontId="7" fillId="0" borderId="0" xfId="4" quotePrefix="1" applyFont="1">
      <alignment vertical="center"/>
    </xf>
    <xf numFmtId="0" fontId="24" fillId="0" borderId="70" xfId="4" applyFont="1" applyBorder="1" applyAlignment="1">
      <alignment horizontal="center" vertical="center"/>
    </xf>
    <xf numFmtId="0" fontId="32" fillId="0" borderId="0" xfId="0" applyFont="1" applyAlignment="1">
      <alignment horizontal="left" shrinkToFit="1"/>
    </xf>
    <xf numFmtId="0" fontId="32" fillId="0" borderId="0" xfId="0" applyFont="1" applyAlignment="1">
      <alignment shrinkToFit="1"/>
    </xf>
    <xf numFmtId="0" fontId="7" fillId="0" borderId="64" xfId="4" applyFont="1" applyFill="1" applyBorder="1" applyAlignment="1">
      <alignment horizontal="center" vertical="center"/>
    </xf>
    <xf numFmtId="0" fontId="7" fillId="0" borderId="62" xfId="4" applyFont="1" applyFill="1" applyBorder="1" applyAlignment="1">
      <alignment horizontal="center" vertical="center"/>
    </xf>
    <xf numFmtId="0" fontId="7" fillId="0" borderId="48" xfId="4" applyFont="1" applyFill="1" applyBorder="1" applyAlignment="1">
      <alignment horizontal="center" vertical="center"/>
    </xf>
    <xf numFmtId="0" fontId="7" fillId="0" borderId="47"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7" xfId="4" applyFont="1" applyBorder="1" applyAlignment="1">
      <alignment horizontal="center" vertical="center"/>
    </xf>
    <xf numFmtId="0" fontId="10" fillId="0" borderId="0" xfId="4" applyFont="1" applyAlignment="1">
      <alignment horizontal="right" vertical="center"/>
    </xf>
    <xf numFmtId="0" fontId="7" fillId="0" borderId="9" xfId="4" applyFont="1" applyBorder="1" applyAlignment="1">
      <alignment horizontal="center" vertical="center" shrinkToFit="1"/>
    </xf>
    <xf numFmtId="0" fontId="7" fillId="0" borderId="16" xfId="4" applyFont="1" applyFill="1" applyBorder="1">
      <alignment vertical="center"/>
    </xf>
    <xf numFmtId="0" fontId="7" fillId="0" borderId="14" xfId="4" applyFont="1" applyFill="1" applyBorder="1">
      <alignment vertical="center"/>
    </xf>
    <xf numFmtId="0" fontId="7" fillId="0" borderId="9" xfId="4" applyFont="1" applyFill="1" applyBorder="1">
      <alignment vertical="center"/>
    </xf>
    <xf numFmtId="0" fontId="7" fillId="0" borderId="8" xfId="4" applyFont="1" applyBorder="1" applyAlignment="1">
      <alignment horizontal="left" vertical="center"/>
    </xf>
    <xf numFmtId="49" fontId="7" fillId="0" borderId="0" xfId="4" quotePrefix="1" applyNumberFormat="1" applyFont="1">
      <alignment vertical="center"/>
    </xf>
    <xf numFmtId="0" fontId="3" fillId="3" borderId="4" xfId="4" applyFont="1" applyFill="1" applyBorder="1" applyProtection="1">
      <alignment vertical="center"/>
      <protection locked="0"/>
    </xf>
    <xf numFmtId="0" fontId="9" fillId="0" borderId="0" xfId="4" applyFont="1" applyAlignment="1">
      <alignment horizontal="left" vertical="center"/>
    </xf>
    <xf numFmtId="0" fontId="7" fillId="3" borderId="14" xfId="4" applyFont="1" applyFill="1" applyBorder="1" applyProtection="1">
      <alignment vertical="center"/>
      <protection locked="0"/>
    </xf>
    <xf numFmtId="178" fontId="7" fillId="0" borderId="0" xfId="4" applyNumberFormat="1" applyFont="1" applyFill="1" applyBorder="1" applyAlignment="1">
      <alignment horizontal="center" vertical="center"/>
    </xf>
    <xf numFmtId="0" fontId="7" fillId="0" borderId="19" xfId="4" applyFont="1" applyFill="1" applyBorder="1">
      <alignment vertical="center"/>
    </xf>
    <xf numFmtId="0" fontId="7" fillId="2" borderId="2" xfId="4" applyFont="1" applyFill="1" applyBorder="1">
      <alignment vertical="center"/>
    </xf>
    <xf numFmtId="0" fontId="7" fillId="0" borderId="3" xfId="4" applyFont="1" applyFill="1" applyBorder="1">
      <alignment vertical="center"/>
    </xf>
    <xf numFmtId="179" fontId="3" fillId="0" borderId="1" xfId="4" applyNumberFormat="1" applyFont="1" applyBorder="1" applyAlignment="1">
      <alignment horizontal="center" vertical="center"/>
    </xf>
    <xf numFmtId="177" fontId="3" fillId="3" borderId="4" xfId="4" applyNumberFormat="1" applyFont="1" applyFill="1" applyBorder="1" applyProtection="1">
      <alignment vertical="center"/>
      <protection locked="0"/>
    </xf>
    <xf numFmtId="0" fontId="3" fillId="0" borderId="0" xfId="4" applyFont="1" applyAlignment="1">
      <alignment vertical="top"/>
    </xf>
    <xf numFmtId="0" fontId="41" fillId="0" borderId="0" xfId="4" applyFont="1">
      <alignment vertical="center"/>
    </xf>
    <xf numFmtId="188" fontId="6" fillId="0" borderId="15" xfId="11" applyNumberFormat="1" applyFont="1" applyBorder="1">
      <alignment vertical="center"/>
    </xf>
    <xf numFmtId="188" fontId="6" fillId="0" borderId="9" xfId="11" applyNumberFormat="1" applyFont="1" applyBorder="1">
      <alignment vertical="center"/>
    </xf>
    <xf numFmtId="188" fontId="6" fillId="0" borderId="4" xfId="11" applyNumberFormat="1" applyFont="1" applyBorder="1">
      <alignment vertical="center"/>
    </xf>
    <xf numFmtId="0" fontId="1" fillId="0" borderId="0" xfId="0" applyFont="1"/>
    <xf numFmtId="0" fontId="7" fillId="0" borderId="5" xfId="4" applyFont="1" applyBorder="1" applyAlignment="1">
      <alignment vertical="center" shrinkToFit="1"/>
    </xf>
    <xf numFmtId="0" fontId="25" fillId="0" borderId="0" xfId="4" applyFont="1" applyAlignment="1">
      <alignment horizontal="left" vertical="center" wrapText="1"/>
    </xf>
    <xf numFmtId="0" fontId="24" fillId="0" borderId="0" xfId="4" applyFont="1" applyFill="1" applyBorder="1" applyAlignment="1">
      <alignment horizontal="center" vertical="center"/>
    </xf>
    <xf numFmtId="176" fontId="7" fillId="0" borderId="0" xfId="4" applyNumberFormat="1" applyFont="1" applyFill="1" applyBorder="1">
      <alignment vertical="center"/>
    </xf>
    <xf numFmtId="0" fontId="24" fillId="0" borderId="14" xfId="4" applyFont="1" applyBorder="1" applyAlignment="1">
      <alignment horizontal="center" vertical="center"/>
    </xf>
    <xf numFmtId="0" fontId="24" fillId="0" borderId="15"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xf>
    <xf numFmtId="0" fontId="7" fillId="0" borderId="0" xfId="4" applyFont="1" applyFill="1" applyBorder="1" applyAlignment="1">
      <alignment horizontal="center" vertical="center"/>
    </xf>
    <xf numFmtId="0" fontId="3" fillId="0" borderId="1" xfId="4" applyFont="1" applyBorder="1" applyAlignment="1">
      <alignment horizontal="center" vertical="center"/>
    </xf>
    <xf numFmtId="0" fontId="22" fillId="0" borderId="0" xfId="4" applyFont="1" applyBorder="1">
      <alignment vertical="center"/>
    </xf>
    <xf numFmtId="177" fontId="7" fillId="2" borderId="18" xfId="4" applyNumberFormat="1" applyFont="1" applyFill="1" applyBorder="1">
      <alignment vertical="center"/>
    </xf>
    <xf numFmtId="177" fontId="34" fillId="0" borderId="0" xfId="4" applyNumberFormat="1" applyFont="1" applyFill="1" applyBorder="1" applyProtection="1">
      <alignment vertical="center"/>
      <protection locked="0"/>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0" fontId="0" fillId="0" borderId="4" xfId="0" applyFont="1" applyBorder="1" applyAlignment="1">
      <alignment horizontal="center" vertical="center"/>
    </xf>
    <xf numFmtId="0" fontId="6" fillId="0" borderId="0" xfId="4" applyFont="1" applyBorder="1" applyAlignment="1">
      <alignment horizontal="center" vertical="center"/>
    </xf>
    <xf numFmtId="0" fontId="7" fillId="0" borderId="64"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8" fillId="0" borderId="0" xfId="4" applyFont="1" applyBorder="1" applyAlignment="1">
      <alignment horizontal="right"/>
    </xf>
    <xf numFmtId="0" fontId="24" fillId="0" borderId="22" xfId="4" applyFont="1" applyBorder="1" applyAlignment="1">
      <alignment horizontal="center" vertical="center"/>
    </xf>
    <xf numFmtId="178" fontId="24" fillId="0" borderId="6" xfId="4" applyNumberFormat="1" applyFont="1" applyBorder="1" applyAlignment="1">
      <alignment horizontal="center" vertical="center"/>
    </xf>
    <xf numFmtId="0" fontId="24" fillId="0" borderId="5" xfId="4" applyFont="1" applyBorder="1" applyAlignment="1">
      <alignment horizontal="center" vertical="center"/>
    </xf>
    <xf numFmtId="0" fontId="28" fillId="0" borderId="0" xfId="4" applyFont="1" applyBorder="1" applyAlignment="1">
      <alignment horizontal="center"/>
    </xf>
    <xf numFmtId="0" fontId="24" fillId="0" borderId="14"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4" xfId="4" applyFont="1" applyBorder="1" applyAlignment="1">
      <alignment horizontal="center" vertical="center"/>
    </xf>
    <xf numFmtId="178" fontId="24" fillId="0" borderId="7" xfId="4" applyNumberFormat="1" applyFont="1" applyBorder="1" applyAlignment="1">
      <alignment horizontal="center" vertical="center"/>
    </xf>
    <xf numFmtId="178" fontId="24" fillId="0" borderId="11" xfId="4" applyNumberFormat="1"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32" fillId="2" borderId="69" xfId="0" applyFont="1" applyFill="1" applyBorder="1" applyAlignment="1">
      <alignment horizontal="right"/>
    </xf>
    <xf numFmtId="0" fontId="32" fillId="0" borderId="11" xfId="0"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25" fillId="0" borderId="0" xfId="4" applyFont="1" applyAlignment="1">
      <alignment horizontal="center" vertical="center"/>
    </xf>
    <xf numFmtId="0" fontId="25" fillId="0" borderId="1"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xf>
    <xf numFmtId="0" fontId="7" fillId="0" borderId="0" xfId="4" applyFont="1" applyFill="1" applyBorder="1" applyAlignment="1">
      <alignment horizontal="center" vertical="center"/>
    </xf>
    <xf numFmtId="188" fontId="13" fillId="0" borderId="41" xfId="10" applyNumberFormat="1" applyFont="1" applyFill="1" applyBorder="1" applyAlignment="1">
      <alignment vertical="center"/>
    </xf>
    <xf numFmtId="188" fontId="13" fillId="0" borderId="49" xfId="10" applyNumberFormat="1" applyFont="1" applyFill="1" applyBorder="1" applyAlignment="1">
      <alignment vertical="center"/>
    </xf>
    <xf numFmtId="179" fontId="7" fillId="0" borderId="17" xfId="4" applyNumberFormat="1" applyFont="1" applyBorder="1">
      <alignment vertical="center"/>
    </xf>
    <xf numFmtId="176" fontId="7" fillId="0" borderId="0" xfId="4" applyNumberFormat="1" applyFont="1" applyFill="1" applyBorder="1" applyAlignment="1">
      <alignment horizontal="right" vertical="center"/>
    </xf>
    <xf numFmtId="184" fontId="7" fillId="0" borderId="4" xfId="4" applyNumberFormat="1" applyFont="1" applyBorder="1">
      <alignment vertical="center"/>
    </xf>
    <xf numFmtId="189" fontId="3" fillId="0" borderId="0" xfId="4" applyNumberFormat="1" applyFont="1" applyFill="1" applyBorder="1">
      <alignment vertical="center"/>
    </xf>
    <xf numFmtId="176" fontId="3" fillId="0" borderId="0" xfId="4" applyNumberFormat="1" applyFont="1" applyBorder="1" applyAlignment="1">
      <alignment horizontal="center" vertical="center"/>
    </xf>
    <xf numFmtId="189" fontId="7" fillId="0" borderId="0" xfId="4" applyNumberFormat="1" applyFont="1" applyFill="1" applyBorder="1" applyProtection="1">
      <alignment vertical="center"/>
      <protection locked="0"/>
    </xf>
    <xf numFmtId="0" fontId="3" fillId="0" borderId="0" xfId="4" applyFont="1" applyFill="1" applyBorder="1" applyAlignment="1">
      <alignment horizontal="center" vertical="center"/>
    </xf>
    <xf numFmtId="176" fontId="7" fillId="0" borderId="0" xfId="4" applyNumberFormat="1" applyFont="1" applyFill="1" applyBorder="1" applyAlignment="1">
      <alignment horizontal="center" vertical="center"/>
    </xf>
    <xf numFmtId="0" fontId="3" fillId="0" borderId="0" xfId="4" applyFont="1" applyAlignment="1">
      <alignment vertical="center" wrapText="1"/>
    </xf>
    <xf numFmtId="176" fontId="3" fillId="0" borderId="0" xfId="4" applyNumberFormat="1" applyFont="1" applyAlignment="1">
      <alignment vertical="center" shrinkToFit="1"/>
    </xf>
    <xf numFmtId="176" fontId="7" fillId="3" borderId="4" xfId="4" applyNumberFormat="1" applyFont="1" applyFill="1" applyBorder="1" applyAlignment="1">
      <alignment horizontal="right" vertical="center"/>
    </xf>
    <xf numFmtId="185" fontId="7" fillId="0" borderId="4" xfId="4" applyNumberFormat="1" applyFont="1" applyBorder="1" applyAlignment="1">
      <alignment horizontal="right" vertical="center"/>
    </xf>
    <xf numFmtId="176" fontId="10" fillId="0" borderId="0" xfId="4" applyNumberFormat="1" applyFont="1" applyAlignment="1">
      <alignment vertical="center" shrinkToFit="1"/>
    </xf>
    <xf numFmtId="0" fontId="7" fillId="0" borderId="22" xfId="4" applyFont="1" applyBorder="1" applyAlignment="1">
      <alignment horizontal="center" vertical="center"/>
    </xf>
    <xf numFmtId="189" fontId="7" fillId="0" borderId="14" xfId="4" applyNumberFormat="1" applyFont="1" applyFill="1" applyBorder="1" applyAlignment="1">
      <alignment horizontal="center" vertical="center"/>
    </xf>
    <xf numFmtId="0" fontId="7" fillId="0" borderId="14" xfId="4" applyFont="1" applyFill="1" applyBorder="1" applyAlignment="1">
      <alignment horizontal="center" vertical="center"/>
    </xf>
    <xf numFmtId="0" fontId="7" fillId="0" borderId="21" xfId="4" applyFont="1" applyFill="1" applyBorder="1" applyAlignment="1">
      <alignment horizontal="center" vertical="center"/>
    </xf>
    <xf numFmtId="0" fontId="7" fillId="0" borderId="0" xfId="4" applyFont="1" applyAlignment="1">
      <alignment horizontal="center" vertical="center"/>
    </xf>
    <xf numFmtId="179" fontId="7" fillId="3" borderId="9" xfId="4" applyNumberFormat="1" applyFont="1" applyFill="1" applyBorder="1" applyAlignment="1">
      <alignment horizontal="center" vertical="center"/>
    </xf>
    <xf numFmtId="0" fontId="7" fillId="0" borderId="20" xfId="4" applyFont="1" applyFill="1" applyBorder="1" applyAlignment="1">
      <alignment horizontal="center" vertical="center"/>
    </xf>
    <xf numFmtId="179" fontId="0" fillId="2" borderId="47" xfId="0" applyNumberFormat="1" applyFont="1" applyFill="1" applyBorder="1" applyAlignment="1">
      <alignment vertical="center"/>
    </xf>
    <xf numFmtId="179" fontId="0" fillId="2" borderId="46" xfId="0" applyNumberFormat="1" applyFont="1" applyFill="1" applyBorder="1" applyAlignment="1">
      <alignment vertical="center"/>
    </xf>
    <xf numFmtId="179" fontId="0" fillId="2" borderId="2" xfId="0" applyNumberFormat="1" applyFont="1" applyFill="1" applyBorder="1" applyAlignment="1">
      <alignment vertical="center"/>
    </xf>
    <xf numFmtId="0" fontId="3" fillId="0" borderId="0" xfId="4" applyFont="1" applyAlignment="1">
      <alignment horizontal="left" vertical="center" wrapText="1"/>
    </xf>
    <xf numFmtId="0" fontId="7" fillId="0" borderId="0" xfId="4" applyFont="1" applyFill="1" applyBorder="1" applyAlignment="1">
      <alignment horizontal="center" vertical="center"/>
    </xf>
    <xf numFmtId="0" fontId="10" fillId="0" borderId="0" xfId="4" applyFont="1" applyAlignment="1">
      <alignment vertical="center" wrapText="1"/>
    </xf>
    <xf numFmtId="177" fontId="12" fillId="0" borderId="0" xfId="9" applyNumberFormat="1" applyFont="1" applyBorder="1" applyAlignment="1">
      <alignment vertical="center"/>
    </xf>
    <xf numFmtId="181" fontId="12" fillId="0" borderId="0" xfId="9" applyNumberFormat="1" applyFont="1" applyBorder="1" applyAlignment="1">
      <alignment vertical="center"/>
    </xf>
    <xf numFmtId="0" fontId="12" fillId="0" borderId="0" xfId="9" applyNumberFormat="1" applyFont="1" applyBorder="1" applyAlignment="1">
      <alignment horizontal="center" vertical="center"/>
    </xf>
    <xf numFmtId="0" fontId="12" fillId="0" borderId="0" xfId="9" applyNumberFormat="1" applyFont="1" applyFill="1" applyBorder="1" applyAlignment="1">
      <alignment vertical="center"/>
    </xf>
    <xf numFmtId="0" fontId="12" fillId="5" borderId="33" xfId="9" applyNumberFormat="1" applyFont="1" applyFill="1" applyBorder="1" applyAlignment="1">
      <alignment horizontal="centerContinuous" vertical="center"/>
    </xf>
    <xf numFmtId="0" fontId="12" fillId="5" borderId="30" xfId="9" applyNumberFormat="1" applyFont="1" applyFill="1" applyBorder="1" applyAlignment="1">
      <alignment horizontal="centerContinuous" vertical="center"/>
    </xf>
    <xf numFmtId="0" fontId="12" fillId="5" borderId="32" xfId="9" applyNumberFormat="1" applyFont="1" applyFill="1" applyBorder="1" applyAlignment="1">
      <alignment horizontal="centerContinuous" vertical="center"/>
    </xf>
    <xf numFmtId="0" fontId="28" fillId="0" borderId="31" xfId="9" applyNumberFormat="1" applyFont="1" applyBorder="1" applyAlignment="1">
      <alignment vertical="center"/>
    </xf>
    <xf numFmtId="0" fontId="12" fillId="0" borderId="50" xfId="9" applyNumberFormat="1" applyFont="1" applyBorder="1" applyAlignment="1">
      <alignment vertical="center"/>
    </xf>
    <xf numFmtId="0" fontId="12" fillId="0" borderId="132" xfId="9" applyNumberFormat="1" applyFont="1" applyBorder="1" applyAlignment="1">
      <alignment vertical="center"/>
    </xf>
    <xf numFmtId="2" fontId="12" fillId="0" borderId="0" xfId="9" applyNumberFormat="1" applyFont="1" applyBorder="1" applyAlignment="1">
      <alignment horizontal="center" vertical="center"/>
    </xf>
    <xf numFmtId="188" fontId="12" fillId="0" borderId="0" xfId="9" applyNumberFormat="1" applyFont="1" applyBorder="1" applyAlignment="1">
      <alignment horizontal="center" vertical="center"/>
    </xf>
    <xf numFmtId="0" fontId="12" fillId="0" borderId="0" xfId="9" applyNumberFormat="1" applyFont="1" applyBorder="1" applyAlignment="1">
      <alignment horizontal="right" vertical="center"/>
    </xf>
    <xf numFmtId="0" fontId="12" fillId="0" borderId="133" xfId="9" applyNumberFormat="1" applyFont="1" applyBorder="1" applyAlignment="1">
      <alignment vertical="center"/>
    </xf>
    <xf numFmtId="0" fontId="0" fillId="0" borderId="133" xfId="0" applyNumberFormat="1" applyFont="1" applyFill="1" applyBorder="1" applyAlignment="1">
      <alignment vertical="center"/>
    </xf>
    <xf numFmtId="0" fontId="43" fillId="0" borderId="0" xfId="0" applyNumberFormat="1" applyFont="1" applyFill="1" applyBorder="1" applyAlignment="1">
      <alignment vertical="center"/>
    </xf>
    <xf numFmtId="3" fontId="0" fillId="0" borderId="133" xfId="0" applyNumberFormat="1" applyFont="1" applyFill="1" applyBorder="1" applyAlignment="1">
      <alignment vertical="center"/>
    </xf>
    <xf numFmtId="0" fontId="0" fillId="0" borderId="133" xfId="0" applyFont="1" applyFill="1" applyBorder="1" applyAlignment="1">
      <alignment vertical="center"/>
    </xf>
    <xf numFmtId="0" fontId="18" fillId="0" borderId="0" xfId="0" applyFont="1" applyFill="1" applyBorder="1" applyAlignment="1">
      <alignment vertical="center"/>
    </xf>
    <xf numFmtId="0" fontId="12" fillId="0" borderId="47" xfId="9" applyNumberFormat="1" applyFont="1" applyBorder="1" applyAlignment="1">
      <alignment vertical="center"/>
    </xf>
    <xf numFmtId="0" fontId="12" fillId="0" borderId="46" xfId="9" applyNumberFormat="1" applyFont="1" applyBorder="1" applyAlignment="1">
      <alignment vertical="center"/>
    </xf>
    <xf numFmtId="0" fontId="43" fillId="0" borderId="46" xfId="0" applyNumberFormat="1" applyFont="1" applyFill="1" applyBorder="1" applyAlignment="1">
      <alignment vertical="center"/>
    </xf>
    <xf numFmtId="3" fontId="0" fillId="0" borderId="46" xfId="0" applyNumberFormat="1" applyFont="1" applyFill="1" applyBorder="1" applyAlignment="1">
      <alignment horizontal="center" vertical="center"/>
    </xf>
    <xf numFmtId="0" fontId="0" fillId="0" borderId="46" xfId="0" applyNumberFormat="1" applyFont="1" applyFill="1" applyBorder="1" applyAlignment="1">
      <alignment horizontal="right" vertical="center"/>
    </xf>
    <xf numFmtId="0" fontId="0" fillId="0" borderId="46" xfId="0" applyNumberFormat="1" applyFont="1" applyFill="1" applyBorder="1" applyAlignment="1">
      <alignment vertical="center"/>
    </xf>
    <xf numFmtId="3" fontId="0" fillId="0" borderId="46" xfId="0" applyNumberFormat="1" applyFont="1" applyFill="1" applyBorder="1" applyAlignment="1">
      <alignment horizontal="left" vertical="center"/>
    </xf>
    <xf numFmtId="0" fontId="0" fillId="0" borderId="124" xfId="0" applyFont="1" applyBorder="1" applyAlignment="1">
      <alignment vertical="center"/>
    </xf>
    <xf numFmtId="0" fontId="0" fillId="0" borderId="134" xfId="0" applyFont="1" applyBorder="1" applyAlignment="1">
      <alignment horizontal="center" vertical="center"/>
    </xf>
    <xf numFmtId="38" fontId="0" fillId="0" borderId="134" xfId="1" applyFont="1" applyBorder="1" applyAlignment="1">
      <alignment horizontal="center" vertical="center"/>
    </xf>
    <xf numFmtId="40" fontId="0" fillId="0" borderId="134" xfId="1" applyNumberFormat="1" applyFont="1" applyBorder="1" applyAlignment="1">
      <alignment vertical="center"/>
    </xf>
    <xf numFmtId="38" fontId="0" fillId="0" borderId="134" xfId="1" applyFont="1" applyBorder="1" applyAlignment="1">
      <alignment vertical="center"/>
    </xf>
    <xf numFmtId="189" fontId="7" fillId="0" borderId="138" xfId="4" applyNumberFormat="1" applyFont="1" applyBorder="1" applyAlignment="1">
      <alignment horizontal="center" vertical="center"/>
    </xf>
    <xf numFmtId="0" fontId="7" fillId="0" borderId="138" xfId="4" applyFont="1" applyBorder="1" applyAlignment="1">
      <alignment horizontal="center" vertical="center"/>
    </xf>
    <xf numFmtId="176" fontId="7" fillId="0" borderId="138" xfId="4" applyNumberFormat="1" applyFont="1" applyBorder="1" applyAlignment="1">
      <alignment horizontal="center" vertical="center"/>
    </xf>
    <xf numFmtId="178" fontId="7" fillId="0" borderId="124" xfId="4" applyNumberFormat="1" applyFont="1" applyBorder="1" applyAlignment="1">
      <alignment horizontal="center" vertical="center"/>
    </xf>
    <xf numFmtId="0" fontId="7" fillId="0" borderId="126" xfId="4" applyFont="1" applyBorder="1">
      <alignment vertical="center"/>
    </xf>
    <xf numFmtId="189" fontId="7" fillId="3" borderId="134" xfId="4" applyNumberFormat="1" applyFont="1" applyFill="1" applyBorder="1" applyProtection="1">
      <alignment vertical="center"/>
      <protection locked="0"/>
    </xf>
    <xf numFmtId="0" fontId="7" fillId="0" borderId="134" xfId="4" applyFont="1" applyBorder="1" applyAlignment="1">
      <alignment horizontal="center" vertical="center"/>
    </xf>
    <xf numFmtId="176" fontId="7" fillId="0" borderId="138" xfId="4" applyNumberFormat="1" applyFont="1" applyBorder="1">
      <alignment vertical="center"/>
    </xf>
    <xf numFmtId="189" fontId="7" fillId="2" borderId="138" xfId="4" applyNumberFormat="1" applyFont="1" applyFill="1" applyBorder="1">
      <alignment vertical="center"/>
    </xf>
    <xf numFmtId="176" fontId="7" fillId="3" borderId="134" xfId="4" applyNumberFormat="1" applyFont="1" applyFill="1" applyBorder="1" applyAlignment="1">
      <alignment horizontal="right" vertical="center"/>
    </xf>
    <xf numFmtId="185" fontId="7" fillId="0" borderId="134" xfId="4" applyNumberFormat="1" applyFont="1" applyBorder="1" applyAlignment="1">
      <alignment horizontal="right" vertical="center"/>
    </xf>
    <xf numFmtId="176" fontId="10" fillId="0" borderId="0" xfId="4" applyNumberFormat="1" applyFont="1" applyAlignment="1">
      <alignment horizontal="center" vertical="center" shrinkToFit="1"/>
    </xf>
    <xf numFmtId="180" fontId="3" fillId="3" borderId="134" xfId="4" applyNumberFormat="1" applyFont="1" applyFill="1" applyBorder="1" applyProtection="1">
      <alignment vertical="center"/>
      <protection locked="0"/>
    </xf>
    <xf numFmtId="179" fontId="7" fillId="0" borderId="134" xfId="4" applyNumberFormat="1" applyFont="1" applyBorder="1" applyAlignment="1">
      <alignment horizontal="right" vertical="center"/>
    </xf>
    <xf numFmtId="0" fontId="3" fillId="0" borderId="6" xfId="4" applyFont="1" applyBorder="1" applyAlignment="1">
      <alignment horizontal="center" vertical="center" shrinkToFit="1"/>
    </xf>
    <xf numFmtId="0" fontId="3" fillId="0" borderId="5" xfId="4" applyFont="1" applyBorder="1" applyAlignment="1">
      <alignment horizontal="center" vertical="center" shrinkToFit="1"/>
    </xf>
    <xf numFmtId="0" fontId="3" fillId="3" borderId="7" xfId="4" applyFont="1" applyFill="1" applyBorder="1" applyAlignment="1" applyProtection="1">
      <alignment horizontal="center" vertical="center" shrinkToFit="1"/>
      <protection locked="0"/>
    </xf>
    <xf numFmtId="0" fontId="3" fillId="3" borderId="8"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7" xfId="4" applyNumberFormat="1" applyFont="1" applyFill="1" applyBorder="1" applyAlignment="1" applyProtection="1">
      <alignment horizontal="center" vertical="center" shrinkToFit="1"/>
      <protection locked="0"/>
    </xf>
    <xf numFmtId="38" fontId="3" fillId="3" borderId="8"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6" xfId="4" applyFont="1" applyBorder="1" applyAlignment="1">
      <alignment horizontal="center" vertical="center"/>
    </xf>
    <xf numFmtId="0" fontId="10" fillId="0" borderId="49" xfId="4" applyFont="1" applyBorder="1" applyAlignment="1">
      <alignment horizontal="center" vertical="center"/>
    </xf>
    <xf numFmtId="0" fontId="10" fillId="0" borderId="5" xfId="4" applyFont="1" applyBorder="1" applyAlignment="1">
      <alignment horizontal="center" vertical="center"/>
    </xf>
    <xf numFmtId="38" fontId="10" fillId="0" borderId="6" xfId="4" applyNumberFormat="1" applyFont="1" applyBorder="1" applyAlignment="1">
      <alignment horizontal="center" vertical="center"/>
    </xf>
    <xf numFmtId="38" fontId="10" fillId="0" borderId="49" xfId="4" applyNumberFormat="1" applyFont="1" applyBorder="1" applyAlignment="1">
      <alignment horizontal="center" vertical="center"/>
    </xf>
    <xf numFmtId="38" fontId="10" fillId="0" borderId="5" xfId="4" applyNumberFormat="1" applyFont="1" applyBorder="1" applyAlignment="1">
      <alignment horizontal="center" vertical="center"/>
    </xf>
    <xf numFmtId="0" fontId="10" fillId="0" borderId="6" xfId="4" applyFont="1" applyBorder="1" applyAlignment="1">
      <alignment horizontal="distributed" vertical="center"/>
    </xf>
    <xf numFmtId="0" fontId="10" fillId="0" borderId="49" xfId="4" applyFont="1" applyBorder="1" applyAlignment="1">
      <alignment horizontal="distributed" vertical="center"/>
    </xf>
    <xf numFmtId="0" fontId="10" fillId="0" borderId="5" xfId="4" applyFont="1" applyBorder="1" applyAlignment="1">
      <alignment horizontal="distributed" vertical="center"/>
    </xf>
    <xf numFmtId="38" fontId="10" fillId="2" borderId="6" xfId="4" applyNumberFormat="1" applyFont="1" applyFill="1" applyBorder="1" applyAlignment="1">
      <alignment horizontal="right" vertical="center"/>
    </xf>
    <xf numFmtId="38" fontId="10" fillId="2" borderId="49" xfId="4" applyNumberFormat="1" applyFont="1" applyFill="1" applyBorder="1" applyAlignment="1">
      <alignment horizontal="right" vertical="center"/>
    </xf>
    <xf numFmtId="38" fontId="10" fillId="2" borderId="5" xfId="4" applyNumberFormat="1" applyFont="1" applyFill="1" applyBorder="1" applyAlignment="1">
      <alignment horizontal="right" vertical="center"/>
    </xf>
    <xf numFmtId="38" fontId="10" fillId="5" borderId="6" xfId="4" applyNumberFormat="1" applyFont="1" applyFill="1" applyBorder="1" applyAlignment="1">
      <alignment horizontal="right" vertical="center"/>
    </xf>
    <xf numFmtId="38" fontId="10" fillId="5" borderId="49" xfId="4" applyNumberFormat="1" applyFont="1" applyFill="1" applyBorder="1" applyAlignment="1">
      <alignment horizontal="right" vertical="center"/>
    </xf>
    <xf numFmtId="38" fontId="10" fillId="5" borderId="5" xfId="4" applyNumberFormat="1" applyFont="1" applyFill="1" applyBorder="1" applyAlignment="1">
      <alignment horizontal="right" vertical="center"/>
    </xf>
    <xf numFmtId="0" fontId="10" fillId="0" borderId="72" xfId="4" applyFont="1" applyBorder="1" applyAlignment="1">
      <alignment horizontal="center" vertical="center"/>
    </xf>
    <xf numFmtId="0" fontId="10" fillId="0" borderId="73" xfId="4" applyFont="1" applyBorder="1" applyAlignment="1">
      <alignment horizontal="center" vertical="center"/>
    </xf>
    <xf numFmtId="0" fontId="10" fillId="0" borderId="71" xfId="4" applyFont="1" applyBorder="1" applyAlignment="1">
      <alignment horizontal="center" vertical="center"/>
    </xf>
    <xf numFmtId="38" fontId="10" fillId="2" borderId="72" xfId="4" applyNumberFormat="1" applyFont="1" applyFill="1" applyBorder="1" applyAlignment="1">
      <alignment horizontal="right" vertical="center"/>
    </xf>
    <xf numFmtId="38" fontId="10" fillId="2" borderId="73" xfId="4" applyNumberFormat="1" applyFont="1" applyFill="1" applyBorder="1" applyAlignment="1">
      <alignment horizontal="right" vertical="center"/>
    </xf>
    <xf numFmtId="38" fontId="10" fillId="2" borderId="71" xfId="4" applyNumberFormat="1" applyFont="1" applyFill="1" applyBorder="1" applyAlignment="1">
      <alignment horizontal="right" vertical="center"/>
    </xf>
    <xf numFmtId="0" fontId="10" fillId="0" borderId="49" xfId="4" applyFont="1" applyBorder="1" applyAlignment="1">
      <alignment vertical="center" shrinkToFit="1"/>
    </xf>
    <xf numFmtId="0" fontId="10" fillId="0" borderId="5" xfId="4" applyFont="1" applyBorder="1" applyAlignment="1">
      <alignment vertical="center" shrinkToFit="1"/>
    </xf>
    <xf numFmtId="0" fontId="3" fillId="0" borderId="49" xfId="4" applyFont="1" applyBorder="1" applyAlignment="1">
      <alignment horizontal="right" vertical="center"/>
    </xf>
    <xf numFmtId="0" fontId="3" fillId="0" borderId="5" xfId="4" applyFont="1" applyBorder="1" applyAlignment="1">
      <alignment horizontal="right" vertical="center"/>
    </xf>
    <xf numFmtId="0" fontId="10" fillId="0" borderId="74" xfId="4" applyFont="1" applyBorder="1" applyAlignment="1">
      <alignment horizontal="center" vertical="center"/>
    </xf>
    <xf numFmtId="0" fontId="10" fillId="0" borderId="75" xfId="4" applyFont="1" applyBorder="1" applyAlignment="1">
      <alignment horizontal="center" vertical="center"/>
    </xf>
    <xf numFmtId="0" fontId="10" fillId="0" borderId="76" xfId="4" applyFont="1" applyBorder="1" applyAlignment="1">
      <alignment horizontal="center" vertical="center"/>
    </xf>
    <xf numFmtId="38" fontId="10" fillId="2" borderId="7" xfId="4" applyNumberFormat="1" applyFont="1" applyFill="1" applyBorder="1" applyAlignment="1">
      <alignment horizontal="right" vertical="center"/>
    </xf>
    <xf numFmtId="38" fontId="10" fillId="2" borderId="22" xfId="4" applyNumberFormat="1" applyFont="1" applyFill="1" applyBorder="1" applyAlignment="1">
      <alignment horizontal="right" vertical="center"/>
    </xf>
    <xf numFmtId="38" fontId="10" fillId="2" borderId="8" xfId="4" applyNumberFormat="1" applyFont="1" applyFill="1" applyBorder="1" applyAlignment="1">
      <alignment horizontal="right" vertical="center"/>
    </xf>
    <xf numFmtId="38" fontId="10" fillId="2" borderId="77" xfId="4" applyNumberFormat="1" applyFont="1" applyFill="1" applyBorder="1" applyAlignment="1" applyProtection="1">
      <alignment horizontal="right" vertical="center"/>
    </xf>
    <xf numFmtId="0" fontId="3" fillId="0" borderId="78" xfId="4" applyFont="1" applyBorder="1" applyAlignment="1" applyProtection="1">
      <alignment horizontal="right" vertical="center"/>
    </xf>
    <xf numFmtId="0" fontId="3" fillId="0" borderId="79" xfId="4" applyFont="1" applyBorder="1" applyAlignment="1" applyProtection="1">
      <alignment horizontal="right" vertical="center"/>
    </xf>
    <xf numFmtId="0" fontId="10" fillId="0" borderId="80" xfId="4" applyFont="1" applyBorder="1" applyAlignment="1">
      <alignment horizontal="center" vertical="center"/>
    </xf>
    <xf numFmtId="0" fontId="3" fillId="0" borderId="73" xfId="4" applyFont="1" applyBorder="1" applyAlignment="1">
      <alignment horizontal="right" vertical="center"/>
    </xf>
    <xf numFmtId="0" fontId="3" fillId="0" borderId="71" xfId="4" applyFont="1" applyBorder="1" applyAlignment="1">
      <alignment horizontal="right" vertical="center"/>
    </xf>
    <xf numFmtId="0" fontId="10" fillId="0" borderId="22" xfId="4" applyFont="1" applyBorder="1" applyAlignment="1">
      <alignment vertical="center" shrinkToFit="1"/>
    </xf>
    <xf numFmtId="0" fontId="10" fillId="0" borderId="8" xfId="4" applyFont="1" applyBorder="1" applyAlignment="1">
      <alignment vertical="center" shrinkToFit="1"/>
    </xf>
    <xf numFmtId="38" fontId="10" fillId="2" borderId="74" xfId="4" applyNumberFormat="1" applyFont="1" applyFill="1" applyBorder="1" applyAlignment="1">
      <alignment horizontal="right" vertical="center"/>
    </xf>
    <xf numFmtId="0" fontId="3" fillId="0" borderId="75" xfId="4" applyFont="1" applyBorder="1" applyAlignment="1">
      <alignment horizontal="right" vertical="center"/>
    </xf>
    <xf numFmtId="0" fontId="3" fillId="0" borderId="76" xfId="4" applyFont="1" applyBorder="1" applyAlignment="1">
      <alignment horizontal="right" vertical="center"/>
    </xf>
    <xf numFmtId="3" fontId="0" fillId="7" borderId="0" xfId="0" applyNumberFormat="1" applyFont="1" applyFill="1" applyBorder="1" applyAlignment="1">
      <alignment horizontal="center" vertical="center"/>
    </xf>
    <xf numFmtId="0" fontId="0" fillId="7" borderId="0"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0" fontId="0" fillId="0" borderId="0" xfId="0" applyNumberFormat="1" applyFont="1" applyAlignment="1">
      <alignment horizontal="right" vertical="center"/>
    </xf>
    <xf numFmtId="0" fontId="18" fillId="0" borderId="0" xfId="0" applyNumberFormat="1" applyFont="1" applyAlignment="1">
      <alignment horizontal="center" vertical="center"/>
    </xf>
    <xf numFmtId="0" fontId="0" fillId="0" borderId="0" xfId="0" applyNumberFormat="1" applyFont="1" applyAlignment="1">
      <alignment horizontal="center" vertical="center"/>
    </xf>
    <xf numFmtId="3" fontId="0" fillId="2" borderId="64" xfId="0" applyNumberFormat="1" applyFont="1" applyFill="1" applyBorder="1" applyAlignment="1">
      <alignment horizontal="center" vertical="center"/>
    </xf>
    <xf numFmtId="3" fontId="0" fillId="2" borderId="63" xfId="0" applyNumberFormat="1" applyFont="1" applyFill="1" applyBorder="1" applyAlignment="1">
      <alignment horizontal="center" vertical="center"/>
    </xf>
    <xf numFmtId="3" fontId="0" fillId="2" borderId="62" xfId="0" applyNumberFormat="1" applyFont="1" applyFill="1" applyBorder="1" applyAlignment="1">
      <alignment horizontal="center" vertical="center"/>
    </xf>
    <xf numFmtId="3" fontId="0" fillId="2" borderId="47" xfId="0" applyNumberFormat="1" applyFont="1" applyFill="1" applyBorder="1" applyAlignment="1">
      <alignment horizontal="center" vertical="center"/>
    </xf>
    <xf numFmtId="3" fontId="0" fillId="2" borderId="46"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0" borderId="0" xfId="0" applyNumberFormat="1" applyFont="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179" fontId="0" fillId="2" borderId="64" xfId="0" applyNumberFormat="1" applyFont="1" applyFill="1" applyBorder="1" applyAlignment="1">
      <alignment vertical="center"/>
    </xf>
    <xf numFmtId="179" fontId="0" fillId="2" borderId="63" xfId="0" applyNumberFormat="1" applyFont="1" applyFill="1" applyBorder="1" applyAlignment="1">
      <alignment vertical="center"/>
    </xf>
    <xf numFmtId="179" fontId="0" fillId="2" borderId="62" xfId="0" applyNumberFormat="1" applyFont="1" applyFill="1" applyBorder="1" applyAlignment="1">
      <alignment vertical="center"/>
    </xf>
    <xf numFmtId="179" fontId="0" fillId="2" borderId="47" xfId="0" applyNumberFormat="1" applyFont="1" applyFill="1" applyBorder="1" applyAlignment="1">
      <alignment vertical="center"/>
    </xf>
    <xf numFmtId="179" fontId="0" fillId="2" borderId="46" xfId="0" applyNumberFormat="1" applyFont="1" applyFill="1" applyBorder="1" applyAlignment="1">
      <alignment vertical="center"/>
    </xf>
    <xf numFmtId="179" fontId="0" fillId="2" borderId="2" xfId="0" applyNumberFormat="1" applyFont="1" applyFill="1" applyBorder="1" applyAlignment="1">
      <alignment vertical="center"/>
    </xf>
    <xf numFmtId="190" fontId="0" fillId="0" borderId="4" xfId="0" applyNumberFormat="1" applyFont="1" applyBorder="1" applyAlignment="1">
      <alignment horizontal="center" vertical="center"/>
    </xf>
    <xf numFmtId="0" fontId="0" fillId="0" borderId="43" xfId="0" applyFont="1" applyBorder="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179" fontId="0" fillId="0" borderId="4" xfId="0" applyNumberFormat="1" applyFont="1" applyBorder="1" applyAlignment="1">
      <alignment horizontal="center" vertical="center"/>
    </xf>
    <xf numFmtId="179" fontId="0" fillId="2" borderId="0" xfId="0" applyNumberFormat="1" applyFont="1" applyFill="1" applyBorder="1" applyAlignment="1">
      <alignment vertical="center"/>
    </xf>
    <xf numFmtId="0" fontId="0" fillId="0" borderId="0" xfId="0" applyFont="1" applyBorder="1" applyAlignment="1">
      <alignment horizontal="center" vertical="center" shrinkToFit="1"/>
    </xf>
    <xf numFmtId="190" fontId="0" fillId="0" borderId="4" xfId="0" applyNumberFormat="1" applyFont="1" applyFill="1" applyBorder="1" applyAlignment="1">
      <alignment horizontal="center" vertical="center"/>
    </xf>
    <xf numFmtId="190" fontId="0" fillId="2" borderId="0" xfId="0" applyNumberFormat="1" applyFont="1" applyFill="1" applyBorder="1" applyAlignment="1">
      <alignment vertical="center"/>
    </xf>
    <xf numFmtId="191" fontId="0" fillId="2" borderId="0" xfId="0" applyNumberFormat="1" applyFont="1" applyFill="1" applyBorder="1" applyAlignment="1">
      <alignment vertical="center"/>
    </xf>
    <xf numFmtId="3" fontId="0" fillId="4" borderId="1" xfId="0" applyNumberFormat="1" applyFont="1" applyFill="1" applyBorder="1" applyAlignment="1">
      <alignment horizontal="center" vertical="center"/>
    </xf>
    <xf numFmtId="190" fontId="0" fillId="2" borderId="1" xfId="0" applyNumberFormat="1" applyFont="1" applyFill="1" applyBorder="1" applyAlignment="1">
      <alignment vertical="center"/>
    </xf>
    <xf numFmtId="3" fontId="0" fillId="4" borderId="22" xfId="0" applyNumberFormat="1" applyFont="1" applyFill="1" applyBorder="1" applyAlignment="1">
      <alignment horizontal="center" vertical="center"/>
    </xf>
    <xf numFmtId="0" fontId="0" fillId="0" borderId="22" xfId="0" applyFont="1" applyBorder="1" applyAlignment="1">
      <alignment horizontal="center" vertical="center"/>
    </xf>
    <xf numFmtId="179" fontId="0" fillId="0" borderId="4" xfId="0" applyNumberFormat="1" applyFont="1" applyFill="1" applyBorder="1" applyAlignment="1">
      <alignment horizontal="center" vertical="center"/>
    </xf>
    <xf numFmtId="191" fontId="0" fillId="0" borderId="4" xfId="0" applyNumberFormat="1" applyFont="1" applyFill="1" applyBorder="1" applyAlignment="1">
      <alignment horizontal="center" vertical="center"/>
    </xf>
    <xf numFmtId="0" fontId="7" fillId="0" borderId="77" xfId="4" applyFont="1" applyBorder="1" applyAlignment="1">
      <alignment horizontal="center" vertical="center"/>
    </xf>
    <xf numFmtId="0" fontId="7" fillId="0" borderId="79" xfId="4" applyFont="1" applyBorder="1" applyAlignment="1">
      <alignment horizontal="center" vertical="center"/>
    </xf>
    <xf numFmtId="0" fontId="7" fillId="0" borderId="64" xfId="4" applyFont="1" applyFill="1" applyBorder="1" applyAlignment="1">
      <alignment horizontal="center" vertical="center"/>
    </xf>
    <xf numFmtId="0" fontId="7" fillId="0" borderId="62" xfId="4" applyFont="1" applyFill="1" applyBorder="1" applyAlignment="1">
      <alignment horizontal="center" vertical="center"/>
    </xf>
    <xf numFmtId="0" fontId="7" fillId="0" borderId="47" xfId="4" applyFont="1" applyFill="1" applyBorder="1" applyAlignment="1">
      <alignment horizontal="center" vertical="center"/>
    </xf>
    <xf numFmtId="0" fontId="7" fillId="0" borderId="2" xfId="4" applyFont="1" applyFill="1" applyBorder="1" applyAlignment="1">
      <alignment horizontal="center" vertical="center"/>
    </xf>
    <xf numFmtId="0" fontId="6" fillId="0" borderId="1" xfId="4" applyNumberFormat="1"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49" xfId="4" applyFont="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7" fillId="0" borderId="70" xfId="4" applyFont="1" applyBorder="1" applyAlignment="1">
      <alignment horizontal="center" vertical="center"/>
    </xf>
    <xf numFmtId="0" fontId="7" fillId="0" borderId="81" xfId="4" applyFont="1" applyBorder="1" applyAlignment="1">
      <alignment horizontal="center" vertical="center"/>
    </xf>
    <xf numFmtId="0" fontId="7" fillId="0" borderId="82" xfId="4" applyFont="1" applyBorder="1" applyAlignment="1">
      <alignment horizontal="center" vertical="center"/>
    </xf>
    <xf numFmtId="0" fontId="7" fillId="0" borderId="83" xfId="4" applyFont="1" applyBorder="1" applyAlignment="1">
      <alignment horizontal="center" vertical="center"/>
    </xf>
    <xf numFmtId="0" fontId="7" fillId="0" borderId="84" xfId="4" applyFont="1" applyBorder="1" applyAlignment="1">
      <alignment horizontal="center" vertical="center"/>
    </xf>
    <xf numFmtId="0" fontId="7" fillId="0" borderId="85" xfId="4" applyFont="1" applyBorder="1" applyAlignment="1">
      <alignment horizontal="center" vertical="center"/>
    </xf>
    <xf numFmtId="0" fontId="7" fillId="0" borderId="47"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64" xfId="4" applyFont="1" applyFill="1" applyBorder="1" applyAlignment="1">
      <alignment horizontal="center" vertical="center" shrinkToFit="1"/>
    </xf>
    <xf numFmtId="0" fontId="7" fillId="0" borderId="62" xfId="4" applyFont="1" applyFill="1" applyBorder="1" applyAlignment="1">
      <alignment horizontal="center" vertical="center" shrinkToFit="1"/>
    </xf>
    <xf numFmtId="0" fontId="6" fillId="0" borderId="1" xfId="4" applyFont="1" applyBorder="1" applyAlignment="1">
      <alignment horizontal="center" vertical="center"/>
    </xf>
    <xf numFmtId="0" fontId="10" fillId="0" borderId="0" xfId="4" applyFont="1" applyAlignment="1">
      <alignment horizontal="left" vertical="center" wrapText="1"/>
    </xf>
    <xf numFmtId="0" fontId="3" fillId="0" borderId="79" xfId="4" applyFont="1" applyBorder="1" applyAlignment="1">
      <alignment horizontal="center" vertical="center"/>
    </xf>
    <xf numFmtId="0" fontId="3" fillId="0" borderId="16" xfId="4" applyFont="1" applyBorder="1" applyAlignment="1">
      <alignment horizontal="center" vertical="center"/>
    </xf>
    <xf numFmtId="0" fontId="7" fillId="0" borderId="43" xfId="4" applyFont="1" applyFill="1" applyBorder="1" applyAlignment="1">
      <alignment horizontal="center" vertical="center"/>
    </xf>
    <xf numFmtId="0" fontId="7" fillId="0" borderId="48" xfId="4" applyFont="1" applyFill="1" applyBorder="1" applyAlignment="1">
      <alignment horizontal="center" vertical="center"/>
    </xf>
    <xf numFmtId="0" fontId="3" fillId="0" borderId="0" xfId="4" applyFont="1" applyAlignment="1">
      <alignment horizontal="left" vertical="center" wrapText="1"/>
    </xf>
    <xf numFmtId="0" fontId="24" fillId="0" borderId="77" xfId="4" applyFont="1" applyBorder="1" applyAlignment="1">
      <alignment horizontal="center" vertical="center"/>
    </xf>
    <xf numFmtId="0" fontId="24" fillId="0" borderId="79"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49" xfId="4" applyFont="1" applyBorder="1" applyAlignment="1">
      <alignment horizontal="center" vertical="center"/>
    </xf>
    <xf numFmtId="0" fontId="24" fillId="0" borderId="64" xfId="4" applyFont="1" applyFill="1" applyBorder="1" applyAlignment="1">
      <alignment horizontal="center" vertical="center"/>
    </xf>
    <xf numFmtId="0" fontId="24" fillId="0" borderId="62"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2" xfId="4" applyFont="1" applyFill="1" applyBorder="1" applyAlignment="1">
      <alignment horizontal="center" vertical="center"/>
    </xf>
    <xf numFmtId="0" fontId="23" fillId="0" borderId="1" xfId="4" applyFont="1" applyBorder="1" applyAlignment="1">
      <alignment horizontal="center" vertical="center"/>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24" fillId="0" borderId="64" xfId="4" applyFont="1" applyFill="1" applyBorder="1" applyAlignment="1">
      <alignment horizontal="center" vertical="center" shrinkToFit="1"/>
    </xf>
    <xf numFmtId="0" fontId="24" fillId="0" borderId="62" xfId="4" applyFont="1" applyFill="1" applyBorder="1" applyAlignment="1">
      <alignment horizontal="center" vertical="center" shrinkToFit="1"/>
    </xf>
    <xf numFmtId="0" fontId="24" fillId="0" borderId="47"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0" fontId="28" fillId="0" borderId="0" xfId="4" applyFont="1" applyBorder="1" applyAlignment="1">
      <alignment horizontal="center"/>
    </xf>
    <xf numFmtId="0" fontId="25" fillId="0" borderId="0" xfId="4" applyFont="1" applyAlignment="1">
      <alignment horizontal="left" vertical="center" wrapText="1"/>
    </xf>
    <xf numFmtId="0" fontId="28" fillId="0" borderId="0" xfId="4" applyFont="1" applyBorder="1" applyAlignment="1">
      <alignment horizontal="right"/>
    </xf>
    <xf numFmtId="0" fontId="24" fillId="0" borderId="14" xfId="4" applyFont="1" applyBorder="1" applyAlignment="1">
      <alignment horizontal="center" vertical="center"/>
    </xf>
    <xf numFmtId="178" fontId="24" fillId="0" borderId="14" xfId="4" applyNumberFormat="1" applyFont="1" applyBorder="1" applyAlignment="1">
      <alignment horizontal="center" vertical="center"/>
    </xf>
    <xf numFmtId="178" fontId="24" fillId="0" borderId="6" xfId="4" applyNumberFormat="1" applyFont="1" applyBorder="1" applyAlignment="1">
      <alignment horizontal="center" vertical="center"/>
    </xf>
    <xf numFmtId="0" fontId="24" fillId="0" borderId="5" xfId="4" applyFont="1" applyBorder="1" applyAlignment="1">
      <alignment horizontal="center" vertical="center"/>
    </xf>
    <xf numFmtId="0" fontId="24" fillId="0" borderId="4" xfId="4" applyFont="1" applyBorder="1" applyAlignment="1">
      <alignment horizontal="center" vertical="center"/>
    </xf>
    <xf numFmtId="0" fontId="24" fillId="0" borderId="49" xfId="4" applyFont="1" applyBorder="1" applyAlignment="1">
      <alignment horizontal="center" vertical="center" wrapText="1" shrinkToFit="1"/>
    </xf>
    <xf numFmtId="178" fontId="24" fillId="0" borderId="7" xfId="4" applyNumberFormat="1" applyFont="1" applyBorder="1" applyAlignment="1">
      <alignment horizontal="center" vertical="center"/>
    </xf>
    <xf numFmtId="178" fontId="24" fillId="0" borderId="13" xfId="4" applyNumberFormat="1" applyFont="1" applyBorder="1" applyAlignment="1">
      <alignment horizontal="center" vertical="center"/>
    </xf>
    <xf numFmtId="0" fontId="24" fillId="0" borderId="8" xfId="4" applyFont="1" applyBorder="1" applyAlignment="1">
      <alignment horizontal="center" vertical="center" wrapText="1"/>
    </xf>
    <xf numFmtId="0" fontId="24" fillId="0" borderId="12"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wrapText="1" shrinkToFit="1"/>
    </xf>
    <xf numFmtId="0" fontId="24" fillId="0" borderId="9" xfId="4" applyFont="1" applyBorder="1" applyAlignment="1">
      <alignment horizontal="center" vertical="center" wrapText="1" shrinkToFit="1"/>
    </xf>
    <xf numFmtId="0" fontId="24" fillId="0" borderId="15" xfId="4" applyFont="1" applyBorder="1" applyAlignment="1">
      <alignment horizontal="center" vertical="center" wrapText="1" shrinkToFit="1"/>
    </xf>
    <xf numFmtId="0" fontId="24" fillId="0" borderId="10" xfId="4" applyFont="1" applyBorder="1" applyAlignment="1">
      <alignment horizontal="center" vertical="center"/>
    </xf>
    <xf numFmtId="178" fontId="24" fillId="0" borderId="11" xfId="4" applyNumberFormat="1" applyFont="1" applyBorder="1" applyAlignment="1">
      <alignment horizontal="center" vertical="center"/>
    </xf>
    <xf numFmtId="0" fontId="24" fillId="0" borderId="12" xfId="4" applyFont="1" applyBorder="1" applyAlignment="1">
      <alignment horizontal="center" vertical="center" wrapText="1"/>
    </xf>
    <xf numFmtId="188" fontId="28" fillId="0" borderId="0" xfId="3" applyNumberFormat="1" applyFont="1" applyBorder="1" applyAlignment="1">
      <alignment horizontal="right"/>
    </xf>
    <xf numFmtId="0" fontId="24" fillId="0" borderId="6" xfId="4" applyFont="1" applyBorder="1" applyAlignment="1">
      <alignment horizontal="center" vertical="center" wrapText="1" shrinkToFit="1"/>
    </xf>
    <xf numFmtId="0" fontId="24" fillId="0" borderId="5" xfId="4" applyFont="1" applyBorder="1" applyAlignment="1">
      <alignment horizontal="center" vertical="center" wrapText="1" shrinkToFit="1"/>
    </xf>
    <xf numFmtId="0" fontId="24" fillId="0" borderId="5" xfId="4" applyFont="1" applyBorder="1" applyAlignment="1">
      <alignment horizontal="center" vertical="center" wrapText="1"/>
    </xf>
    <xf numFmtId="0" fontId="24" fillId="0" borderId="4" xfId="4" applyFont="1" applyBorder="1" applyAlignment="1">
      <alignment horizontal="center" vertical="center" wrapText="1" shrinkToFit="1"/>
    </xf>
    <xf numFmtId="0" fontId="23" fillId="0" borderId="0" xfId="4" applyFont="1" applyAlignment="1">
      <alignment horizontal="left" vertical="center"/>
    </xf>
    <xf numFmtId="0" fontId="24" fillId="0" borderId="22" xfId="4" applyFont="1" applyBorder="1" applyAlignment="1">
      <alignment horizontal="center" vertical="center"/>
    </xf>
    <xf numFmtId="0" fontId="24" fillId="0" borderId="78" xfId="4"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24" fillId="0" borderId="0" xfId="4" applyFont="1" applyFill="1" applyBorder="1" applyAlignment="1">
      <alignment horizontal="center" vertical="center" shrinkToFit="1"/>
    </xf>
    <xf numFmtId="0" fontId="24" fillId="0" borderId="0" xfId="4" applyFont="1" applyFill="1" applyBorder="1" applyAlignment="1">
      <alignment horizontal="center" vertical="center"/>
    </xf>
    <xf numFmtId="0" fontId="32" fillId="0" borderId="7" xfId="0" applyFont="1" applyBorder="1" applyAlignment="1">
      <alignment horizontal="center" wrapText="1" shrinkToFit="1"/>
    </xf>
    <xf numFmtId="0" fontId="32" fillId="0" borderId="22" xfId="0" applyFont="1" applyBorder="1" applyAlignment="1">
      <alignment horizontal="center" wrapText="1" shrinkToFit="1"/>
    </xf>
    <xf numFmtId="0" fontId="32" fillId="0" borderId="8" xfId="0" applyFont="1" applyBorder="1" applyAlignment="1">
      <alignment horizontal="center" wrapText="1" shrinkToFit="1"/>
    </xf>
    <xf numFmtId="0" fontId="32" fillId="0" borderId="7" xfId="0" applyFont="1" applyBorder="1" applyAlignment="1">
      <alignment horizontal="center"/>
    </xf>
    <xf numFmtId="0" fontId="32" fillId="0" borderId="22" xfId="0" applyFont="1" applyBorder="1" applyAlignment="1">
      <alignment horizontal="center"/>
    </xf>
    <xf numFmtId="0" fontId="32" fillId="0" borderId="8" xfId="0" applyFont="1" applyBorder="1" applyAlignment="1">
      <alignment horizontal="center"/>
    </xf>
    <xf numFmtId="0" fontId="32" fillId="0" borderId="13"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right"/>
    </xf>
    <xf numFmtId="0" fontId="32" fillId="0" borderId="1" xfId="0" applyFont="1" applyBorder="1" applyAlignment="1">
      <alignment horizontal="right"/>
    </xf>
    <xf numFmtId="0" fontId="32" fillId="0" borderId="10" xfId="0" applyFont="1" applyBorder="1" applyAlignment="1">
      <alignment horizontal="right"/>
    </xf>
    <xf numFmtId="0" fontId="32" fillId="3" borderId="7" xfId="0" applyFont="1" applyFill="1" applyBorder="1" applyAlignment="1">
      <alignment horizontal="right"/>
    </xf>
    <xf numFmtId="0" fontId="32" fillId="3" borderId="22" xfId="0" applyFont="1" applyFill="1" applyBorder="1" applyAlignment="1">
      <alignment horizontal="right"/>
    </xf>
    <xf numFmtId="0" fontId="32" fillId="3" borderId="8" xfId="0" applyFont="1" applyFill="1" applyBorder="1" applyAlignment="1">
      <alignment horizontal="right"/>
    </xf>
    <xf numFmtId="0" fontId="32" fillId="3" borderId="11" xfId="0" applyFont="1" applyFill="1" applyBorder="1" applyAlignment="1">
      <alignment horizontal="right"/>
    </xf>
    <xf numFmtId="0" fontId="32" fillId="3" borderId="1" xfId="0" applyFont="1" applyFill="1" applyBorder="1" applyAlignment="1">
      <alignment horizontal="right"/>
    </xf>
    <xf numFmtId="0" fontId="32" fillId="3" borderId="10" xfId="0" applyFont="1" applyFill="1" applyBorder="1" applyAlignment="1">
      <alignment horizontal="right"/>
    </xf>
    <xf numFmtId="0" fontId="32" fillId="3" borderId="86" xfId="0" applyFont="1" applyFill="1" applyBorder="1" applyAlignment="1">
      <alignment horizontal="right"/>
    </xf>
    <xf numFmtId="0" fontId="32" fillId="3" borderId="87" xfId="0" applyFont="1" applyFill="1" applyBorder="1" applyAlignment="1">
      <alignment horizontal="right"/>
    </xf>
    <xf numFmtId="0" fontId="32" fillId="3" borderId="88" xfId="0" applyFont="1" applyFill="1" applyBorder="1" applyAlignment="1">
      <alignment horizontal="right"/>
    </xf>
    <xf numFmtId="0" fontId="32" fillId="0" borderId="6" xfId="0" applyFont="1" applyBorder="1" applyAlignment="1">
      <alignment horizontal="right"/>
    </xf>
    <xf numFmtId="0" fontId="32" fillId="0" borderId="49" xfId="0" applyFont="1" applyBorder="1" applyAlignment="1">
      <alignment horizontal="right"/>
    </xf>
    <xf numFmtId="0" fontId="32" fillId="0" borderId="89" xfId="0" applyFont="1" applyBorder="1" applyAlignment="1">
      <alignment horizontal="right"/>
    </xf>
    <xf numFmtId="0" fontId="32" fillId="2" borderId="90" xfId="0" applyFont="1" applyFill="1" applyBorder="1" applyAlignment="1">
      <alignment horizontal="right"/>
    </xf>
    <xf numFmtId="0" fontId="32" fillId="2" borderId="91" xfId="0" applyFont="1" applyFill="1" applyBorder="1" applyAlignment="1">
      <alignment horizontal="right"/>
    </xf>
    <xf numFmtId="0" fontId="32" fillId="2" borderId="69" xfId="0"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1" fillId="0" borderId="79" xfId="0" applyFont="1" applyBorder="1" applyAlignment="1">
      <alignment horizontal="center" vertical="center"/>
    </xf>
    <xf numFmtId="0" fontId="23" fillId="0" borderId="6" xfId="4" applyFont="1" applyBorder="1" applyAlignment="1">
      <alignment horizontal="center" vertical="center" shrinkToFit="1"/>
    </xf>
    <xf numFmtId="0" fontId="23" fillId="0" borderId="49" xfId="4" applyFont="1" applyBorder="1" applyAlignment="1">
      <alignment horizontal="center" vertical="center" shrinkToFit="1"/>
    </xf>
    <xf numFmtId="0" fontId="23" fillId="0" borderId="5" xfId="4" applyFont="1" applyBorder="1" applyAlignment="1">
      <alignment horizontal="center" vertical="center" shrinkToFit="1"/>
    </xf>
    <xf numFmtId="0" fontId="0" fillId="0" borderId="79" xfId="0" applyBorder="1" applyAlignment="1">
      <alignment horizontal="center" vertical="center"/>
    </xf>
    <xf numFmtId="0" fontId="25" fillId="0" borderId="0" xfId="4" applyFont="1" applyAlignment="1">
      <alignment horizontal="left" vertical="top" wrapText="1"/>
    </xf>
    <xf numFmtId="0" fontId="25" fillId="0" borderId="12" xfId="4" applyFont="1" applyBorder="1" applyAlignment="1">
      <alignment horizontal="left" vertical="top" wrapText="1"/>
    </xf>
    <xf numFmtId="0" fontId="3" fillId="0" borderId="0" xfId="4" applyFont="1" applyAlignment="1">
      <alignment horizontal="right" vertical="center" wrapText="1"/>
    </xf>
    <xf numFmtId="0" fontId="3" fillId="0" borderId="12" xfId="4" applyFont="1" applyBorder="1" applyAlignment="1">
      <alignment horizontal="right" vertical="center" wrapText="1"/>
    </xf>
    <xf numFmtId="0" fontId="25" fillId="0" borderId="0" xfId="4" applyFont="1" applyAlignment="1">
      <alignment horizontal="center" vertical="center"/>
    </xf>
    <xf numFmtId="0" fontId="6" fillId="0" borderId="0" xfId="4" applyFont="1" applyAlignment="1">
      <alignment horizontal="left" vertical="center" shrinkToFit="1"/>
    </xf>
    <xf numFmtId="0" fontId="6" fillId="0" borderId="12" xfId="4" applyFont="1" applyBorder="1" applyAlignment="1">
      <alignment horizontal="left" vertical="center" shrinkToFit="1"/>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49" xfId="4" applyFont="1" applyBorder="1" applyAlignment="1">
      <alignment horizontal="center" vertical="center"/>
    </xf>
    <xf numFmtId="0" fontId="25" fillId="0" borderId="1" xfId="4" applyFont="1" applyBorder="1" applyAlignment="1">
      <alignment horizontal="center" vertical="center"/>
    </xf>
    <xf numFmtId="0" fontId="7" fillId="0" borderId="0" xfId="4" applyFont="1" applyFill="1" applyBorder="1" applyAlignment="1">
      <alignment horizontal="center" vertical="center"/>
    </xf>
    <xf numFmtId="0" fontId="7" fillId="0" borderId="77" xfId="4" applyFont="1" applyFill="1" applyBorder="1" applyAlignment="1">
      <alignment horizontal="center" vertical="center"/>
    </xf>
    <xf numFmtId="0" fontId="7" fillId="0" borderId="79" xfId="4" applyFont="1" applyFill="1" applyBorder="1" applyAlignment="1">
      <alignment horizontal="center" vertical="center"/>
    </xf>
    <xf numFmtId="0" fontId="24" fillId="0" borderId="18" xfId="4" applyFont="1" applyFill="1" applyBorder="1" applyAlignment="1">
      <alignment horizontal="center" vertical="center"/>
    </xf>
    <xf numFmtId="0" fontId="7" fillId="0" borderId="6" xfId="4" applyFont="1" applyBorder="1" applyAlignment="1">
      <alignment horizontal="center" vertical="center" shrinkToFit="1"/>
    </xf>
    <xf numFmtId="0" fontId="7" fillId="0" borderId="5" xfId="4" applyFont="1" applyBorder="1" applyAlignment="1">
      <alignment horizontal="center" vertical="center" shrinkToFit="1"/>
    </xf>
    <xf numFmtId="0" fontId="7" fillId="0" borderId="136" xfId="4" applyFont="1" applyBorder="1" applyAlignment="1">
      <alignment horizontal="center" vertical="center"/>
    </xf>
    <xf numFmtId="0" fontId="7" fillId="0" borderId="137" xfId="4" applyFont="1" applyBorder="1" applyAlignment="1">
      <alignment horizontal="center" vertical="center"/>
    </xf>
    <xf numFmtId="0" fontId="10" fillId="0" borderId="0" xfId="4" applyFont="1" applyAlignment="1">
      <alignment wrapText="1"/>
    </xf>
    <xf numFmtId="0" fontId="10" fillId="0" borderId="0" xfId="4" applyFont="1" applyAlignment="1">
      <alignment horizontal="right" vertical="top" wrapText="1"/>
    </xf>
    <xf numFmtId="0" fontId="10" fillId="0" borderId="0" xfId="4" applyFont="1" applyAlignment="1">
      <alignment horizontal="left" vertical="top" wrapText="1"/>
    </xf>
    <xf numFmtId="0" fontId="3" fillId="0" borderId="1" xfId="4" applyFont="1" applyBorder="1" applyAlignment="1">
      <alignment horizontal="center" vertical="center"/>
    </xf>
    <xf numFmtId="0" fontId="3" fillId="0" borderId="0" xfId="4" applyFont="1" applyAlignment="1">
      <alignment horizontal="center" vertical="center"/>
    </xf>
    <xf numFmtId="0" fontId="10" fillId="0" borderId="0" xfId="4" applyFont="1" applyAlignment="1">
      <alignment horizontal="left" vertical="top"/>
    </xf>
    <xf numFmtId="0" fontId="10" fillId="0" borderId="0" xfId="4" applyFont="1" applyAlignment="1">
      <alignment vertical="center" wrapText="1"/>
    </xf>
    <xf numFmtId="177" fontId="12" fillId="0" borderId="50" xfId="9" applyNumberFormat="1" applyFont="1" applyBorder="1" applyAlignment="1">
      <alignment vertical="center"/>
    </xf>
    <xf numFmtId="177" fontId="12" fillId="0" borderId="41" xfId="9" applyNumberFormat="1" applyFont="1" applyBorder="1" applyAlignment="1">
      <alignment vertical="center"/>
    </xf>
    <xf numFmtId="177" fontId="12" fillId="0" borderId="40" xfId="9" applyNumberFormat="1" applyFont="1" applyBorder="1" applyAlignment="1">
      <alignment vertical="center"/>
    </xf>
    <xf numFmtId="192" fontId="12" fillId="0" borderId="50" xfId="9" applyNumberFormat="1" applyFont="1" applyBorder="1" applyAlignment="1">
      <alignment vertical="center"/>
    </xf>
    <xf numFmtId="192" fontId="12" fillId="0" borderId="41" xfId="9" applyNumberFormat="1" applyFont="1" applyBorder="1" applyAlignment="1">
      <alignment vertical="center"/>
    </xf>
    <xf numFmtId="192" fontId="12" fillId="0" borderId="40" xfId="9" applyNumberFormat="1" applyFont="1" applyBorder="1" applyAlignment="1">
      <alignment vertical="center"/>
    </xf>
    <xf numFmtId="192" fontId="12" fillId="0" borderId="92" xfId="9" applyNumberFormat="1" applyFont="1" applyBorder="1" applyAlignment="1">
      <alignment vertical="center"/>
    </xf>
    <xf numFmtId="181" fontId="12" fillId="0" borderId="93" xfId="9" applyNumberFormat="1" applyFont="1" applyBorder="1" applyAlignment="1">
      <alignment horizontal="center" vertical="center"/>
    </xf>
    <xf numFmtId="181" fontId="12" fillId="0" borderId="41" xfId="9" applyNumberFormat="1" applyFont="1" applyBorder="1" applyAlignment="1">
      <alignment horizontal="center" vertical="center"/>
    </xf>
    <xf numFmtId="181" fontId="12" fillId="0" borderId="92" xfId="9" applyNumberFormat="1" applyFont="1" applyBorder="1" applyAlignment="1">
      <alignment horizontal="center" vertical="center"/>
    </xf>
    <xf numFmtId="181" fontId="12" fillId="0" borderId="94" xfId="9" applyNumberFormat="1" applyFont="1" applyBorder="1" applyAlignment="1">
      <alignment horizontal="center" vertical="center"/>
    </xf>
    <xf numFmtId="181" fontId="12" fillId="0" borderId="95" xfId="9" applyNumberFormat="1" applyFont="1" applyBorder="1" applyAlignment="1">
      <alignment horizontal="center" vertical="center"/>
    </xf>
    <xf numFmtId="181" fontId="12" fillId="0" borderId="96" xfId="9" applyNumberFormat="1" applyFont="1" applyBorder="1" applyAlignment="1">
      <alignment horizontal="center" vertical="center"/>
    </xf>
    <xf numFmtId="181" fontId="12" fillId="0" borderId="50" xfId="9" applyNumberFormat="1" applyFont="1" applyBorder="1" applyAlignment="1">
      <alignment vertical="center"/>
    </xf>
    <xf numFmtId="181" fontId="12" fillId="0" borderId="41" xfId="9" applyNumberFormat="1" applyFont="1" applyBorder="1" applyAlignment="1">
      <alignment vertical="center"/>
    </xf>
    <xf numFmtId="0" fontId="12" fillId="0" borderId="104" xfId="10" applyFont="1" applyFill="1" applyBorder="1" applyAlignment="1">
      <alignment vertical="center"/>
    </xf>
    <xf numFmtId="0" fontId="12" fillId="0" borderId="104" xfId="4" quotePrefix="1" applyFont="1" applyBorder="1" applyAlignment="1">
      <alignment horizontal="right" vertical="center"/>
    </xf>
    <xf numFmtId="0" fontId="12" fillId="0" borderId="104" xfId="4" applyFont="1" applyBorder="1" applyAlignment="1">
      <alignment horizontal="right" vertical="center"/>
    </xf>
    <xf numFmtId="0" fontId="12" fillId="0" borderId="101" xfId="4" quotePrefix="1" applyFont="1" applyBorder="1" applyAlignment="1">
      <alignment horizontal="right" vertical="center"/>
    </xf>
    <xf numFmtId="0" fontId="13" fillId="0" borderId="102" xfId="4" applyFont="1" applyBorder="1" applyAlignment="1">
      <alignment vertical="center"/>
    </xf>
    <xf numFmtId="0" fontId="13" fillId="0" borderId="103" xfId="4" applyFont="1" applyBorder="1" applyAlignment="1">
      <alignment vertical="center"/>
    </xf>
    <xf numFmtId="195" fontId="12" fillId="0" borderId="49" xfId="10" applyNumberFormat="1" applyFont="1" applyFill="1" applyBorder="1" applyAlignment="1">
      <alignment horizontal="right" vertical="center"/>
    </xf>
    <xf numFmtId="195" fontId="13" fillId="0" borderId="5" xfId="10" applyNumberFormat="1" applyFont="1" applyFill="1" applyBorder="1" applyAlignment="1">
      <alignment horizontal="right" vertical="center"/>
    </xf>
    <xf numFmtId="193" fontId="12" fillId="0" borderId="51" xfId="10" applyNumberFormat="1" applyFont="1" applyFill="1" applyBorder="1" applyAlignment="1">
      <alignment vertical="center"/>
    </xf>
    <xf numFmtId="193" fontId="13" fillId="0" borderId="49" xfId="10" applyNumberFormat="1" applyFont="1" applyFill="1" applyBorder="1" applyAlignment="1">
      <alignment vertical="center"/>
    </xf>
    <xf numFmtId="0" fontId="12" fillId="0" borderId="7" xfId="10" applyFont="1" applyFill="1" applyBorder="1" applyAlignment="1">
      <alignment horizontal="center" vertical="center"/>
    </xf>
    <xf numFmtId="0" fontId="12" fillId="0" borderId="22" xfId="10" applyFont="1" applyFill="1" applyBorder="1" applyAlignment="1">
      <alignment horizontal="center" vertical="center"/>
    </xf>
    <xf numFmtId="0" fontId="12" fillId="0" borderId="8" xfId="10" applyFont="1" applyFill="1" applyBorder="1" applyAlignment="1">
      <alignment horizontal="center" vertical="center"/>
    </xf>
    <xf numFmtId="0" fontId="13" fillId="0" borderId="22" xfId="10" applyFont="1" applyFill="1" applyBorder="1" applyAlignment="1">
      <alignment vertical="center"/>
    </xf>
    <xf numFmtId="0" fontId="13" fillId="0" borderId="8" xfId="10" applyFont="1" applyFill="1" applyBorder="1" applyAlignment="1">
      <alignment vertical="center"/>
    </xf>
    <xf numFmtId="188" fontId="12" fillId="0" borderId="51" xfId="10" applyNumberFormat="1" applyFont="1" applyFill="1" applyBorder="1" applyAlignment="1">
      <alignment vertical="center"/>
    </xf>
    <xf numFmtId="188" fontId="13" fillId="0" borderId="49" xfId="10" applyNumberFormat="1" applyFont="1" applyFill="1" applyBorder="1" applyAlignment="1">
      <alignment vertical="center"/>
    </xf>
    <xf numFmtId="194" fontId="12" fillId="0" borderId="51" xfId="10" applyNumberFormat="1" applyFont="1" applyFill="1" applyBorder="1" applyAlignment="1">
      <alignment vertical="center"/>
    </xf>
    <xf numFmtId="194" fontId="13" fillId="0" borderId="49" xfId="10" applyNumberFormat="1" applyFont="1" applyFill="1" applyBorder="1" applyAlignment="1">
      <alignment vertical="center"/>
    </xf>
    <xf numFmtId="188" fontId="12" fillId="0" borderId="52" xfId="10" applyNumberFormat="1" applyFont="1" applyFill="1" applyBorder="1" applyAlignment="1">
      <alignment vertical="center"/>
    </xf>
    <xf numFmtId="188" fontId="12" fillId="0" borderId="41" xfId="10" applyNumberFormat="1" applyFont="1" applyFill="1" applyBorder="1" applyAlignment="1">
      <alignment vertical="center"/>
    </xf>
    <xf numFmtId="188" fontId="13" fillId="0" borderId="41" xfId="10" applyNumberFormat="1" applyFont="1" applyFill="1" applyBorder="1" applyAlignment="1">
      <alignment vertical="center"/>
    </xf>
    <xf numFmtId="188" fontId="13" fillId="0" borderId="40" xfId="10" applyNumberFormat="1" applyFont="1" applyFill="1" applyBorder="1" applyAlignment="1">
      <alignment vertical="center"/>
    </xf>
    <xf numFmtId="194" fontId="12" fillId="0" borderId="54" xfId="10" applyNumberFormat="1" applyFont="1" applyFill="1" applyBorder="1" applyAlignment="1">
      <alignment vertical="center"/>
    </xf>
    <xf numFmtId="194" fontId="12" fillId="0" borderId="54" xfId="10" quotePrefix="1" applyNumberFormat="1" applyFont="1" applyFill="1" applyBorder="1" applyAlignment="1">
      <alignment vertical="center"/>
    </xf>
    <xf numFmtId="183" fontId="12" fillId="0" borderId="54" xfId="10" applyNumberFormat="1" applyFont="1" applyFill="1" applyBorder="1" applyAlignment="1">
      <alignment vertical="center"/>
    </xf>
    <xf numFmtId="183" fontId="12" fillId="0" borderId="54" xfId="10" quotePrefix="1" applyNumberFormat="1" applyFont="1" applyFill="1" applyBorder="1" applyAlignment="1">
      <alignment vertical="center"/>
    </xf>
    <xf numFmtId="188" fontId="12" fillId="0" borderId="54" xfId="10" applyNumberFormat="1" applyFont="1" applyFill="1" applyBorder="1" applyAlignment="1">
      <alignment vertical="center"/>
    </xf>
    <xf numFmtId="188" fontId="12" fillId="0" borderId="49" xfId="10" applyNumberFormat="1" applyFont="1" applyFill="1" applyBorder="1" applyAlignment="1">
      <alignment vertical="center"/>
    </xf>
    <xf numFmtId="188" fontId="12" fillId="0" borderId="57" xfId="10" applyNumberFormat="1" applyFont="1" applyFill="1" applyBorder="1" applyAlignment="1">
      <alignment vertical="center"/>
    </xf>
    <xf numFmtId="183" fontId="12" fillId="0" borderId="100" xfId="10" applyNumberFormat="1" applyFont="1" applyFill="1" applyBorder="1" applyAlignment="1">
      <alignment vertical="center"/>
    </xf>
    <xf numFmtId="0" fontId="13" fillId="0" borderId="22"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11" xfId="10" applyFont="1" applyFill="1" applyBorder="1" applyAlignment="1">
      <alignment horizontal="center" vertical="center"/>
    </xf>
    <xf numFmtId="0" fontId="13" fillId="0" borderId="1" xfId="10" applyFont="1" applyFill="1" applyBorder="1" applyAlignment="1">
      <alignment horizontal="center" vertical="center"/>
    </xf>
    <xf numFmtId="0" fontId="13" fillId="0" borderId="10" xfId="10" applyFont="1" applyFill="1" applyBorder="1" applyAlignment="1">
      <alignment horizontal="center" vertical="center"/>
    </xf>
    <xf numFmtId="183" fontId="12" fillId="0" borderId="104" xfId="10" quotePrefix="1" applyNumberFormat="1" applyFont="1" applyFill="1" applyBorder="1" applyAlignment="1">
      <alignment horizontal="right" vertical="center"/>
    </xf>
    <xf numFmtId="183" fontId="12" fillId="0" borderId="104" xfId="10" applyNumberFormat="1" applyFont="1" applyFill="1" applyBorder="1" applyAlignment="1">
      <alignment horizontal="right" vertical="center"/>
    </xf>
    <xf numFmtId="0" fontId="12" fillId="0" borderId="105" xfId="10" applyFont="1" applyFill="1" applyBorder="1" applyAlignment="1">
      <alignment horizontal="center" vertical="center"/>
    </xf>
    <xf numFmtId="0" fontId="13" fillId="0" borderId="106" xfId="10" applyFont="1" applyFill="1" applyBorder="1" applyAlignment="1">
      <alignment horizontal="center" vertical="center"/>
    </xf>
    <xf numFmtId="0" fontId="13" fillId="0" borderId="107" xfId="10" applyFont="1" applyFill="1" applyBorder="1" applyAlignment="1">
      <alignment horizontal="center" vertical="center"/>
    </xf>
    <xf numFmtId="0" fontId="12" fillId="0" borderId="108" xfId="10" applyFont="1" applyFill="1" applyBorder="1" applyAlignment="1">
      <alignment vertical="center"/>
    </xf>
    <xf numFmtId="0" fontId="12" fillId="0" borderId="108" xfId="10" quotePrefix="1" applyFont="1" applyFill="1" applyBorder="1" applyAlignment="1">
      <alignment horizontal="right" vertical="center"/>
    </xf>
    <xf numFmtId="0" fontId="12" fillId="0" borderId="108" xfId="10" applyFont="1" applyFill="1" applyBorder="1" applyAlignment="1">
      <alignment horizontal="right" vertical="center"/>
    </xf>
    <xf numFmtId="0" fontId="12" fillId="0" borderId="105" xfId="10" quotePrefix="1" applyFont="1" applyFill="1" applyBorder="1" applyAlignment="1">
      <alignment horizontal="right" vertical="center"/>
    </xf>
    <xf numFmtId="0" fontId="13" fillId="0" borderId="106" xfId="10" applyFont="1" applyFill="1" applyBorder="1" applyAlignment="1">
      <alignment vertical="center"/>
    </xf>
    <xf numFmtId="0" fontId="13" fillId="0" borderId="107" xfId="10" applyFont="1" applyFill="1" applyBorder="1" applyAlignment="1">
      <alignment vertical="center"/>
    </xf>
    <xf numFmtId="183" fontId="12" fillId="0" borderId="108" xfId="10" quotePrefix="1" applyNumberFormat="1" applyFont="1" applyFill="1" applyBorder="1" applyAlignment="1">
      <alignment horizontal="right" vertical="center"/>
    </xf>
    <xf numFmtId="183" fontId="12" fillId="0" borderId="108" xfId="10" applyNumberFormat="1" applyFont="1" applyFill="1" applyBorder="1" applyAlignment="1">
      <alignment horizontal="right" vertical="center"/>
    </xf>
    <xf numFmtId="0" fontId="12" fillId="0" borderId="97" xfId="10" applyFont="1" applyFill="1" applyBorder="1" applyAlignment="1">
      <alignment horizontal="center" vertical="center"/>
    </xf>
    <xf numFmtId="0" fontId="13" fillId="0" borderId="98" xfId="10" applyFont="1" applyFill="1" applyBorder="1" applyAlignment="1">
      <alignment horizontal="center" vertical="center"/>
    </xf>
    <xf numFmtId="0" fontId="13" fillId="0" borderId="99" xfId="10" applyFont="1" applyFill="1" applyBorder="1" applyAlignment="1">
      <alignment horizontal="center" vertical="center"/>
    </xf>
    <xf numFmtId="0" fontId="12" fillId="0" borderId="100" xfId="10" applyFont="1" applyFill="1" applyBorder="1" applyAlignment="1">
      <alignment vertical="center"/>
    </xf>
    <xf numFmtId="183" fontId="12" fillId="0" borderId="97" xfId="10" quotePrefix="1" applyNumberFormat="1" applyFont="1" applyFill="1" applyBorder="1" applyAlignment="1">
      <alignment horizontal="right" vertical="center"/>
    </xf>
    <xf numFmtId="183" fontId="12" fillId="0" borderId="98" xfId="10" quotePrefix="1" applyNumberFormat="1" applyFont="1" applyFill="1" applyBorder="1" applyAlignment="1">
      <alignment horizontal="right" vertical="center"/>
    </xf>
    <xf numFmtId="183" fontId="12" fillId="0" borderId="99" xfId="10" quotePrefix="1" applyNumberFormat="1" applyFont="1" applyFill="1" applyBorder="1" applyAlignment="1">
      <alignment horizontal="right" vertical="center"/>
    </xf>
    <xf numFmtId="0" fontId="12" fillId="0" borderId="101" xfId="10" applyFont="1" applyFill="1" applyBorder="1" applyAlignment="1">
      <alignment horizontal="center" vertical="center"/>
    </xf>
    <xf numFmtId="0" fontId="13" fillId="0" borderId="102" xfId="10" applyFont="1" applyFill="1" applyBorder="1" applyAlignment="1">
      <alignment horizontal="center" vertical="center"/>
    </xf>
    <xf numFmtId="0" fontId="13" fillId="0" borderId="103" xfId="10" applyFont="1" applyFill="1" applyBorder="1" applyAlignment="1">
      <alignment horizontal="center" vertical="center"/>
    </xf>
    <xf numFmtId="0" fontId="12" fillId="0" borderId="0" xfId="9" applyNumberFormat="1" applyFont="1" applyBorder="1" applyAlignment="1">
      <alignment horizontal="center" vertical="center"/>
    </xf>
    <xf numFmtId="177" fontId="12" fillId="0" borderId="1" xfId="9" applyNumberFormat="1" applyFont="1" applyFill="1" applyBorder="1" applyAlignment="1">
      <alignment horizontal="center" vertical="center"/>
    </xf>
    <xf numFmtId="0" fontId="12" fillId="0" borderId="1" xfId="9" applyNumberFormat="1" applyFont="1" applyFill="1" applyBorder="1" applyAlignment="1">
      <alignment horizontal="center" vertical="center"/>
    </xf>
    <xf numFmtId="38" fontId="12" fillId="5" borderId="64" xfId="1" applyFont="1" applyFill="1" applyBorder="1" applyAlignment="1">
      <alignment horizontal="center" vertical="center"/>
    </xf>
    <xf numFmtId="38" fontId="12" fillId="5" borderId="63" xfId="1" applyFont="1" applyFill="1" applyBorder="1" applyAlignment="1">
      <alignment horizontal="center" vertical="center"/>
    </xf>
    <xf numFmtId="38" fontId="12" fillId="5" borderId="62" xfId="1" applyFont="1" applyFill="1" applyBorder="1" applyAlignment="1">
      <alignment horizontal="center" vertical="center"/>
    </xf>
    <xf numFmtId="38" fontId="12" fillId="5" borderId="47" xfId="1" applyFont="1" applyFill="1" applyBorder="1" applyAlignment="1">
      <alignment horizontal="center" vertical="center"/>
    </xf>
    <xf numFmtId="38" fontId="12" fillId="5" borderId="46" xfId="1" applyFont="1" applyFill="1" applyBorder="1" applyAlignment="1">
      <alignment horizontal="center" vertical="center"/>
    </xf>
    <xf numFmtId="38" fontId="12" fillId="5" borderId="2" xfId="1" applyFont="1" applyFill="1" applyBorder="1" applyAlignment="1">
      <alignment horizontal="center" vertical="center"/>
    </xf>
    <xf numFmtId="177" fontId="12" fillId="0" borderId="43" xfId="9" applyNumberFormat="1" applyFont="1" applyBorder="1" applyAlignment="1">
      <alignment horizontal="center" vertical="center"/>
    </xf>
    <xf numFmtId="177" fontId="12" fillId="0" borderId="0" xfId="9" applyNumberFormat="1" applyFont="1" applyBorder="1" applyAlignment="1">
      <alignment horizontal="center" vertical="center"/>
    </xf>
    <xf numFmtId="177" fontId="12" fillId="0" borderId="22" xfId="9" applyNumberFormat="1" applyFont="1" applyFill="1" applyBorder="1" applyAlignment="1">
      <alignment horizontal="center" vertical="center"/>
    </xf>
    <xf numFmtId="0" fontId="12" fillId="0" borderId="22" xfId="9" applyNumberFormat="1" applyFont="1" applyFill="1" applyBorder="1" applyAlignment="1">
      <alignment horizontal="center" vertical="center"/>
    </xf>
    <xf numFmtId="0" fontId="12" fillId="0" borderId="4" xfId="9" applyNumberFormat="1" applyFont="1" applyBorder="1" applyAlignment="1">
      <alignment horizontal="center" vertical="center"/>
    </xf>
    <xf numFmtId="0" fontId="12" fillId="9" borderId="116" xfId="9" applyNumberFormat="1" applyFont="1" applyFill="1" applyBorder="1" applyAlignment="1">
      <alignment horizontal="center" vertical="center"/>
    </xf>
    <xf numFmtId="0" fontId="12" fillId="9" borderId="41" xfId="9" applyNumberFormat="1" applyFont="1" applyFill="1" applyBorder="1" applyAlignment="1">
      <alignment horizontal="center" vertical="center"/>
    </xf>
    <xf numFmtId="0" fontId="12" fillId="0" borderId="41" xfId="9" applyNumberFormat="1" applyFont="1" applyBorder="1" applyAlignment="1">
      <alignment horizontal="center" vertical="center"/>
    </xf>
    <xf numFmtId="0" fontId="12" fillId="0" borderId="40" xfId="9" applyNumberFormat="1" applyFont="1" applyBorder="1" applyAlignment="1">
      <alignment horizontal="center" vertical="center"/>
    </xf>
    <xf numFmtId="0" fontId="12" fillId="0" borderId="36" xfId="9" applyNumberFormat="1" applyFont="1" applyBorder="1" applyAlignment="1">
      <alignment horizontal="center" vertical="center"/>
    </xf>
    <xf numFmtId="177" fontId="12" fillId="9" borderId="50" xfId="9" applyNumberFormat="1" applyFont="1" applyFill="1" applyBorder="1" applyAlignment="1">
      <alignment vertical="center"/>
    </xf>
    <xf numFmtId="177" fontId="12" fillId="9" borderId="41" xfId="9" applyNumberFormat="1" applyFont="1" applyFill="1" applyBorder="1" applyAlignment="1">
      <alignment vertical="center"/>
    </xf>
    <xf numFmtId="181" fontId="12" fillId="0" borderId="0" xfId="9" applyNumberFormat="1" applyFont="1" applyBorder="1" applyAlignment="1">
      <alignment vertical="center"/>
    </xf>
    <xf numFmtId="0" fontId="12" fillId="0" borderId="117" xfId="9" applyNumberFormat="1" applyFont="1" applyBorder="1" applyAlignment="1">
      <alignment horizontal="center" vertical="center"/>
    </xf>
    <xf numFmtId="0" fontId="12" fillId="0" borderId="118" xfId="9" applyNumberFormat="1" applyFont="1" applyBorder="1" applyAlignment="1">
      <alignment horizontal="center" vertical="center"/>
    </xf>
    <xf numFmtId="0" fontId="12" fillId="0" borderId="119" xfId="9" applyNumberFormat="1" applyFont="1" applyBorder="1" applyAlignment="1">
      <alignment horizontal="center" vertical="center"/>
    </xf>
    <xf numFmtId="177" fontId="12" fillId="9" borderId="40" xfId="9" applyNumberFormat="1" applyFont="1" applyFill="1" applyBorder="1" applyAlignment="1">
      <alignment vertical="center"/>
    </xf>
    <xf numFmtId="0" fontId="12" fillId="0" borderId="50" xfId="9" applyNumberFormat="1" applyFont="1" applyBorder="1" applyAlignment="1">
      <alignment horizontal="center" vertical="center"/>
    </xf>
    <xf numFmtId="199" fontId="12" fillId="0" borderId="50" xfId="9" applyNumberFormat="1" applyFont="1" applyBorder="1" applyAlignment="1">
      <alignment vertical="center"/>
    </xf>
    <xf numFmtId="199" fontId="12" fillId="0" borderId="41" xfId="9" applyNumberFormat="1" applyFont="1" applyBorder="1" applyAlignment="1">
      <alignment vertical="center"/>
    </xf>
    <xf numFmtId="199" fontId="12" fillId="0" borderId="40" xfId="9" applyNumberFormat="1" applyFont="1" applyBorder="1" applyAlignment="1">
      <alignment vertical="center"/>
    </xf>
    <xf numFmtId="188" fontId="12" fillId="0" borderId="50" xfId="9" applyNumberFormat="1" applyFont="1" applyBorder="1" applyAlignment="1">
      <alignment horizontal="center" vertical="center"/>
    </xf>
    <xf numFmtId="188" fontId="12" fillId="0" borderId="41" xfId="9" applyNumberFormat="1" applyFont="1" applyBorder="1" applyAlignment="1">
      <alignment horizontal="center" vertical="center"/>
    </xf>
    <xf numFmtId="188" fontId="12" fillId="0" borderId="40" xfId="9" applyNumberFormat="1" applyFont="1" applyBorder="1" applyAlignment="1">
      <alignment horizontal="center" vertical="center"/>
    </xf>
    <xf numFmtId="199" fontId="12" fillId="0" borderId="92" xfId="9" applyNumberFormat="1" applyFont="1" applyBorder="1" applyAlignment="1">
      <alignment vertical="center"/>
    </xf>
    <xf numFmtId="2" fontId="12" fillId="0" borderId="50" xfId="9" applyNumberFormat="1" applyFont="1" applyBorder="1" applyAlignment="1">
      <alignment horizontal="center" vertical="center"/>
    </xf>
    <xf numFmtId="2" fontId="12" fillId="0" borderId="41" xfId="9" applyNumberFormat="1" applyFont="1" applyBorder="1" applyAlignment="1">
      <alignment horizontal="center" vertical="center"/>
    </xf>
    <xf numFmtId="2" fontId="12" fillId="0" borderId="40" xfId="9" applyNumberFormat="1" applyFont="1" applyBorder="1" applyAlignment="1">
      <alignment horizontal="center" vertical="center"/>
    </xf>
    <xf numFmtId="181" fontId="12" fillId="5" borderId="93" xfId="9" applyNumberFormat="1" applyFont="1" applyFill="1" applyBorder="1" applyAlignment="1">
      <alignment horizontal="center" vertical="center"/>
    </xf>
    <xf numFmtId="181" fontId="12" fillId="5" borderId="41" xfId="9" applyNumberFormat="1" applyFont="1" applyFill="1" applyBorder="1" applyAlignment="1">
      <alignment horizontal="center" vertical="center"/>
    </xf>
    <xf numFmtId="181" fontId="12" fillId="5" borderId="92" xfId="9" applyNumberFormat="1" applyFont="1" applyFill="1" applyBorder="1" applyAlignment="1">
      <alignment horizontal="center" vertical="center"/>
    </xf>
    <xf numFmtId="177" fontId="12" fillId="9" borderId="31" xfId="9" applyNumberFormat="1" applyFont="1" applyFill="1" applyBorder="1" applyAlignment="1">
      <alignment vertical="center"/>
    </xf>
    <xf numFmtId="177" fontId="12" fillId="9" borderId="30" xfId="9" applyNumberFormat="1" applyFont="1" applyFill="1" applyBorder="1" applyAlignment="1">
      <alignment vertical="center"/>
    </xf>
    <xf numFmtId="177" fontId="12" fillId="9" borderId="120" xfId="9" applyNumberFormat="1" applyFont="1" applyFill="1" applyBorder="1" applyAlignment="1">
      <alignment vertical="center"/>
    </xf>
    <xf numFmtId="2" fontId="12" fillId="0" borderId="31" xfId="9" applyNumberFormat="1" applyFont="1" applyBorder="1" applyAlignment="1">
      <alignment horizontal="center" vertical="center"/>
    </xf>
    <xf numFmtId="2" fontId="12" fillId="0" borderId="30" xfId="9" applyNumberFormat="1" applyFont="1" applyBorder="1" applyAlignment="1">
      <alignment horizontal="center" vertical="center"/>
    </xf>
    <xf numFmtId="2" fontId="12" fillId="0" borderId="120" xfId="9" applyNumberFormat="1" applyFont="1" applyBorder="1" applyAlignment="1">
      <alignment horizontal="center" vertical="center"/>
    </xf>
    <xf numFmtId="188" fontId="12" fillId="0" borderId="31" xfId="9" applyNumberFormat="1" applyFont="1" applyBorder="1" applyAlignment="1">
      <alignment horizontal="center" vertical="center"/>
    </xf>
    <xf numFmtId="188" fontId="12" fillId="0" borderId="30" xfId="9" applyNumberFormat="1" applyFont="1" applyBorder="1" applyAlignment="1">
      <alignment horizontal="center" vertical="center"/>
    </xf>
    <xf numFmtId="188" fontId="12" fillId="0" borderId="120" xfId="9" applyNumberFormat="1" applyFont="1" applyBorder="1" applyAlignment="1">
      <alignment horizontal="center" vertical="center"/>
    </xf>
    <xf numFmtId="181" fontId="12" fillId="5" borderId="121" xfId="9" applyNumberFormat="1" applyFont="1" applyFill="1" applyBorder="1" applyAlignment="1">
      <alignment horizontal="center" vertical="center"/>
    </xf>
    <xf numFmtId="181" fontId="12" fillId="5" borderId="122" xfId="9" applyNumberFormat="1" applyFont="1" applyFill="1" applyBorder="1" applyAlignment="1">
      <alignment horizontal="center" vertical="center"/>
    </xf>
    <xf numFmtId="181" fontId="12" fillId="5" borderId="123" xfId="9" applyNumberFormat="1" applyFont="1" applyFill="1" applyBorder="1" applyAlignment="1">
      <alignment horizontal="center" vertical="center"/>
    </xf>
    <xf numFmtId="0" fontId="12" fillId="9" borderId="124" xfId="9" applyNumberFormat="1" applyFont="1" applyFill="1" applyBorder="1" applyAlignment="1">
      <alignment horizontal="center" vertical="center"/>
    </xf>
    <xf numFmtId="0" fontId="12" fillId="9" borderId="125" xfId="9" applyNumberFormat="1" applyFont="1" applyFill="1" applyBorder="1" applyAlignment="1">
      <alignment horizontal="center" vertical="center"/>
    </xf>
    <xf numFmtId="0" fontId="12" fillId="9" borderId="126" xfId="9" applyNumberFormat="1" applyFont="1" applyFill="1" applyBorder="1" applyAlignment="1">
      <alignment horizontal="center" vertical="center"/>
    </xf>
    <xf numFmtId="2" fontId="12" fillId="0" borderId="124" xfId="9" applyNumberFormat="1" applyFont="1" applyBorder="1" applyAlignment="1">
      <alignment horizontal="center" vertical="center"/>
    </xf>
    <xf numFmtId="2" fontId="12" fillId="0" borderId="125" xfId="9" applyNumberFormat="1" applyFont="1" applyBorder="1" applyAlignment="1">
      <alignment horizontal="center" vertical="center"/>
    </xf>
    <xf numFmtId="2" fontId="12" fillId="0" borderId="126" xfId="9" applyNumberFormat="1" applyFont="1" applyBorder="1" applyAlignment="1">
      <alignment horizontal="center" vertical="center"/>
    </xf>
    <xf numFmtId="188" fontId="12" fillId="0" borderId="124" xfId="9" applyNumberFormat="1" applyFont="1" applyBorder="1" applyAlignment="1">
      <alignment horizontal="center" vertical="center"/>
    </xf>
    <xf numFmtId="188" fontId="12" fillId="0" borderId="125" xfId="9" applyNumberFormat="1" applyFont="1" applyBorder="1" applyAlignment="1">
      <alignment horizontal="center" vertical="center"/>
    </xf>
    <xf numFmtId="188" fontId="12" fillId="0" borderId="126" xfId="9" applyNumberFormat="1" applyFont="1" applyBorder="1" applyAlignment="1">
      <alignment horizontal="center" vertical="center"/>
    </xf>
    <xf numFmtId="0" fontId="12" fillId="5" borderId="127" xfId="9" applyNumberFormat="1" applyFont="1" applyFill="1" applyBorder="1" applyAlignment="1">
      <alignment horizontal="center" vertical="center"/>
    </xf>
    <xf numFmtId="0" fontId="12" fillId="5" borderId="125" xfId="9" applyNumberFormat="1" applyFont="1" applyFill="1" applyBorder="1" applyAlignment="1">
      <alignment horizontal="center" vertical="center"/>
    </xf>
    <xf numFmtId="0" fontId="12" fillId="5" borderId="128" xfId="9" applyNumberFormat="1" applyFont="1" applyFill="1" applyBorder="1" applyAlignment="1">
      <alignment horizontal="center" vertical="center"/>
    </xf>
    <xf numFmtId="0" fontId="12" fillId="5" borderId="129" xfId="9" applyNumberFormat="1" applyFont="1" applyFill="1" applyBorder="1" applyAlignment="1">
      <alignment horizontal="center" vertical="center"/>
    </xf>
    <xf numFmtId="0" fontId="12" fillId="5" borderId="130" xfId="9" applyNumberFormat="1" applyFont="1" applyFill="1" applyBorder="1" applyAlignment="1">
      <alignment horizontal="center" vertical="center"/>
    </xf>
    <xf numFmtId="0" fontId="12" fillId="5" borderId="131" xfId="9" applyNumberFormat="1" applyFont="1" applyFill="1" applyBorder="1" applyAlignment="1">
      <alignment horizontal="center" vertical="center"/>
    </xf>
    <xf numFmtId="0" fontId="22" fillId="0" borderId="132" xfId="9" applyNumberFormat="1" applyFont="1" applyBorder="1" applyAlignment="1">
      <alignment horizontal="right" vertical="center"/>
    </xf>
    <xf numFmtId="0" fontId="22" fillId="0" borderId="0" xfId="9" applyNumberFormat="1" applyFont="1" applyBorder="1" applyAlignment="1">
      <alignment horizontal="right" vertical="center"/>
    </xf>
    <xf numFmtId="3" fontId="0" fillId="10" borderId="0" xfId="0" applyNumberFormat="1" applyFont="1" applyFill="1" applyBorder="1" applyAlignment="1">
      <alignment horizontal="center" vertical="center"/>
    </xf>
    <xf numFmtId="3" fontId="44" fillId="0" borderId="0" xfId="0" applyNumberFormat="1" applyFont="1" applyFill="1" applyBorder="1" applyAlignment="1">
      <alignment horizontal="center" wrapText="1"/>
    </xf>
    <xf numFmtId="0" fontId="17" fillId="0" borderId="0" xfId="0" applyFont="1" applyFill="1" applyBorder="1" applyAlignment="1">
      <alignment horizontal="center" wrapText="1"/>
    </xf>
    <xf numFmtId="0" fontId="33" fillId="0" borderId="0" xfId="0" applyNumberFormat="1" applyFont="1" applyFill="1" applyBorder="1" applyAlignment="1">
      <alignment horizontal="center" vertical="center" wrapText="1"/>
    </xf>
    <xf numFmtId="0" fontId="17" fillId="0" borderId="0" xfId="0" applyFont="1" applyBorder="1" applyAlignment="1">
      <alignment horizontal="center" wrapText="1"/>
    </xf>
    <xf numFmtId="0" fontId="42" fillId="0" borderId="0" xfId="0"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0" fillId="0" borderId="46"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90" fontId="0" fillId="2" borderId="1" xfId="0" applyNumberFormat="1" applyFont="1" applyFill="1" applyBorder="1" applyAlignment="1">
      <alignment horizontal="center" vertical="center"/>
    </xf>
    <xf numFmtId="179" fontId="0" fillId="2" borderId="64" xfId="0" applyNumberFormat="1" applyFont="1" applyFill="1" applyBorder="1" applyAlignment="1">
      <alignment horizontal="center" vertical="center"/>
    </xf>
    <xf numFmtId="179" fontId="0" fillId="2" borderId="63" xfId="0" applyNumberFormat="1" applyFont="1" applyFill="1" applyBorder="1" applyAlignment="1">
      <alignment horizontal="center" vertical="center"/>
    </xf>
    <xf numFmtId="179" fontId="0" fillId="2" borderId="6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0" fontId="0" fillId="2" borderId="135" xfId="0" applyFont="1" applyFill="1" applyBorder="1" applyAlignment="1">
      <alignment horizontal="center"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179" fontId="0" fillId="2" borderId="47" xfId="0" applyNumberFormat="1" applyFont="1" applyFill="1" applyBorder="1" applyAlignment="1">
      <alignment horizontal="center" vertical="center"/>
    </xf>
    <xf numFmtId="179" fontId="0" fillId="2" borderId="46" xfId="0" applyNumberFormat="1" applyFont="1" applyFill="1" applyBorder="1" applyAlignment="1">
      <alignment horizontal="center" vertical="center"/>
    </xf>
    <xf numFmtId="179" fontId="0" fillId="2" borderId="2" xfId="0" applyNumberFormat="1" applyFont="1" applyFill="1" applyBorder="1" applyAlignment="1">
      <alignment horizontal="center" vertical="center"/>
    </xf>
    <xf numFmtId="3" fontId="0" fillId="2" borderId="22" xfId="0" applyNumberFormat="1" applyFont="1" applyFill="1" applyBorder="1" applyAlignment="1">
      <alignment horizontal="center" vertical="center"/>
    </xf>
    <xf numFmtId="0" fontId="0" fillId="2" borderId="22" xfId="0" applyFont="1" applyFill="1" applyBorder="1" applyAlignment="1">
      <alignment horizontal="center" vertical="center"/>
    </xf>
    <xf numFmtId="179" fontId="0" fillId="2" borderId="109" xfId="0" applyNumberFormat="1" applyFont="1" applyFill="1" applyBorder="1" applyAlignment="1">
      <alignment horizontal="right" vertical="center"/>
    </xf>
    <xf numFmtId="179" fontId="0" fillId="2" borderId="4" xfId="0" applyNumberFormat="1" applyFont="1" applyFill="1" applyBorder="1" applyAlignment="1">
      <alignment horizontal="right" vertical="center"/>
    </xf>
    <xf numFmtId="179" fontId="0" fillId="2" borderId="110" xfId="0" applyNumberFormat="1" applyFont="1" applyFill="1" applyBorder="1" applyAlignment="1">
      <alignment horizontal="right" vertical="center"/>
    </xf>
    <xf numFmtId="0" fontId="0" fillId="0" borderId="4" xfId="0" applyFont="1" applyBorder="1" applyAlignment="1">
      <alignment horizontal="left" vertical="center"/>
    </xf>
    <xf numFmtId="0" fontId="0" fillId="4" borderId="6"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5" xfId="0" applyFont="1" applyFill="1" applyBorder="1" applyAlignment="1">
      <alignment horizontal="center" vertical="center"/>
    </xf>
    <xf numFmtId="190" fontId="0" fillId="0" borderId="4" xfId="0" applyNumberFormat="1" applyFont="1" applyBorder="1" applyAlignment="1">
      <alignment horizontal="right" vertical="center"/>
    </xf>
    <xf numFmtId="180" fontId="0" fillId="0" borderId="4" xfId="0" applyNumberFormat="1" applyFont="1" applyBorder="1" applyAlignment="1">
      <alignment horizontal="right" vertical="center"/>
    </xf>
    <xf numFmtId="0" fontId="0" fillId="0" borderId="4" xfId="0" applyFont="1" applyBorder="1" applyAlignment="1">
      <alignment horizontal="right" vertical="center"/>
    </xf>
    <xf numFmtId="0" fontId="0" fillId="0" borderId="6" xfId="0" applyFont="1" applyBorder="1" applyAlignment="1">
      <alignment horizontal="right" vertical="center"/>
    </xf>
    <xf numFmtId="179" fontId="0" fillId="2" borderId="114" xfId="0" applyNumberFormat="1" applyFont="1" applyFill="1" applyBorder="1" applyAlignment="1">
      <alignment horizontal="right" vertical="center"/>
    </xf>
    <xf numFmtId="179" fontId="0" fillId="2" borderId="17" xfId="0" applyNumberFormat="1" applyFont="1" applyFill="1" applyBorder="1" applyAlignment="1">
      <alignment horizontal="right" vertical="center"/>
    </xf>
    <xf numFmtId="179" fontId="0" fillId="2" borderId="115" xfId="0" applyNumberFormat="1" applyFont="1" applyFill="1" applyBorder="1" applyAlignment="1">
      <alignment horizontal="right" vertical="center"/>
    </xf>
    <xf numFmtId="0" fontId="0" fillId="4" borderId="7" xfId="0" applyFont="1" applyFill="1" applyBorder="1" applyAlignment="1">
      <alignment horizontal="center" vertical="center"/>
    </xf>
    <xf numFmtId="0" fontId="0" fillId="4" borderId="22" xfId="0" applyFont="1" applyFill="1" applyBorder="1" applyAlignment="1">
      <alignment horizontal="center" vertical="center"/>
    </xf>
    <xf numFmtId="3" fontId="0" fillId="0" borderId="4" xfId="0" applyNumberFormat="1" applyFont="1" applyBorder="1" applyAlignment="1">
      <alignment horizontal="right" vertical="center"/>
    </xf>
    <xf numFmtId="0" fontId="0" fillId="0" borderId="111" xfId="0" applyFont="1" applyBorder="1" applyAlignment="1">
      <alignment horizontal="center" vertical="center" wrapText="1"/>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9" xfId="0" applyFont="1" applyBorder="1" applyAlignment="1">
      <alignment horizontal="center" vertical="center"/>
    </xf>
    <xf numFmtId="0" fontId="0" fillId="0" borderId="4" xfId="0" applyFont="1" applyBorder="1" applyAlignment="1">
      <alignment horizontal="center" vertical="center"/>
    </xf>
    <xf numFmtId="0" fontId="0" fillId="0" borderId="110" xfId="0" applyFont="1" applyBorder="1" applyAlignment="1">
      <alignment horizontal="center" vertical="center"/>
    </xf>
    <xf numFmtId="0" fontId="0" fillId="0" borderId="6" xfId="0" applyFont="1" applyBorder="1" applyAlignment="1">
      <alignment horizontal="center" vertical="center"/>
    </xf>
    <xf numFmtId="0" fontId="0" fillId="0" borderId="49"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left" vertical="center"/>
    </xf>
    <xf numFmtId="190" fontId="0" fillId="0" borderId="16" xfId="0" applyNumberFormat="1" applyFont="1" applyBorder="1" applyAlignment="1">
      <alignment horizontal="right" vertical="center"/>
    </xf>
    <xf numFmtId="0" fontId="0" fillId="0" borderId="16" xfId="0" applyFont="1" applyBorder="1" applyAlignment="1">
      <alignment horizontal="center" vertical="center"/>
    </xf>
    <xf numFmtId="0" fontId="0" fillId="0" borderId="77" xfId="0" applyFont="1" applyBorder="1" applyAlignment="1">
      <alignment horizontal="center" vertical="center"/>
    </xf>
    <xf numFmtId="0" fontId="0" fillId="0" borderId="0" xfId="0" applyNumberFormat="1"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shrinkToFit="1"/>
    </xf>
    <xf numFmtId="0" fontId="0" fillId="4" borderId="4" xfId="0" applyFont="1" applyFill="1" applyBorder="1" applyAlignment="1">
      <alignment horizontal="center" vertical="center" shrinkToFit="1"/>
    </xf>
    <xf numFmtId="0" fontId="0" fillId="0" borderId="16" xfId="0" applyFont="1" applyBorder="1" applyAlignment="1">
      <alignment horizontal="center" vertical="center" shrinkToFit="1"/>
    </xf>
    <xf numFmtId="179" fontId="0" fillId="0" borderId="4" xfId="0" applyNumberFormat="1" applyFont="1" applyBorder="1" applyAlignment="1">
      <alignment horizontal="center" vertical="center" shrinkToFit="1"/>
    </xf>
    <xf numFmtId="177" fontId="0" fillId="2" borderId="6" xfId="0" applyNumberFormat="1" applyFont="1" applyFill="1" applyBorder="1" applyAlignment="1">
      <alignment vertical="center" shrinkToFit="1"/>
    </xf>
    <xf numFmtId="177" fontId="0" fillId="2" borderId="49" xfId="0" applyNumberFormat="1" applyFont="1" applyFill="1" applyBorder="1" applyAlignment="1">
      <alignment vertical="center" shrinkToFit="1"/>
    </xf>
    <xf numFmtId="177" fontId="0" fillId="2" borderId="5" xfId="0" applyNumberFormat="1" applyFont="1" applyFill="1" applyBorder="1" applyAlignment="1">
      <alignment vertical="center" shrinkToFit="1"/>
    </xf>
    <xf numFmtId="177" fontId="0" fillId="2" borderId="22" xfId="0" applyNumberFormat="1" applyFont="1" applyFill="1" applyBorder="1" applyAlignment="1">
      <alignment horizontal="center" vertical="center"/>
    </xf>
    <xf numFmtId="179" fontId="0" fillId="0" borderId="14" xfId="0" applyNumberFormat="1" applyFont="1" applyBorder="1" applyAlignment="1">
      <alignment horizontal="center" vertical="center" shrinkToFit="1"/>
    </xf>
    <xf numFmtId="177" fontId="0" fillId="2" borderId="74" xfId="0" applyNumberFormat="1" applyFont="1" applyFill="1" applyBorder="1" applyAlignment="1">
      <alignment vertical="center" shrinkToFit="1"/>
    </xf>
    <xf numFmtId="177" fontId="0" fillId="2" borderId="75" xfId="0" applyNumberFormat="1" applyFont="1" applyFill="1" applyBorder="1" applyAlignment="1">
      <alignment vertical="center" shrinkToFit="1"/>
    </xf>
    <xf numFmtId="177" fontId="0" fillId="2" borderId="76" xfId="0" applyNumberFormat="1" applyFont="1" applyFill="1" applyBorder="1" applyAlignment="1">
      <alignment vertical="center" shrinkToFit="1"/>
    </xf>
    <xf numFmtId="0" fontId="0" fillId="0" borderId="64" xfId="0" applyFont="1" applyBorder="1" applyAlignment="1">
      <alignment horizontal="center" vertical="center" wrapText="1" shrinkToFit="1"/>
    </xf>
    <xf numFmtId="0" fontId="0" fillId="0" borderId="63"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64" xfId="0" applyFont="1" applyBorder="1" applyAlignment="1">
      <alignment horizontal="center" vertical="center" shrinkToFit="1"/>
    </xf>
    <xf numFmtId="180" fontId="0" fillId="2" borderId="47" xfId="0" applyNumberFormat="1" applyFont="1" applyFill="1" applyBorder="1" applyAlignment="1">
      <alignment horizontal="right" vertical="center" shrinkToFit="1"/>
    </xf>
    <xf numFmtId="180" fontId="0" fillId="2" borderId="46" xfId="0" applyNumberFormat="1" applyFont="1" applyFill="1" applyBorder="1" applyAlignment="1">
      <alignment horizontal="right" vertical="center" shrinkToFit="1"/>
    </xf>
    <xf numFmtId="180" fontId="0" fillId="2" borderId="2" xfId="0" applyNumberFormat="1" applyFont="1" applyFill="1" applyBorder="1" applyAlignment="1">
      <alignment horizontal="right" vertical="center" shrinkToFit="1"/>
    </xf>
    <xf numFmtId="179" fontId="0" fillId="8" borderId="4" xfId="0" applyNumberFormat="1" applyFont="1" applyFill="1" applyBorder="1" applyAlignment="1">
      <alignment horizontal="center" vertical="center" shrinkToFit="1"/>
    </xf>
    <xf numFmtId="179" fontId="0" fillId="2" borderId="4" xfId="0" applyNumberFormat="1"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0" fillId="0" borderId="7"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Border="1" applyAlignment="1">
      <alignment horizontal="center" vertical="center" shrinkToFit="1"/>
    </xf>
    <xf numFmtId="0" fontId="6" fillId="0" borderId="6" xfId="4" applyFont="1" applyBorder="1" applyAlignment="1">
      <alignment horizontal="center" vertical="center" shrinkToFit="1"/>
    </xf>
    <xf numFmtId="0" fontId="6" fillId="0" borderId="49" xfId="4" applyFont="1" applyBorder="1" applyAlignment="1">
      <alignment horizontal="center" vertical="center" shrinkToFit="1"/>
    </xf>
    <xf numFmtId="0" fontId="6" fillId="0" borderId="5" xfId="4" applyFont="1" applyBorder="1" applyAlignment="1">
      <alignment horizontal="center" vertical="center" shrinkToFit="1"/>
    </xf>
    <xf numFmtId="177" fontId="6" fillId="0" borderId="1" xfId="4" applyNumberFormat="1" applyFont="1" applyBorder="1" applyAlignment="1">
      <alignment horizontal="center" vertical="center"/>
    </xf>
    <xf numFmtId="0" fontId="9" fillId="0" borderId="6" xfId="4" applyFont="1" applyBorder="1" applyAlignment="1">
      <alignment horizontal="center" vertical="center"/>
    </xf>
    <xf numFmtId="0" fontId="9" fillId="0" borderId="5" xfId="4" applyFont="1" applyBorder="1" applyAlignment="1">
      <alignment horizontal="center" vertical="center"/>
    </xf>
    <xf numFmtId="0" fontId="6" fillId="0" borderId="1" xfId="4" applyFont="1" applyBorder="1" applyAlignment="1">
      <alignment horizontal="center" vertical="center" shrinkToFit="1"/>
    </xf>
    <xf numFmtId="180" fontId="6" fillId="0" borderId="5" xfId="4" applyNumberFormat="1" applyFont="1" applyBorder="1" applyAlignment="1">
      <alignment horizontal="center" vertical="center" shrinkToFit="1"/>
    </xf>
  </cellXfs>
  <cellStyles count="12">
    <cellStyle name="桁区切り" xfId="1" builtinId="6"/>
    <cellStyle name="桁区切り 2" xfId="2"/>
    <cellStyle name="通貨 2" xfId="3"/>
    <cellStyle name="標準" xfId="0" builtinId="0"/>
    <cellStyle name="標準 2" xfId="4"/>
    <cellStyle name="標準 2 2" xfId="5"/>
    <cellStyle name="標準 2 3" xfId="6"/>
    <cellStyle name="標準 2 4" xfId="7"/>
    <cellStyle name="標準_070518理論償還表（すだれ）：⑲試算" xfId="8"/>
    <cellStyle name="標準_190711正誤（地下鉄）　⑲地域振興費（県分）★算出資料★（事業費補正）" xfId="9"/>
    <cellStyle name="標準_⑳地域振興費（事業費補正）・小比類巻" xfId="10"/>
    <cellStyle name="標準_H20参考資料 標準財政規模"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1"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52"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53"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4"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5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5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5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9"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0"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1"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62"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63"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64"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65"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66"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7"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8"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16569"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70"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71"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72"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73"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74"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75"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76"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78"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79"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0"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81"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2"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83"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4"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85"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6"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7"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8"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89"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0"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1"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2"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93"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94"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95"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96"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7"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8"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9"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600"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601"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602"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603"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0"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1"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2"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3"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4"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5"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6"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7"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8"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9"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20"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1"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22"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3"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24"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5"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6"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7"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8"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9"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0"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31"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32"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3"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612673" name="Line 1"/>
        <xdr:cNvSpPr>
          <a:spLocks noChangeShapeType="1"/>
        </xdr:cNvSpPr>
      </xdr:nvSpPr>
      <xdr:spPr bwMode="auto">
        <a:xfrm>
          <a:off x="21717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12674" name="Line 2"/>
        <xdr:cNvSpPr>
          <a:spLocks noChangeShapeType="1"/>
        </xdr:cNvSpPr>
      </xdr:nvSpPr>
      <xdr:spPr bwMode="auto">
        <a:xfrm>
          <a:off x="811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75" name="Line 3"/>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76" name="Line 4"/>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77" name="Line 5"/>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12678" name="Line 6"/>
        <xdr:cNvSpPr>
          <a:spLocks noChangeShapeType="1"/>
        </xdr:cNvSpPr>
      </xdr:nvSpPr>
      <xdr:spPr bwMode="auto">
        <a:xfrm>
          <a:off x="811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12679" name="Line 7"/>
        <xdr:cNvSpPr>
          <a:spLocks noChangeShapeType="1"/>
        </xdr:cNvSpPr>
      </xdr:nvSpPr>
      <xdr:spPr bwMode="auto">
        <a:xfrm>
          <a:off x="8115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12680" name="Line 8"/>
        <xdr:cNvSpPr>
          <a:spLocks noChangeShapeType="1"/>
        </xdr:cNvSpPr>
      </xdr:nvSpPr>
      <xdr:spPr bwMode="auto">
        <a:xfrm>
          <a:off x="21717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606815" name="Line 6"/>
        <xdr:cNvSpPr>
          <a:spLocks noChangeShapeType="1"/>
        </xdr:cNvSpPr>
      </xdr:nvSpPr>
      <xdr:spPr bwMode="auto">
        <a:xfrm>
          <a:off x="215265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16" name="Line 7"/>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17" name="Line 12"/>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06818" name="Line 13"/>
        <xdr:cNvSpPr>
          <a:spLocks noChangeShapeType="1"/>
        </xdr:cNvSpPr>
      </xdr:nvSpPr>
      <xdr:spPr bwMode="auto">
        <a:xfrm>
          <a:off x="215265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06819" name="Line 15"/>
        <xdr:cNvSpPr>
          <a:spLocks noChangeShapeType="1"/>
        </xdr:cNvSpPr>
      </xdr:nvSpPr>
      <xdr:spPr bwMode="auto">
        <a:xfrm>
          <a:off x="215265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606820" name="Line 16"/>
        <xdr:cNvSpPr>
          <a:spLocks noChangeShapeType="1"/>
        </xdr:cNvSpPr>
      </xdr:nvSpPr>
      <xdr:spPr bwMode="auto">
        <a:xfrm>
          <a:off x="7867650" y="157162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21" name="Line 17"/>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606822" name="Line 18"/>
        <xdr:cNvSpPr>
          <a:spLocks noChangeShapeType="1"/>
        </xdr:cNvSpPr>
      </xdr:nvSpPr>
      <xdr:spPr bwMode="auto">
        <a:xfrm>
          <a:off x="786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1" name="Line 16"/>
        <xdr:cNvSpPr>
          <a:spLocks noChangeShapeType="1"/>
        </xdr:cNvSpPr>
      </xdr:nvSpPr>
      <xdr:spPr bwMode="auto">
        <a:xfrm>
          <a:off x="7086600" y="1264920"/>
          <a:ext cx="0" cy="281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23</xdr:col>
      <xdr:colOff>0</xdr:colOff>
      <xdr:row>27</xdr:row>
      <xdr:rowOff>0</xdr:rowOff>
    </xdr:to>
    <xdr:sp macro="" textlink="">
      <xdr:nvSpPr>
        <xdr:cNvPr id="12" name="Line 16"/>
        <xdr:cNvSpPr>
          <a:spLocks noChangeShapeType="1"/>
        </xdr:cNvSpPr>
      </xdr:nvSpPr>
      <xdr:spPr bwMode="auto">
        <a:xfrm>
          <a:off x="1943100" y="7185660"/>
          <a:ext cx="2674620" cy="281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362200" y="0"/>
          <a:ext cx="26841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7711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7711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7711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41"/>
  <sheetViews>
    <sheetView showGridLines="0" tabSelected="1" view="pageBreakPreview" zoomScaleNormal="100" zoomScaleSheetLayoutView="100" workbookViewId="0">
      <selection activeCell="K9" sqref="K9:N9"/>
    </sheetView>
  </sheetViews>
  <sheetFormatPr defaultColWidth="5.77734375" defaultRowHeight="18.75" customHeight="1"/>
  <cols>
    <col min="1" max="1" width="5.77734375" style="1" customWidth="1"/>
    <col min="2" max="2" width="5.77734375" style="43" customWidth="1"/>
    <col min="3" max="10" width="5.77734375" style="1" customWidth="1"/>
    <col min="11" max="14" width="5.77734375" style="292" customWidth="1"/>
    <col min="15" max="16384" width="5.77734375" style="1"/>
  </cols>
  <sheetData>
    <row r="1" spans="1:16" ht="18.75" customHeight="1">
      <c r="A1" s="6"/>
      <c r="B1" s="6"/>
      <c r="C1" s="6"/>
      <c r="D1" s="6"/>
      <c r="E1" s="6"/>
      <c r="F1" s="6"/>
      <c r="G1" s="6"/>
      <c r="H1" s="6"/>
      <c r="I1" s="6"/>
      <c r="J1" s="6"/>
      <c r="K1" s="6"/>
      <c r="L1" s="6"/>
      <c r="M1" s="6"/>
      <c r="N1" s="6"/>
      <c r="O1" s="6"/>
    </row>
    <row r="3" spans="1:16" ht="18.75" customHeight="1">
      <c r="F3" s="761" t="s">
        <v>33</v>
      </c>
      <c r="G3" s="762"/>
      <c r="H3" s="761" t="s">
        <v>0</v>
      </c>
      <c r="I3" s="762"/>
      <c r="J3" s="761" t="s">
        <v>34</v>
      </c>
      <c r="K3" s="762"/>
      <c r="L3" s="761" t="s">
        <v>35</v>
      </c>
      <c r="M3" s="762"/>
      <c r="N3" s="761" t="s">
        <v>36</v>
      </c>
      <c r="O3" s="762"/>
    </row>
    <row r="4" spans="1:16" ht="18.75" customHeight="1">
      <c r="F4" s="763"/>
      <c r="G4" s="764"/>
      <c r="H4" s="763"/>
      <c r="I4" s="764"/>
      <c r="J4" s="763"/>
      <c r="K4" s="764"/>
      <c r="L4" s="763"/>
      <c r="M4" s="764"/>
      <c r="N4" s="767"/>
      <c r="O4" s="768"/>
    </row>
    <row r="5" spans="1:16" ht="18.75" customHeight="1">
      <c r="F5" s="765"/>
      <c r="G5" s="766"/>
      <c r="H5" s="765"/>
      <c r="I5" s="766"/>
      <c r="J5" s="765"/>
      <c r="K5" s="766"/>
      <c r="L5" s="765"/>
      <c r="M5" s="766"/>
      <c r="N5" s="769"/>
      <c r="O5" s="770"/>
    </row>
    <row r="6" spans="1:16" ht="18.75" customHeight="1">
      <c r="G6" s="42"/>
      <c r="H6" s="42"/>
      <c r="I6" s="42"/>
      <c r="J6" s="42"/>
      <c r="K6" s="282"/>
      <c r="L6" s="282"/>
      <c r="M6" s="282"/>
      <c r="N6" s="282"/>
    </row>
    <row r="7" spans="1:16" ht="18.75" customHeight="1">
      <c r="K7" s="283"/>
      <c r="L7" s="283"/>
      <c r="M7" s="283"/>
      <c r="N7" s="283" t="s">
        <v>37</v>
      </c>
    </row>
    <row r="8" spans="1:16" ht="18.75" customHeight="1">
      <c r="A8" s="771" t="s">
        <v>38</v>
      </c>
      <c r="B8" s="772"/>
      <c r="C8" s="772"/>
      <c r="D8" s="772"/>
      <c r="E8" s="772"/>
      <c r="F8" s="773"/>
      <c r="G8" s="771" t="s">
        <v>39</v>
      </c>
      <c r="H8" s="772"/>
      <c r="I8" s="772"/>
      <c r="J8" s="773"/>
      <c r="K8" s="774" t="s">
        <v>3</v>
      </c>
      <c r="L8" s="775"/>
      <c r="M8" s="775"/>
      <c r="N8" s="776"/>
      <c r="O8" s="284"/>
    </row>
    <row r="9" spans="1:16" ht="18.75" customHeight="1">
      <c r="A9" s="285" t="s">
        <v>1</v>
      </c>
      <c r="B9" s="286"/>
      <c r="C9" s="772" t="s">
        <v>31</v>
      </c>
      <c r="D9" s="772"/>
      <c r="E9" s="772"/>
      <c r="F9" s="773"/>
      <c r="G9" s="777" t="s">
        <v>40</v>
      </c>
      <c r="H9" s="778"/>
      <c r="I9" s="778"/>
      <c r="J9" s="779"/>
      <c r="K9" s="780" t="e">
        <f>●道路橋りょう費!J244</f>
        <v>#DIV/0!</v>
      </c>
      <c r="L9" s="781"/>
      <c r="M9" s="781"/>
      <c r="N9" s="782"/>
      <c r="O9" s="284" t="s">
        <v>32</v>
      </c>
    </row>
    <row r="10" spans="1:16" ht="18.75" customHeight="1">
      <c r="A10" s="285" t="s">
        <v>12</v>
      </c>
      <c r="B10" s="286"/>
      <c r="C10" s="772" t="s">
        <v>16</v>
      </c>
      <c r="D10" s="772"/>
      <c r="E10" s="772"/>
      <c r="F10" s="773"/>
      <c r="G10" s="777" t="s">
        <v>41</v>
      </c>
      <c r="H10" s="778"/>
      <c r="I10" s="778"/>
      <c r="J10" s="779"/>
      <c r="K10" s="780" t="e">
        <f>●河川費!J122</f>
        <v>#DIV/0!</v>
      </c>
      <c r="L10" s="781"/>
      <c r="M10" s="781"/>
      <c r="N10" s="782"/>
      <c r="O10" s="284" t="s">
        <v>21</v>
      </c>
    </row>
    <row r="11" spans="1:16" ht="18.75" customHeight="1">
      <c r="A11" s="287" t="s">
        <v>17</v>
      </c>
      <c r="B11" s="286">
        <v>1</v>
      </c>
      <c r="C11" s="772" t="s">
        <v>11</v>
      </c>
      <c r="D11" s="772"/>
      <c r="E11" s="772"/>
      <c r="F11" s="773"/>
      <c r="G11" s="777" t="s">
        <v>42</v>
      </c>
      <c r="H11" s="778"/>
      <c r="I11" s="778"/>
      <c r="J11" s="779"/>
      <c r="K11" s="783">
        <f>+'●港湾費（港湾）'!J38</f>
        <v>0</v>
      </c>
      <c r="L11" s="784"/>
      <c r="M11" s="784"/>
      <c r="N11" s="785"/>
      <c r="O11" s="284" t="s">
        <v>13</v>
      </c>
    </row>
    <row r="12" spans="1:16" ht="18.75" customHeight="1">
      <c r="A12" s="288"/>
      <c r="B12" s="286">
        <v>2</v>
      </c>
      <c r="C12" s="772" t="s">
        <v>14</v>
      </c>
      <c r="D12" s="772"/>
      <c r="E12" s="772"/>
      <c r="F12" s="773"/>
      <c r="G12" s="777" t="s">
        <v>42</v>
      </c>
      <c r="H12" s="778"/>
      <c r="I12" s="778"/>
      <c r="J12" s="779"/>
      <c r="K12" s="783">
        <f>+'●港湾費（漁港）'!J38</f>
        <v>0</v>
      </c>
      <c r="L12" s="784"/>
      <c r="M12" s="784"/>
      <c r="N12" s="785"/>
      <c r="O12" s="284" t="s">
        <v>15</v>
      </c>
    </row>
    <row r="13" spans="1:16" ht="18.75" customHeight="1">
      <c r="A13" s="285" t="s">
        <v>18</v>
      </c>
      <c r="B13" s="286"/>
      <c r="C13" s="772" t="s">
        <v>43</v>
      </c>
      <c r="D13" s="772"/>
      <c r="E13" s="772"/>
      <c r="F13" s="773"/>
      <c r="G13" s="777" t="s">
        <v>44</v>
      </c>
      <c r="H13" s="778"/>
      <c r="I13" s="778"/>
      <c r="J13" s="779"/>
      <c r="K13" s="780">
        <f>+●高等学校費!J36</f>
        <v>0</v>
      </c>
      <c r="L13" s="781"/>
      <c r="M13" s="781"/>
      <c r="N13" s="782"/>
      <c r="O13" s="284" t="s">
        <v>45</v>
      </c>
      <c r="P13" s="289"/>
    </row>
    <row r="14" spans="1:16" ht="18.75" customHeight="1">
      <c r="A14" s="285" t="s">
        <v>19</v>
      </c>
      <c r="B14" s="286"/>
      <c r="C14" s="772" t="s">
        <v>46</v>
      </c>
      <c r="D14" s="772"/>
      <c r="E14" s="772"/>
      <c r="F14" s="773"/>
      <c r="G14" s="777" t="s">
        <v>47</v>
      </c>
      <c r="H14" s="778"/>
      <c r="I14" s="778"/>
      <c r="J14" s="779"/>
      <c r="K14" s="783">
        <f>●衛生費!K238</f>
        <v>0</v>
      </c>
      <c r="L14" s="784"/>
      <c r="M14" s="784"/>
      <c r="N14" s="785"/>
      <c r="O14" s="284" t="s">
        <v>48</v>
      </c>
    </row>
    <row r="15" spans="1:16" ht="18.75" customHeight="1">
      <c r="A15" s="285" t="s">
        <v>23</v>
      </c>
      <c r="B15" s="286"/>
      <c r="C15" s="772" t="s">
        <v>49</v>
      </c>
      <c r="D15" s="772"/>
      <c r="E15" s="772"/>
      <c r="F15" s="773"/>
      <c r="G15" s="777" t="s">
        <v>50</v>
      </c>
      <c r="H15" s="778"/>
      <c r="I15" s="778"/>
      <c r="J15" s="779"/>
      <c r="K15" s="783">
        <f>●高齢者保健福祉費!J20</f>
        <v>0</v>
      </c>
      <c r="L15" s="784"/>
      <c r="M15" s="784"/>
      <c r="N15" s="785"/>
      <c r="O15" s="284" t="s">
        <v>29</v>
      </c>
    </row>
    <row r="16" spans="1:16" ht="18.75" customHeight="1">
      <c r="A16" s="285" t="s">
        <v>20</v>
      </c>
      <c r="B16" s="286"/>
      <c r="C16" s="772" t="s">
        <v>22</v>
      </c>
      <c r="D16" s="772"/>
      <c r="E16" s="772"/>
      <c r="F16" s="773"/>
      <c r="G16" s="777" t="s">
        <v>51</v>
      </c>
      <c r="H16" s="778"/>
      <c r="I16" s="778"/>
      <c r="J16" s="779"/>
      <c r="K16" s="780" t="e">
        <f>'●農業行政費(2)'!J155</f>
        <v>#DIV/0!</v>
      </c>
      <c r="L16" s="781"/>
      <c r="M16" s="781"/>
      <c r="N16" s="782"/>
      <c r="O16" s="284" t="s">
        <v>26</v>
      </c>
    </row>
    <row r="17" spans="1:15" ht="18.75" customHeight="1">
      <c r="A17" s="285" t="s">
        <v>24</v>
      </c>
      <c r="B17" s="286"/>
      <c r="C17" s="772" t="s">
        <v>27</v>
      </c>
      <c r="D17" s="772"/>
      <c r="E17" s="772"/>
      <c r="F17" s="773"/>
      <c r="G17" s="777" t="s">
        <v>52</v>
      </c>
      <c r="H17" s="778"/>
      <c r="I17" s="778"/>
      <c r="J17" s="779"/>
      <c r="K17" s="780" t="e">
        <f>●林野行政費!J78</f>
        <v>#DIV/0!</v>
      </c>
      <c r="L17" s="781"/>
      <c r="M17" s="781"/>
      <c r="N17" s="782"/>
      <c r="O17" s="284" t="s">
        <v>28</v>
      </c>
    </row>
    <row r="18" spans="1:15" ht="18.75" customHeight="1">
      <c r="A18" s="285" t="s">
        <v>25</v>
      </c>
      <c r="B18" s="286"/>
      <c r="C18" s="772" t="s">
        <v>53</v>
      </c>
      <c r="D18" s="772"/>
      <c r="E18" s="772"/>
      <c r="F18" s="773"/>
      <c r="G18" s="777" t="s">
        <v>47</v>
      </c>
      <c r="H18" s="778"/>
      <c r="I18" s="778"/>
      <c r="J18" s="779"/>
      <c r="K18" s="780">
        <f>+●地域振興費・その３!J520</f>
        <v>0</v>
      </c>
      <c r="L18" s="781"/>
      <c r="M18" s="781"/>
      <c r="N18" s="782"/>
      <c r="O18" s="284" t="s">
        <v>30</v>
      </c>
    </row>
    <row r="19" spans="1:15" ht="18.75" customHeight="1" thickBot="1">
      <c r="A19" s="285" t="s">
        <v>54</v>
      </c>
      <c r="B19" s="286"/>
      <c r="C19" s="772" t="s">
        <v>55</v>
      </c>
      <c r="D19" s="772"/>
      <c r="E19" s="772"/>
      <c r="F19" s="773"/>
      <c r="G19" s="796"/>
      <c r="H19" s="797"/>
      <c r="I19" s="797"/>
      <c r="J19" s="798"/>
      <c r="K19" s="799" t="e">
        <f>K41</f>
        <v>#DIV/0!</v>
      </c>
      <c r="L19" s="800"/>
      <c r="M19" s="800"/>
      <c r="N19" s="801"/>
      <c r="O19" s="284" t="s">
        <v>56</v>
      </c>
    </row>
    <row r="20" spans="1:15" ht="18.75" customHeight="1" thickBot="1">
      <c r="A20" s="290"/>
      <c r="B20" s="290"/>
      <c r="C20" s="291"/>
      <c r="D20" s="291"/>
      <c r="E20" s="291"/>
      <c r="F20" s="291"/>
      <c r="G20" s="786" t="s">
        <v>57</v>
      </c>
      <c r="H20" s="787"/>
      <c r="I20" s="787"/>
      <c r="J20" s="788"/>
      <c r="K20" s="789" t="e">
        <f>SUM(K9:N19)</f>
        <v>#DIV/0!</v>
      </c>
      <c r="L20" s="790"/>
      <c r="M20" s="790"/>
      <c r="N20" s="791"/>
      <c r="O20" s="284"/>
    </row>
    <row r="23" spans="1:15" ht="18.75" customHeight="1">
      <c r="A23" s="1" t="s">
        <v>58</v>
      </c>
    </row>
    <row r="24" spans="1:15" ht="18.75" customHeight="1">
      <c r="A24" s="293">
        <v>10</v>
      </c>
      <c r="B24" s="286">
        <v>1</v>
      </c>
      <c r="C24" s="792" t="s">
        <v>2</v>
      </c>
      <c r="D24" s="792"/>
      <c r="E24" s="792"/>
      <c r="F24" s="792"/>
      <c r="G24" s="792"/>
      <c r="H24" s="792"/>
      <c r="I24" s="792"/>
      <c r="J24" s="793"/>
      <c r="K24" s="780" t="e">
        <f>●災害復旧費!AC15</f>
        <v>#DIV/0!</v>
      </c>
      <c r="L24" s="794"/>
      <c r="M24" s="794"/>
      <c r="N24" s="795"/>
      <c r="O24" s="284" t="s">
        <v>4</v>
      </c>
    </row>
    <row r="25" spans="1:15" ht="18.75" customHeight="1">
      <c r="A25" s="294"/>
      <c r="B25" s="286">
        <v>2</v>
      </c>
      <c r="C25" s="792" t="s">
        <v>59</v>
      </c>
      <c r="D25" s="792"/>
      <c r="E25" s="792"/>
      <c r="F25" s="792"/>
      <c r="G25" s="792"/>
      <c r="H25" s="792"/>
      <c r="I25" s="792"/>
      <c r="J25" s="793"/>
      <c r="K25" s="780">
        <f>'●補正（10以前）'!J17</f>
        <v>0</v>
      </c>
      <c r="L25" s="794"/>
      <c r="M25" s="794"/>
      <c r="N25" s="795"/>
      <c r="O25" s="284" t="s">
        <v>5</v>
      </c>
    </row>
    <row r="26" spans="1:15" ht="18.75" customHeight="1">
      <c r="A26" s="294"/>
      <c r="B26" s="286">
        <v>3</v>
      </c>
      <c r="C26" s="792" t="s">
        <v>60</v>
      </c>
      <c r="D26" s="792"/>
      <c r="E26" s="792"/>
      <c r="F26" s="792"/>
      <c r="G26" s="792"/>
      <c r="H26" s="792"/>
      <c r="I26" s="792"/>
      <c r="J26" s="793"/>
      <c r="K26" s="780">
        <f>'●補正（11以降）'!J43</f>
        <v>0</v>
      </c>
      <c r="L26" s="794"/>
      <c r="M26" s="794"/>
      <c r="N26" s="795"/>
      <c r="O26" s="284" t="s">
        <v>6</v>
      </c>
    </row>
    <row r="27" spans="1:15" ht="18.75" customHeight="1">
      <c r="A27" s="294"/>
      <c r="B27" s="286">
        <v>4</v>
      </c>
      <c r="C27" s="792" t="s">
        <v>637</v>
      </c>
      <c r="D27" s="792"/>
      <c r="E27" s="792"/>
      <c r="F27" s="792"/>
      <c r="G27" s="792"/>
      <c r="H27" s="792"/>
      <c r="I27" s="792"/>
      <c r="J27" s="793"/>
      <c r="K27" s="780">
        <f>●減収補填債!J30</f>
        <v>0</v>
      </c>
      <c r="L27" s="794"/>
      <c r="M27" s="794"/>
      <c r="N27" s="795"/>
      <c r="O27" s="284" t="s">
        <v>7</v>
      </c>
    </row>
    <row r="28" spans="1:15" ht="18.75" customHeight="1">
      <c r="A28" s="294"/>
      <c r="B28" s="286">
        <v>5</v>
      </c>
      <c r="C28" s="792" t="s">
        <v>8</v>
      </c>
      <c r="D28" s="792"/>
      <c r="E28" s="792"/>
      <c r="F28" s="792"/>
      <c r="G28" s="792"/>
      <c r="H28" s="792"/>
      <c r="I28" s="792"/>
      <c r="J28" s="793"/>
      <c r="K28" s="802"/>
      <c r="L28" s="803"/>
      <c r="M28" s="803"/>
      <c r="N28" s="804"/>
      <c r="O28" s="284"/>
    </row>
    <row r="29" spans="1:15" ht="18.75" customHeight="1">
      <c r="A29" s="294"/>
      <c r="B29" s="286">
        <v>6</v>
      </c>
      <c r="C29" s="792" t="s">
        <v>61</v>
      </c>
      <c r="D29" s="792"/>
      <c r="E29" s="792"/>
      <c r="F29" s="792"/>
      <c r="G29" s="792"/>
      <c r="H29" s="792"/>
      <c r="I29" s="792"/>
      <c r="J29" s="793"/>
      <c r="K29" s="780">
        <f>●臨時財政特例!J9</f>
        <v>0</v>
      </c>
      <c r="L29" s="794"/>
      <c r="M29" s="794"/>
      <c r="N29" s="795"/>
      <c r="O29" s="284" t="s">
        <v>726</v>
      </c>
    </row>
    <row r="30" spans="1:15" ht="18.75" customHeight="1">
      <c r="A30" s="294"/>
      <c r="B30" s="286">
        <v>7</v>
      </c>
      <c r="C30" s="792" t="s">
        <v>9</v>
      </c>
      <c r="D30" s="792"/>
      <c r="E30" s="792"/>
      <c r="F30" s="792"/>
      <c r="G30" s="792"/>
      <c r="H30" s="792"/>
      <c r="I30" s="792"/>
      <c r="J30" s="793"/>
      <c r="K30" s="780">
        <f>●財源対策債!J33</f>
        <v>0</v>
      </c>
      <c r="L30" s="794"/>
      <c r="M30" s="794"/>
      <c r="N30" s="795"/>
      <c r="O30" s="284" t="s">
        <v>725</v>
      </c>
    </row>
    <row r="31" spans="1:15" ht="18.75" customHeight="1">
      <c r="A31" s="294"/>
      <c r="B31" s="286">
        <v>8</v>
      </c>
      <c r="C31" s="792" t="s">
        <v>635</v>
      </c>
      <c r="D31" s="792"/>
      <c r="E31" s="792"/>
      <c r="F31" s="792"/>
      <c r="G31" s="792"/>
      <c r="H31" s="792"/>
      <c r="I31" s="792"/>
      <c r="J31" s="793"/>
      <c r="K31" s="780">
        <f>●減税補填債!J20</f>
        <v>0</v>
      </c>
      <c r="L31" s="794"/>
      <c r="M31" s="794"/>
      <c r="N31" s="795"/>
      <c r="O31" s="284" t="s">
        <v>724</v>
      </c>
    </row>
    <row r="32" spans="1:15" ht="18.75" customHeight="1">
      <c r="A32" s="294"/>
      <c r="B32" s="286">
        <v>9</v>
      </c>
      <c r="C32" s="792" t="s">
        <v>636</v>
      </c>
      <c r="D32" s="792"/>
      <c r="E32" s="792"/>
      <c r="F32" s="792"/>
      <c r="G32" s="792"/>
      <c r="H32" s="792"/>
      <c r="I32" s="792"/>
      <c r="J32" s="793"/>
      <c r="K32" s="780">
        <f>●臨時税収補填・臨時財政対策!J10</f>
        <v>0</v>
      </c>
      <c r="L32" s="794"/>
      <c r="M32" s="794"/>
      <c r="N32" s="795"/>
      <c r="O32" s="284" t="s">
        <v>723</v>
      </c>
    </row>
    <row r="33" spans="1:15" ht="18.75" customHeight="1">
      <c r="A33" s="294"/>
      <c r="B33" s="286">
        <v>10</v>
      </c>
      <c r="C33" s="792" t="s">
        <v>10</v>
      </c>
      <c r="D33" s="792"/>
      <c r="E33" s="792"/>
      <c r="F33" s="792"/>
      <c r="G33" s="792"/>
      <c r="H33" s="792"/>
      <c r="I33" s="792"/>
      <c r="J33" s="793"/>
      <c r="K33" s="780">
        <f>●臨時税収補填・臨時財政対策!J35</f>
        <v>0</v>
      </c>
      <c r="L33" s="794"/>
      <c r="M33" s="794"/>
      <c r="N33" s="795"/>
      <c r="O33" s="284" t="s">
        <v>722</v>
      </c>
    </row>
    <row r="34" spans="1:15" ht="18.75" customHeight="1">
      <c r="A34" s="294"/>
      <c r="B34" s="286">
        <v>11</v>
      </c>
      <c r="C34" s="792" t="s">
        <v>778</v>
      </c>
      <c r="D34" s="792"/>
      <c r="E34" s="792"/>
      <c r="F34" s="792"/>
      <c r="G34" s="792"/>
      <c r="H34" s="792"/>
      <c r="I34" s="792"/>
      <c r="J34" s="793"/>
      <c r="K34" s="780">
        <f>●緊防債!J19</f>
        <v>0</v>
      </c>
      <c r="L34" s="794"/>
      <c r="M34" s="794"/>
      <c r="N34" s="795"/>
      <c r="O34" s="284" t="s">
        <v>721</v>
      </c>
    </row>
    <row r="35" spans="1:15" ht="18.75" customHeight="1">
      <c r="A35" s="294"/>
      <c r="B35" s="286">
        <v>12</v>
      </c>
      <c r="C35" s="792" t="s">
        <v>62</v>
      </c>
      <c r="D35" s="792"/>
      <c r="E35" s="792"/>
      <c r="F35" s="792"/>
      <c r="G35" s="792"/>
      <c r="H35" s="792"/>
      <c r="I35" s="792"/>
      <c r="J35" s="793"/>
      <c r="K35" s="780">
        <f>●その他公債費!J5</f>
        <v>0</v>
      </c>
      <c r="L35" s="794"/>
      <c r="M35" s="794"/>
      <c r="N35" s="795"/>
      <c r="O35" s="284" t="s">
        <v>720</v>
      </c>
    </row>
    <row r="36" spans="1:15" ht="18.75" customHeight="1">
      <c r="A36" s="294"/>
      <c r="B36" s="286">
        <v>13</v>
      </c>
      <c r="C36" s="792" t="s">
        <v>63</v>
      </c>
      <c r="D36" s="792"/>
      <c r="E36" s="792"/>
      <c r="F36" s="792"/>
      <c r="G36" s="792"/>
      <c r="H36" s="792"/>
      <c r="I36" s="792"/>
      <c r="J36" s="793"/>
      <c r="K36" s="780">
        <f>●その他公債費!J11</f>
        <v>0</v>
      </c>
      <c r="L36" s="794"/>
      <c r="M36" s="794"/>
      <c r="N36" s="795"/>
      <c r="O36" s="284" t="s">
        <v>719</v>
      </c>
    </row>
    <row r="37" spans="1:15" ht="18.75" customHeight="1">
      <c r="A37" s="294"/>
      <c r="B37" s="286">
        <v>14</v>
      </c>
      <c r="C37" s="792" t="s">
        <v>64</v>
      </c>
      <c r="D37" s="792"/>
      <c r="E37" s="792"/>
      <c r="F37" s="792"/>
      <c r="G37" s="792"/>
      <c r="H37" s="792"/>
      <c r="I37" s="792"/>
      <c r="J37" s="793"/>
      <c r="K37" s="780">
        <f>●その他公債費!J17</f>
        <v>0</v>
      </c>
      <c r="L37" s="794"/>
      <c r="M37" s="794"/>
      <c r="N37" s="795"/>
      <c r="O37" s="284" t="s">
        <v>718</v>
      </c>
    </row>
    <row r="38" spans="1:15" ht="18.75" customHeight="1">
      <c r="A38" s="294"/>
      <c r="B38" s="286">
        <v>15</v>
      </c>
      <c r="C38" s="792" t="s">
        <v>65</v>
      </c>
      <c r="D38" s="792"/>
      <c r="E38" s="792"/>
      <c r="F38" s="792"/>
      <c r="G38" s="792"/>
      <c r="H38" s="792"/>
      <c r="I38" s="792"/>
      <c r="J38" s="793"/>
      <c r="K38" s="780">
        <f>●その他公債費!J23</f>
        <v>0</v>
      </c>
      <c r="L38" s="794"/>
      <c r="M38" s="794"/>
      <c r="N38" s="795"/>
      <c r="O38" s="284" t="s">
        <v>717</v>
      </c>
    </row>
    <row r="39" spans="1:15" ht="18.75" customHeight="1">
      <c r="A39" s="294"/>
      <c r="B39" s="286">
        <v>16</v>
      </c>
      <c r="C39" s="792" t="s">
        <v>66</v>
      </c>
      <c r="D39" s="792"/>
      <c r="E39" s="792"/>
      <c r="F39" s="792"/>
      <c r="G39" s="792"/>
      <c r="H39" s="792"/>
      <c r="I39" s="792"/>
      <c r="J39" s="793"/>
      <c r="K39" s="780">
        <f>●その他公債費!J29</f>
        <v>0</v>
      </c>
      <c r="L39" s="794"/>
      <c r="M39" s="794"/>
      <c r="N39" s="795"/>
      <c r="O39" s="284" t="s">
        <v>716</v>
      </c>
    </row>
    <row r="40" spans="1:15" ht="18.75" customHeight="1" thickBot="1">
      <c r="A40" s="294"/>
      <c r="B40" s="295">
        <v>17</v>
      </c>
      <c r="C40" s="808" t="s">
        <v>67</v>
      </c>
      <c r="D40" s="808"/>
      <c r="E40" s="808"/>
      <c r="F40" s="808"/>
      <c r="G40" s="808"/>
      <c r="H40" s="808"/>
      <c r="I40" s="808"/>
      <c r="J40" s="809"/>
      <c r="K40" s="810">
        <f>●その他公債費!J35</f>
        <v>0</v>
      </c>
      <c r="L40" s="811"/>
      <c r="M40" s="811"/>
      <c r="N40" s="812"/>
      <c r="O40" s="284" t="s">
        <v>715</v>
      </c>
    </row>
    <row r="41" spans="1:15" ht="18.75" customHeight="1" thickBot="1">
      <c r="A41" s="771" t="s">
        <v>68</v>
      </c>
      <c r="B41" s="772"/>
      <c r="C41" s="772"/>
      <c r="D41" s="772"/>
      <c r="E41" s="772"/>
      <c r="F41" s="772"/>
      <c r="G41" s="772"/>
      <c r="H41" s="772"/>
      <c r="I41" s="772"/>
      <c r="J41" s="805"/>
      <c r="K41" s="789" t="e">
        <f>SUM(K24:N40)</f>
        <v>#DIV/0!</v>
      </c>
      <c r="L41" s="806"/>
      <c r="M41" s="806"/>
      <c r="N41" s="807"/>
      <c r="O41" s="284" t="s">
        <v>56</v>
      </c>
    </row>
  </sheetData>
  <customSheetViews>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2"/>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3"/>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4"/>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5"/>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6"/>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7"/>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8"/>
      <headerFooter alignWithMargins="0"/>
    </customSheetView>
  </customSheetViews>
  <mergeCells count="84">
    <mergeCell ref="A41:J41"/>
    <mergeCell ref="K41:N41"/>
    <mergeCell ref="C38:J38"/>
    <mergeCell ref="K38:N38"/>
    <mergeCell ref="C39:J39"/>
    <mergeCell ref="K39:N39"/>
    <mergeCell ref="C40:J40"/>
    <mergeCell ref="K40:N40"/>
    <mergeCell ref="C37:J37"/>
    <mergeCell ref="K37:N37"/>
    <mergeCell ref="C31:J31"/>
    <mergeCell ref="K31:N31"/>
    <mergeCell ref="C32:J32"/>
    <mergeCell ref="K32:N32"/>
    <mergeCell ref="C33:J33"/>
    <mergeCell ref="K33:N33"/>
    <mergeCell ref="C35:J35"/>
    <mergeCell ref="K35:N35"/>
    <mergeCell ref="C36:J36"/>
    <mergeCell ref="K36:N36"/>
    <mergeCell ref="C29:J29"/>
    <mergeCell ref="K29:N29"/>
    <mergeCell ref="C30:J30"/>
    <mergeCell ref="K30:N30"/>
    <mergeCell ref="C34:J34"/>
    <mergeCell ref="K34:N34"/>
    <mergeCell ref="C27:J27"/>
    <mergeCell ref="K27:N27"/>
    <mergeCell ref="C28:J28"/>
    <mergeCell ref="K28:N28"/>
    <mergeCell ref="C25:J25"/>
    <mergeCell ref="K25:N25"/>
    <mergeCell ref="C26:J26"/>
    <mergeCell ref="K26:N26"/>
    <mergeCell ref="G20:J20"/>
    <mergeCell ref="K20:N20"/>
    <mergeCell ref="C24:J24"/>
    <mergeCell ref="K24:N24"/>
    <mergeCell ref="C18:F18"/>
    <mergeCell ref="G18:J18"/>
    <mergeCell ref="K18:N18"/>
    <mergeCell ref="C19:F19"/>
    <mergeCell ref="G19:J19"/>
    <mergeCell ref="K19:N19"/>
    <mergeCell ref="C16:F16"/>
    <mergeCell ref="G16:J16"/>
    <mergeCell ref="K16:N16"/>
    <mergeCell ref="C17:F17"/>
    <mergeCell ref="G17:J17"/>
    <mergeCell ref="K17:N17"/>
    <mergeCell ref="C14:F14"/>
    <mergeCell ref="G14:J14"/>
    <mergeCell ref="K14:N14"/>
    <mergeCell ref="C15:F15"/>
    <mergeCell ref="G15:J15"/>
    <mergeCell ref="K15:N15"/>
    <mergeCell ref="C12:F12"/>
    <mergeCell ref="G12:J12"/>
    <mergeCell ref="K12:N12"/>
    <mergeCell ref="C13:F13"/>
    <mergeCell ref="G13:J13"/>
    <mergeCell ref="K13:N13"/>
    <mergeCell ref="C10:F10"/>
    <mergeCell ref="G10:J10"/>
    <mergeCell ref="K10:N10"/>
    <mergeCell ref="C11:F11"/>
    <mergeCell ref="G11:J11"/>
    <mergeCell ref="K11:N11"/>
    <mergeCell ref="A8:F8"/>
    <mergeCell ref="G8:J8"/>
    <mergeCell ref="K8:N8"/>
    <mergeCell ref="C9:F9"/>
    <mergeCell ref="G9:J9"/>
    <mergeCell ref="K9:N9"/>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scale="98"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85" zoomScaleNormal="100" zoomScaleSheetLayoutView="85" workbookViewId="0">
      <selection activeCell="AE2" sqref="AE2:AK2"/>
    </sheetView>
  </sheetViews>
  <sheetFormatPr defaultColWidth="9" defaultRowHeight="13.2"/>
  <cols>
    <col min="1" max="3" width="2.44140625" style="220" customWidth="1"/>
    <col min="4" max="4" width="2.44140625" style="221" customWidth="1"/>
    <col min="5" max="21" width="2.44140625" style="220" customWidth="1"/>
    <col min="22" max="22" width="3" style="220" customWidth="1"/>
    <col min="23" max="37" width="2.44140625" style="220" customWidth="1"/>
    <col min="38" max="38" width="2.88671875" style="220" customWidth="1"/>
    <col min="39" max="39" width="3.21875" style="220" customWidth="1"/>
    <col min="40" max="40" width="2.44140625" style="220" customWidth="1"/>
    <col min="41" max="41" width="9.109375" style="220" bestFit="1" customWidth="1"/>
    <col min="42" max="43" width="9.77734375" style="220" bestFit="1" customWidth="1"/>
    <col min="44" max="44" width="9" style="220"/>
    <col min="45" max="45" width="9.77734375" style="220" bestFit="1" customWidth="1"/>
    <col min="46" max="46" width="9" style="220"/>
    <col min="47" max="47" width="9.77734375" style="220" bestFit="1" customWidth="1"/>
    <col min="48" max="16384" width="9" style="220"/>
  </cols>
  <sheetData>
    <row r="1" spans="1:44">
      <c r="A1" s="220" t="s">
        <v>91</v>
      </c>
      <c r="B1" s="221"/>
      <c r="C1" s="221"/>
      <c r="E1" s="221"/>
      <c r="F1" s="221"/>
      <c r="G1" s="221"/>
      <c r="H1" s="221"/>
      <c r="I1" s="221"/>
      <c r="J1" s="221"/>
    </row>
    <row r="2" spans="1:44">
      <c r="B2" s="221"/>
      <c r="C2" s="221"/>
      <c r="E2" s="221"/>
      <c r="F2" s="221"/>
      <c r="G2" s="221"/>
      <c r="H2" s="221"/>
      <c r="I2" s="221"/>
      <c r="J2" s="221"/>
      <c r="Z2" s="828" t="s">
        <v>90</v>
      </c>
      <c r="AA2" s="828"/>
      <c r="AB2" s="828"/>
      <c r="AC2" s="828"/>
      <c r="AD2" s="828"/>
      <c r="AE2" s="828">
        <f>総括表!H4</f>
        <v>0</v>
      </c>
      <c r="AF2" s="828"/>
      <c r="AG2" s="828"/>
      <c r="AH2" s="828"/>
      <c r="AI2" s="828"/>
      <c r="AJ2" s="828"/>
      <c r="AK2" s="828"/>
    </row>
    <row r="3" spans="1:44">
      <c r="A3" s="221" t="s">
        <v>89</v>
      </c>
      <c r="B3" s="221"/>
      <c r="C3" s="221"/>
      <c r="E3" s="221"/>
      <c r="F3" s="221"/>
      <c r="G3" s="221"/>
      <c r="H3" s="221"/>
      <c r="I3" s="221"/>
      <c r="J3" s="221"/>
    </row>
    <row r="4" spans="1:44" s="221" customFormat="1">
      <c r="A4" s="221" t="s">
        <v>88</v>
      </c>
      <c r="B4" s="222"/>
      <c r="C4" s="222"/>
      <c r="D4" s="222"/>
      <c r="E4" s="223"/>
      <c r="F4" s="223"/>
      <c r="G4" s="224"/>
    </row>
    <row r="5" spans="1:44" s="221" customFormat="1">
      <c r="B5" s="225" t="s">
        <v>1518</v>
      </c>
      <c r="C5" s="225"/>
      <c r="D5" s="225"/>
      <c r="E5" s="225"/>
      <c r="F5" s="225"/>
      <c r="G5" s="225"/>
      <c r="H5" s="225"/>
      <c r="I5" s="845"/>
      <c r="J5" s="845"/>
      <c r="K5" s="845"/>
      <c r="L5" s="845"/>
      <c r="M5" s="845"/>
      <c r="N5" s="845"/>
      <c r="O5" s="225" t="s">
        <v>71</v>
      </c>
      <c r="P5" s="225"/>
      <c r="Q5" s="826" t="s">
        <v>1181</v>
      </c>
      <c r="R5" s="843" t="e">
        <f>ROUND(I5/I6,2)</f>
        <v>#DIV/0!</v>
      </c>
      <c r="S5" s="843"/>
      <c r="T5" s="843"/>
      <c r="U5" s="843"/>
      <c r="AA5" s="828" t="s">
        <v>1182</v>
      </c>
      <c r="AB5" s="828"/>
      <c r="AC5" s="828"/>
      <c r="AD5" s="828"/>
      <c r="AE5" s="828"/>
      <c r="AF5" s="828"/>
      <c r="AG5" s="828"/>
    </row>
    <row r="6" spans="1:44" s="221" customFormat="1">
      <c r="B6" s="221" t="s">
        <v>1519</v>
      </c>
      <c r="F6" s="226"/>
      <c r="I6" s="847"/>
      <c r="J6" s="847"/>
      <c r="K6" s="847"/>
      <c r="L6" s="847"/>
      <c r="M6" s="847"/>
      <c r="N6" s="847"/>
      <c r="O6" s="227" t="s">
        <v>71</v>
      </c>
      <c r="Q6" s="826"/>
      <c r="R6" s="843"/>
      <c r="S6" s="843"/>
      <c r="T6" s="843"/>
      <c r="U6" s="843"/>
      <c r="V6" s="221" t="s">
        <v>1183</v>
      </c>
      <c r="AA6" s="848">
        <v>3</v>
      </c>
      <c r="AB6" s="848"/>
      <c r="AC6" s="848"/>
      <c r="AD6" s="848"/>
      <c r="AE6" s="848"/>
      <c r="AF6" s="848"/>
      <c r="AG6" s="848"/>
    </row>
    <row r="7" spans="1:44" s="221" customFormat="1" ht="15">
      <c r="B7" s="228"/>
      <c r="I7" s="229"/>
      <c r="J7" s="229"/>
      <c r="K7" s="229"/>
      <c r="L7" s="229"/>
      <c r="M7" s="229"/>
      <c r="N7" s="229"/>
      <c r="AD7" s="230" t="s">
        <v>1181</v>
      </c>
    </row>
    <row r="8" spans="1:44" s="221" customFormat="1">
      <c r="B8" s="225" t="s">
        <v>1520</v>
      </c>
      <c r="C8" s="225"/>
      <c r="D8" s="225"/>
      <c r="E8" s="225"/>
      <c r="F8" s="225"/>
      <c r="G8" s="225"/>
      <c r="H8" s="225"/>
      <c r="I8" s="845"/>
      <c r="J8" s="845"/>
      <c r="K8" s="845"/>
      <c r="L8" s="845"/>
      <c r="M8" s="845"/>
      <c r="N8" s="845"/>
      <c r="O8" s="225" t="s">
        <v>71</v>
      </c>
      <c r="P8" s="225"/>
      <c r="Q8" s="826" t="s">
        <v>1181</v>
      </c>
      <c r="R8" s="843" t="e">
        <f>ROUND(I8/I9,2)</f>
        <v>#DIV/0!</v>
      </c>
      <c r="S8" s="843"/>
      <c r="T8" s="843"/>
      <c r="U8" s="843"/>
      <c r="AC8" s="843" t="e">
        <f>ROUND((R11+R5+R8)/3,2)</f>
        <v>#DIV/0!</v>
      </c>
      <c r="AD8" s="843"/>
      <c r="AE8" s="843"/>
      <c r="AF8" s="843"/>
    </row>
    <row r="9" spans="1:44" s="221" customFormat="1">
      <c r="B9" s="221" t="s">
        <v>1521</v>
      </c>
      <c r="F9" s="226"/>
      <c r="I9" s="847"/>
      <c r="J9" s="847"/>
      <c r="K9" s="847"/>
      <c r="L9" s="847"/>
      <c r="M9" s="847"/>
      <c r="N9" s="847"/>
      <c r="O9" s="227" t="s">
        <v>71</v>
      </c>
      <c r="Q9" s="826"/>
      <c r="R9" s="843"/>
      <c r="S9" s="843"/>
      <c r="T9" s="843"/>
      <c r="U9" s="843"/>
      <c r="V9" s="221" t="s">
        <v>1184</v>
      </c>
      <c r="AC9" s="846"/>
      <c r="AD9" s="846"/>
      <c r="AE9" s="846"/>
      <c r="AF9" s="846"/>
      <c r="AG9" s="221" t="s">
        <v>1185</v>
      </c>
    </row>
    <row r="10" spans="1:44" s="231" customFormat="1">
      <c r="F10" s="232"/>
      <c r="I10" s="233"/>
      <c r="J10" s="233"/>
      <c r="K10" s="233"/>
      <c r="L10" s="233"/>
      <c r="M10" s="233"/>
      <c r="N10" s="233"/>
      <c r="Q10" s="234"/>
      <c r="R10" s="235"/>
      <c r="S10" s="235"/>
      <c r="T10" s="235"/>
      <c r="U10" s="235"/>
      <c r="AC10" s="235"/>
      <c r="AD10" s="235"/>
      <c r="AE10" s="235"/>
      <c r="AF10" s="235"/>
      <c r="AR10" s="221"/>
    </row>
    <row r="11" spans="1:44" s="221" customFormat="1">
      <c r="B11" s="225" t="s">
        <v>1522</v>
      </c>
      <c r="C11" s="225"/>
      <c r="D11" s="225"/>
      <c r="E11" s="225"/>
      <c r="F11" s="225"/>
      <c r="G11" s="225"/>
      <c r="H11" s="225"/>
      <c r="I11" s="845"/>
      <c r="J11" s="845"/>
      <c r="K11" s="845"/>
      <c r="L11" s="845"/>
      <c r="M11" s="845"/>
      <c r="N11" s="845"/>
      <c r="O11" s="225" t="s">
        <v>71</v>
      </c>
      <c r="P11" s="225"/>
      <c r="Q11" s="826" t="s">
        <v>1181</v>
      </c>
      <c r="R11" s="843" t="e">
        <f>ROUND(I11/I12,2)</f>
        <v>#DIV/0!</v>
      </c>
      <c r="S11" s="843"/>
      <c r="T11" s="843"/>
      <c r="U11" s="843"/>
      <c r="AC11" s="235"/>
      <c r="AD11" s="235"/>
      <c r="AE11" s="235"/>
      <c r="AF11" s="235"/>
      <c r="AG11" s="231"/>
      <c r="AH11" s="231"/>
      <c r="AI11" s="231"/>
    </row>
    <row r="12" spans="1:44" s="221" customFormat="1">
      <c r="B12" s="221" t="s">
        <v>1523</v>
      </c>
      <c r="F12" s="226"/>
      <c r="I12" s="847"/>
      <c r="J12" s="847"/>
      <c r="K12" s="847"/>
      <c r="L12" s="847"/>
      <c r="M12" s="847"/>
      <c r="N12" s="847"/>
      <c r="O12" s="227" t="s">
        <v>71</v>
      </c>
      <c r="Q12" s="826"/>
      <c r="R12" s="843"/>
      <c r="S12" s="843"/>
      <c r="T12" s="843"/>
      <c r="U12" s="843"/>
      <c r="V12" s="221" t="s">
        <v>1186</v>
      </c>
      <c r="AC12" s="235"/>
      <c r="AD12" s="235"/>
      <c r="AE12" s="235"/>
      <c r="AF12" s="235"/>
      <c r="AG12" s="231"/>
      <c r="AH12" s="231"/>
      <c r="AI12" s="231"/>
    </row>
    <row r="13" spans="1:44" s="231" customFormat="1">
      <c r="F13" s="232"/>
      <c r="I13" s="233"/>
      <c r="J13" s="233"/>
      <c r="K13" s="233"/>
      <c r="L13" s="233"/>
      <c r="M13" s="233"/>
      <c r="N13" s="233"/>
      <c r="Q13" s="234"/>
      <c r="R13" s="235"/>
      <c r="S13" s="235"/>
      <c r="T13" s="235"/>
      <c r="U13" s="235"/>
      <c r="AC13" s="235"/>
      <c r="AD13" s="235"/>
      <c r="AE13" s="235"/>
      <c r="AF13" s="235"/>
      <c r="AR13" s="221"/>
    </row>
    <row r="14" spans="1:44" s="221" customFormat="1">
      <c r="B14" s="221" t="s">
        <v>87</v>
      </c>
      <c r="G14" s="655"/>
      <c r="O14" s="655"/>
      <c r="W14" s="231" t="s">
        <v>86</v>
      </c>
    </row>
    <row r="15" spans="1:44" s="221" customFormat="1">
      <c r="G15" s="655"/>
      <c r="O15" s="655"/>
      <c r="T15" s="231"/>
    </row>
    <row r="16" spans="1:44" s="221" customFormat="1">
      <c r="A16" s="221" t="s">
        <v>85</v>
      </c>
    </row>
    <row r="17" spans="1:44" s="221" customFormat="1">
      <c r="A17" s="826" t="s">
        <v>84</v>
      </c>
      <c r="B17" s="826"/>
      <c r="C17" s="826"/>
      <c r="D17" s="826"/>
      <c r="E17" s="826"/>
      <c r="F17" s="826"/>
      <c r="G17" s="826"/>
      <c r="H17" s="826" t="s">
        <v>83</v>
      </c>
      <c r="I17" s="826"/>
      <c r="J17" s="826"/>
      <c r="K17" s="826"/>
      <c r="M17" s="826" t="s">
        <v>82</v>
      </c>
      <c r="N17" s="826"/>
      <c r="O17" s="826"/>
      <c r="P17" s="826"/>
      <c r="R17" s="841"/>
      <c r="S17" s="841"/>
      <c r="T17" s="841"/>
      <c r="U17" s="841"/>
      <c r="V17" s="841"/>
      <c r="W17" s="841"/>
      <c r="X17" s="841"/>
      <c r="Y17" s="841"/>
      <c r="Z17" s="842" t="s">
        <v>81</v>
      </c>
      <c r="AA17" s="842"/>
      <c r="AB17" s="842"/>
      <c r="AC17" s="842"/>
      <c r="AD17" s="842"/>
      <c r="AE17" s="850" t="s">
        <v>80</v>
      </c>
      <c r="AF17" s="850"/>
      <c r="AG17" s="850"/>
      <c r="AH17" s="850"/>
      <c r="AI17" s="849" t="s">
        <v>79</v>
      </c>
      <c r="AJ17" s="849"/>
      <c r="AK17" s="849"/>
      <c r="AL17" s="849"/>
      <c r="AR17" s="220"/>
    </row>
    <row r="18" spans="1:44" ht="13.5" customHeight="1">
      <c r="A18" s="221"/>
      <c r="B18" s="221"/>
      <c r="C18" s="843" t="e">
        <f>AC8</f>
        <v>#DIV/0!</v>
      </c>
      <c r="D18" s="843"/>
      <c r="E18" s="843"/>
      <c r="F18" s="843"/>
      <c r="G18" s="826" t="s">
        <v>1187</v>
      </c>
      <c r="H18" s="844" t="e">
        <f>VLOOKUP(C18,Z18:AL22,6)</f>
        <v>#DIV/0!</v>
      </c>
      <c r="I18" s="844"/>
      <c r="J18" s="844"/>
      <c r="K18" s="844"/>
      <c r="L18" s="827" t="s">
        <v>1188</v>
      </c>
      <c r="M18" s="840" t="e">
        <f>VLOOKUP(C18,Z18:AL22,10)</f>
        <v>#DIV/0!</v>
      </c>
      <c r="N18" s="840"/>
      <c r="O18" s="840"/>
      <c r="P18" s="840"/>
      <c r="Q18" s="827" t="s">
        <v>1181</v>
      </c>
      <c r="R18" s="840" t="e">
        <f>ROUND(C18*H18,3)+M18</f>
        <v>#DIV/0!</v>
      </c>
      <c r="S18" s="840"/>
      <c r="T18" s="840"/>
      <c r="U18" s="840"/>
      <c r="X18" s="236"/>
      <c r="Z18" s="835">
        <v>0</v>
      </c>
      <c r="AA18" s="835"/>
      <c r="AB18" s="835"/>
      <c r="AC18" s="835"/>
      <c r="AD18" s="835"/>
      <c r="AE18" s="839">
        <v>-0.14000000000000001</v>
      </c>
      <c r="AF18" s="839"/>
      <c r="AG18" s="839"/>
      <c r="AH18" s="839"/>
      <c r="AI18" s="839">
        <v>0.59899999999999998</v>
      </c>
      <c r="AJ18" s="839"/>
      <c r="AK18" s="839"/>
      <c r="AL18" s="839"/>
    </row>
    <row r="19" spans="1:44">
      <c r="A19" s="221"/>
      <c r="B19" s="221"/>
      <c r="C19" s="843"/>
      <c r="D19" s="843"/>
      <c r="E19" s="843"/>
      <c r="F19" s="843"/>
      <c r="G19" s="826"/>
      <c r="H19" s="844"/>
      <c r="I19" s="844"/>
      <c r="J19" s="844"/>
      <c r="K19" s="844"/>
      <c r="L19" s="827"/>
      <c r="M19" s="840"/>
      <c r="N19" s="840"/>
      <c r="O19" s="840"/>
      <c r="P19" s="840"/>
      <c r="Q19" s="827"/>
      <c r="R19" s="840"/>
      <c r="S19" s="840"/>
      <c r="T19" s="840"/>
      <c r="U19" s="840"/>
      <c r="V19" s="220" t="s">
        <v>1189</v>
      </c>
      <c r="X19" s="236"/>
      <c r="Z19" s="835">
        <v>0.6</v>
      </c>
      <c r="AA19" s="835"/>
      <c r="AB19" s="835"/>
      <c r="AC19" s="835"/>
      <c r="AD19" s="835"/>
      <c r="AE19" s="839">
        <v>-0.3</v>
      </c>
      <c r="AF19" s="839"/>
      <c r="AG19" s="839"/>
      <c r="AH19" s="839"/>
      <c r="AI19" s="839">
        <v>0.69499999999999995</v>
      </c>
      <c r="AJ19" s="839"/>
      <c r="AK19" s="839"/>
      <c r="AL19" s="839"/>
      <c r="AO19" s="237"/>
      <c r="AP19" s="237"/>
      <c r="AQ19" s="237"/>
      <c r="AR19" s="237"/>
    </row>
    <row r="20" spans="1:44" s="240" customFormat="1">
      <c r="A20" s="231"/>
      <c r="B20" s="231"/>
      <c r="C20" s="235"/>
      <c r="D20" s="235"/>
      <c r="E20" s="235"/>
      <c r="F20" s="235"/>
      <c r="G20" s="234"/>
      <c r="H20" s="238"/>
      <c r="I20" s="238"/>
      <c r="J20" s="238"/>
      <c r="K20" s="238"/>
      <c r="L20" s="239"/>
      <c r="M20" s="237"/>
      <c r="N20" s="237"/>
      <c r="O20" s="237"/>
      <c r="P20" s="237"/>
      <c r="Q20" s="239"/>
      <c r="R20" s="237"/>
      <c r="S20" s="237"/>
      <c r="T20" s="237"/>
      <c r="U20" s="237"/>
      <c r="X20" s="241"/>
      <c r="Y20" s="242"/>
      <c r="Z20" s="835">
        <v>0.75</v>
      </c>
      <c r="AA20" s="835"/>
      <c r="AB20" s="835"/>
      <c r="AC20" s="835"/>
      <c r="AD20" s="835"/>
      <c r="AE20" s="839">
        <v>-0.5</v>
      </c>
      <c r="AF20" s="839"/>
      <c r="AG20" s="839"/>
      <c r="AH20" s="839"/>
      <c r="AI20" s="839">
        <v>0.84499999999999997</v>
      </c>
      <c r="AJ20" s="839"/>
      <c r="AK20" s="839"/>
      <c r="AL20" s="839"/>
      <c r="AO20" s="237"/>
      <c r="AP20" s="237"/>
      <c r="AQ20" s="237"/>
      <c r="AR20" s="237"/>
    </row>
    <row r="21" spans="1:44" s="240" customFormat="1">
      <c r="A21" s="231"/>
      <c r="B21" s="231"/>
      <c r="C21" s="235" t="s">
        <v>78</v>
      </c>
      <c r="D21" s="235"/>
      <c r="E21" s="235"/>
      <c r="F21" s="235"/>
      <c r="G21" s="234"/>
      <c r="H21" s="238"/>
      <c r="I21" s="238"/>
      <c r="J21" s="238"/>
      <c r="K21" s="238"/>
      <c r="L21" s="239"/>
      <c r="M21" s="237"/>
      <c r="N21" s="237"/>
      <c r="O21" s="237"/>
      <c r="P21" s="237"/>
      <c r="Q21" s="239"/>
      <c r="R21" s="237"/>
      <c r="S21" s="237"/>
      <c r="T21" s="237"/>
      <c r="U21" s="237"/>
      <c r="X21" s="241"/>
      <c r="Z21" s="835">
        <v>0.85</v>
      </c>
      <c r="AA21" s="835"/>
      <c r="AB21" s="835"/>
      <c r="AC21" s="835"/>
      <c r="AD21" s="835"/>
      <c r="AE21" s="839">
        <v>-0.95</v>
      </c>
      <c r="AF21" s="839"/>
      <c r="AG21" s="839"/>
      <c r="AH21" s="839"/>
      <c r="AI21" s="839">
        <v>1.228</v>
      </c>
      <c r="AJ21" s="839"/>
      <c r="AK21" s="839"/>
      <c r="AL21" s="839"/>
      <c r="AO21" s="237"/>
      <c r="AP21" s="237"/>
      <c r="AQ21" s="237"/>
      <c r="AR21" s="237"/>
    </row>
    <row r="22" spans="1:44" s="240" customFormat="1">
      <c r="A22" s="231"/>
      <c r="B22" s="231"/>
      <c r="C22" s="235"/>
      <c r="D22" s="235"/>
      <c r="R22" s="237"/>
      <c r="S22" s="237"/>
      <c r="T22" s="237"/>
      <c r="U22" s="237"/>
      <c r="X22" s="241"/>
      <c r="Z22" s="835">
        <v>0.95</v>
      </c>
      <c r="AA22" s="835"/>
      <c r="AB22" s="835"/>
      <c r="AC22" s="835"/>
      <c r="AD22" s="835"/>
      <c r="AE22" s="839">
        <v>-0.5</v>
      </c>
      <c r="AF22" s="839"/>
      <c r="AG22" s="839"/>
      <c r="AH22" s="839"/>
      <c r="AI22" s="839">
        <v>0.8</v>
      </c>
      <c r="AJ22" s="839"/>
      <c r="AK22" s="839"/>
      <c r="AL22" s="839"/>
      <c r="AO22" s="237"/>
      <c r="AP22" s="237"/>
      <c r="AQ22" s="237"/>
      <c r="AR22" s="237"/>
    </row>
    <row r="23" spans="1:44" s="240" customFormat="1">
      <c r="A23" s="231"/>
      <c r="B23" s="231"/>
      <c r="C23" s="235"/>
      <c r="D23" s="235"/>
      <c r="R23" s="237"/>
      <c r="S23" s="237"/>
      <c r="T23" s="237"/>
      <c r="U23" s="237"/>
      <c r="X23" s="241"/>
      <c r="AO23" s="237"/>
      <c r="AP23" s="237"/>
    </row>
    <row r="24" spans="1:44" s="240" customFormat="1">
      <c r="A24" s="231"/>
      <c r="B24" s="231"/>
      <c r="C24" s="235"/>
      <c r="D24" s="235"/>
      <c r="R24" s="840" t="e">
        <f>IF(R18&lt;0.3,0.3,IF(R18&gt;0.55,0.55,R18))</f>
        <v>#DIV/0!</v>
      </c>
      <c r="S24" s="840"/>
      <c r="T24" s="840"/>
      <c r="U24" s="840"/>
      <c r="X24" s="241"/>
      <c r="Z24" s="837" t="s">
        <v>1190</v>
      </c>
      <c r="AA24" s="837"/>
      <c r="AB24" s="837"/>
      <c r="AC24" s="837"/>
      <c r="AD24" s="837"/>
      <c r="AE24" s="837"/>
      <c r="AF24" s="837"/>
      <c r="AG24" s="837"/>
      <c r="AH24" s="837"/>
      <c r="AI24" s="837"/>
      <c r="AJ24" s="837"/>
      <c r="AK24" s="837"/>
      <c r="AL24" s="837"/>
      <c r="AO24" s="237"/>
      <c r="AP24" s="237"/>
    </row>
    <row r="25" spans="1:44" s="240" customFormat="1">
      <c r="A25" s="231"/>
      <c r="B25" s="231"/>
      <c r="C25" s="235"/>
      <c r="D25" s="235"/>
      <c r="R25" s="840"/>
      <c r="S25" s="840"/>
      <c r="T25" s="840"/>
      <c r="U25" s="840"/>
      <c r="V25" s="220" t="s">
        <v>1191</v>
      </c>
      <c r="X25" s="241"/>
      <c r="Z25" s="837"/>
      <c r="AA25" s="837"/>
      <c r="AB25" s="837"/>
      <c r="AC25" s="837"/>
      <c r="AD25" s="837"/>
      <c r="AE25" s="837"/>
      <c r="AF25" s="837"/>
      <c r="AG25" s="837"/>
      <c r="AH25" s="837"/>
      <c r="AI25" s="837"/>
      <c r="AJ25" s="837"/>
      <c r="AK25" s="837"/>
      <c r="AL25" s="837"/>
      <c r="AO25" s="237"/>
      <c r="AP25" s="237"/>
    </row>
    <row r="26" spans="1:44" s="240" customFormat="1">
      <c r="A26" s="231"/>
      <c r="B26" s="231"/>
      <c r="C26" s="235"/>
      <c r="D26" s="235"/>
      <c r="R26" s="237"/>
      <c r="S26" s="237"/>
      <c r="T26" s="237"/>
      <c r="U26" s="237"/>
      <c r="X26" s="241"/>
      <c r="AO26" s="237"/>
      <c r="AP26" s="237"/>
    </row>
    <row r="27" spans="1:44" ht="13.8" thickBot="1">
      <c r="A27" s="221"/>
      <c r="B27" s="221"/>
      <c r="C27" s="221"/>
      <c r="E27" s="221"/>
      <c r="F27" s="221"/>
      <c r="G27" s="221"/>
      <c r="H27" s="221"/>
      <c r="I27" s="221"/>
      <c r="J27" s="221"/>
      <c r="AO27" s="237"/>
      <c r="AP27" s="237"/>
      <c r="AQ27" s="237"/>
      <c r="AR27" s="237"/>
    </row>
    <row r="28" spans="1:44">
      <c r="A28" s="221"/>
      <c r="B28" s="221"/>
      <c r="C28" s="826" t="s">
        <v>77</v>
      </c>
      <c r="D28" s="826"/>
      <c r="E28" s="826"/>
      <c r="F28" s="826"/>
      <c r="G28" s="826"/>
      <c r="H28" s="826"/>
      <c r="I28" s="826"/>
      <c r="J28" s="826"/>
      <c r="K28" s="826"/>
      <c r="L28" s="826"/>
      <c r="M28" s="827" t="s">
        <v>1181</v>
      </c>
      <c r="N28" s="828" t="s">
        <v>1192</v>
      </c>
      <c r="O28" s="828"/>
      <c r="P28" s="828"/>
      <c r="Q28" s="828"/>
      <c r="R28" s="827" t="s">
        <v>1181</v>
      </c>
      <c r="S28" s="829" t="e">
        <f>ROUND(R24/0.3,3)</f>
        <v>#DIV/0!</v>
      </c>
      <c r="T28" s="830"/>
      <c r="U28" s="830"/>
      <c r="V28" s="831"/>
      <c r="W28" s="836" t="s">
        <v>1193</v>
      </c>
      <c r="X28" s="827"/>
      <c r="Y28" s="837" t="s">
        <v>1194</v>
      </c>
      <c r="Z28" s="837"/>
      <c r="AA28" s="837"/>
      <c r="AB28" s="837"/>
      <c r="AC28" s="837"/>
      <c r="AD28" s="837"/>
      <c r="AE28" s="837"/>
      <c r="AF28" s="837"/>
      <c r="AG28" s="837"/>
      <c r="AH28" s="837"/>
      <c r="AI28" s="837"/>
      <c r="AJ28" s="837"/>
      <c r="AK28" s="837"/>
    </row>
    <row r="29" spans="1:44" ht="13.8" thickBot="1">
      <c r="A29" s="221"/>
      <c r="B29" s="221"/>
      <c r="C29" s="826"/>
      <c r="D29" s="826"/>
      <c r="E29" s="826"/>
      <c r="F29" s="826"/>
      <c r="G29" s="826"/>
      <c r="H29" s="826"/>
      <c r="I29" s="826"/>
      <c r="J29" s="826"/>
      <c r="K29" s="826"/>
      <c r="L29" s="826"/>
      <c r="M29" s="827"/>
      <c r="N29" s="838">
        <v>0.3</v>
      </c>
      <c r="O29" s="838"/>
      <c r="P29" s="838"/>
      <c r="Q29" s="838"/>
      <c r="R29" s="827"/>
      <c r="S29" s="832"/>
      <c r="T29" s="833"/>
      <c r="U29" s="833"/>
      <c r="V29" s="834"/>
      <c r="W29" s="836"/>
      <c r="X29" s="827"/>
      <c r="Y29" s="837"/>
      <c r="Z29" s="837"/>
      <c r="AA29" s="837"/>
      <c r="AB29" s="837"/>
      <c r="AC29" s="837"/>
      <c r="AD29" s="837"/>
      <c r="AE29" s="837"/>
      <c r="AF29" s="837"/>
      <c r="AG29" s="837"/>
      <c r="AH29" s="837"/>
      <c r="AI29" s="837"/>
      <c r="AJ29" s="837"/>
      <c r="AK29" s="837"/>
    </row>
    <row r="30" spans="1:44" ht="9.75" customHeight="1">
      <c r="A30" s="221"/>
      <c r="B30" s="221"/>
      <c r="C30" s="655"/>
      <c r="D30" s="655"/>
      <c r="E30" s="655"/>
      <c r="F30" s="655"/>
      <c r="G30" s="655"/>
      <c r="H30" s="655"/>
      <c r="I30" s="655"/>
      <c r="J30" s="655"/>
      <c r="K30" s="655"/>
      <c r="L30" s="655"/>
      <c r="M30" s="656"/>
      <c r="N30" s="658"/>
      <c r="O30" s="658"/>
      <c r="P30" s="243"/>
      <c r="Q30" s="243"/>
      <c r="R30" s="239"/>
      <c r="S30" s="237"/>
      <c r="T30" s="237"/>
      <c r="U30" s="237"/>
      <c r="V30" s="237"/>
      <c r="W30" s="234"/>
      <c r="X30" s="239"/>
      <c r="Y30" s="242"/>
      <c r="Z30" s="657"/>
      <c r="AA30" s="657"/>
      <c r="AB30" s="657"/>
      <c r="AC30" s="657"/>
      <c r="AD30" s="657"/>
      <c r="AE30" s="657"/>
      <c r="AF30" s="657"/>
      <c r="AG30" s="657"/>
      <c r="AH30" s="657"/>
      <c r="AI30" s="657"/>
      <c r="AJ30" s="657"/>
      <c r="AK30" s="657"/>
    </row>
    <row r="31" spans="1:44" s="240" customFormat="1" ht="9.75" customHeight="1">
      <c r="A31" s="231"/>
      <c r="B31" s="231"/>
      <c r="C31" s="234"/>
      <c r="D31" s="234"/>
      <c r="E31" s="234"/>
      <c r="F31" s="234"/>
      <c r="G31" s="234"/>
      <c r="H31" s="234"/>
      <c r="I31" s="234"/>
      <c r="J31" s="234"/>
      <c r="K31" s="234"/>
      <c r="L31" s="234"/>
      <c r="M31" s="239"/>
      <c r="N31" s="243"/>
      <c r="O31" s="243"/>
      <c r="P31" s="243"/>
      <c r="Q31" s="243"/>
      <c r="R31" s="239"/>
      <c r="S31" s="237"/>
      <c r="T31" s="237"/>
      <c r="U31" s="237"/>
      <c r="V31" s="237"/>
      <c r="Y31" s="244"/>
      <c r="Z31" s="244"/>
      <c r="AA31" s="244"/>
      <c r="AB31" s="244"/>
      <c r="AC31" s="244"/>
      <c r="AD31" s="244"/>
      <c r="AE31" s="244"/>
      <c r="AF31" s="244"/>
      <c r="AG31" s="244"/>
      <c r="AH31" s="244"/>
      <c r="AI31" s="244"/>
      <c r="AJ31" s="244"/>
      <c r="AK31" s="244"/>
    </row>
    <row r="32" spans="1:44" s="240" customFormat="1">
      <c r="A32" s="231"/>
      <c r="B32" s="231"/>
      <c r="C32" s="231"/>
      <c r="D32" s="231"/>
      <c r="E32" s="231"/>
      <c r="F32" s="231"/>
      <c r="G32" s="231"/>
      <c r="H32" s="231"/>
      <c r="I32" s="231"/>
      <c r="J32" s="231"/>
    </row>
    <row r="33" spans="1:38" s="240" customFormat="1">
      <c r="A33" s="231" t="s">
        <v>76</v>
      </c>
      <c r="B33" s="231"/>
      <c r="C33" s="231"/>
      <c r="D33" s="231"/>
      <c r="E33" s="231"/>
      <c r="F33" s="231"/>
      <c r="G33" s="245"/>
      <c r="H33" s="231"/>
      <c r="I33" s="231"/>
      <c r="J33" s="231"/>
    </row>
    <row r="34" spans="1:38" s="240" customFormat="1">
      <c r="A34" s="231"/>
      <c r="B34" s="231"/>
      <c r="C34" s="231"/>
      <c r="D34" s="231"/>
      <c r="E34" s="231"/>
      <c r="F34" s="231"/>
      <c r="G34" s="245"/>
      <c r="H34" s="231"/>
      <c r="I34" s="231"/>
      <c r="J34" s="231"/>
    </row>
    <row r="35" spans="1:38">
      <c r="A35" s="250"/>
      <c r="B35" s="250"/>
      <c r="C35" s="250"/>
      <c r="D35" s="251"/>
      <c r="E35" s="250"/>
      <c r="F35" s="250"/>
      <c r="G35" s="250"/>
      <c r="H35" s="250"/>
      <c r="I35" s="250"/>
      <c r="J35" s="250"/>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row>
    <row r="36" spans="1:38">
      <c r="A36" s="246"/>
      <c r="B36" s="246"/>
      <c r="C36" s="249"/>
      <c r="D36" s="233"/>
      <c r="E36" s="233"/>
      <c r="F36" s="233"/>
      <c r="G36" s="233"/>
      <c r="H36" s="233"/>
      <c r="I36" s="233"/>
      <c r="J36" s="246"/>
      <c r="K36" s="233"/>
      <c r="L36" s="246" t="s">
        <v>74</v>
      </c>
      <c r="M36" s="233"/>
      <c r="N36" s="233"/>
      <c r="O36" s="233"/>
      <c r="P36" s="233"/>
      <c r="Q36" s="246"/>
      <c r="R36" s="233"/>
      <c r="S36" s="233"/>
      <c r="T36" s="233"/>
      <c r="U36" s="233"/>
      <c r="V36" s="233"/>
      <c r="W36" s="233"/>
      <c r="X36" s="246"/>
      <c r="Y36" s="233"/>
      <c r="Z36" s="233"/>
      <c r="AA36" s="233"/>
      <c r="AB36" s="233"/>
      <c r="AC36" s="233"/>
      <c r="AD36" s="233"/>
      <c r="AE36" s="248"/>
      <c r="AF36" s="248"/>
      <c r="AG36" s="248"/>
      <c r="AH36" s="248"/>
      <c r="AI36" s="248"/>
      <c r="AJ36" s="248"/>
      <c r="AK36" s="248"/>
    </row>
    <row r="37" spans="1:38" s="240" customFormat="1">
      <c r="A37" s="246"/>
      <c r="B37" s="246"/>
      <c r="C37" s="246"/>
      <c r="D37" s="220"/>
      <c r="E37" s="247" t="s">
        <v>75</v>
      </c>
      <c r="F37" s="246"/>
      <c r="G37" s="246"/>
      <c r="H37" s="246"/>
      <c r="I37" s="246"/>
      <c r="J37" s="246"/>
      <c r="K37" s="246"/>
      <c r="L37" s="296" t="s">
        <v>1195</v>
      </c>
      <c r="M37" s="246"/>
      <c r="N37" s="246"/>
      <c r="O37" s="246"/>
      <c r="P37" s="246"/>
      <c r="Q37" s="246"/>
      <c r="S37" s="246"/>
      <c r="T37" s="246"/>
      <c r="U37" s="246"/>
      <c r="V37" s="246"/>
      <c r="X37" s="248" t="s">
        <v>73</v>
      </c>
      <c r="Y37" s="246"/>
      <c r="Z37" s="246"/>
      <c r="AA37" s="246"/>
      <c r="AB37" s="246"/>
      <c r="AC37" s="246"/>
      <c r="AD37" s="248"/>
      <c r="AE37" s="248"/>
      <c r="AG37" s="248"/>
      <c r="AH37" s="248"/>
      <c r="AI37" s="248"/>
      <c r="AJ37" s="248"/>
      <c r="AK37" s="248"/>
      <c r="AL37" s="220"/>
    </row>
    <row r="38" spans="1:38" s="240" customFormat="1">
      <c r="A38" s="246"/>
      <c r="B38" s="246" t="s">
        <v>1515</v>
      </c>
      <c r="C38" s="246"/>
      <c r="D38" s="249" t="s">
        <v>1196</v>
      </c>
      <c r="E38" s="815">
        <f>I5</f>
        <v>0</v>
      </c>
      <c r="F38" s="815"/>
      <c r="G38" s="815"/>
      <c r="H38" s="815"/>
      <c r="I38" s="815"/>
      <c r="J38" s="815"/>
      <c r="K38" s="246" t="s">
        <v>1198</v>
      </c>
      <c r="L38" s="813"/>
      <c r="M38" s="813"/>
      <c r="N38" s="813"/>
      <c r="O38" s="813"/>
      <c r="P38" s="813"/>
      <c r="Q38" s="813"/>
      <c r="R38" s="246"/>
      <c r="S38" s="412"/>
      <c r="T38" s="412" t="s">
        <v>1198</v>
      </c>
      <c r="U38" s="412"/>
      <c r="V38" s="412"/>
      <c r="W38" s="412"/>
      <c r="X38" s="813"/>
      <c r="Y38" s="813"/>
      <c r="Z38" s="813"/>
      <c r="AA38" s="813"/>
      <c r="AB38" s="813"/>
      <c r="AC38" s="813"/>
      <c r="AD38" s="246"/>
      <c r="AE38" s="246"/>
      <c r="AF38" s="412"/>
      <c r="AG38" s="412"/>
      <c r="AH38" s="412"/>
      <c r="AI38" s="412"/>
      <c r="AJ38" s="412"/>
      <c r="AK38" s="412"/>
      <c r="AL38" s="220"/>
    </row>
    <row r="39" spans="1:38" s="240" customFormat="1">
      <c r="A39" s="246"/>
      <c r="B39" s="246"/>
      <c r="C39" s="246"/>
      <c r="D39" s="249"/>
      <c r="E39" s="233"/>
      <c r="F39" s="233"/>
      <c r="G39" s="233"/>
      <c r="H39" s="233"/>
      <c r="I39" s="233"/>
      <c r="J39" s="233"/>
      <c r="K39" s="246"/>
      <c r="L39" s="233"/>
      <c r="M39" s="233"/>
      <c r="N39" s="233"/>
      <c r="O39" s="233"/>
      <c r="P39" s="233"/>
      <c r="Q39" s="233"/>
      <c r="R39" s="246"/>
      <c r="S39" s="233"/>
      <c r="T39" s="233"/>
      <c r="U39" s="233"/>
      <c r="V39" s="233"/>
      <c r="W39" s="233"/>
      <c r="X39" s="233"/>
      <c r="Y39" s="233"/>
      <c r="Z39" s="246"/>
      <c r="AA39" s="246"/>
      <c r="AB39" s="233"/>
      <c r="AC39" s="233"/>
      <c r="AD39" s="233"/>
      <c r="AE39" s="233"/>
      <c r="AF39" s="233"/>
      <c r="AG39" s="233"/>
      <c r="AH39" s="248"/>
      <c r="AI39" s="248"/>
      <c r="AJ39" s="248"/>
      <c r="AK39" s="248"/>
    </row>
    <row r="40" spans="1:38" s="240" customFormat="1">
      <c r="A40" s="246"/>
      <c r="B40" s="246"/>
      <c r="C40" s="246"/>
      <c r="D40" s="253" t="s">
        <v>1199</v>
      </c>
      <c r="E40" s="233"/>
      <c r="H40" s="233"/>
      <c r="I40" s="233"/>
      <c r="J40" s="233"/>
      <c r="K40" s="246"/>
      <c r="L40" s="233"/>
      <c r="M40" s="233"/>
      <c r="N40" s="233"/>
      <c r="P40" s="233"/>
      <c r="Q40" s="233"/>
    </row>
    <row r="41" spans="1:38" s="240" customFormat="1">
      <c r="A41" s="246"/>
      <c r="B41" s="246"/>
      <c r="C41" s="246"/>
      <c r="D41" s="253" t="s">
        <v>72</v>
      </c>
      <c r="E41" s="233"/>
      <c r="H41" s="233"/>
      <c r="I41" s="233"/>
      <c r="J41" s="233"/>
      <c r="K41" s="246"/>
      <c r="L41" s="233"/>
      <c r="M41" s="233"/>
      <c r="O41" s="240" t="s">
        <v>796</v>
      </c>
      <c r="P41" s="233"/>
      <c r="Q41" s="233"/>
      <c r="AC41" s="246" t="s">
        <v>586</v>
      </c>
    </row>
    <row r="42" spans="1:38" s="240" customFormat="1">
      <c r="A42" s="246"/>
      <c r="B42" s="246"/>
      <c r="C42" s="246"/>
      <c r="D42" s="253" t="s">
        <v>1206</v>
      </c>
      <c r="E42" s="233"/>
      <c r="H42" s="233"/>
      <c r="I42" s="233"/>
      <c r="J42" s="233"/>
      <c r="K42" s="246"/>
      <c r="L42" s="233"/>
      <c r="M42" s="233"/>
      <c r="N42" s="253"/>
      <c r="O42" s="253" t="s">
        <v>797</v>
      </c>
      <c r="P42" s="233"/>
      <c r="Q42" s="233"/>
      <c r="U42" s="413"/>
      <c r="V42" s="413"/>
      <c r="W42" s="296"/>
      <c r="X42" s="413"/>
      <c r="Y42" s="413"/>
      <c r="Z42" s="296"/>
      <c r="AA42" s="413"/>
      <c r="AB42" s="246"/>
      <c r="AC42" s="413" t="s">
        <v>502</v>
      </c>
      <c r="AE42" s="246"/>
      <c r="AG42" s="246"/>
      <c r="AH42" s="246"/>
      <c r="AI42" s="246"/>
      <c r="AJ42" s="246"/>
      <c r="AK42" s="246"/>
      <c r="AL42" s="246"/>
    </row>
    <row r="43" spans="1:38" s="240" customFormat="1">
      <c r="A43" s="246"/>
      <c r="B43" s="246"/>
      <c r="C43" s="246"/>
      <c r="D43" s="249"/>
      <c r="E43" s="246" t="s">
        <v>1197</v>
      </c>
      <c r="F43" s="813"/>
      <c r="G43" s="813"/>
      <c r="H43" s="813"/>
      <c r="I43" s="813"/>
      <c r="J43" s="813"/>
      <c r="K43" s="813"/>
      <c r="N43" s="246" t="s">
        <v>1197</v>
      </c>
      <c r="O43" s="813"/>
      <c r="P43" s="813"/>
      <c r="Q43" s="813"/>
      <c r="R43" s="813"/>
      <c r="S43" s="813"/>
      <c r="T43" s="813"/>
      <c r="U43" s="412"/>
      <c r="V43" s="248" t="s">
        <v>1200</v>
      </c>
      <c r="W43" s="248" t="s">
        <v>1201</v>
      </c>
      <c r="X43" s="233"/>
      <c r="Y43" s="233"/>
      <c r="Z43" s="233"/>
      <c r="AA43" s="246" t="s">
        <v>1188</v>
      </c>
      <c r="AD43" s="814"/>
      <c r="AE43" s="814"/>
      <c r="AF43" s="814"/>
      <c r="AG43" s="814"/>
      <c r="AH43" s="814"/>
      <c r="AI43" s="814"/>
      <c r="AJ43" s="537"/>
      <c r="AK43" s="537"/>
      <c r="AL43" s="233"/>
    </row>
    <row r="44" spans="1:38">
      <c r="A44" s="246"/>
      <c r="B44" s="246"/>
      <c r="C44" s="249"/>
      <c r="D44" s="233"/>
      <c r="E44" s="233"/>
      <c r="F44" s="233"/>
      <c r="G44" s="233"/>
      <c r="H44" s="233"/>
      <c r="I44" s="233"/>
      <c r="J44" s="246"/>
      <c r="K44" s="233"/>
      <c r="L44" s="233"/>
      <c r="M44" s="233"/>
      <c r="N44" s="233"/>
      <c r="O44" s="233"/>
      <c r="P44" s="233"/>
      <c r="Q44" s="246"/>
      <c r="R44" s="246"/>
      <c r="S44" s="233"/>
      <c r="T44" s="233"/>
      <c r="U44" s="233"/>
      <c r="V44" s="233"/>
      <c r="W44" s="233"/>
      <c r="X44" s="246"/>
      <c r="Y44" s="233"/>
      <c r="Z44" s="233"/>
      <c r="AA44" s="246"/>
      <c r="AB44" s="233"/>
      <c r="AC44" s="233"/>
      <c r="AD44" s="233"/>
      <c r="AE44" s="248"/>
      <c r="AF44" s="248"/>
      <c r="AG44" s="248"/>
      <c r="AH44" s="246"/>
      <c r="AI44" s="246"/>
      <c r="AJ44" s="246"/>
      <c r="AK44" s="246"/>
    </row>
    <row r="45" spans="1:38">
      <c r="A45" s="246"/>
      <c r="B45" s="246"/>
      <c r="C45" s="249"/>
      <c r="D45" s="233"/>
      <c r="E45" s="233"/>
      <c r="F45" s="233"/>
      <c r="G45" s="233"/>
      <c r="H45" s="233"/>
      <c r="I45" s="233"/>
      <c r="J45" s="246"/>
      <c r="K45" s="233"/>
      <c r="L45" s="233"/>
      <c r="M45" s="233"/>
      <c r="N45" s="233"/>
      <c r="O45" s="233"/>
      <c r="P45" s="233"/>
      <c r="Q45" s="246"/>
      <c r="R45" s="246"/>
      <c r="S45" s="233"/>
      <c r="T45" s="233"/>
      <c r="U45" s="233"/>
      <c r="V45" s="233"/>
      <c r="W45" s="233"/>
      <c r="X45" s="246"/>
      <c r="Y45" s="233"/>
      <c r="Z45" s="233"/>
      <c r="AA45" s="246" t="s">
        <v>1202</v>
      </c>
      <c r="AB45" s="815">
        <f>ROUND((E38-L38-X38-F43-O43)*1.3333,)+AD43</f>
        <v>0</v>
      </c>
      <c r="AC45" s="815"/>
      <c r="AD45" s="815"/>
      <c r="AE45" s="815"/>
      <c r="AF45" s="815"/>
      <c r="AG45" s="815"/>
      <c r="AH45" s="246" t="s">
        <v>71</v>
      </c>
      <c r="AI45" s="246"/>
      <c r="AJ45" s="246" t="s">
        <v>1203</v>
      </c>
      <c r="AK45" s="246"/>
    </row>
    <row r="46" spans="1:38" s="240" customFormat="1">
      <c r="A46" s="246"/>
      <c r="B46" s="246"/>
      <c r="C46" s="249"/>
      <c r="D46" s="233"/>
      <c r="E46" s="233"/>
      <c r="F46" s="233"/>
      <c r="G46" s="233"/>
      <c r="H46" s="233"/>
      <c r="I46" s="233"/>
      <c r="J46" s="246"/>
      <c r="K46" s="233"/>
      <c r="L46" s="233"/>
      <c r="M46" s="233"/>
      <c r="N46" s="233"/>
      <c r="O46" s="233"/>
      <c r="P46" s="233"/>
      <c r="Q46" s="246"/>
      <c r="R46" s="246"/>
      <c r="S46" s="233"/>
      <c r="T46" s="233"/>
      <c r="U46" s="233"/>
      <c r="V46" s="233"/>
      <c r="W46" s="233"/>
      <c r="X46" s="246"/>
      <c r="Y46" s="233"/>
      <c r="Z46" s="233"/>
      <c r="AA46" s="246"/>
      <c r="AB46" s="233"/>
      <c r="AC46" s="233"/>
      <c r="AD46" s="233"/>
      <c r="AE46" s="233"/>
      <c r="AF46" s="233"/>
      <c r="AG46" s="233"/>
      <c r="AH46" s="246"/>
      <c r="AI46" s="246"/>
      <c r="AJ46" s="246"/>
      <c r="AK46" s="246"/>
    </row>
    <row r="47" spans="1:38">
      <c r="A47" s="246"/>
      <c r="B47" s="246"/>
      <c r="C47" s="249"/>
      <c r="D47" s="233"/>
      <c r="E47" s="233"/>
      <c r="F47" s="233"/>
      <c r="G47" s="233"/>
      <c r="H47" s="233"/>
      <c r="I47" s="233"/>
      <c r="J47" s="246"/>
      <c r="K47" s="233"/>
      <c r="L47" s="246" t="s">
        <v>74</v>
      </c>
      <c r="M47" s="233"/>
      <c r="N47" s="233"/>
      <c r="O47" s="233"/>
      <c r="P47" s="233"/>
      <c r="Q47" s="246"/>
      <c r="R47" s="233"/>
      <c r="S47" s="233"/>
      <c r="T47" s="233"/>
      <c r="U47" s="233"/>
      <c r="V47" s="233"/>
      <c r="W47" s="233"/>
      <c r="X47" s="246"/>
      <c r="Y47" s="233"/>
      <c r="Z47" s="233"/>
      <c r="AA47" s="233"/>
      <c r="AB47" s="233"/>
      <c r="AC47" s="233"/>
      <c r="AD47" s="233"/>
      <c r="AE47" s="248"/>
      <c r="AF47" s="248"/>
      <c r="AG47" s="248"/>
      <c r="AH47" s="248"/>
      <c r="AI47" s="248"/>
      <c r="AJ47" s="248"/>
      <c r="AK47" s="248"/>
    </row>
    <row r="48" spans="1:38" s="240" customFormat="1">
      <c r="A48" s="246"/>
      <c r="B48" s="246"/>
      <c r="C48" s="246"/>
      <c r="D48" s="220"/>
      <c r="E48" s="247" t="s">
        <v>75</v>
      </c>
      <c r="F48" s="246"/>
      <c r="G48" s="246"/>
      <c r="H48" s="246"/>
      <c r="I48" s="246"/>
      <c r="J48" s="246"/>
      <c r="K48" s="246"/>
      <c r="L48" s="296" t="s">
        <v>1204</v>
      </c>
      <c r="M48" s="246"/>
      <c r="N48" s="246"/>
      <c r="O48" s="246"/>
      <c r="P48" s="246"/>
      <c r="Q48" s="246"/>
      <c r="S48" s="246"/>
      <c r="T48" s="246"/>
      <c r="U48" s="246"/>
      <c r="V48" s="246"/>
      <c r="W48" s="414"/>
      <c r="X48" s="248" t="s">
        <v>73</v>
      </c>
      <c r="Y48" s="246"/>
      <c r="Z48" s="246"/>
      <c r="AA48" s="246"/>
      <c r="AB48" s="246"/>
      <c r="AC48" s="246"/>
      <c r="AD48" s="248"/>
      <c r="AE48" s="248"/>
      <c r="AG48" s="248"/>
      <c r="AH48" s="248"/>
      <c r="AI48" s="248"/>
      <c r="AJ48" s="248"/>
      <c r="AK48" s="248"/>
      <c r="AL48" s="220"/>
    </row>
    <row r="49" spans="1:38" s="240" customFormat="1">
      <c r="A49" s="246"/>
      <c r="B49" s="246" t="s">
        <v>1516</v>
      </c>
      <c r="C49" s="246"/>
      <c r="D49" s="249" t="s">
        <v>1205</v>
      </c>
      <c r="E49" s="815">
        <f>I8</f>
        <v>0</v>
      </c>
      <c r="F49" s="815"/>
      <c r="G49" s="815"/>
      <c r="H49" s="815"/>
      <c r="I49" s="815"/>
      <c r="J49" s="815"/>
      <c r="K49" s="246" t="s">
        <v>1197</v>
      </c>
      <c r="L49" s="813"/>
      <c r="M49" s="813"/>
      <c r="N49" s="813"/>
      <c r="O49" s="813"/>
      <c r="P49" s="813"/>
      <c r="Q49" s="813"/>
      <c r="R49" s="246"/>
      <c r="S49" s="412"/>
      <c r="T49" s="412" t="s">
        <v>1197</v>
      </c>
      <c r="U49" s="412"/>
      <c r="V49" s="412"/>
      <c r="W49" s="412"/>
      <c r="X49" s="813"/>
      <c r="Y49" s="813"/>
      <c r="Z49" s="813"/>
      <c r="AA49" s="813"/>
      <c r="AB49" s="813"/>
      <c r="AC49" s="813"/>
      <c r="AD49" s="412"/>
      <c r="AE49" s="412"/>
      <c r="AF49" s="412"/>
      <c r="AG49" s="412"/>
      <c r="AH49" s="412"/>
      <c r="AI49" s="412"/>
      <c r="AJ49" s="412"/>
      <c r="AK49" s="412"/>
    </row>
    <row r="50" spans="1:38" s="240" customFormat="1">
      <c r="A50" s="246"/>
      <c r="B50" s="246"/>
      <c r="C50" s="246"/>
      <c r="D50" s="249"/>
      <c r="E50" s="233"/>
      <c r="F50" s="233"/>
      <c r="G50" s="233"/>
      <c r="H50" s="233"/>
      <c r="I50" s="233"/>
      <c r="J50" s="233"/>
      <c r="K50" s="246"/>
      <c r="L50" s="233"/>
      <c r="M50" s="233"/>
      <c r="N50" s="233"/>
      <c r="O50" s="233"/>
      <c r="P50" s="233"/>
      <c r="Q50" s="233"/>
      <c r="R50" s="246"/>
      <c r="S50" s="233"/>
      <c r="T50" s="233"/>
      <c r="U50" s="233"/>
      <c r="V50" s="233"/>
      <c r="W50" s="233"/>
      <c r="X50" s="233"/>
      <c r="Y50" s="233"/>
      <c r="Z50" s="246"/>
      <c r="AA50" s="246"/>
      <c r="AB50" s="233"/>
      <c r="AC50" s="233"/>
      <c r="AD50" s="233"/>
      <c r="AE50" s="233"/>
      <c r="AF50" s="233"/>
      <c r="AG50" s="233"/>
      <c r="AH50" s="248"/>
      <c r="AI50" s="248"/>
      <c r="AJ50" s="248"/>
      <c r="AK50" s="248"/>
    </row>
    <row r="51" spans="1:38" s="240" customFormat="1">
      <c r="A51" s="246"/>
      <c r="B51" s="246"/>
      <c r="C51" s="246"/>
      <c r="D51" s="253" t="s">
        <v>1199</v>
      </c>
      <c r="E51" s="233"/>
      <c r="H51" s="233"/>
      <c r="I51" s="233"/>
      <c r="J51" s="233"/>
      <c r="K51" s="246"/>
      <c r="L51" s="233"/>
      <c r="M51" s="233"/>
      <c r="N51" s="233"/>
      <c r="P51" s="233"/>
      <c r="Q51" s="233"/>
    </row>
    <row r="52" spans="1:38" s="240" customFormat="1">
      <c r="A52" s="246"/>
      <c r="B52" s="246"/>
      <c r="C52" s="246"/>
      <c r="D52" s="253" t="s">
        <v>72</v>
      </c>
      <c r="E52" s="233"/>
      <c r="H52" s="233"/>
      <c r="I52" s="233"/>
      <c r="J52" s="233"/>
      <c r="K52" s="246"/>
      <c r="L52" s="233"/>
      <c r="M52" s="233"/>
      <c r="O52" s="240" t="s">
        <v>796</v>
      </c>
      <c r="P52" s="233"/>
      <c r="Q52" s="233"/>
      <c r="AC52" s="246" t="s">
        <v>586</v>
      </c>
    </row>
    <row r="53" spans="1:38" s="240" customFormat="1">
      <c r="A53" s="246"/>
      <c r="B53" s="246"/>
      <c r="C53" s="246"/>
      <c r="D53" s="253" t="s">
        <v>1208</v>
      </c>
      <c r="E53" s="233"/>
      <c r="H53" s="233"/>
      <c r="I53" s="233"/>
      <c r="J53" s="233"/>
      <c r="K53" s="246"/>
      <c r="L53" s="233"/>
      <c r="M53" s="233"/>
      <c r="N53" s="253"/>
      <c r="O53" s="253" t="s">
        <v>797</v>
      </c>
      <c r="P53" s="233"/>
      <c r="Q53" s="233"/>
      <c r="U53" s="413"/>
      <c r="V53" s="413"/>
      <c r="W53" s="296"/>
      <c r="X53" s="413"/>
      <c r="Y53" s="413"/>
      <c r="Z53" s="296"/>
      <c r="AA53" s="413"/>
      <c r="AB53" s="246"/>
      <c r="AC53" s="413" t="s">
        <v>502</v>
      </c>
      <c r="AE53" s="246"/>
      <c r="AG53" s="246"/>
      <c r="AH53" s="246"/>
      <c r="AI53" s="246"/>
      <c r="AJ53" s="246"/>
      <c r="AK53" s="246"/>
      <c r="AL53" s="246"/>
    </row>
    <row r="54" spans="1:38" s="240" customFormat="1">
      <c r="A54" s="246"/>
      <c r="B54" s="246"/>
      <c r="C54" s="246"/>
      <c r="D54" s="249"/>
      <c r="E54" s="246" t="s">
        <v>1197</v>
      </c>
      <c r="F54" s="813"/>
      <c r="G54" s="813"/>
      <c r="H54" s="813"/>
      <c r="I54" s="813"/>
      <c r="J54" s="813"/>
      <c r="K54" s="813"/>
      <c r="N54" s="246" t="s">
        <v>1197</v>
      </c>
      <c r="O54" s="813"/>
      <c r="P54" s="813"/>
      <c r="Q54" s="813"/>
      <c r="R54" s="813"/>
      <c r="S54" s="813"/>
      <c r="T54" s="813"/>
      <c r="U54" s="412"/>
      <c r="V54" s="248" t="s">
        <v>1200</v>
      </c>
      <c r="W54" s="248" t="s">
        <v>1201</v>
      </c>
      <c r="X54" s="233"/>
      <c r="Y54" s="233"/>
      <c r="Z54" s="233"/>
      <c r="AA54" s="246" t="s">
        <v>1188</v>
      </c>
      <c r="AD54" s="814"/>
      <c r="AE54" s="814"/>
      <c r="AF54" s="814"/>
      <c r="AG54" s="814"/>
      <c r="AH54" s="814"/>
      <c r="AI54" s="814"/>
      <c r="AJ54" s="537"/>
      <c r="AK54" s="537"/>
      <c r="AL54" s="233"/>
    </row>
    <row r="55" spans="1:38">
      <c r="A55" s="246"/>
      <c r="B55" s="246"/>
      <c r="C55" s="249"/>
      <c r="D55" s="233"/>
      <c r="E55" s="233"/>
      <c r="F55" s="233"/>
      <c r="G55" s="233"/>
      <c r="H55" s="233"/>
      <c r="I55" s="233"/>
      <c r="J55" s="246"/>
      <c r="K55" s="233"/>
      <c r="L55" s="233"/>
      <c r="M55" s="233"/>
      <c r="N55" s="233"/>
      <c r="O55" s="233"/>
      <c r="P55" s="233"/>
      <c r="Q55" s="246"/>
      <c r="R55" s="246"/>
      <c r="S55" s="233"/>
      <c r="T55" s="233"/>
      <c r="U55" s="233"/>
      <c r="V55" s="233"/>
      <c r="W55" s="233"/>
      <c r="X55" s="246"/>
      <c r="Y55" s="233"/>
      <c r="Z55" s="233"/>
      <c r="AA55" s="246"/>
      <c r="AB55" s="233"/>
      <c r="AC55" s="233"/>
      <c r="AD55" s="233"/>
      <c r="AE55" s="248"/>
      <c r="AF55" s="248"/>
      <c r="AG55" s="248"/>
      <c r="AH55" s="246"/>
      <c r="AI55" s="246"/>
      <c r="AJ55" s="246"/>
      <c r="AK55" s="246"/>
    </row>
    <row r="56" spans="1:38">
      <c r="A56" s="246"/>
      <c r="B56" s="246"/>
      <c r="C56" s="249"/>
      <c r="D56" s="233"/>
      <c r="E56" s="233"/>
      <c r="F56" s="233"/>
      <c r="G56" s="233"/>
      <c r="H56" s="233"/>
      <c r="I56" s="233"/>
      <c r="J56" s="246"/>
      <c r="K56" s="233"/>
      <c r="L56" s="233"/>
      <c r="M56" s="233"/>
      <c r="N56" s="233"/>
      <c r="O56" s="233"/>
      <c r="P56" s="233"/>
      <c r="Q56" s="246"/>
      <c r="R56" s="246"/>
      <c r="S56" s="233"/>
      <c r="T56" s="233"/>
      <c r="U56" s="233"/>
      <c r="V56" s="233"/>
      <c r="W56" s="233"/>
      <c r="X56" s="246"/>
      <c r="Y56" s="233"/>
      <c r="Z56" s="233"/>
      <c r="AA56" s="246" t="s">
        <v>1181</v>
      </c>
      <c r="AB56" s="815">
        <f>ROUND((E49-L49-X49-F54-O54)*1.3333,)+AD54</f>
        <v>0</v>
      </c>
      <c r="AC56" s="815"/>
      <c r="AD56" s="815"/>
      <c r="AE56" s="815"/>
      <c r="AF56" s="815"/>
      <c r="AG56" s="815"/>
      <c r="AH56" s="246" t="s">
        <v>71</v>
      </c>
      <c r="AI56" s="246"/>
      <c r="AJ56" s="246" t="s">
        <v>1207</v>
      </c>
      <c r="AK56" s="246"/>
    </row>
    <row r="57" spans="1:38" s="240" customFormat="1">
      <c r="A57" s="246"/>
      <c r="B57" s="246"/>
      <c r="C57" s="249"/>
      <c r="D57" s="233"/>
      <c r="E57" s="233"/>
      <c r="F57" s="233"/>
      <c r="G57" s="233"/>
      <c r="H57" s="233"/>
      <c r="I57" s="233"/>
      <c r="J57" s="246"/>
      <c r="K57" s="233"/>
      <c r="L57" s="233"/>
      <c r="M57" s="233"/>
      <c r="N57" s="233"/>
      <c r="O57" s="233"/>
      <c r="P57" s="233"/>
      <c r="Q57" s="246"/>
      <c r="R57" s="246"/>
      <c r="S57" s="233"/>
      <c r="T57" s="233"/>
      <c r="U57" s="233"/>
      <c r="V57" s="233"/>
      <c r="W57" s="233"/>
      <c r="X57" s="246"/>
      <c r="Y57" s="233"/>
      <c r="Z57" s="233"/>
      <c r="AA57" s="246"/>
      <c r="AB57" s="233"/>
      <c r="AC57" s="233"/>
      <c r="AD57" s="233"/>
      <c r="AE57" s="233"/>
      <c r="AF57" s="233"/>
      <c r="AG57" s="233"/>
      <c r="AH57" s="246"/>
      <c r="AI57" s="246"/>
      <c r="AJ57" s="246"/>
      <c r="AK57" s="246"/>
    </row>
    <row r="58" spans="1:38">
      <c r="A58" s="246"/>
      <c r="B58" s="246"/>
      <c r="C58" s="249"/>
      <c r="D58" s="233"/>
      <c r="E58" s="233"/>
      <c r="F58" s="233"/>
      <c r="G58" s="233"/>
      <c r="H58" s="233"/>
      <c r="I58" s="233"/>
      <c r="J58" s="246"/>
      <c r="K58" s="233"/>
      <c r="L58" s="246" t="s">
        <v>74</v>
      </c>
      <c r="M58" s="233"/>
      <c r="N58" s="233"/>
      <c r="O58" s="233"/>
      <c r="P58" s="233"/>
      <c r="Q58" s="246"/>
      <c r="R58" s="233"/>
      <c r="S58" s="233"/>
      <c r="T58" s="233"/>
      <c r="U58" s="233"/>
      <c r="V58" s="233"/>
      <c r="W58" s="233"/>
      <c r="X58" s="246"/>
      <c r="Y58" s="233"/>
      <c r="Z58" s="233"/>
      <c r="AA58" s="233"/>
      <c r="AB58" s="233"/>
      <c r="AC58" s="233"/>
      <c r="AD58" s="233"/>
      <c r="AE58" s="248"/>
      <c r="AF58" s="248"/>
      <c r="AG58" s="248"/>
      <c r="AH58" s="248"/>
      <c r="AI58" s="248"/>
      <c r="AJ58" s="248"/>
      <c r="AK58" s="248"/>
    </row>
    <row r="59" spans="1:38" s="240" customFormat="1">
      <c r="A59" s="246"/>
      <c r="B59" s="246"/>
      <c r="C59" s="246"/>
      <c r="D59" s="220"/>
      <c r="E59" s="247" t="s">
        <v>75</v>
      </c>
      <c r="F59" s="246"/>
      <c r="G59" s="246"/>
      <c r="H59" s="246"/>
      <c r="I59" s="246"/>
      <c r="J59" s="246"/>
      <c r="K59" s="246"/>
      <c r="L59" s="296" t="s">
        <v>1195</v>
      </c>
      <c r="M59" s="246"/>
      <c r="N59" s="246"/>
      <c r="O59" s="246"/>
      <c r="P59" s="246"/>
      <c r="Q59" s="246"/>
      <c r="S59" s="246"/>
      <c r="T59" s="246"/>
      <c r="U59" s="246"/>
      <c r="V59" s="248"/>
      <c r="X59" s="248" t="s">
        <v>73</v>
      </c>
      <c r="Y59" s="248"/>
      <c r="Z59" s="248"/>
      <c r="AA59" s="248"/>
      <c r="AB59" s="248"/>
      <c r="AC59" s="246"/>
      <c r="AD59" s="248"/>
      <c r="AG59" s="248"/>
      <c r="AH59" s="248"/>
      <c r="AI59" s="248"/>
      <c r="AJ59" s="248"/>
      <c r="AK59" s="248"/>
      <c r="AL59" s="220"/>
    </row>
    <row r="60" spans="1:38" s="240" customFormat="1">
      <c r="A60" s="246"/>
      <c r="B60" s="246" t="s">
        <v>1517</v>
      </c>
      <c r="C60" s="246"/>
      <c r="D60" s="249" t="s">
        <v>1196</v>
      </c>
      <c r="E60" s="815">
        <f>I11</f>
        <v>0</v>
      </c>
      <c r="F60" s="815"/>
      <c r="G60" s="815"/>
      <c r="H60" s="815"/>
      <c r="I60" s="815"/>
      <c r="J60" s="815"/>
      <c r="K60" s="246" t="s">
        <v>1197</v>
      </c>
      <c r="L60" s="813"/>
      <c r="M60" s="813"/>
      <c r="N60" s="813"/>
      <c r="O60" s="813"/>
      <c r="P60" s="813"/>
      <c r="Q60" s="813"/>
      <c r="R60" s="246"/>
      <c r="S60" s="412"/>
      <c r="T60" s="412" t="s">
        <v>1197</v>
      </c>
      <c r="U60" s="412"/>
      <c r="V60" s="246"/>
      <c r="W60" s="233"/>
      <c r="X60" s="814"/>
      <c r="Y60" s="814"/>
      <c r="Z60" s="814"/>
      <c r="AA60" s="814"/>
      <c r="AB60" s="814"/>
      <c r="AC60" s="814"/>
      <c r="AF60" s="233"/>
      <c r="AG60" s="233"/>
      <c r="AH60" s="233"/>
      <c r="AI60" s="233"/>
      <c r="AJ60" s="233"/>
      <c r="AK60" s="233"/>
      <c r="AL60" s="220"/>
    </row>
    <row r="61" spans="1:38" s="240" customFormat="1">
      <c r="A61" s="246"/>
      <c r="B61" s="246"/>
      <c r="C61" s="246"/>
      <c r="D61" s="249"/>
      <c r="E61" s="233"/>
      <c r="F61" s="233"/>
      <c r="G61" s="233"/>
      <c r="H61" s="233"/>
      <c r="I61" s="233"/>
      <c r="J61" s="233"/>
      <c r="K61" s="246"/>
      <c r="L61" s="233"/>
      <c r="M61" s="233"/>
      <c r="N61" s="233"/>
      <c r="O61" s="233"/>
      <c r="P61" s="233"/>
      <c r="Q61" s="233"/>
      <c r="R61" s="246"/>
      <c r="S61" s="233"/>
      <c r="T61" s="233"/>
      <c r="U61" s="233"/>
      <c r="V61" s="233"/>
      <c r="W61" s="233"/>
      <c r="X61" s="233"/>
      <c r="Y61" s="233"/>
      <c r="Z61" s="246"/>
      <c r="AA61" s="246"/>
      <c r="AB61" s="233"/>
      <c r="AC61" s="233"/>
      <c r="AD61" s="233"/>
      <c r="AE61" s="233"/>
      <c r="AF61" s="233"/>
      <c r="AG61" s="233"/>
      <c r="AH61" s="248"/>
      <c r="AI61" s="248"/>
      <c r="AJ61" s="248"/>
      <c r="AK61" s="248"/>
    </row>
    <row r="62" spans="1:38" s="240" customFormat="1">
      <c r="A62" s="246"/>
      <c r="B62" s="246"/>
      <c r="C62" s="246"/>
      <c r="D62" s="253" t="s">
        <v>1199</v>
      </c>
      <c r="E62" s="233"/>
      <c r="H62" s="233"/>
      <c r="I62" s="233"/>
      <c r="J62" s="233"/>
      <c r="K62" s="246"/>
      <c r="L62" s="233"/>
      <c r="M62" s="233"/>
      <c r="N62" s="233"/>
      <c r="P62" s="233"/>
      <c r="Q62" s="233"/>
    </row>
    <row r="63" spans="1:38" s="240" customFormat="1">
      <c r="A63" s="246"/>
      <c r="B63" s="246"/>
      <c r="C63" s="246"/>
      <c r="D63" s="253" t="s">
        <v>72</v>
      </c>
      <c r="E63" s="233"/>
      <c r="H63" s="233"/>
      <c r="I63" s="233"/>
      <c r="J63" s="233"/>
      <c r="K63" s="246"/>
      <c r="L63" s="233"/>
      <c r="M63" s="233"/>
      <c r="O63" s="240" t="s">
        <v>796</v>
      </c>
      <c r="P63" s="233"/>
      <c r="Q63" s="233"/>
      <c r="AC63" s="246" t="s">
        <v>586</v>
      </c>
    </row>
    <row r="64" spans="1:38" s="240" customFormat="1">
      <c r="A64" s="246"/>
      <c r="B64" s="246"/>
      <c r="C64" s="246"/>
      <c r="D64" s="253" t="s">
        <v>1525</v>
      </c>
      <c r="E64" s="233"/>
      <c r="H64" s="233"/>
      <c r="I64" s="233"/>
      <c r="J64" s="233"/>
      <c r="K64" s="246"/>
      <c r="L64" s="233"/>
      <c r="M64" s="233"/>
      <c r="N64" s="253"/>
      <c r="O64" s="253" t="s">
        <v>797</v>
      </c>
      <c r="P64" s="233"/>
      <c r="Q64" s="233"/>
      <c r="U64" s="413"/>
      <c r="V64" s="413"/>
      <c r="W64" s="296"/>
      <c r="X64" s="413"/>
      <c r="Y64" s="413"/>
      <c r="Z64" s="296"/>
      <c r="AA64" s="413"/>
      <c r="AB64" s="246"/>
      <c r="AC64" s="413" t="s">
        <v>502</v>
      </c>
      <c r="AE64" s="246"/>
      <c r="AG64" s="246"/>
      <c r="AH64" s="246"/>
      <c r="AI64" s="246"/>
      <c r="AJ64" s="246"/>
      <c r="AK64" s="246"/>
      <c r="AL64" s="246"/>
    </row>
    <row r="65" spans="1:38" s="240" customFormat="1">
      <c r="A65" s="246"/>
      <c r="B65" s="246"/>
      <c r="C65" s="246"/>
      <c r="D65" s="249"/>
      <c r="E65" s="246" t="s">
        <v>1197</v>
      </c>
      <c r="F65" s="813"/>
      <c r="G65" s="813"/>
      <c r="H65" s="813"/>
      <c r="I65" s="813"/>
      <c r="J65" s="813"/>
      <c r="K65" s="813"/>
      <c r="N65" s="246" t="s">
        <v>1197</v>
      </c>
      <c r="O65" s="813"/>
      <c r="P65" s="813"/>
      <c r="Q65" s="813"/>
      <c r="R65" s="813"/>
      <c r="S65" s="813"/>
      <c r="T65" s="813"/>
      <c r="U65" s="412"/>
      <c r="V65" s="248" t="s">
        <v>1200</v>
      </c>
      <c r="W65" s="248" t="s">
        <v>1201</v>
      </c>
      <c r="X65" s="233"/>
      <c r="Y65" s="233"/>
      <c r="Z65" s="233"/>
      <c r="AA65" s="246" t="s">
        <v>1188</v>
      </c>
      <c r="AD65" s="814"/>
      <c r="AE65" s="814"/>
      <c r="AF65" s="814"/>
      <c r="AG65" s="814"/>
      <c r="AH65" s="814"/>
      <c r="AI65" s="814"/>
      <c r="AJ65" s="537"/>
      <c r="AK65" s="537"/>
      <c r="AL65" s="233"/>
    </row>
    <row r="66" spans="1:38">
      <c r="A66" s="246"/>
      <c r="B66" s="246"/>
      <c r="C66" s="249"/>
      <c r="D66" s="233"/>
      <c r="E66" s="233"/>
      <c r="F66" s="233"/>
      <c r="G66" s="233"/>
      <c r="H66" s="233"/>
      <c r="I66" s="233"/>
      <c r="J66" s="246"/>
      <c r="K66" s="233"/>
      <c r="L66" s="233"/>
      <c r="M66" s="233"/>
      <c r="N66" s="233"/>
      <c r="O66" s="233"/>
      <c r="P66" s="233"/>
      <c r="Q66" s="246"/>
      <c r="R66" s="246"/>
      <c r="S66" s="233"/>
      <c r="T66" s="233"/>
      <c r="U66" s="233"/>
      <c r="V66" s="233"/>
      <c r="W66" s="233"/>
      <c r="X66" s="246"/>
      <c r="Y66" s="233"/>
      <c r="Z66" s="233"/>
      <c r="AA66" s="246"/>
      <c r="AB66" s="233"/>
      <c r="AC66" s="233"/>
      <c r="AD66" s="233"/>
      <c r="AE66" s="248"/>
      <c r="AF66" s="248"/>
      <c r="AG66" s="248"/>
      <c r="AH66" s="246"/>
      <c r="AI66" s="246"/>
      <c r="AJ66" s="246"/>
      <c r="AK66" s="246"/>
    </row>
    <row r="67" spans="1:38">
      <c r="A67" s="246"/>
      <c r="B67" s="246"/>
      <c r="C67" s="249"/>
      <c r="D67" s="233"/>
      <c r="E67" s="233"/>
      <c r="F67" s="233"/>
      <c r="G67" s="233"/>
      <c r="H67" s="233"/>
      <c r="I67" s="233"/>
      <c r="J67" s="246"/>
      <c r="K67" s="233"/>
      <c r="L67" s="233"/>
      <c r="M67" s="233"/>
      <c r="N67" s="233"/>
      <c r="O67" s="233"/>
      <c r="P67" s="233"/>
      <c r="Q67" s="246"/>
      <c r="R67" s="246"/>
      <c r="S67" s="233"/>
      <c r="T67" s="233"/>
      <c r="U67" s="233"/>
      <c r="V67" s="233"/>
      <c r="W67" s="233"/>
      <c r="X67" s="246"/>
      <c r="Y67" s="233"/>
      <c r="Z67" s="233"/>
      <c r="AA67" s="246" t="s">
        <v>1181</v>
      </c>
      <c r="AB67" s="815">
        <f>ROUND((E60-L60-X60-F65-O65)*1.3333,)+AD65</f>
        <v>0</v>
      </c>
      <c r="AC67" s="815"/>
      <c r="AD67" s="815"/>
      <c r="AE67" s="815"/>
      <c r="AF67" s="815"/>
      <c r="AG67" s="815"/>
      <c r="AH67" s="246" t="s">
        <v>71</v>
      </c>
      <c r="AI67" s="246"/>
      <c r="AJ67" s="246" t="s">
        <v>1209</v>
      </c>
      <c r="AK67" s="246"/>
    </row>
    <row r="68" spans="1:38" s="240" customFormat="1" ht="13.8" thickBot="1">
      <c r="A68" s="246"/>
      <c r="B68" s="246"/>
      <c r="C68" s="249"/>
      <c r="D68" s="233"/>
      <c r="E68" s="233"/>
      <c r="F68" s="233"/>
      <c r="G68" s="233"/>
      <c r="H68" s="233"/>
      <c r="I68" s="233"/>
      <c r="J68" s="246"/>
      <c r="K68" s="233"/>
      <c r="L68" s="233"/>
      <c r="M68" s="233"/>
      <c r="N68" s="233"/>
      <c r="O68" s="233"/>
      <c r="P68" s="233"/>
      <c r="Q68" s="246"/>
      <c r="R68" s="246"/>
      <c r="S68" s="233"/>
      <c r="T68" s="233"/>
      <c r="U68" s="233"/>
      <c r="V68" s="233"/>
      <c r="W68" s="233"/>
      <c r="X68" s="246"/>
      <c r="Y68" s="233"/>
      <c r="Z68" s="233"/>
      <c r="AA68" s="246"/>
      <c r="AB68" s="233"/>
      <c r="AC68" s="233"/>
      <c r="AD68" s="233"/>
      <c r="AE68" s="233"/>
      <c r="AF68" s="233"/>
      <c r="AG68" s="233"/>
      <c r="AH68" s="246"/>
      <c r="AI68" s="246"/>
      <c r="AJ68" s="246"/>
      <c r="AK68" s="246"/>
    </row>
    <row r="69" spans="1:38">
      <c r="A69" s="252"/>
      <c r="B69" s="816" t="s">
        <v>70</v>
      </c>
      <c r="C69" s="816"/>
      <c r="D69" s="816"/>
      <c r="E69" s="816"/>
      <c r="F69" s="816"/>
      <c r="G69" s="816"/>
      <c r="H69" s="816"/>
      <c r="I69" s="817" t="s">
        <v>1210</v>
      </c>
      <c r="J69" s="817"/>
      <c r="K69" s="817"/>
      <c r="L69" s="817"/>
      <c r="M69" s="817"/>
      <c r="N69" s="818" t="s">
        <v>1181</v>
      </c>
      <c r="O69" s="819">
        <f>ROUND((AB45+AB56+AB67)/3,)</f>
        <v>0</v>
      </c>
      <c r="P69" s="820"/>
      <c r="Q69" s="820"/>
      <c r="R69" s="820"/>
      <c r="S69" s="820"/>
      <c r="T69" s="821"/>
      <c r="U69" s="825" t="s">
        <v>69</v>
      </c>
      <c r="V69" s="825"/>
      <c r="W69" s="825"/>
      <c r="X69" s="825"/>
      <c r="Y69" s="825"/>
      <c r="Z69" s="825"/>
      <c r="AA69" s="252"/>
      <c r="AB69" s="252"/>
      <c r="AC69" s="252"/>
      <c r="AD69" s="252"/>
      <c r="AE69" s="252"/>
      <c r="AF69" s="252"/>
      <c r="AG69" s="252"/>
      <c r="AH69" s="252"/>
      <c r="AI69" s="252"/>
      <c r="AJ69" s="252"/>
      <c r="AK69" s="252"/>
    </row>
    <row r="70" spans="1:38" ht="13.5" customHeight="1" thickBot="1">
      <c r="A70" s="252"/>
      <c r="B70" s="816"/>
      <c r="C70" s="816"/>
      <c r="D70" s="816"/>
      <c r="E70" s="816"/>
      <c r="F70" s="816"/>
      <c r="G70" s="816"/>
      <c r="H70" s="816"/>
      <c r="I70" s="818">
        <v>3</v>
      </c>
      <c r="J70" s="818"/>
      <c r="K70" s="818"/>
      <c r="L70" s="818"/>
      <c r="M70" s="818"/>
      <c r="N70" s="818"/>
      <c r="O70" s="822"/>
      <c r="P70" s="823"/>
      <c r="Q70" s="823"/>
      <c r="R70" s="823"/>
      <c r="S70" s="823"/>
      <c r="T70" s="824"/>
      <c r="U70" s="825"/>
      <c r="V70" s="825"/>
      <c r="W70" s="825"/>
      <c r="X70" s="825"/>
      <c r="Y70" s="825"/>
      <c r="Z70" s="825"/>
      <c r="AJ70" s="252"/>
      <c r="AK70" s="252"/>
    </row>
    <row r="71" spans="1:38">
      <c r="A71" s="252"/>
      <c r="AJ71" s="252"/>
      <c r="AK71" s="252"/>
    </row>
  </sheetData>
  <mergeCells count="83">
    <mergeCell ref="AD43:AI43"/>
    <mergeCell ref="I11:N11"/>
    <mergeCell ref="Q11:Q12"/>
    <mergeCell ref="R11:U12"/>
    <mergeCell ref="I12:N12"/>
    <mergeCell ref="AI17:AL17"/>
    <mergeCell ref="Q18:Q19"/>
    <mergeCell ref="R18:U19"/>
    <mergeCell ref="Z18:AD18"/>
    <mergeCell ref="AE18:AH18"/>
    <mergeCell ref="AE17:AH17"/>
    <mergeCell ref="AI18:AL18"/>
    <mergeCell ref="Z19:AD19"/>
    <mergeCell ref="AE19:AH19"/>
    <mergeCell ref="AI19:AL19"/>
    <mergeCell ref="Z20:AD20"/>
    <mergeCell ref="Z2:AD2"/>
    <mergeCell ref="I8:N8"/>
    <mergeCell ref="Q8:Q9"/>
    <mergeCell ref="R8:U9"/>
    <mergeCell ref="AC8:AF9"/>
    <mergeCell ref="I9:N9"/>
    <mergeCell ref="AE2:AK2"/>
    <mergeCell ref="I5:N5"/>
    <mergeCell ref="Q5:Q6"/>
    <mergeCell ref="R5:U6"/>
    <mergeCell ref="AA5:AG5"/>
    <mergeCell ref="I6:N6"/>
    <mergeCell ref="AA6:AG6"/>
    <mergeCell ref="C18:F19"/>
    <mergeCell ref="G18:G19"/>
    <mergeCell ref="H18:K19"/>
    <mergeCell ref="L18:L19"/>
    <mergeCell ref="M18:P19"/>
    <mergeCell ref="A17:G17"/>
    <mergeCell ref="H17:K17"/>
    <mergeCell ref="M17:P17"/>
    <mergeCell ref="R17:Y17"/>
    <mergeCell ref="Z17:AD17"/>
    <mergeCell ref="AE20:AH20"/>
    <mergeCell ref="AI20:AL20"/>
    <mergeCell ref="Z21:AD21"/>
    <mergeCell ref="AE21:AH21"/>
    <mergeCell ref="AI21:AL21"/>
    <mergeCell ref="Z22:AD22"/>
    <mergeCell ref="W28:X29"/>
    <mergeCell ref="Y28:AK29"/>
    <mergeCell ref="N29:Q29"/>
    <mergeCell ref="AE22:AH22"/>
    <mergeCell ref="AI22:AL22"/>
    <mergeCell ref="R24:U25"/>
    <mergeCell ref="Z24:AL25"/>
    <mergeCell ref="M28:M29"/>
    <mergeCell ref="N28:Q28"/>
    <mergeCell ref="R28:R29"/>
    <mergeCell ref="S28:V29"/>
    <mergeCell ref="O43:T43"/>
    <mergeCell ref="C28:L29"/>
    <mergeCell ref="AB56:AG56"/>
    <mergeCell ref="E60:J60"/>
    <mergeCell ref="L60:Q60"/>
    <mergeCell ref="X60:AC60"/>
    <mergeCell ref="AD54:AI54"/>
    <mergeCell ref="E38:J38"/>
    <mergeCell ref="L38:Q38"/>
    <mergeCell ref="X38:AC38"/>
    <mergeCell ref="F43:K43"/>
    <mergeCell ref="AB45:AG45"/>
    <mergeCell ref="E49:J49"/>
    <mergeCell ref="L49:Q49"/>
    <mergeCell ref="X49:AC49"/>
    <mergeCell ref="F54:K54"/>
    <mergeCell ref="O54:T54"/>
    <mergeCell ref="F65:K65"/>
    <mergeCell ref="O65:T65"/>
    <mergeCell ref="AD65:AI65"/>
    <mergeCell ref="AB67:AG67"/>
    <mergeCell ref="B69:H70"/>
    <mergeCell ref="I69:M69"/>
    <mergeCell ref="N69:N70"/>
    <mergeCell ref="O69:T70"/>
    <mergeCell ref="U69:Z70"/>
    <mergeCell ref="I70:M70"/>
  </mergeCells>
  <phoneticPr fontId="2"/>
  <pageMargins left="0.61" right="0.36" top="0.74" bottom="0.31" header="0.51200000000000001" footer="0.33"/>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244"/>
  <sheetViews>
    <sheetView showGridLines="0" view="pageBreakPreview" zoomScaleNormal="100" zoomScaleSheetLayoutView="100" workbookViewId="0">
      <selection activeCell="J244" sqref="J244"/>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8" customWidth="1"/>
    <col min="7" max="7" width="2.21875" style="48" bestFit="1" customWidth="1"/>
    <col min="8" max="8" width="11.88671875" style="582" customWidth="1"/>
    <col min="9" max="9" width="2.21875" style="48" bestFit="1" customWidth="1"/>
    <col min="10" max="10" width="11.88671875" style="48" customWidth="1"/>
    <col min="11" max="11" width="3.109375" style="48" customWidth="1"/>
    <col min="12" max="16384" width="9" style="48"/>
  </cols>
  <sheetData>
    <row r="1" spans="1:11" ht="18.75" customHeight="1">
      <c r="A1" s="860" t="s">
        <v>149</v>
      </c>
      <c r="B1" s="861"/>
      <c r="C1" s="860" t="s">
        <v>31</v>
      </c>
      <c r="D1" s="862"/>
      <c r="E1" s="861"/>
      <c r="H1" s="581" t="s">
        <v>0</v>
      </c>
      <c r="I1" s="857">
        <f>総括表!H4</f>
        <v>0</v>
      </c>
      <c r="J1" s="857"/>
      <c r="K1" s="857"/>
    </row>
    <row r="2" spans="1:11" ht="18.75" customHeight="1">
      <c r="J2" s="620"/>
    </row>
    <row r="3" spans="1:11" ht="18.75" customHeight="1">
      <c r="A3" s="7" t="s">
        <v>574</v>
      </c>
      <c r="B3" s="43" t="s">
        <v>148</v>
      </c>
    </row>
    <row r="4" spans="1:11" ht="11.25" customHeight="1">
      <c r="A4" s="50"/>
    </row>
    <row r="5" spans="1:11" ht="18.75" customHeight="1">
      <c r="A5" s="50"/>
      <c r="B5" s="858" t="s">
        <v>112</v>
      </c>
      <c r="C5" s="859"/>
      <c r="D5" s="858" t="s">
        <v>111</v>
      </c>
      <c r="E5" s="859"/>
      <c r="F5" s="33" t="s">
        <v>110</v>
      </c>
      <c r="G5" s="33"/>
      <c r="H5" s="583" t="s">
        <v>109</v>
      </c>
      <c r="I5" s="33"/>
      <c r="J5" s="33" t="s">
        <v>3</v>
      </c>
      <c r="K5" s="9"/>
    </row>
    <row r="6" spans="1:11" ht="15" customHeight="1">
      <c r="A6" s="50"/>
      <c r="B6" s="31"/>
      <c r="C6" s="30"/>
      <c r="D6" s="29"/>
      <c r="E6" s="28"/>
      <c r="F6" s="25"/>
      <c r="G6" s="25"/>
      <c r="H6" s="584"/>
      <c r="I6" s="25"/>
      <c r="J6" s="621" t="s">
        <v>533</v>
      </c>
      <c r="K6" s="9"/>
    </row>
    <row r="7" spans="1:11" s="1" customFormat="1" ht="15" customHeight="1">
      <c r="B7" s="22">
        <v>1</v>
      </c>
      <c r="C7" s="23" t="s">
        <v>132</v>
      </c>
      <c r="D7" s="84" t="s">
        <v>564</v>
      </c>
      <c r="E7" s="20" t="s">
        <v>129</v>
      </c>
      <c r="F7" s="19"/>
      <c r="G7" s="18" t="s">
        <v>528</v>
      </c>
      <c r="H7" s="585">
        <v>1.4E-2</v>
      </c>
      <c r="I7" s="18" t="s">
        <v>531</v>
      </c>
      <c r="J7" s="17">
        <f t="shared" ref="J7:J21" si="0">ROUND(F7*H7,0)</f>
        <v>0</v>
      </c>
      <c r="K7" s="9" t="s">
        <v>1347</v>
      </c>
    </row>
    <row r="8" spans="1:11" s="1" customFormat="1" ht="15" customHeight="1">
      <c r="B8" s="261"/>
      <c r="C8" s="28"/>
      <c r="D8" s="84" t="s">
        <v>563</v>
      </c>
      <c r="E8" s="20" t="s">
        <v>128</v>
      </c>
      <c r="F8" s="19"/>
      <c r="G8" s="18" t="s">
        <v>528</v>
      </c>
      <c r="H8" s="586">
        <v>4.0000000000000001E-3</v>
      </c>
      <c r="I8" s="33" t="s">
        <v>531</v>
      </c>
      <c r="J8" s="38">
        <f t="shared" si="0"/>
        <v>0</v>
      </c>
      <c r="K8" s="9" t="s">
        <v>1349</v>
      </c>
    </row>
    <row r="9" spans="1:11" s="1" customFormat="1" ht="15" customHeight="1">
      <c r="B9" s="22">
        <f>B7+1</f>
        <v>2</v>
      </c>
      <c r="C9" s="23" t="s">
        <v>131</v>
      </c>
      <c r="D9" s="84" t="s">
        <v>564</v>
      </c>
      <c r="E9" s="20" t="s">
        <v>129</v>
      </c>
      <c r="F9" s="19"/>
      <c r="G9" s="18" t="s">
        <v>528</v>
      </c>
      <c r="H9" s="585">
        <v>2.5999999999999999E-2</v>
      </c>
      <c r="I9" s="18" t="s">
        <v>531</v>
      </c>
      <c r="J9" s="17">
        <f t="shared" si="0"/>
        <v>0</v>
      </c>
      <c r="K9" s="9" t="s">
        <v>195</v>
      </c>
    </row>
    <row r="10" spans="1:11" s="1" customFormat="1" ht="15" customHeight="1">
      <c r="B10" s="261"/>
      <c r="C10" s="28"/>
      <c r="D10" s="84" t="s">
        <v>563</v>
      </c>
      <c r="E10" s="20" t="s">
        <v>128</v>
      </c>
      <c r="F10" s="19"/>
      <c r="G10" s="18" t="s">
        <v>528</v>
      </c>
      <c r="H10" s="586">
        <v>2E-3</v>
      </c>
      <c r="I10" s="33" t="s">
        <v>531</v>
      </c>
      <c r="J10" s="38">
        <f t="shared" si="0"/>
        <v>0</v>
      </c>
      <c r="K10" s="9" t="s">
        <v>194</v>
      </c>
    </row>
    <row r="11" spans="1:11" s="1" customFormat="1" ht="15" customHeight="1">
      <c r="B11" s="22">
        <f>B9+1</f>
        <v>3</v>
      </c>
      <c r="C11" s="23" t="s">
        <v>130</v>
      </c>
      <c r="D11" s="84" t="s">
        <v>564</v>
      </c>
      <c r="E11" s="20" t="s">
        <v>129</v>
      </c>
      <c r="F11" s="19"/>
      <c r="G11" s="18" t="s">
        <v>528</v>
      </c>
      <c r="H11" s="585">
        <v>4.9000000000000002E-2</v>
      </c>
      <c r="I11" s="18" t="s">
        <v>531</v>
      </c>
      <c r="J11" s="17">
        <f t="shared" si="0"/>
        <v>0</v>
      </c>
      <c r="K11" s="9" t="s">
        <v>193</v>
      </c>
    </row>
    <row r="12" spans="1:11" s="1" customFormat="1" ht="15" customHeight="1">
      <c r="B12" s="261"/>
      <c r="C12" s="28"/>
      <c r="D12" s="84" t="s">
        <v>563</v>
      </c>
      <c r="E12" s="20" t="s">
        <v>128</v>
      </c>
      <c r="F12" s="19"/>
      <c r="G12" s="18" t="s">
        <v>528</v>
      </c>
      <c r="H12" s="586">
        <v>3.2000000000000001E-2</v>
      </c>
      <c r="I12" s="33" t="s">
        <v>531</v>
      </c>
      <c r="J12" s="38">
        <f t="shared" si="0"/>
        <v>0</v>
      </c>
      <c r="K12" s="9" t="s">
        <v>167</v>
      </c>
    </row>
    <row r="13" spans="1:11" s="1" customFormat="1" ht="15" customHeight="1">
      <c r="B13" s="22">
        <f t="shared" ref="B13" si="1">B11+1</f>
        <v>4</v>
      </c>
      <c r="C13" s="23" t="s">
        <v>119</v>
      </c>
      <c r="D13" s="851"/>
      <c r="E13" s="852"/>
      <c r="F13" s="19"/>
      <c r="G13" s="18" t="s">
        <v>528</v>
      </c>
      <c r="H13" s="586">
        <v>5.6000000000000001E-2</v>
      </c>
      <c r="I13" s="33" t="s">
        <v>531</v>
      </c>
      <c r="J13" s="38">
        <f t="shared" si="0"/>
        <v>0</v>
      </c>
      <c r="K13" s="9" t="s">
        <v>166</v>
      </c>
    </row>
    <row r="14" spans="1:11" s="1" customFormat="1" ht="15" customHeight="1">
      <c r="B14" s="22">
        <f>B13+1</f>
        <v>5</v>
      </c>
      <c r="C14" s="23" t="s">
        <v>118</v>
      </c>
      <c r="D14" s="851"/>
      <c r="E14" s="852"/>
      <c r="F14" s="19"/>
      <c r="G14" s="18" t="s">
        <v>528</v>
      </c>
      <c r="H14" s="585">
        <v>7.8E-2</v>
      </c>
      <c r="I14" s="18" t="s">
        <v>531</v>
      </c>
      <c r="J14" s="17">
        <f t="shared" si="0"/>
        <v>0</v>
      </c>
      <c r="K14" s="9" t="s">
        <v>165</v>
      </c>
    </row>
    <row r="15" spans="1:11" s="1" customFormat="1" ht="15" customHeight="1">
      <c r="B15" s="22">
        <f t="shared" ref="B15:B21" si="2">B14+1</f>
        <v>6</v>
      </c>
      <c r="C15" s="23" t="s">
        <v>117</v>
      </c>
      <c r="D15" s="851"/>
      <c r="E15" s="852"/>
      <c r="F15" s="19"/>
      <c r="G15" s="18" t="s">
        <v>528</v>
      </c>
      <c r="H15" s="585">
        <v>9.2999999999999999E-2</v>
      </c>
      <c r="I15" s="18" t="s">
        <v>531</v>
      </c>
      <c r="J15" s="17">
        <f t="shared" si="0"/>
        <v>0</v>
      </c>
      <c r="K15" s="9" t="s">
        <v>164</v>
      </c>
    </row>
    <row r="16" spans="1:11" s="1" customFormat="1" ht="15" customHeight="1">
      <c r="B16" s="22">
        <f t="shared" si="2"/>
        <v>7</v>
      </c>
      <c r="C16" s="23" t="s">
        <v>107</v>
      </c>
      <c r="D16" s="851"/>
      <c r="E16" s="852"/>
      <c r="F16" s="19"/>
      <c r="G16" s="18" t="s">
        <v>528</v>
      </c>
      <c r="H16" s="585">
        <v>0.125</v>
      </c>
      <c r="I16" s="18" t="s">
        <v>531</v>
      </c>
      <c r="J16" s="17">
        <f t="shared" si="0"/>
        <v>0</v>
      </c>
      <c r="K16" s="9" t="s">
        <v>192</v>
      </c>
    </row>
    <row r="17" spans="1:14" s="1" customFormat="1" ht="15" customHeight="1">
      <c r="B17" s="22">
        <f t="shared" si="2"/>
        <v>8</v>
      </c>
      <c r="C17" s="23" t="s">
        <v>105</v>
      </c>
      <c r="D17" s="851"/>
      <c r="E17" s="852"/>
      <c r="F17" s="19"/>
      <c r="G17" s="18" t="s">
        <v>528</v>
      </c>
      <c r="H17" s="585">
        <v>0.14099999999999999</v>
      </c>
      <c r="I17" s="18" t="s">
        <v>531</v>
      </c>
      <c r="J17" s="17">
        <f t="shared" si="0"/>
        <v>0</v>
      </c>
      <c r="K17" s="9" t="s">
        <v>171</v>
      </c>
    </row>
    <row r="18" spans="1:14" s="1" customFormat="1" ht="15" customHeight="1">
      <c r="B18" s="22">
        <f t="shared" si="2"/>
        <v>9</v>
      </c>
      <c r="C18" s="23" t="s">
        <v>103</v>
      </c>
      <c r="D18" s="851"/>
      <c r="E18" s="852"/>
      <c r="F18" s="19"/>
      <c r="G18" s="18" t="s">
        <v>528</v>
      </c>
      <c r="H18" s="585">
        <v>0.17100000000000001</v>
      </c>
      <c r="I18" s="18" t="s">
        <v>531</v>
      </c>
      <c r="J18" s="17">
        <f t="shared" si="0"/>
        <v>0</v>
      </c>
      <c r="K18" s="9" t="s">
        <v>191</v>
      </c>
    </row>
    <row r="19" spans="1:14" s="1" customFormat="1" ht="15" customHeight="1">
      <c r="B19" s="22">
        <f t="shared" si="2"/>
        <v>10</v>
      </c>
      <c r="C19" s="23" t="s">
        <v>101</v>
      </c>
      <c r="D19" s="851"/>
      <c r="E19" s="852"/>
      <c r="F19" s="19"/>
      <c r="G19" s="18" t="s">
        <v>528</v>
      </c>
      <c r="H19" s="585">
        <v>0.19</v>
      </c>
      <c r="I19" s="18" t="s">
        <v>531</v>
      </c>
      <c r="J19" s="17">
        <f t="shared" si="0"/>
        <v>0</v>
      </c>
      <c r="K19" s="9" t="s">
        <v>190</v>
      </c>
    </row>
    <row r="20" spans="1:14" s="1" customFormat="1" ht="15" customHeight="1">
      <c r="B20" s="22">
        <f t="shared" si="2"/>
        <v>11</v>
      </c>
      <c r="C20" s="20" t="s">
        <v>99</v>
      </c>
      <c r="D20" s="851"/>
      <c r="E20" s="852"/>
      <c r="F20" s="19"/>
      <c r="G20" s="18" t="s">
        <v>528</v>
      </c>
      <c r="H20" s="585">
        <v>0.20799999999999999</v>
      </c>
      <c r="I20" s="18" t="s">
        <v>531</v>
      </c>
      <c r="J20" s="17">
        <f t="shared" si="0"/>
        <v>0</v>
      </c>
      <c r="K20" s="9" t="s">
        <v>189</v>
      </c>
    </row>
    <row r="21" spans="1:14" s="1" customFormat="1" ht="15" customHeight="1" thickBot="1">
      <c r="B21" s="21">
        <f t="shared" si="2"/>
        <v>12</v>
      </c>
      <c r="C21" s="20" t="s">
        <v>97</v>
      </c>
      <c r="D21" s="851"/>
      <c r="E21" s="852"/>
      <c r="F21" s="19"/>
      <c r="G21" s="18" t="s">
        <v>528</v>
      </c>
      <c r="H21" s="585">
        <v>0.222</v>
      </c>
      <c r="I21" s="18" t="s">
        <v>531</v>
      </c>
      <c r="J21" s="17">
        <f t="shared" si="0"/>
        <v>0</v>
      </c>
      <c r="K21" s="9" t="s">
        <v>188</v>
      </c>
    </row>
    <row r="22" spans="1:14" s="1" customFormat="1" ht="15" customHeight="1">
      <c r="B22" s="46"/>
      <c r="C22" s="16"/>
      <c r="D22" s="15"/>
      <c r="E22" s="15"/>
      <c r="F22" s="45"/>
      <c r="G22" s="13"/>
      <c r="H22" s="853" t="s">
        <v>1524</v>
      </c>
      <c r="I22" s="854"/>
      <c r="J22" s="11"/>
      <c r="K22" s="9"/>
    </row>
    <row r="23" spans="1:14" s="1" customFormat="1" ht="15" customHeight="1" thickBot="1">
      <c r="B23" s="44"/>
      <c r="C23" s="9"/>
      <c r="D23" s="9"/>
      <c r="E23" s="9"/>
      <c r="F23" s="9"/>
      <c r="G23" s="9"/>
      <c r="H23" s="855" t="s">
        <v>94</v>
      </c>
      <c r="I23" s="856"/>
      <c r="J23" s="10">
        <f>SUM(J7:J21)</f>
        <v>0</v>
      </c>
      <c r="K23" s="9" t="s">
        <v>573</v>
      </c>
      <c r="L23" s="1" t="s">
        <v>528</v>
      </c>
    </row>
    <row r="24" spans="1:14" s="1" customFormat="1" ht="18.75" customHeight="1">
      <c r="B24" s="43"/>
      <c r="H24" s="587"/>
    </row>
    <row r="25" spans="1:14" s="1" customFormat="1" ht="18.75" customHeight="1">
      <c r="B25" s="43"/>
      <c r="H25" s="587"/>
    </row>
    <row r="26" spans="1:14" ht="18.75" customHeight="1">
      <c r="A26" s="7" t="s">
        <v>572</v>
      </c>
      <c r="B26" s="43" t="s">
        <v>142</v>
      </c>
    </row>
    <row r="27" spans="1:14" ht="11.25" customHeight="1">
      <c r="A27" s="50"/>
    </row>
    <row r="28" spans="1:14" ht="18.75" customHeight="1">
      <c r="A28" s="50"/>
      <c r="B28" s="858" t="s">
        <v>112</v>
      </c>
      <c r="C28" s="859"/>
      <c r="D28" s="858" t="s">
        <v>111</v>
      </c>
      <c r="E28" s="859"/>
      <c r="F28" s="33" t="s">
        <v>110</v>
      </c>
      <c r="G28" s="33"/>
      <c r="H28" s="583" t="s">
        <v>109</v>
      </c>
      <c r="I28" s="33"/>
      <c r="J28" s="33" t="s">
        <v>3</v>
      </c>
      <c r="K28" s="9"/>
    </row>
    <row r="29" spans="1:14" ht="15" customHeight="1">
      <c r="A29" s="50"/>
      <c r="B29" s="31"/>
      <c r="C29" s="30"/>
      <c r="D29" s="29"/>
      <c r="E29" s="28"/>
      <c r="F29" s="25"/>
      <c r="G29" s="25"/>
      <c r="H29" s="584"/>
      <c r="I29" s="25"/>
      <c r="J29" s="621" t="s">
        <v>533</v>
      </c>
      <c r="K29" s="9"/>
    </row>
    <row r="30" spans="1:14" s="1" customFormat="1" ht="15" customHeight="1">
      <c r="B30" s="22">
        <v>1</v>
      </c>
      <c r="C30" s="23" t="s">
        <v>132</v>
      </c>
      <c r="D30" s="84" t="s">
        <v>564</v>
      </c>
      <c r="E30" s="20" t="s">
        <v>129</v>
      </c>
      <c r="F30" s="19"/>
      <c r="G30" s="18" t="s">
        <v>528</v>
      </c>
      <c r="H30" s="585">
        <v>6.0000000000000001E-3</v>
      </c>
      <c r="I30" s="18" t="s">
        <v>531</v>
      </c>
      <c r="J30" s="17">
        <f t="shared" ref="J30:J37" si="3">ROUND(F30*H30,0)</f>
        <v>0</v>
      </c>
      <c r="K30" s="9" t="s">
        <v>1347</v>
      </c>
    </row>
    <row r="31" spans="1:14" s="1" customFormat="1" ht="15" customHeight="1">
      <c r="B31" s="261"/>
      <c r="C31" s="28"/>
      <c r="D31" s="84" t="s">
        <v>563</v>
      </c>
      <c r="E31" s="20" t="s">
        <v>128</v>
      </c>
      <c r="F31" s="19"/>
      <c r="G31" s="18" t="s">
        <v>528</v>
      </c>
      <c r="H31" s="586">
        <v>4.0000000000000001E-3</v>
      </c>
      <c r="I31" s="33" t="s">
        <v>531</v>
      </c>
      <c r="J31" s="38">
        <f t="shared" si="3"/>
        <v>0</v>
      </c>
      <c r="K31" s="9" t="s">
        <v>1349</v>
      </c>
      <c r="M31" s="9"/>
      <c r="N31" s="9"/>
    </row>
    <row r="32" spans="1:14" s="1" customFormat="1" ht="15" customHeight="1">
      <c r="B32" s="22">
        <f>B30+1</f>
        <v>2</v>
      </c>
      <c r="C32" s="23" t="s">
        <v>131</v>
      </c>
      <c r="D32" s="84" t="s">
        <v>564</v>
      </c>
      <c r="E32" s="20" t="s">
        <v>129</v>
      </c>
      <c r="F32" s="19"/>
      <c r="G32" s="18" t="s">
        <v>528</v>
      </c>
      <c r="H32" s="585">
        <v>7.0000000000000001E-3</v>
      </c>
      <c r="I32" s="18" t="s">
        <v>531</v>
      </c>
      <c r="J32" s="17">
        <f t="shared" si="3"/>
        <v>0</v>
      </c>
      <c r="K32" s="9" t="s">
        <v>1350</v>
      </c>
      <c r="M32" s="9"/>
      <c r="N32" s="9"/>
    </row>
    <row r="33" spans="2:14" s="1" customFormat="1" ht="15" customHeight="1">
      <c r="B33" s="261"/>
      <c r="C33" s="28"/>
      <c r="D33" s="84" t="s">
        <v>563</v>
      </c>
      <c r="E33" s="20" t="s">
        <v>128</v>
      </c>
      <c r="F33" s="19"/>
      <c r="G33" s="18" t="s">
        <v>528</v>
      </c>
      <c r="H33" s="586">
        <v>5.0000000000000001E-3</v>
      </c>
      <c r="I33" s="33" t="s">
        <v>531</v>
      </c>
      <c r="J33" s="38">
        <f t="shared" si="3"/>
        <v>0</v>
      </c>
      <c r="K33" s="9" t="s">
        <v>1348</v>
      </c>
      <c r="M33" s="9"/>
      <c r="N33" s="9"/>
    </row>
    <row r="34" spans="2:14" s="1" customFormat="1" ht="15" customHeight="1">
      <c r="B34" s="22">
        <f>B32+1</f>
        <v>3</v>
      </c>
      <c r="C34" s="23" t="s">
        <v>130</v>
      </c>
      <c r="D34" s="84" t="s">
        <v>564</v>
      </c>
      <c r="E34" s="20" t="s">
        <v>129</v>
      </c>
      <c r="F34" s="19"/>
      <c r="G34" s="18" t="s">
        <v>528</v>
      </c>
      <c r="H34" s="585">
        <v>4.8000000000000001E-2</v>
      </c>
      <c r="I34" s="18" t="s">
        <v>531</v>
      </c>
      <c r="J34" s="17">
        <f t="shared" si="3"/>
        <v>0</v>
      </c>
      <c r="K34" s="9" t="s">
        <v>1351</v>
      </c>
      <c r="M34" s="9"/>
      <c r="N34" s="9"/>
    </row>
    <row r="35" spans="2:14" s="1" customFormat="1" ht="15" customHeight="1">
      <c r="B35" s="261"/>
      <c r="C35" s="28"/>
      <c r="D35" s="84" t="s">
        <v>563</v>
      </c>
      <c r="E35" s="20" t="s">
        <v>128</v>
      </c>
      <c r="F35" s="19"/>
      <c r="G35" s="18" t="s">
        <v>528</v>
      </c>
      <c r="H35" s="586">
        <v>3.1E-2</v>
      </c>
      <c r="I35" s="33" t="s">
        <v>531</v>
      </c>
      <c r="J35" s="38">
        <f t="shared" si="3"/>
        <v>0</v>
      </c>
      <c r="K35" s="9" t="s">
        <v>1352</v>
      </c>
      <c r="N35" s="9"/>
    </row>
    <row r="36" spans="2:14" s="1" customFormat="1" ht="15" customHeight="1">
      <c r="B36" s="22">
        <f>B34+1</f>
        <v>4</v>
      </c>
      <c r="C36" s="23" t="s">
        <v>119</v>
      </c>
      <c r="D36" s="851"/>
      <c r="E36" s="852"/>
      <c r="F36" s="19"/>
      <c r="G36" s="18" t="s">
        <v>528</v>
      </c>
      <c r="H36" s="585">
        <v>2.5000000000000001E-2</v>
      </c>
      <c r="I36" s="18" t="s">
        <v>531</v>
      </c>
      <c r="J36" s="17">
        <f t="shared" si="3"/>
        <v>0</v>
      </c>
      <c r="K36" s="9" t="s">
        <v>1353</v>
      </c>
      <c r="N36" s="9"/>
    </row>
    <row r="37" spans="2:14" s="1" customFormat="1" ht="15" customHeight="1">
      <c r="B37" s="22">
        <f>B36+1</f>
        <v>5</v>
      </c>
      <c r="C37" s="23" t="s">
        <v>118</v>
      </c>
      <c r="D37" s="851"/>
      <c r="E37" s="852"/>
      <c r="F37" s="19"/>
      <c r="G37" s="18" t="s">
        <v>528</v>
      </c>
      <c r="H37" s="585">
        <v>0.05</v>
      </c>
      <c r="I37" s="18" t="s">
        <v>531</v>
      </c>
      <c r="J37" s="17">
        <f t="shared" si="3"/>
        <v>0</v>
      </c>
      <c r="K37" s="9" t="s">
        <v>1354</v>
      </c>
      <c r="N37" s="9"/>
    </row>
    <row r="38" spans="2:14" s="1" customFormat="1" ht="15" customHeight="1">
      <c r="B38" s="863" t="s">
        <v>135</v>
      </c>
      <c r="C38" s="864"/>
      <c r="D38" s="851"/>
      <c r="E38" s="852"/>
      <c r="F38" s="622"/>
      <c r="G38" s="39"/>
      <c r="H38" s="58"/>
      <c r="I38" s="39"/>
      <c r="J38" s="38">
        <f>SUM(J30:J37)</f>
        <v>0</v>
      </c>
      <c r="K38" s="9" t="s">
        <v>571</v>
      </c>
      <c r="N38" s="9"/>
    </row>
    <row r="39" spans="2:14" s="1" customFormat="1" ht="13.2">
      <c r="B39" s="865"/>
      <c r="C39" s="866"/>
      <c r="D39" s="865"/>
      <c r="E39" s="866"/>
      <c r="F39" s="623" t="s">
        <v>137</v>
      </c>
      <c r="G39" s="33"/>
      <c r="H39" s="57" t="s">
        <v>965</v>
      </c>
      <c r="I39" s="33"/>
      <c r="J39" s="37"/>
      <c r="K39" s="9"/>
      <c r="N39" s="9"/>
    </row>
    <row r="40" spans="2:14" s="1" customFormat="1" ht="15" customHeight="1">
      <c r="B40" s="867"/>
      <c r="C40" s="868"/>
      <c r="D40" s="867"/>
      <c r="E40" s="868"/>
      <c r="F40" s="35">
        <f>J38</f>
        <v>0</v>
      </c>
      <c r="G40" s="36" t="s">
        <v>528</v>
      </c>
      <c r="H40" s="429" t="e">
        <f>●財政力附表!S28</f>
        <v>#DIV/0!</v>
      </c>
      <c r="I40" s="36" t="s">
        <v>531</v>
      </c>
      <c r="J40" s="35" t="e">
        <f>ROUND(F40*H40,0)</f>
        <v>#DIV/0!</v>
      </c>
      <c r="K40" s="9" t="s">
        <v>570</v>
      </c>
      <c r="N40" s="9"/>
    </row>
    <row r="41" spans="2:14" s="1" customFormat="1" ht="13.2">
      <c r="B41" s="869"/>
      <c r="C41" s="870"/>
      <c r="D41" s="869"/>
      <c r="E41" s="870"/>
      <c r="F41" s="624"/>
      <c r="G41" s="26"/>
      <c r="H41" s="430" t="s">
        <v>136</v>
      </c>
      <c r="I41" s="431"/>
      <c r="J41" s="432"/>
      <c r="K41" s="9"/>
    </row>
    <row r="42" spans="2:14" s="1" customFormat="1" ht="15" customHeight="1">
      <c r="B42" s="22">
        <f>B37+1</f>
        <v>6</v>
      </c>
      <c r="C42" s="23" t="s">
        <v>117</v>
      </c>
      <c r="D42" s="851"/>
      <c r="E42" s="852"/>
      <c r="F42" s="19"/>
      <c r="G42" s="18" t="s">
        <v>528</v>
      </c>
      <c r="H42" s="585">
        <v>7.5999999999999998E-2</v>
      </c>
      <c r="I42" s="18" t="s">
        <v>531</v>
      </c>
      <c r="J42" s="17">
        <f t="shared" ref="J42:J48" si="4">ROUND(F42*H42,0)</f>
        <v>0</v>
      </c>
      <c r="K42" s="9" t="s">
        <v>1355</v>
      </c>
    </row>
    <row r="43" spans="2:14" s="1" customFormat="1" ht="15" customHeight="1">
      <c r="B43" s="22">
        <f t="shared" ref="B43:B48" si="5">B42+1</f>
        <v>7</v>
      </c>
      <c r="C43" s="23" t="s">
        <v>107</v>
      </c>
      <c r="D43" s="851"/>
      <c r="E43" s="852"/>
      <c r="F43" s="19"/>
      <c r="G43" s="18" t="s">
        <v>528</v>
      </c>
      <c r="H43" s="585">
        <v>0.125</v>
      </c>
      <c r="I43" s="18" t="s">
        <v>531</v>
      </c>
      <c r="J43" s="17">
        <f t="shared" si="4"/>
        <v>0</v>
      </c>
      <c r="K43" s="9" t="s">
        <v>1356</v>
      </c>
    </row>
    <row r="44" spans="2:14" s="1" customFormat="1" ht="15" customHeight="1">
      <c r="B44" s="22">
        <f t="shared" si="5"/>
        <v>8</v>
      </c>
      <c r="C44" s="23" t="s">
        <v>105</v>
      </c>
      <c r="D44" s="851"/>
      <c r="E44" s="852"/>
      <c r="F44" s="19"/>
      <c r="G44" s="18" t="s">
        <v>528</v>
      </c>
      <c r="H44" s="585">
        <v>0.14099999999999999</v>
      </c>
      <c r="I44" s="18" t="s">
        <v>531</v>
      </c>
      <c r="J44" s="17">
        <f t="shared" si="4"/>
        <v>0</v>
      </c>
      <c r="K44" s="9" t="s">
        <v>171</v>
      </c>
    </row>
    <row r="45" spans="2:14" s="1" customFormat="1" ht="15" customHeight="1">
      <c r="B45" s="22">
        <f t="shared" si="5"/>
        <v>9</v>
      </c>
      <c r="C45" s="23" t="s">
        <v>103</v>
      </c>
      <c r="D45" s="851"/>
      <c r="E45" s="852"/>
      <c r="F45" s="19"/>
      <c r="G45" s="18" t="s">
        <v>528</v>
      </c>
      <c r="H45" s="585">
        <v>0.17100000000000001</v>
      </c>
      <c r="I45" s="18" t="s">
        <v>531</v>
      </c>
      <c r="J45" s="17">
        <f t="shared" si="4"/>
        <v>0</v>
      </c>
      <c r="K45" s="9" t="s">
        <v>191</v>
      </c>
    </row>
    <row r="46" spans="2:14" s="1" customFormat="1" ht="15" customHeight="1">
      <c r="B46" s="22">
        <f t="shared" si="5"/>
        <v>10</v>
      </c>
      <c r="C46" s="23" t="s">
        <v>101</v>
      </c>
      <c r="D46" s="851"/>
      <c r="E46" s="852"/>
      <c r="F46" s="19"/>
      <c r="G46" s="18" t="s">
        <v>528</v>
      </c>
      <c r="H46" s="585">
        <v>0.19</v>
      </c>
      <c r="I46" s="18" t="s">
        <v>531</v>
      </c>
      <c r="J46" s="17">
        <f t="shared" si="4"/>
        <v>0</v>
      </c>
      <c r="K46" s="9" t="s">
        <v>190</v>
      </c>
    </row>
    <row r="47" spans="2:14" s="1" customFormat="1" ht="15" customHeight="1">
      <c r="B47" s="22">
        <f t="shared" si="5"/>
        <v>11</v>
      </c>
      <c r="C47" s="23" t="s">
        <v>99</v>
      </c>
      <c r="D47" s="851"/>
      <c r="E47" s="852"/>
      <c r="F47" s="19"/>
      <c r="G47" s="18" t="s">
        <v>528</v>
      </c>
      <c r="H47" s="585">
        <v>0.20799999999999999</v>
      </c>
      <c r="I47" s="18" t="s">
        <v>531</v>
      </c>
      <c r="J47" s="17">
        <f t="shared" si="4"/>
        <v>0</v>
      </c>
      <c r="K47" s="9" t="s">
        <v>189</v>
      </c>
    </row>
    <row r="48" spans="2:14" s="1" customFormat="1" ht="15" customHeight="1">
      <c r="B48" s="22">
        <f t="shared" si="5"/>
        <v>12</v>
      </c>
      <c r="C48" s="23" t="s">
        <v>97</v>
      </c>
      <c r="D48" s="851"/>
      <c r="E48" s="852"/>
      <c r="F48" s="19"/>
      <c r="G48" s="18" t="s">
        <v>528</v>
      </c>
      <c r="H48" s="585">
        <v>0.222</v>
      </c>
      <c r="I48" s="18" t="s">
        <v>531</v>
      </c>
      <c r="J48" s="17">
        <f t="shared" si="4"/>
        <v>0</v>
      </c>
      <c r="K48" s="9" t="s">
        <v>188</v>
      </c>
    </row>
    <row r="49" spans="1:13" s="1" customFormat="1" ht="15" customHeight="1" thickBot="1">
      <c r="B49" s="863" t="s">
        <v>135</v>
      </c>
      <c r="C49" s="864"/>
      <c r="D49" s="851"/>
      <c r="E49" s="852"/>
      <c r="F49" s="622"/>
      <c r="G49" s="39"/>
      <c r="H49" s="58"/>
      <c r="I49" s="39"/>
      <c r="J49" s="38">
        <f>SUM(J42:J48)</f>
        <v>0</v>
      </c>
      <c r="K49" s="9" t="s">
        <v>568</v>
      </c>
    </row>
    <row r="50" spans="1:13" s="1" customFormat="1" ht="15" customHeight="1">
      <c r="B50" s="46"/>
      <c r="C50" s="16"/>
      <c r="D50" s="15"/>
      <c r="E50" s="15"/>
      <c r="F50" s="45"/>
      <c r="G50" s="13"/>
      <c r="H50" s="853" t="s">
        <v>567</v>
      </c>
      <c r="I50" s="854"/>
      <c r="J50" s="11"/>
      <c r="K50" s="9"/>
    </row>
    <row r="51" spans="1:13" s="1" customFormat="1" ht="15" customHeight="1" thickBot="1">
      <c r="B51" s="44"/>
      <c r="C51" s="9"/>
      <c r="D51" s="9"/>
      <c r="E51" s="9"/>
      <c r="F51" s="9"/>
      <c r="G51" s="9"/>
      <c r="H51" s="855" t="s">
        <v>94</v>
      </c>
      <c r="I51" s="856"/>
      <c r="J51" s="10" t="e">
        <f>J40+J49</f>
        <v>#DIV/0!</v>
      </c>
      <c r="K51" s="9" t="s">
        <v>566</v>
      </c>
      <c r="L51" s="1" t="s">
        <v>528</v>
      </c>
    </row>
    <row r="52" spans="1:13" s="1" customFormat="1" ht="18.75" customHeight="1">
      <c r="B52" s="44"/>
      <c r="C52" s="9"/>
      <c r="D52" s="9"/>
      <c r="E52" s="9"/>
      <c r="F52" s="9"/>
      <c r="G52" s="45"/>
      <c r="H52" s="588"/>
      <c r="I52" s="13"/>
      <c r="J52" s="45"/>
      <c r="K52" s="9"/>
    </row>
    <row r="53" spans="1:13" s="1" customFormat="1" ht="18.75" customHeight="1">
      <c r="B53" s="44"/>
      <c r="C53" s="9"/>
      <c r="D53" s="9"/>
      <c r="E53" s="9"/>
      <c r="F53" s="9"/>
      <c r="G53" s="45"/>
      <c r="H53" s="588"/>
      <c r="I53" s="13"/>
      <c r="J53" s="45"/>
      <c r="K53" s="9"/>
      <c r="M53" s="9"/>
    </row>
    <row r="54" spans="1:13" ht="18.75" customHeight="1">
      <c r="A54" s="7" t="s">
        <v>565</v>
      </c>
      <c r="B54" s="43" t="s">
        <v>134</v>
      </c>
      <c r="M54" s="9"/>
    </row>
    <row r="55" spans="1:13" ht="11.25" customHeight="1">
      <c r="A55" s="50"/>
      <c r="M55" s="9"/>
    </row>
    <row r="56" spans="1:13" ht="18.75" customHeight="1">
      <c r="A56" s="50"/>
      <c r="B56" s="858" t="s">
        <v>112</v>
      </c>
      <c r="C56" s="859"/>
      <c r="D56" s="858" t="s">
        <v>111</v>
      </c>
      <c r="E56" s="859"/>
      <c r="F56" s="33" t="s">
        <v>110</v>
      </c>
      <c r="G56" s="33"/>
      <c r="H56" s="583" t="s">
        <v>109</v>
      </c>
      <c r="I56" s="33"/>
      <c r="J56" s="33" t="s">
        <v>3</v>
      </c>
      <c r="K56" s="9"/>
      <c r="M56" s="9"/>
    </row>
    <row r="57" spans="1:13" ht="15" customHeight="1">
      <c r="A57" s="50"/>
      <c r="B57" s="31"/>
      <c r="C57" s="30"/>
      <c r="D57" s="29"/>
      <c r="E57" s="28"/>
      <c r="F57" s="25"/>
      <c r="G57" s="25"/>
      <c r="H57" s="584"/>
      <c r="I57" s="25"/>
      <c r="J57" s="621" t="s">
        <v>533</v>
      </c>
      <c r="K57" s="9"/>
      <c r="M57" s="9"/>
    </row>
    <row r="58" spans="1:13" s="1" customFormat="1" ht="15" customHeight="1">
      <c r="B58" s="22">
        <v>1</v>
      </c>
      <c r="C58" s="23" t="s">
        <v>132</v>
      </c>
      <c r="D58" s="84" t="s">
        <v>564</v>
      </c>
      <c r="E58" s="20" t="s">
        <v>129</v>
      </c>
      <c r="F58" s="19"/>
      <c r="G58" s="18" t="s">
        <v>528</v>
      </c>
      <c r="H58" s="585">
        <v>0.02</v>
      </c>
      <c r="I58" s="18" t="s">
        <v>531</v>
      </c>
      <c r="J58" s="17">
        <f t="shared" ref="J58:J72" si="6">ROUND(F58*H58,0)</f>
        <v>0</v>
      </c>
      <c r="K58" s="9" t="s">
        <v>197</v>
      </c>
      <c r="M58" s="9"/>
    </row>
    <row r="59" spans="1:13" s="1" customFormat="1" ht="15" customHeight="1">
      <c r="B59" s="261"/>
      <c r="C59" s="28"/>
      <c r="D59" s="84" t="s">
        <v>563</v>
      </c>
      <c r="E59" s="20" t="s">
        <v>128</v>
      </c>
      <c r="F59" s="19"/>
      <c r="G59" s="18" t="s">
        <v>528</v>
      </c>
      <c r="H59" s="586">
        <v>1.2E-2</v>
      </c>
      <c r="I59" s="33" t="s">
        <v>531</v>
      </c>
      <c r="J59" s="38">
        <f t="shared" si="6"/>
        <v>0</v>
      </c>
      <c r="K59" s="9" t="s">
        <v>196</v>
      </c>
      <c r="M59" s="9"/>
    </row>
    <row r="60" spans="1:13" s="1" customFormat="1" ht="15" customHeight="1">
      <c r="B60" s="22">
        <v>2</v>
      </c>
      <c r="C60" s="23" t="s">
        <v>131</v>
      </c>
      <c r="D60" s="84" t="s">
        <v>564</v>
      </c>
      <c r="E60" s="20" t="s">
        <v>129</v>
      </c>
      <c r="F60" s="19"/>
      <c r="G60" s="18" t="s">
        <v>528</v>
      </c>
      <c r="H60" s="585">
        <v>2.3E-2</v>
      </c>
      <c r="I60" s="18" t="s">
        <v>531</v>
      </c>
      <c r="J60" s="17">
        <f t="shared" si="6"/>
        <v>0</v>
      </c>
      <c r="K60" s="9" t="s">
        <v>195</v>
      </c>
      <c r="M60" s="9"/>
    </row>
    <row r="61" spans="1:13" s="1" customFormat="1" ht="15" customHeight="1">
      <c r="B61" s="261"/>
      <c r="C61" s="28"/>
      <c r="D61" s="84" t="s">
        <v>563</v>
      </c>
      <c r="E61" s="20" t="s">
        <v>128</v>
      </c>
      <c r="F61" s="19"/>
      <c r="G61" s="18" t="s">
        <v>528</v>
      </c>
      <c r="H61" s="586">
        <v>1.6E-2</v>
      </c>
      <c r="I61" s="33" t="s">
        <v>531</v>
      </c>
      <c r="J61" s="38">
        <f t="shared" si="6"/>
        <v>0</v>
      </c>
      <c r="K61" s="9" t="s">
        <v>194</v>
      </c>
      <c r="M61" s="9"/>
    </row>
    <row r="62" spans="1:13" s="1" customFormat="1" ht="15" customHeight="1">
      <c r="B62" s="22">
        <v>3</v>
      </c>
      <c r="C62" s="23" t="s">
        <v>130</v>
      </c>
      <c r="D62" s="84" t="s">
        <v>564</v>
      </c>
      <c r="E62" s="20" t="s">
        <v>129</v>
      </c>
      <c r="F62" s="19"/>
      <c r="G62" s="18" t="s">
        <v>528</v>
      </c>
      <c r="H62" s="585">
        <v>0.161</v>
      </c>
      <c r="I62" s="18" t="s">
        <v>531</v>
      </c>
      <c r="J62" s="17">
        <f t="shared" si="6"/>
        <v>0</v>
      </c>
      <c r="K62" s="9" t="s">
        <v>193</v>
      </c>
      <c r="M62" s="9"/>
    </row>
    <row r="63" spans="1:13" s="1" customFormat="1" ht="15" customHeight="1">
      <c r="B63" s="261"/>
      <c r="C63" s="28"/>
      <c r="D63" s="84" t="s">
        <v>563</v>
      </c>
      <c r="E63" s="20" t="s">
        <v>128</v>
      </c>
      <c r="F63" s="19"/>
      <c r="G63" s="18" t="s">
        <v>528</v>
      </c>
      <c r="H63" s="586">
        <v>0.10299999999999999</v>
      </c>
      <c r="I63" s="33" t="s">
        <v>531</v>
      </c>
      <c r="J63" s="38">
        <f t="shared" si="6"/>
        <v>0</v>
      </c>
      <c r="K63" s="9" t="s">
        <v>167</v>
      </c>
      <c r="M63" s="9"/>
    </row>
    <row r="64" spans="1:13" s="1" customFormat="1" ht="15" customHeight="1">
      <c r="B64" s="22">
        <v>4</v>
      </c>
      <c r="C64" s="23" t="s">
        <v>119</v>
      </c>
      <c r="D64" s="851"/>
      <c r="E64" s="852"/>
      <c r="F64" s="19"/>
      <c r="G64" s="18" t="s">
        <v>528</v>
      </c>
      <c r="H64" s="585">
        <v>8.4000000000000005E-2</v>
      </c>
      <c r="I64" s="18" t="s">
        <v>531</v>
      </c>
      <c r="J64" s="17">
        <f t="shared" si="6"/>
        <v>0</v>
      </c>
      <c r="K64" s="9" t="s">
        <v>166</v>
      </c>
      <c r="M64" s="9"/>
    </row>
    <row r="65" spans="1:13" s="1" customFormat="1" ht="15" customHeight="1">
      <c r="B65" s="22">
        <v>5</v>
      </c>
      <c r="C65" s="23" t="s">
        <v>118</v>
      </c>
      <c r="D65" s="851"/>
      <c r="E65" s="852"/>
      <c r="F65" s="19"/>
      <c r="G65" s="18" t="s">
        <v>528</v>
      </c>
      <c r="H65" s="585">
        <v>0.16700000000000001</v>
      </c>
      <c r="I65" s="18" t="s">
        <v>531</v>
      </c>
      <c r="J65" s="17">
        <f t="shared" si="6"/>
        <v>0</v>
      </c>
      <c r="K65" s="9" t="s">
        <v>165</v>
      </c>
    </row>
    <row r="66" spans="1:13" s="1" customFormat="1" ht="15" customHeight="1">
      <c r="B66" s="22">
        <v>6</v>
      </c>
      <c r="C66" s="23" t="s">
        <v>117</v>
      </c>
      <c r="D66" s="851"/>
      <c r="E66" s="852"/>
      <c r="F66" s="19"/>
      <c r="G66" s="18" t="s">
        <v>528</v>
      </c>
      <c r="H66" s="585">
        <v>0.127</v>
      </c>
      <c r="I66" s="18" t="s">
        <v>531</v>
      </c>
      <c r="J66" s="17">
        <f t="shared" si="6"/>
        <v>0</v>
      </c>
      <c r="K66" s="9" t="s">
        <v>164</v>
      </c>
    </row>
    <row r="67" spans="1:13" s="1" customFormat="1" ht="15" customHeight="1">
      <c r="B67" s="22">
        <v>7</v>
      </c>
      <c r="C67" s="23" t="s">
        <v>107</v>
      </c>
      <c r="D67" s="851"/>
      <c r="E67" s="852"/>
      <c r="F67" s="19"/>
      <c r="G67" s="18" t="s">
        <v>528</v>
      </c>
      <c r="H67" s="585">
        <v>0.20799999999999999</v>
      </c>
      <c r="I67" s="18" t="s">
        <v>531</v>
      </c>
      <c r="J67" s="17">
        <f t="shared" si="6"/>
        <v>0</v>
      </c>
      <c r="K67" s="9" t="s">
        <v>192</v>
      </c>
    </row>
    <row r="68" spans="1:13" s="1" customFormat="1" ht="15" customHeight="1">
      <c r="B68" s="22">
        <v>8</v>
      </c>
      <c r="C68" s="23" t="s">
        <v>105</v>
      </c>
      <c r="D68" s="851"/>
      <c r="E68" s="852"/>
      <c r="F68" s="19"/>
      <c r="G68" s="18" t="s">
        <v>528</v>
      </c>
      <c r="H68" s="585">
        <v>0.23499999999999999</v>
      </c>
      <c r="I68" s="18" t="s">
        <v>531</v>
      </c>
      <c r="J68" s="17">
        <f t="shared" si="6"/>
        <v>0</v>
      </c>
      <c r="K68" s="9" t="s">
        <v>171</v>
      </c>
    </row>
    <row r="69" spans="1:13" s="1" customFormat="1" ht="15" customHeight="1">
      <c r="B69" s="22">
        <v>9</v>
      </c>
      <c r="C69" s="23" t="s">
        <v>103</v>
      </c>
      <c r="D69" s="851"/>
      <c r="E69" s="852"/>
      <c r="F69" s="19"/>
      <c r="G69" s="18" t="s">
        <v>528</v>
      </c>
      <c r="H69" s="585">
        <v>0.28499999999999998</v>
      </c>
      <c r="I69" s="18" t="s">
        <v>531</v>
      </c>
      <c r="J69" s="17">
        <f t="shared" si="6"/>
        <v>0</v>
      </c>
      <c r="K69" s="9" t="s">
        <v>191</v>
      </c>
    </row>
    <row r="70" spans="1:13" s="1" customFormat="1" ht="15" customHeight="1">
      <c r="B70" s="21">
        <v>10</v>
      </c>
      <c r="C70" s="20" t="s">
        <v>101</v>
      </c>
      <c r="D70" s="851"/>
      <c r="E70" s="852"/>
      <c r="F70" s="19"/>
      <c r="G70" s="18" t="s">
        <v>528</v>
      </c>
      <c r="H70" s="585">
        <v>0.316</v>
      </c>
      <c r="I70" s="18" t="s">
        <v>531</v>
      </c>
      <c r="J70" s="17">
        <f t="shared" si="6"/>
        <v>0</v>
      </c>
      <c r="K70" s="9" t="s">
        <v>190</v>
      </c>
    </row>
    <row r="71" spans="1:13" s="1" customFormat="1" ht="15" customHeight="1">
      <c r="B71" s="21">
        <v>11</v>
      </c>
      <c r="C71" s="20" t="s">
        <v>99</v>
      </c>
      <c r="D71" s="851"/>
      <c r="E71" s="852"/>
      <c r="F71" s="19"/>
      <c r="G71" s="18" t="s">
        <v>528</v>
      </c>
      <c r="H71" s="585">
        <v>0.34599999999999997</v>
      </c>
      <c r="I71" s="18" t="s">
        <v>531</v>
      </c>
      <c r="J71" s="17">
        <f t="shared" si="6"/>
        <v>0</v>
      </c>
      <c r="K71" s="9" t="s">
        <v>189</v>
      </c>
    </row>
    <row r="72" spans="1:13" s="1" customFormat="1" ht="15" customHeight="1" thickBot="1">
      <c r="B72" s="21">
        <v>12</v>
      </c>
      <c r="C72" s="20" t="s">
        <v>97</v>
      </c>
      <c r="D72" s="851"/>
      <c r="E72" s="852"/>
      <c r="F72" s="19"/>
      <c r="G72" s="18" t="s">
        <v>528</v>
      </c>
      <c r="H72" s="585">
        <v>0.37</v>
      </c>
      <c r="I72" s="18" t="s">
        <v>531</v>
      </c>
      <c r="J72" s="17">
        <f t="shared" si="6"/>
        <v>0</v>
      </c>
      <c r="K72" s="9" t="s">
        <v>188</v>
      </c>
    </row>
    <row r="73" spans="1:13" s="1" customFormat="1" ht="15" customHeight="1">
      <c r="B73" s="46"/>
      <c r="C73" s="16"/>
      <c r="D73" s="15"/>
      <c r="E73" s="15"/>
      <c r="F73" s="45"/>
      <c r="G73" s="13"/>
      <c r="H73" s="853" t="s">
        <v>1357</v>
      </c>
      <c r="I73" s="854"/>
      <c r="J73" s="11"/>
      <c r="K73" s="9"/>
    </row>
    <row r="74" spans="1:13" s="1" customFormat="1" ht="15" customHeight="1" thickBot="1">
      <c r="B74" s="44"/>
      <c r="C74" s="9"/>
      <c r="D74" s="9"/>
      <c r="E74" s="9"/>
      <c r="F74" s="9"/>
      <c r="G74" s="9"/>
      <c r="H74" s="855" t="s">
        <v>94</v>
      </c>
      <c r="I74" s="856"/>
      <c r="J74" s="10">
        <f>SUM(J58:J72)</f>
        <v>0</v>
      </c>
      <c r="K74" s="9" t="s">
        <v>559</v>
      </c>
      <c r="L74" s="1" t="s">
        <v>528</v>
      </c>
    </row>
    <row r="75" spans="1:13" s="1" customFormat="1" ht="18.75" customHeight="1">
      <c r="B75" s="44"/>
      <c r="C75" s="9"/>
      <c r="D75" s="9"/>
      <c r="E75" s="9"/>
      <c r="F75" s="9"/>
      <c r="G75" s="45"/>
      <c r="H75" s="588"/>
      <c r="I75" s="13"/>
      <c r="J75" s="45"/>
      <c r="K75" s="9"/>
    </row>
    <row r="76" spans="1:13" ht="18.75" customHeight="1">
      <c r="A76" s="7" t="s">
        <v>558</v>
      </c>
      <c r="B76" s="43" t="s">
        <v>120</v>
      </c>
      <c r="M76" s="9"/>
    </row>
    <row r="77" spans="1:13" ht="11.25" customHeight="1">
      <c r="A77" s="50"/>
      <c r="M77" s="9"/>
    </row>
    <row r="78" spans="1:13" ht="18.75" customHeight="1">
      <c r="A78" s="50"/>
      <c r="B78" s="858" t="s">
        <v>112</v>
      </c>
      <c r="C78" s="859"/>
      <c r="D78" s="858" t="s">
        <v>111</v>
      </c>
      <c r="E78" s="859"/>
      <c r="F78" s="33" t="s">
        <v>110</v>
      </c>
      <c r="G78" s="33"/>
      <c r="H78" s="583" t="s">
        <v>109</v>
      </c>
      <c r="I78" s="33"/>
      <c r="J78" s="33" t="s">
        <v>3</v>
      </c>
      <c r="K78" s="9"/>
      <c r="M78" s="9"/>
    </row>
    <row r="79" spans="1:13" ht="15" customHeight="1">
      <c r="A79" s="50"/>
      <c r="B79" s="31"/>
      <c r="C79" s="30"/>
      <c r="D79" s="29"/>
      <c r="E79" s="28"/>
      <c r="F79" s="25"/>
      <c r="G79" s="25"/>
      <c r="H79" s="584"/>
      <c r="I79" s="25"/>
      <c r="J79" s="621" t="s">
        <v>533</v>
      </c>
      <c r="K79" s="9"/>
    </row>
    <row r="80" spans="1:13" s="1" customFormat="1" ht="15" customHeight="1">
      <c r="B80" s="22">
        <v>1</v>
      </c>
      <c r="C80" s="23" t="s">
        <v>119</v>
      </c>
      <c r="D80" s="851"/>
      <c r="E80" s="852"/>
      <c r="F80" s="19"/>
      <c r="G80" s="18" t="s">
        <v>528</v>
      </c>
      <c r="H80" s="585">
        <v>0.23599999999999999</v>
      </c>
      <c r="I80" s="18" t="s">
        <v>531</v>
      </c>
      <c r="J80" s="17">
        <f t="shared" ref="J80:J88" si="7">ROUND(F80*H80,0)</f>
        <v>0</v>
      </c>
      <c r="K80" s="9" t="s">
        <v>532</v>
      </c>
    </row>
    <row r="81" spans="1:13" s="1" customFormat="1" ht="15" customHeight="1">
      <c r="B81" s="22">
        <v>2</v>
      </c>
      <c r="C81" s="23" t="s">
        <v>118</v>
      </c>
      <c r="D81" s="851"/>
      <c r="E81" s="852"/>
      <c r="F81" s="19"/>
      <c r="G81" s="18" t="s">
        <v>528</v>
      </c>
      <c r="H81" s="585">
        <v>0.23599999999999999</v>
      </c>
      <c r="I81" s="18" t="s">
        <v>531</v>
      </c>
      <c r="J81" s="17">
        <f t="shared" si="7"/>
        <v>0</v>
      </c>
      <c r="K81" s="9" t="s">
        <v>544</v>
      </c>
    </row>
    <row r="82" spans="1:13" s="1" customFormat="1" ht="15" customHeight="1">
      <c r="B82" s="22">
        <v>3</v>
      </c>
      <c r="C82" s="23" t="s">
        <v>117</v>
      </c>
      <c r="D82" s="851"/>
      <c r="E82" s="852"/>
      <c r="F82" s="19"/>
      <c r="G82" s="18" t="s">
        <v>528</v>
      </c>
      <c r="H82" s="585">
        <v>0.28299999999999997</v>
      </c>
      <c r="I82" s="18" t="s">
        <v>531</v>
      </c>
      <c r="J82" s="17">
        <f t="shared" si="7"/>
        <v>0</v>
      </c>
      <c r="K82" s="9" t="s">
        <v>552</v>
      </c>
    </row>
    <row r="83" spans="1:13" s="1" customFormat="1" ht="15" customHeight="1">
      <c r="B83" s="22">
        <v>4</v>
      </c>
      <c r="C83" s="23" t="s">
        <v>107</v>
      </c>
      <c r="D83" s="851"/>
      <c r="E83" s="852"/>
      <c r="F83" s="19"/>
      <c r="G83" s="18" t="s">
        <v>528</v>
      </c>
      <c r="H83" s="585">
        <v>0.33300000000000002</v>
      </c>
      <c r="I83" s="18" t="s">
        <v>531</v>
      </c>
      <c r="J83" s="17">
        <f t="shared" si="7"/>
        <v>0</v>
      </c>
      <c r="K83" s="9" t="s">
        <v>551</v>
      </c>
    </row>
    <row r="84" spans="1:13" s="1" customFormat="1" ht="15" customHeight="1">
      <c r="B84" s="22">
        <v>5</v>
      </c>
      <c r="C84" s="23" t="s">
        <v>105</v>
      </c>
      <c r="D84" s="851"/>
      <c r="E84" s="852"/>
      <c r="F84" s="19"/>
      <c r="G84" s="18" t="s">
        <v>528</v>
      </c>
      <c r="H84" s="585">
        <v>0.377</v>
      </c>
      <c r="I84" s="18" t="s">
        <v>531</v>
      </c>
      <c r="J84" s="17">
        <f t="shared" si="7"/>
        <v>0</v>
      </c>
      <c r="K84" s="9" t="s">
        <v>550</v>
      </c>
    </row>
    <row r="85" spans="1:13" s="1" customFormat="1" ht="15" customHeight="1">
      <c r="B85" s="22">
        <v>6</v>
      </c>
      <c r="C85" s="23" t="s">
        <v>103</v>
      </c>
      <c r="D85" s="851"/>
      <c r="E85" s="852"/>
      <c r="F85" s="19"/>
      <c r="G85" s="18" t="s">
        <v>528</v>
      </c>
      <c r="H85" s="585">
        <v>0.45700000000000002</v>
      </c>
      <c r="I85" s="18" t="s">
        <v>531</v>
      </c>
      <c r="J85" s="17">
        <f t="shared" si="7"/>
        <v>0</v>
      </c>
      <c r="K85" s="9" t="s">
        <v>549</v>
      </c>
    </row>
    <row r="86" spans="1:13" s="1" customFormat="1" ht="15" customHeight="1">
      <c r="B86" s="21">
        <v>7</v>
      </c>
      <c r="C86" s="20" t="s">
        <v>101</v>
      </c>
      <c r="D86" s="851"/>
      <c r="E86" s="852"/>
      <c r="F86" s="19"/>
      <c r="G86" s="18" t="s">
        <v>528</v>
      </c>
      <c r="H86" s="585">
        <v>0.50600000000000001</v>
      </c>
      <c r="I86" s="18" t="s">
        <v>531</v>
      </c>
      <c r="J86" s="17">
        <f t="shared" si="7"/>
        <v>0</v>
      </c>
      <c r="K86" s="9" t="s">
        <v>557</v>
      </c>
    </row>
    <row r="87" spans="1:13" s="1" customFormat="1" ht="15" customHeight="1">
      <c r="B87" s="21">
        <v>8</v>
      </c>
      <c r="C87" s="20" t="s">
        <v>99</v>
      </c>
      <c r="D87" s="851"/>
      <c r="E87" s="852"/>
      <c r="F87" s="19"/>
      <c r="G87" s="18" t="s">
        <v>528</v>
      </c>
      <c r="H87" s="585">
        <v>0.55300000000000005</v>
      </c>
      <c r="I87" s="18" t="s">
        <v>531</v>
      </c>
      <c r="J87" s="17">
        <f t="shared" si="7"/>
        <v>0</v>
      </c>
      <c r="K87" s="9" t="s">
        <v>547</v>
      </c>
    </row>
    <row r="88" spans="1:13" s="1" customFormat="1" ht="15" customHeight="1" thickBot="1">
      <c r="B88" s="21">
        <v>9</v>
      </c>
      <c r="C88" s="20" t="s">
        <v>97</v>
      </c>
      <c r="D88" s="851"/>
      <c r="E88" s="852"/>
      <c r="F88" s="19"/>
      <c r="G88" s="18" t="s">
        <v>528</v>
      </c>
      <c r="H88" s="585">
        <v>0.59299999999999997</v>
      </c>
      <c r="I88" s="18" t="s">
        <v>531</v>
      </c>
      <c r="J88" s="17">
        <f t="shared" si="7"/>
        <v>0</v>
      </c>
      <c r="K88" s="9" t="s">
        <v>556</v>
      </c>
    </row>
    <row r="89" spans="1:13" s="1" customFormat="1" ht="15" customHeight="1">
      <c r="B89" s="46"/>
      <c r="C89" s="16"/>
      <c r="D89" s="15"/>
      <c r="E89" s="15"/>
      <c r="F89" s="14"/>
      <c r="G89" s="13"/>
      <c r="H89" s="853" t="s">
        <v>555</v>
      </c>
      <c r="I89" s="854"/>
      <c r="J89" s="11"/>
      <c r="K89" s="9"/>
    </row>
    <row r="90" spans="1:13" s="1" customFormat="1" ht="15" customHeight="1" thickBot="1">
      <c r="B90" s="44"/>
      <c r="C90" s="9"/>
      <c r="D90" s="9"/>
      <c r="E90" s="9"/>
      <c r="F90" s="12"/>
      <c r="G90" s="9"/>
      <c r="H90" s="855" t="s">
        <v>94</v>
      </c>
      <c r="I90" s="856"/>
      <c r="J90" s="10">
        <f>SUM(J80:J88)</f>
        <v>0</v>
      </c>
      <c r="K90" s="9" t="s">
        <v>554</v>
      </c>
      <c r="L90" s="1" t="s">
        <v>528</v>
      </c>
    </row>
    <row r="91" spans="1:13" s="1" customFormat="1" ht="18.75" customHeight="1">
      <c r="B91" s="44"/>
      <c r="C91" s="9"/>
      <c r="D91" s="9"/>
      <c r="E91" s="9"/>
      <c r="F91" s="12"/>
      <c r="G91" s="45"/>
      <c r="H91" s="588"/>
      <c r="I91" s="13"/>
      <c r="J91" s="14"/>
      <c r="K91" s="9"/>
    </row>
    <row r="92" spans="1:13" ht="18.75" customHeight="1">
      <c r="A92" s="7" t="s">
        <v>553</v>
      </c>
      <c r="B92" s="43" t="s">
        <v>113</v>
      </c>
      <c r="F92" s="49"/>
      <c r="J92" s="49"/>
      <c r="M92" s="9"/>
    </row>
    <row r="93" spans="1:13" ht="11.25" customHeight="1">
      <c r="A93" s="50"/>
      <c r="F93" s="49"/>
      <c r="J93" s="49"/>
      <c r="M93" s="9"/>
    </row>
    <row r="94" spans="1:13" ht="18.75" customHeight="1">
      <c r="A94" s="50"/>
      <c r="B94" s="858" t="s">
        <v>112</v>
      </c>
      <c r="C94" s="859"/>
      <c r="D94" s="858" t="s">
        <v>111</v>
      </c>
      <c r="E94" s="859"/>
      <c r="F94" s="32" t="s">
        <v>110</v>
      </c>
      <c r="G94" s="33"/>
      <c r="H94" s="583" t="s">
        <v>109</v>
      </c>
      <c r="I94" s="33"/>
      <c r="J94" s="32" t="s">
        <v>3</v>
      </c>
      <c r="K94" s="9"/>
      <c r="M94" s="9"/>
    </row>
    <row r="95" spans="1:13" ht="15" customHeight="1">
      <c r="A95" s="50"/>
      <c r="B95" s="31"/>
      <c r="C95" s="30"/>
      <c r="D95" s="29"/>
      <c r="E95" s="28"/>
      <c r="F95" s="27"/>
      <c r="G95" s="25"/>
      <c r="H95" s="584"/>
      <c r="I95" s="25"/>
      <c r="J95" s="24" t="s">
        <v>533</v>
      </c>
      <c r="K95" s="9"/>
    </row>
    <row r="96" spans="1:13" s="1" customFormat="1" ht="15" customHeight="1">
      <c r="B96" s="22">
        <v>1</v>
      </c>
      <c r="C96" s="23" t="s">
        <v>107</v>
      </c>
      <c r="D96" s="851"/>
      <c r="E96" s="852"/>
      <c r="F96" s="19"/>
      <c r="G96" s="18" t="s">
        <v>528</v>
      </c>
      <c r="H96" s="585">
        <v>0.221</v>
      </c>
      <c r="I96" s="18" t="s">
        <v>531</v>
      </c>
      <c r="J96" s="17">
        <f t="shared" ref="J96:J103" si="8">ROUND(F96*H96,0)</f>
        <v>0</v>
      </c>
      <c r="K96" s="9" t="s">
        <v>532</v>
      </c>
    </row>
    <row r="97" spans="1:13" s="1" customFormat="1" ht="15" customHeight="1">
      <c r="B97" s="22">
        <v>2</v>
      </c>
      <c r="C97" s="23" t="s">
        <v>105</v>
      </c>
      <c r="D97" s="851"/>
      <c r="E97" s="852"/>
      <c r="F97" s="19"/>
      <c r="G97" s="18" t="s">
        <v>528</v>
      </c>
      <c r="H97" s="585">
        <v>0.247</v>
      </c>
      <c r="I97" s="18" t="s">
        <v>531</v>
      </c>
      <c r="J97" s="17">
        <f t="shared" si="8"/>
        <v>0</v>
      </c>
      <c r="K97" s="9" t="s">
        <v>544</v>
      </c>
    </row>
    <row r="98" spans="1:13" s="1" customFormat="1" ht="15" customHeight="1">
      <c r="B98" s="22">
        <v>3</v>
      </c>
      <c r="C98" s="23" t="s">
        <v>103</v>
      </c>
      <c r="D98" s="851"/>
      <c r="E98" s="852"/>
      <c r="F98" s="19"/>
      <c r="G98" s="18" t="s">
        <v>528</v>
      </c>
      <c r="H98" s="585">
        <v>0.29799999999999999</v>
      </c>
      <c r="I98" s="18" t="s">
        <v>531</v>
      </c>
      <c r="J98" s="17">
        <f t="shared" si="8"/>
        <v>0</v>
      </c>
      <c r="K98" s="9" t="s">
        <v>552</v>
      </c>
    </row>
    <row r="99" spans="1:13" s="1" customFormat="1" ht="15" customHeight="1">
      <c r="B99" s="21">
        <v>4</v>
      </c>
      <c r="C99" s="20" t="s">
        <v>101</v>
      </c>
      <c r="D99" s="851"/>
      <c r="E99" s="852"/>
      <c r="F99" s="19"/>
      <c r="G99" s="18" t="s">
        <v>528</v>
      </c>
      <c r="H99" s="585">
        <v>0.33500000000000002</v>
      </c>
      <c r="I99" s="18" t="s">
        <v>531</v>
      </c>
      <c r="J99" s="17">
        <f t="shared" si="8"/>
        <v>0</v>
      </c>
      <c r="K99" s="9" t="s">
        <v>551</v>
      </c>
    </row>
    <row r="100" spans="1:13" s="1" customFormat="1" ht="15" customHeight="1">
      <c r="B100" s="21">
        <v>5</v>
      </c>
      <c r="C100" s="20" t="s">
        <v>99</v>
      </c>
      <c r="D100" s="851"/>
      <c r="E100" s="852"/>
      <c r="F100" s="19"/>
      <c r="G100" s="18" t="s">
        <v>528</v>
      </c>
      <c r="H100" s="585">
        <v>0.36099999999999999</v>
      </c>
      <c r="I100" s="18" t="s">
        <v>531</v>
      </c>
      <c r="J100" s="17">
        <f t="shared" si="8"/>
        <v>0</v>
      </c>
      <c r="K100" s="9" t="s">
        <v>550</v>
      </c>
    </row>
    <row r="101" spans="1:13" s="1" customFormat="1" ht="15" customHeight="1">
      <c r="B101" s="21">
        <v>6</v>
      </c>
      <c r="C101" s="20" t="s">
        <v>97</v>
      </c>
      <c r="D101" s="851"/>
      <c r="E101" s="852"/>
      <c r="F101" s="19"/>
      <c r="G101" s="18" t="s">
        <v>528</v>
      </c>
      <c r="H101" s="585">
        <v>0.374</v>
      </c>
      <c r="I101" s="18" t="s">
        <v>531</v>
      </c>
      <c r="J101" s="17">
        <f t="shared" si="8"/>
        <v>0</v>
      </c>
      <c r="K101" s="9" t="s">
        <v>549</v>
      </c>
    </row>
    <row r="102" spans="1:13" s="1" customFormat="1" ht="15" customHeight="1">
      <c r="B102" s="21">
        <v>7</v>
      </c>
      <c r="C102" s="20" t="s">
        <v>484</v>
      </c>
      <c r="D102" s="851"/>
      <c r="E102" s="852"/>
      <c r="F102" s="19"/>
      <c r="G102" s="18" t="s">
        <v>528</v>
      </c>
      <c r="H102" s="585">
        <v>0.39600000000000002</v>
      </c>
      <c r="I102" s="18" t="s">
        <v>531</v>
      </c>
      <c r="J102" s="17">
        <f t="shared" si="8"/>
        <v>0</v>
      </c>
      <c r="K102" s="9" t="s">
        <v>548</v>
      </c>
    </row>
    <row r="103" spans="1:13" s="1" customFormat="1" ht="15" customHeight="1" thickBot="1">
      <c r="B103" s="21">
        <v>8</v>
      </c>
      <c r="C103" s="20" t="s">
        <v>506</v>
      </c>
      <c r="D103" s="851"/>
      <c r="E103" s="852"/>
      <c r="F103" s="19"/>
      <c r="G103" s="18" t="s">
        <v>528</v>
      </c>
      <c r="H103" s="585">
        <v>0.42399999999999999</v>
      </c>
      <c r="I103" s="18" t="s">
        <v>531</v>
      </c>
      <c r="J103" s="17">
        <f t="shared" si="8"/>
        <v>0</v>
      </c>
      <c r="K103" s="9" t="s">
        <v>547</v>
      </c>
    </row>
    <row r="104" spans="1:13" s="1" customFormat="1" ht="15" customHeight="1">
      <c r="B104" s="46"/>
      <c r="C104" s="16"/>
      <c r="D104" s="15"/>
      <c r="E104" s="15"/>
      <c r="F104" s="45"/>
      <c r="G104" s="13"/>
      <c r="H104" s="853" t="s">
        <v>620</v>
      </c>
      <c r="I104" s="854"/>
      <c r="J104" s="11"/>
      <c r="K104" s="9"/>
    </row>
    <row r="105" spans="1:13" s="1" customFormat="1" ht="15" customHeight="1" thickBot="1">
      <c r="B105" s="44"/>
      <c r="C105" s="9"/>
      <c r="D105" s="9"/>
      <c r="E105" s="9"/>
      <c r="F105" s="9"/>
      <c r="G105" s="9"/>
      <c r="H105" s="855" t="s">
        <v>94</v>
      </c>
      <c r="I105" s="856"/>
      <c r="J105" s="10">
        <f>SUM(J96:J103)</f>
        <v>0</v>
      </c>
      <c r="K105" s="9" t="s">
        <v>546</v>
      </c>
      <c r="L105" s="1" t="s">
        <v>528</v>
      </c>
    </row>
    <row r="106" spans="1:13" s="1" customFormat="1" ht="18.75" customHeight="1">
      <c r="B106" s="44"/>
      <c r="C106" s="9"/>
      <c r="D106" s="9"/>
      <c r="E106" s="9"/>
      <c r="F106" s="9"/>
      <c r="G106" s="45"/>
      <c r="H106" s="588"/>
      <c r="I106" s="13"/>
      <c r="J106" s="14"/>
      <c r="K106" s="9"/>
    </row>
    <row r="107" spans="1:13" ht="18.75" customHeight="1">
      <c r="A107" s="7" t="s">
        <v>545</v>
      </c>
      <c r="B107" s="43" t="s">
        <v>492</v>
      </c>
      <c r="F107" s="49"/>
      <c r="J107" s="49"/>
      <c r="M107" s="9"/>
    </row>
    <row r="108" spans="1:13" ht="11.25" customHeight="1">
      <c r="A108" s="50"/>
      <c r="C108" s="607"/>
      <c r="F108" s="49"/>
      <c r="J108" s="49"/>
      <c r="M108" s="9"/>
    </row>
    <row r="109" spans="1:13" ht="18.75" customHeight="1">
      <c r="A109" s="50"/>
      <c r="B109" s="608" t="s">
        <v>493</v>
      </c>
      <c r="C109" s="9"/>
      <c r="D109" s="619"/>
      <c r="E109" s="625" t="s">
        <v>491</v>
      </c>
      <c r="F109" s="32" t="s">
        <v>110</v>
      </c>
      <c r="G109" s="33"/>
      <c r="H109" s="583" t="s">
        <v>109</v>
      </c>
      <c r="I109" s="33"/>
      <c r="J109" s="32" t="s">
        <v>3</v>
      </c>
      <c r="K109" s="9"/>
      <c r="M109" s="9"/>
    </row>
    <row r="110" spans="1:13" ht="15" customHeight="1">
      <c r="A110" s="50"/>
      <c r="B110" s="31"/>
      <c r="C110" s="30"/>
      <c r="D110" s="29"/>
      <c r="E110" s="28"/>
      <c r="F110" s="27"/>
      <c r="G110" s="25"/>
      <c r="H110" s="584"/>
      <c r="I110" s="25"/>
      <c r="J110" s="24" t="s">
        <v>533</v>
      </c>
      <c r="K110" s="9"/>
    </row>
    <row r="111" spans="1:13" s="1" customFormat="1" ht="15" customHeight="1">
      <c r="B111" s="21">
        <v>1</v>
      </c>
      <c r="C111" s="20" t="s">
        <v>484</v>
      </c>
      <c r="D111" s="851"/>
      <c r="E111" s="852"/>
      <c r="F111" s="19"/>
      <c r="G111" s="18" t="s">
        <v>528</v>
      </c>
      <c r="H111" s="585">
        <v>0.39600000000000002</v>
      </c>
      <c r="I111" s="33" t="s">
        <v>531</v>
      </c>
      <c r="J111" s="17">
        <f>ROUND(F111*H111,0)</f>
        <v>0</v>
      </c>
      <c r="K111" s="9" t="s">
        <v>532</v>
      </c>
    </row>
    <row r="112" spans="1:13" s="1" customFormat="1" ht="15" customHeight="1" thickBot="1">
      <c r="B112" s="21">
        <v>2</v>
      </c>
      <c r="C112" s="20" t="s">
        <v>506</v>
      </c>
      <c r="D112" s="851"/>
      <c r="E112" s="852"/>
      <c r="F112" s="19"/>
      <c r="G112" s="18" t="s">
        <v>528</v>
      </c>
      <c r="H112" s="585">
        <v>0.42399999999999999</v>
      </c>
      <c r="I112" s="33" t="s">
        <v>531</v>
      </c>
      <c r="J112" s="17">
        <f>ROUND(F112*H112,0)</f>
        <v>0</v>
      </c>
      <c r="K112" s="9" t="s">
        <v>544</v>
      </c>
    </row>
    <row r="113" spans="1:13" s="1" customFormat="1" ht="15" customHeight="1">
      <c r="B113" s="46"/>
      <c r="C113" s="16"/>
      <c r="D113" s="15"/>
      <c r="E113" s="15"/>
      <c r="F113" s="45"/>
      <c r="G113" s="13"/>
      <c r="H113" s="614" t="s">
        <v>587</v>
      </c>
      <c r="I113" s="615"/>
      <c r="J113" s="441"/>
      <c r="K113" s="9"/>
    </row>
    <row r="114" spans="1:13" s="1" customFormat="1" ht="15" customHeight="1" thickBot="1">
      <c r="B114" s="44"/>
      <c r="C114" s="9"/>
      <c r="D114" s="9"/>
      <c r="E114" s="9"/>
      <c r="F114" s="9"/>
      <c r="G114" s="9"/>
      <c r="H114" s="617" t="s">
        <v>94</v>
      </c>
      <c r="I114" s="618"/>
      <c r="J114" s="10">
        <f>SUM(J111:J112)</f>
        <v>0</v>
      </c>
      <c r="K114" s="9" t="s">
        <v>543</v>
      </c>
      <c r="L114" s="1" t="s">
        <v>528</v>
      </c>
    </row>
    <row r="115" spans="1:13" s="1" customFormat="1" ht="6" customHeight="1">
      <c r="B115" s="44"/>
      <c r="C115" s="9"/>
      <c r="D115" s="9"/>
      <c r="E115" s="9"/>
      <c r="F115" s="9"/>
      <c r="G115" s="45"/>
      <c r="H115" s="588"/>
      <c r="I115" s="13"/>
      <c r="J115" s="14"/>
      <c r="K115" s="9"/>
    </row>
    <row r="116" spans="1:13" ht="18.75" customHeight="1">
      <c r="A116" s="7" t="s">
        <v>542</v>
      </c>
      <c r="B116" s="43" t="s">
        <v>494</v>
      </c>
      <c r="F116" s="49"/>
      <c r="J116" s="49"/>
      <c r="M116" s="9"/>
    </row>
    <row r="117" spans="1:13" ht="11.25" customHeight="1">
      <c r="A117" s="50"/>
      <c r="C117" s="607"/>
      <c r="F117" s="49"/>
      <c r="J117" s="49"/>
      <c r="M117" s="9"/>
    </row>
    <row r="118" spans="1:13" ht="18.75" customHeight="1">
      <c r="A118" s="50"/>
      <c r="B118" s="608" t="s">
        <v>493</v>
      </c>
      <c r="C118" s="9"/>
      <c r="D118" s="619"/>
      <c r="E118" s="625" t="s">
        <v>491</v>
      </c>
      <c r="F118" s="32" t="s">
        <v>110</v>
      </c>
      <c r="G118" s="33"/>
      <c r="H118" s="583" t="s">
        <v>109</v>
      </c>
      <c r="I118" s="33"/>
      <c r="J118" s="32" t="s">
        <v>3</v>
      </c>
      <c r="K118" s="9"/>
      <c r="M118" s="9"/>
    </row>
    <row r="119" spans="1:13" ht="15" customHeight="1">
      <c r="A119" s="50"/>
      <c r="B119" s="31"/>
      <c r="C119" s="30"/>
      <c r="D119" s="29"/>
      <c r="E119" s="28"/>
      <c r="F119" s="27"/>
      <c r="G119" s="25"/>
      <c r="H119" s="584"/>
      <c r="I119" s="25"/>
      <c r="J119" s="24" t="s">
        <v>533</v>
      </c>
      <c r="K119" s="9"/>
    </row>
    <row r="120" spans="1:13" s="1" customFormat="1" ht="15" customHeight="1">
      <c r="B120" s="21">
        <v>1</v>
      </c>
      <c r="C120" s="20" t="s">
        <v>484</v>
      </c>
      <c r="D120" s="851"/>
      <c r="E120" s="852"/>
      <c r="F120" s="19"/>
      <c r="G120" s="18" t="s">
        <v>528</v>
      </c>
      <c r="H120" s="585">
        <v>0.24299999999999999</v>
      </c>
      <c r="I120" s="33" t="s">
        <v>531</v>
      </c>
      <c r="J120" s="17">
        <f>ROUND(F120*H120,0)</f>
        <v>0</v>
      </c>
      <c r="K120" s="9" t="s">
        <v>532</v>
      </c>
    </row>
    <row r="121" spans="1:13" s="1" customFormat="1" ht="15" customHeight="1" thickBot="1">
      <c r="B121" s="21">
        <v>2</v>
      </c>
      <c r="C121" s="20" t="s">
        <v>506</v>
      </c>
      <c r="D121" s="851"/>
      <c r="E121" s="852"/>
      <c r="F121" s="19"/>
      <c r="G121" s="18" t="s">
        <v>528</v>
      </c>
      <c r="H121" s="585">
        <v>0.25900000000000001</v>
      </c>
      <c r="I121" s="33" t="s">
        <v>531</v>
      </c>
      <c r="J121" s="17">
        <f>ROUND(F121*H121,0)</f>
        <v>0</v>
      </c>
      <c r="K121" s="9" t="s">
        <v>530</v>
      </c>
    </row>
    <row r="122" spans="1:13" s="1" customFormat="1" ht="15" customHeight="1">
      <c r="B122" s="46"/>
      <c r="C122" s="16"/>
      <c r="D122" s="15"/>
      <c r="E122" s="15"/>
      <c r="F122" s="45"/>
      <c r="G122" s="13"/>
      <c r="H122" s="614" t="s">
        <v>587</v>
      </c>
      <c r="I122" s="615"/>
      <c r="J122" s="441"/>
      <c r="K122" s="9"/>
    </row>
    <row r="123" spans="1:13" s="1" customFormat="1" ht="15" customHeight="1" thickBot="1">
      <c r="B123" s="44"/>
      <c r="C123" s="9"/>
      <c r="D123" s="9"/>
      <c r="E123" s="9"/>
      <c r="F123" s="9"/>
      <c r="G123" s="9"/>
      <c r="H123" s="617" t="s">
        <v>94</v>
      </c>
      <c r="I123" s="618"/>
      <c r="J123" s="10">
        <f>SUM(J120:J121)</f>
        <v>0</v>
      </c>
      <c r="K123" s="9" t="s">
        <v>541</v>
      </c>
      <c r="L123" s="1" t="s">
        <v>528</v>
      </c>
    </row>
    <row r="124" spans="1:13" s="1" customFormat="1" ht="8.25" customHeight="1">
      <c r="B124" s="44"/>
      <c r="C124" s="9"/>
      <c r="D124" s="9"/>
      <c r="E124" s="9"/>
      <c r="F124" s="9"/>
      <c r="G124" s="45"/>
      <c r="H124" s="588"/>
      <c r="I124" s="13"/>
      <c r="J124" s="14"/>
      <c r="K124" s="9"/>
    </row>
    <row r="125" spans="1:13" ht="18.75" customHeight="1">
      <c r="A125" s="7" t="s">
        <v>540</v>
      </c>
      <c r="B125" s="43" t="s">
        <v>495</v>
      </c>
      <c r="F125" s="49"/>
      <c r="J125" s="49"/>
      <c r="M125" s="9"/>
    </row>
    <row r="126" spans="1:13" ht="11.25" customHeight="1">
      <c r="A126" s="50"/>
      <c r="C126" s="607"/>
      <c r="F126" s="49"/>
      <c r="J126" s="49"/>
      <c r="M126" s="9"/>
    </row>
    <row r="127" spans="1:13" ht="18.75" customHeight="1">
      <c r="A127" s="50"/>
      <c r="B127" s="608" t="s">
        <v>493</v>
      </c>
      <c r="C127" s="9"/>
      <c r="D127" s="619"/>
      <c r="E127" s="625" t="s">
        <v>491</v>
      </c>
      <c r="F127" s="32" t="s">
        <v>110</v>
      </c>
      <c r="G127" s="33"/>
      <c r="H127" s="583" t="s">
        <v>109</v>
      </c>
      <c r="I127" s="33"/>
      <c r="J127" s="32" t="s">
        <v>3</v>
      </c>
      <c r="K127" s="9"/>
      <c r="M127" s="9"/>
    </row>
    <row r="128" spans="1:13" ht="15" customHeight="1">
      <c r="A128" s="50"/>
      <c r="B128" s="31"/>
      <c r="C128" s="30"/>
      <c r="D128" s="29"/>
      <c r="E128" s="28"/>
      <c r="F128" s="27"/>
      <c r="G128" s="25"/>
      <c r="H128" s="584"/>
      <c r="I128" s="25"/>
      <c r="J128" s="24" t="s">
        <v>533</v>
      </c>
      <c r="K128" s="9"/>
    </row>
    <row r="129" spans="1:13" s="1" customFormat="1" ht="15" customHeight="1">
      <c r="B129" s="21">
        <v>1</v>
      </c>
      <c r="C129" s="20" t="s">
        <v>484</v>
      </c>
      <c r="D129" s="851"/>
      <c r="E129" s="852"/>
      <c r="F129" s="19"/>
      <c r="G129" s="18" t="s">
        <v>528</v>
      </c>
      <c r="H129" s="585">
        <v>0.24299999999999999</v>
      </c>
      <c r="I129" s="33" t="s">
        <v>531</v>
      </c>
      <c r="J129" s="17">
        <f>ROUND(F129*H129,0)</f>
        <v>0</v>
      </c>
      <c r="K129" s="9" t="s">
        <v>532</v>
      </c>
    </row>
    <row r="130" spans="1:13" s="1" customFormat="1" ht="15" customHeight="1" thickBot="1">
      <c r="B130" s="21">
        <v>2</v>
      </c>
      <c r="C130" s="20" t="s">
        <v>506</v>
      </c>
      <c r="D130" s="851"/>
      <c r="E130" s="852"/>
      <c r="F130" s="19"/>
      <c r="G130" s="18" t="s">
        <v>528</v>
      </c>
      <c r="H130" s="585">
        <v>0.25900000000000001</v>
      </c>
      <c r="I130" s="33" t="s">
        <v>531</v>
      </c>
      <c r="J130" s="17">
        <f>ROUND(F130*H130,0)</f>
        <v>0</v>
      </c>
      <c r="K130" s="9" t="s">
        <v>530</v>
      </c>
    </row>
    <row r="131" spans="1:13" s="1" customFormat="1" ht="15" customHeight="1">
      <c r="B131" s="46"/>
      <c r="C131" s="16"/>
      <c r="D131" s="15"/>
      <c r="E131" s="15"/>
      <c r="F131" s="45"/>
      <c r="G131" s="13"/>
      <c r="H131" s="614" t="s">
        <v>587</v>
      </c>
      <c r="I131" s="615"/>
      <c r="J131" s="441"/>
      <c r="K131" s="9"/>
    </row>
    <row r="132" spans="1:13" s="1" customFormat="1" ht="15" customHeight="1" thickBot="1">
      <c r="B132" s="44"/>
      <c r="C132" s="9"/>
      <c r="D132" s="9"/>
      <c r="E132" s="9"/>
      <c r="F132" s="9"/>
      <c r="G132" s="9"/>
      <c r="H132" s="617" t="s">
        <v>94</v>
      </c>
      <c r="I132" s="618"/>
      <c r="J132" s="10">
        <f>SUM(J129:J130)</f>
        <v>0</v>
      </c>
      <c r="K132" s="9" t="s">
        <v>539</v>
      </c>
      <c r="L132" s="1" t="s">
        <v>528</v>
      </c>
    </row>
    <row r="133" spans="1:13" s="1" customFormat="1" ht="7.5" customHeight="1">
      <c r="B133" s="44"/>
      <c r="C133" s="9"/>
      <c r="D133" s="9"/>
      <c r="E133" s="9"/>
      <c r="F133" s="9"/>
      <c r="G133" s="45"/>
      <c r="H133" s="588"/>
      <c r="I133" s="13"/>
      <c r="J133" s="14"/>
      <c r="K133" s="9"/>
    </row>
    <row r="134" spans="1:13" ht="18.75" customHeight="1">
      <c r="A134" s="7" t="s">
        <v>538</v>
      </c>
      <c r="B134" s="43" t="s">
        <v>496</v>
      </c>
      <c r="F134" s="49"/>
      <c r="J134" s="49"/>
      <c r="M134" s="9"/>
    </row>
    <row r="135" spans="1:13" ht="11.25" customHeight="1">
      <c r="A135" s="50"/>
      <c r="C135" s="607"/>
      <c r="F135" s="49"/>
      <c r="J135" s="49"/>
      <c r="M135" s="9"/>
    </row>
    <row r="136" spans="1:13" ht="18.75" customHeight="1">
      <c r="A136" s="50"/>
      <c r="B136" s="608" t="s">
        <v>493</v>
      </c>
      <c r="C136" s="9"/>
      <c r="D136" s="619"/>
      <c r="E136" s="625" t="s">
        <v>491</v>
      </c>
      <c r="F136" s="32" t="s">
        <v>110</v>
      </c>
      <c r="G136" s="33"/>
      <c r="H136" s="583" t="s">
        <v>109</v>
      </c>
      <c r="I136" s="33"/>
      <c r="J136" s="32" t="s">
        <v>3</v>
      </c>
      <c r="K136" s="9"/>
      <c r="M136" s="9"/>
    </row>
    <row r="137" spans="1:13" ht="15" customHeight="1">
      <c r="A137" s="50"/>
      <c r="B137" s="31"/>
      <c r="C137" s="30"/>
      <c r="D137" s="29"/>
      <c r="E137" s="28"/>
      <c r="F137" s="27"/>
      <c r="G137" s="25"/>
      <c r="H137" s="584"/>
      <c r="I137" s="25"/>
      <c r="J137" s="24" t="s">
        <v>533</v>
      </c>
      <c r="K137" s="9"/>
    </row>
    <row r="138" spans="1:13" s="1" customFormat="1" ht="15" customHeight="1">
      <c r="B138" s="21">
        <v>1</v>
      </c>
      <c r="C138" s="20" t="s">
        <v>484</v>
      </c>
      <c r="D138" s="851"/>
      <c r="E138" s="852"/>
      <c r="F138" s="19"/>
      <c r="G138" s="18" t="s">
        <v>528</v>
      </c>
      <c r="H138" s="585">
        <v>0.24299999999999999</v>
      </c>
      <c r="I138" s="33" t="s">
        <v>531</v>
      </c>
      <c r="J138" s="17">
        <f>ROUND(F138*H138,0)</f>
        <v>0</v>
      </c>
      <c r="K138" s="9" t="s">
        <v>532</v>
      </c>
    </row>
    <row r="139" spans="1:13" s="1" customFormat="1" ht="15" customHeight="1">
      <c r="B139" s="21">
        <v>2</v>
      </c>
      <c r="C139" s="20" t="s">
        <v>506</v>
      </c>
      <c r="D139" s="851"/>
      <c r="E139" s="852"/>
      <c r="F139" s="19"/>
      <c r="G139" s="18" t="s">
        <v>528</v>
      </c>
      <c r="H139" s="585">
        <v>0.25900000000000001</v>
      </c>
      <c r="I139" s="33" t="s">
        <v>531</v>
      </c>
      <c r="J139" s="17">
        <f>ROUND(F139*H139,0)</f>
        <v>0</v>
      </c>
      <c r="K139" s="9" t="s">
        <v>530</v>
      </c>
    </row>
    <row r="140" spans="1:13" s="1" customFormat="1" ht="15" customHeight="1">
      <c r="B140" s="21">
        <v>3</v>
      </c>
      <c r="C140" s="20" t="s">
        <v>583</v>
      </c>
      <c r="D140" s="851"/>
      <c r="E140" s="852"/>
      <c r="F140" s="19"/>
      <c r="G140" s="18" t="s">
        <v>93</v>
      </c>
      <c r="H140" s="585">
        <v>0.27500000000000002</v>
      </c>
      <c r="I140" s="33"/>
      <c r="J140" s="17">
        <f>ROUND(F140*H140,0)</f>
        <v>0</v>
      </c>
      <c r="K140" s="9" t="s">
        <v>195</v>
      </c>
    </row>
    <row r="141" spans="1:13" s="1" customFormat="1" ht="15" customHeight="1" thickBot="1">
      <c r="B141" s="21">
        <v>4</v>
      </c>
      <c r="C141" s="20" t="s">
        <v>649</v>
      </c>
      <c r="D141" s="851"/>
      <c r="E141" s="852"/>
      <c r="F141" s="19"/>
      <c r="G141" s="18" t="s">
        <v>93</v>
      </c>
      <c r="H141" s="585">
        <v>0.28699999999999998</v>
      </c>
      <c r="I141" s="33" t="s">
        <v>96</v>
      </c>
      <c r="J141" s="17">
        <f>ROUND(F141*H141,0)</f>
        <v>0</v>
      </c>
      <c r="K141" s="9" t="s">
        <v>667</v>
      </c>
    </row>
    <row r="142" spans="1:13" s="1" customFormat="1" ht="15" customHeight="1">
      <c r="B142" s="46"/>
      <c r="C142" s="16"/>
      <c r="D142" s="15"/>
      <c r="E142" s="15"/>
      <c r="F142" s="45"/>
      <c r="G142" s="13"/>
      <c r="H142" s="614" t="s">
        <v>669</v>
      </c>
      <c r="I142" s="615"/>
      <c r="J142" s="441"/>
      <c r="K142" s="9"/>
    </row>
    <row r="143" spans="1:13" s="1" customFormat="1" ht="15" customHeight="1" thickBot="1">
      <c r="B143" s="44"/>
      <c r="C143" s="9"/>
      <c r="D143" s="9"/>
      <c r="E143" s="9"/>
      <c r="F143" s="9"/>
      <c r="G143" s="9"/>
      <c r="H143" s="617" t="s">
        <v>94</v>
      </c>
      <c r="I143" s="618"/>
      <c r="J143" s="10">
        <f>SUM(J138:J141)</f>
        <v>0</v>
      </c>
      <c r="K143" s="9" t="s">
        <v>537</v>
      </c>
      <c r="L143" s="1" t="s">
        <v>528</v>
      </c>
    </row>
    <row r="144" spans="1:13" s="1" customFormat="1" ht="6.75" customHeight="1">
      <c r="B144" s="44"/>
      <c r="C144" s="9"/>
      <c r="D144" s="9"/>
      <c r="E144" s="9"/>
      <c r="F144" s="9"/>
      <c r="G144" s="45"/>
      <c r="H144" s="588"/>
      <c r="I144" s="13"/>
      <c r="J144" s="14"/>
      <c r="K144" s="9"/>
    </row>
    <row r="145" spans="1:13" ht="18.75" customHeight="1">
      <c r="A145" s="7" t="s">
        <v>536</v>
      </c>
      <c r="B145" s="43" t="s">
        <v>497</v>
      </c>
      <c r="F145" s="49"/>
      <c r="J145" s="49"/>
      <c r="M145" s="9"/>
    </row>
    <row r="146" spans="1:13" ht="11.25" customHeight="1">
      <c r="A146" s="50"/>
      <c r="C146" s="607"/>
      <c r="F146" s="49"/>
      <c r="J146" s="49"/>
      <c r="M146" s="9"/>
    </row>
    <row r="147" spans="1:13" ht="18.75" customHeight="1">
      <c r="A147" s="50"/>
      <c r="B147" s="608" t="s">
        <v>493</v>
      </c>
      <c r="C147" s="9"/>
      <c r="D147" s="619"/>
      <c r="E147" s="625" t="s">
        <v>491</v>
      </c>
      <c r="F147" s="32" t="s">
        <v>110</v>
      </c>
      <c r="G147" s="33"/>
      <c r="H147" s="583" t="s">
        <v>109</v>
      </c>
      <c r="I147" s="33"/>
      <c r="J147" s="32" t="s">
        <v>3</v>
      </c>
      <c r="K147" s="9"/>
      <c r="M147" s="9"/>
    </row>
    <row r="148" spans="1:13" ht="15" customHeight="1">
      <c r="A148" s="50"/>
      <c r="B148" s="31"/>
      <c r="C148" s="30"/>
      <c r="D148" s="29"/>
      <c r="E148" s="28"/>
      <c r="F148" s="27"/>
      <c r="G148" s="25"/>
      <c r="H148" s="584"/>
      <c r="I148" s="25"/>
      <c r="J148" s="24" t="s">
        <v>533</v>
      </c>
      <c r="K148" s="9"/>
    </row>
    <row r="149" spans="1:13" s="1" customFormat="1" ht="15" customHeight="1">
      <c r="B149" s="21">
        <v>1</v>
      </c>
      <c r="C149" s="20" t="s">
        <v>484</v>
      </c>
      <c r="D149" s="851"/>
      <c r="E149" s="852"/>
      <c r="F149" s="19"/>
      <c r="G149" s="18" t="s">
        <v>528</v>
      </c>
      <c r="H149" s="585">
        <v>0.40500000000000003</v>
      </c>
      <c r="I149" s="33" t="s">
        <v>531</v>
      </c>
      <c r="J149" s="17">
        <f>ROUND(F149*H149,0)</f>
        <v>0</v>
      </c>
      <c r="K149" s="9" t="s">
        <v>197</v>
      </c>
    </row>
    <row r="150" spans="1:13" s="1" customFormat="1" ht="15" customHeight="1">
      <c r="B150" s="21">
        <v>2</v>
      </c>
      <c r="C150" s="20" t="s">
        <v>506</v>
      </c>
      <c r="D150" s="851"/>
      <c r="E150" s="852"/>
      <c r="F150" s="19"/>
      <c r="G150" s="18" t="s">
        <v>528</v>
      </c>
      <c r="H150" s="585">
        <v>0.432</v>
      </c>
      <c r="I150" s="33" t="s">
        <v>531</v>
      </c>
      <c r="J150" s="17">
        <f>ROUND(F150*H150,0)</f>
        <v>0</v>
      </c>
      <c r="K150" s="9" t="s">
        <v>196</v>
      </c>
    </row>
    <row r="151" spans="1:13" s="1" customFormat="1" ht="15" customHeight="1">
      <c r="B151" s="21">
        <v>3</v>
      </c>
      <c r="C151" s="20" t="s">
        <v>583</v>
      </c>
      <c r="D151" s="851"/>
      <c r="E151" s="852"/>
      <c r="F151" s="19"/>
      <c r="G151" s="18" t="s">
        <v>93</v>
      </c>
      <c r="H151" s="585">
        <v>0.45900000000000002</v>
      </c>
      <c r="I151" s="33" t="s">
        <v>96</v>
      </c>
      <c r="J151" s="17">
        <f>ROUND(F151*H151,0)</f>
        <v>0</v>
      </c>
      <c r="K151" s="9" t="s">
        <v>195</v>
      </c>
    </row>
    <row r="152" spans="1:13" s="1" customFormat="1" ht="15" customHeight="1" thickBot="1">
      <c r="B152" s="21">
        <v>4</v>
      </c>
      <c r="C152" s="20" t="s">
        <v>649</v>
      </c>
      <c r="D152" s="851"/>
      <c r="E152" s="852"/>
      <c r="F152" s="19"/>
      <c r="G152" s="18" t="s">
        <v>93</v>
      </c>
      <c r="H152" s="585">
        <v>0.47899999999999998</v>
      </c>
      <c r="I152" s="33" t="s">
        <v>96</v>
      </c>
      <c r="J152" s="17">
        <f>ROUND(F152*H152,0)</f>
        <v>0</v>
      </c>
      <c r="K152" s="9" t="s">
        <v>194</v>
      </c>
    </row>
    <row r="153" spans="1:13" s="1" customFormat="1" ht="15" customHeight="1">
      <c r="B153" s="46"/>
      <c r="C153" s="16"/>
      <c r="D153" s="15"/>
      <c r="E153" s="15"/>
      <c r="F153" s="45"/>
      <c r="G153" s="13"/>
      <c r="H153" s="614" t="s">
        <v>668</v>
      </c>
      <c r="I153" s="615"/>
      <c r="J153" s="441"/>
      <c r="K153" s="9"/>
    </row>
    <row r="154" spans="1:13" s="1" customFormat="1" ht="15" customHeight="1" thickBot="1">
      <c r="B154" s="44"/>
      <c r="C154" s="9"/>
      <c r="D154" s="9"/>
      <c r="E154" s="9"/>
      <c r="F154" s="9"/>
      <c r="G154" s="9"/>
      <c r="H154" s="617" t="s">
        <v>94</v>
      </c>
      <c r="I154" s="618"/>
      <c r="J154" s="10">
        <f>SUM(J149:J152)</f>
        <v>0</v>
      </c>
      <c r="K154" s="9" t="s">
        <v>535</v>
      </c>
      <c r="L154" s="1" t="s">
        <v>528</v>
      </c>
    </row>
    <row r="155" spans="1:13" s="1" customFormat="1" ht="7.5" customHeight="1">
      <c r="B155" s="44"/>
      <c r="C155" s="9"/>
      <c r="D155" s="9"/>
      <c r="E155" s="9"/>
      <c r="F155" s="9"/>
      <c r="G155" s="45"/>
      <c r="H155" s="588"/>
      <c r="I155" s="13"/>
      <c r="J155" s="14"/>
      <c r="K155" s="9"/>
    </row>
    <row r="156" spans="1:13" ht="18.75" customHeight="1">
      <c r="A156" s="7" t="s">
        <v>534</v>
      </c>
      <c r="B156" s="43" t="s">
        <v>498</v>
      </c>
      <c r="F156" s="49"/>
      <c r="J156" s="49"/>
      <c r="M156" s="9"/>
    </row>
    <row r="157" spans="1:13" ht="11.25" customHeight="1">
      <c r="A157" s="50"/>
      <c r="C157" s="607"/>
      <c r="F157" s="49"/>
      <c r="J157" s="49"/>
      <c r="M157" s="9"/>
    </row>
    <row r="158" spans="1:13" ht="18.75" customHeight="1">
      <c r="A158" s="50"/>
      <c r="B158" s="608" t="s">
        <v>493</v>
      </c>
      <c r="C158" s="9"/>
      <c r="D158" s="619"/>
      <c r="E158" s="625" t="s">
        <v>491</v>
      </c>
      <c r="F158" s="32" t="s">
        <v>110</v>
      </c>
      <c r="G158" s="33"/>
      <c r="H158" s="583" t="s">
        <v>109</v>
      </c>
      <c r="I158" s="33"/>
      <c r="J158" s="32" t="s">
        <v>3</v>
      </c>
      <c r="K158" s="9"/>
      <c r="M158" s="9"/>
    </row>
    <row r="159" spans="1:13" ht="15" customHeight="1">
      <c r="A159" s="50"/>
      <c r="B159" s="31"/>
      <c r="C159" s="30"/>
      <c r="D159" s="29"/>
      <c r="E159" s="28"/>
      <c r="F159" s="27"/>
      <c r="G159" s="25"/>
      <c r="H159" s="584"/>
      <c r="I159" s="25"/>
      <c r="J159" s="24" t="s">
        <v>533</v>
      </c>
      <c r="K159" s="9"/>
    </row>
    <row r="160" spans="1:13" s="1" customFormat="1" ht="15" customHeight="1" thickBot="1">
      <c r="B160" s="21">
        <v>1</v>
      </c>
      <c r="C160" s="20" t="s">
        <v>484</v>
      </c>
      <c r="D160" s="851"/>
      <c r="E160" s="852"/>
      <c r="F160" s="19"/>
      <c r="G160" s="18" t="s">
        <v>528</v>
      </c>
      <c r="H160" s="585">
        <v>0.64800000000000002</v>
      </c>
      <c r="I160" s="33" t="s">
        <v>531</v>
      </c>
      <c r="J160" s="17">
        <f>ROUND(F160*H160,0)</f>
        <v>0</v>
      </c>
      <c r="K160" s="9" t="s">
        <v>532</v>
      </c>
    </row>
    <row r="161" spans="1:13" s="1" customFormat="1" ht="15" customHeight="1">
      <c r="B161" s="46"/>
      <c r="C161" s="16"/>
      <c r="D161" s="15"/>
      <c r="E161" s="15"/>
      <c r="F161" s="45"/>
      <c r="G161" s="13"/>
      <c r="H161" s="614" t="s">
        <v>621</v>
      </c>
      <c r="I161" s="615"/>
      <c r="J161" s="441"/>
      <c r="K161" s="9"/>
    </row>
    <row r="162" spans="1:13" s="1" customFormat="1" ht="15" customHeight="1" thickBot="1">
      <c r="B162" s="44"/>
      <c r="C162" s="9"/>
      <c r="D162" s="9"/>
      <c r="E162" s="9"/>
      <c r="F162" s="9"/>
      <c r="G162" s="9"/>
      <c r="H162" s="617" t="s">
        <v>94</v>
      </c>
      <c r="I162" s="618"/>
      <c r="J162" s="10">
        <f>SUM(J160:J160)</f>
        <v>0</v>
      </c>
      <c r="K162" s="9" t="s">
        <v>529</v>
      </c>
      <c r="L162" s="1" t="s">
        <v>528</v>
      </c>
    </row>
    <row r="163" spans="1:13" s="1" customFormat="1" ht="15" customHeight="1">
      <c r="B163" s="44"/>
      <c r="C163" s="9"/>
      <c r="D163" s="9"/>
      <c r="E163" s="9"/>
      <c r="F163" s="9"/>
      <c r="G163" s="9"/>
      <c r="H163" s="13"/>
      <c r="I163" s="13"/>
      <c r="J163" s="14"/>
      <c r="K163" s="9"/>
    </row>
    <row r="164" spans="1:13" ht="18.75" customHeight="1">
      <c r="A164" s="7" t="s">
        <v>622</v>
      </c>
      <c r="B164" s="43" t="s">
        <v>628</v>
      </c>
      <c r="F164" s="49"/>
      <c r="J164" s="49"/>
      <c r="M164" s="9"/>
    </row>
    <row r="165" spans="1:13" ht="11.25" customHeight="1">
      <c r="A165" s="50"/>
      <c r="C165" s="607"/>
      <c r="F165" s="49"/>
      <c r="J165" s="49"/>
      <c r="M165" s="9"/>
    </row>
    <row r="166" spans="1:13" ht="18.75" customHeight="1">
      <c r="A166" s="50"/>
      <c r="B166" s="608" t="s">
        <v>493</v>
      </c>
      <c r="C166" s="9"/>
      <c r="D166" s="619"/>
      <c r="E166" s="625" t="s">
        <v>491</v>
      </c>
      <c r="F166" s="32" t="s">
        <v>110</v>
      </c>
      <c r="G166" s="33"/>
      <c r="H166" s="583" t="s">
        <v>109</v>
      </c>
      <c r="I166" s="33"/>
      <c r="J166" s="32" t="s">
        <v>3</v>
      </c>
      <c r="K166" s="9"/>
      <c r="M166" s="9"/>
    </row>
    <row r="167" spans="1:13" ht="15" customHeight="1">
      <c r="A167" s="50"/>
      <c r="B167" s="31"/>
      <c r="C167" s="30"/>
      <c r="D167" s="29"/>
      <c r="E167" s="28"/>
      <c r="F167" s="27"/>
      <c r="G167" s="25"/>
      <c r="H167" s="584"/>
      <c r="I167" s="25"/>
      <c r="J167" s="24" t="s">
        <v>108</v>
      </c>
      <c r="K167" s="9"/>
    </row>
    <row r="168" spans="1:13" s="1" customFormat="1" ht="15" customHeight="1" thickBot="1">
      <c r="B168" s="21">
        <v>1</v>
      </c>
      <c r="C168" s="20" t="s">
        <v>506</v>
      </c>
      <c r="D168" s="851"/>
      <c r="E168" s="852"/>
      <c r="F168" s="19"/>
      <c r="G168" s="18" t="s">
        <v>93</v>
      </c>
      <c r="H168" s="585">
        <v>0.69</v>
      </c>
      <c r="I168" s="33" t="s">
        <v>96</v>
      </c>
      <c r="J168" s="17">
        <f>ROUND(F168*H168,0)</f>
        <v>0</v>
      </c>
      <c r="K168" s="9" t="s">
        <v>106</v>
      </c>
    </row>
    <row r="169" spans="1:13" s="1" customFormat="1" ht="15" customHeight="1">
      <c r="B169" s="46"/>
      <c r="C169" s="16"/>
      <c r="D169" s="15"/>
      <c r="E169" s="15"/>
      <c r="F169" s="45"/>
      <c r="G169" s="13"/>
      <c r="H169" s="614" t="s">
        <v>621</v>
      </c>
      <c r="I169" s="615"/>
      <c r="J169" s="441"/>
      <c r="K169" s="9"/>
    </row>
    <row r="170" spans="1:13" s="1" customFormat="1" ht="15" customHeight="1" thickBot="1">
      <c r="B170" s="44"/>
      <c r="C170" s="9"/>
      <c r="D170" s="9"/>
      <c r="E170" s="9"/>
      <c r="F170" s="9"/>
      <c r="G170" s="9"/>
      <c r="H170" s="617" t="s">
        <v>94</v>
      </c>
      <c r="I170" s="618"/>
      <c r="J170" s="10">
        <f>SUM(J168:J168)</f>
        <v>0</v>
      </c>
      <c r="K170" s="9" t="s">
        <v>243</v>
      </c>
      <c r="L170" s="1" t="s">
        <v>93</v>
      </c>
    </row>
    <row r="171" spans="1:13" s="1" customFormat="1" ht="15" customHeight="1">
      <c r="B171" s="44"/>
      <c r="C171" s="9"/>
      <c r="D171" s="9"/>
      <c r="E171" s="9"/>
      <c r="F171" s="9"/>
      <c r="G171" s="9"/>
      <c r="H171" s="13"/>
      <c r="I171" s="13"/>
      <c r="J171" s="14"/>
      <c r="K171" s="9"/>
    </row>
    <row r="172" spans="1:13" ht="18.75" customHeight="1">
      <c r="A172" s="7" t="s">
        <v>623</v>
      </c>
      <c r="B172" s="43" t="s">
        <v>629</v>
      </c>
      <c r="F172" s="49"/>
      <c r="J172" s="49"/>
      <c r="M172" s="9"/>
    </row>
    <row r="173" spans="1:13" ht="11.25" customHeight="1">
      <c r="A173" s="50"/>
      <c r="C173" s="607"/>
      <c r="F173" s="49"/>
      <c r="J173" s="49"/>
      <c r="M173" s="9"/>
    </row>
    <row r="174" spans="1:13" ht="18.75" customHeight="1">
      <c r="A174" s="50"/>
      <c r="B174" s="608" t="s">
        <v>493</v>
      </c>
      <c r="C174" s="9"/>
      <c r="D174" s="619"/>
      <c r="E174" s="625" t="s">
        <v>491</v>
      </c>
      <c r="F174" s="32" t="s">
        <v>110</v>
      </c>
      <c r="G174" s="33"/>
      <c r="H174" s="583" t="s">
        <v>109</v>
      </c>
      <c r="I174" s="33"/>
      <c r="J174" s="32" t="s">
        <v>3</v>
      </c>
      <c r="K174" s="9"/>
      <c r="M174" s="9"/>
    </row>
    <row r="175" spans="1:13" ht="15" customHeight="1">
      <c r="A175" s="50"/>
      <c r="B175" s="31"/>
      <c r="C175" s="30"/>
      <c r="D175" s="29"/>
      <c r="E175" s="28"/>
      <c r="F175" s="27"/>
      <c r="G175" s="25"/>
      <c r="H175" s="584"/>
      <c r="I175" s="25"/>
      <c r="J175" s="24" t="s">
        <v>108</v>
      </c>
      <c r="K175" s="9"/>
    </row>
    <row r="176" spans="1:13" ht="15" customHeight="1">
      <c r="A176" s="50"/>
      <c r="B176" s="21">
        <v>1</v>
      </c>
      <c r="C176" s="20" t="s">
        <v>583</v>
      </c>
      <c r="D176" s="851"/>
      <c r="E176" s="852"/>
      <c r="F176" s="19"/>
      <c r="G176" s="18" t="s">
        <v>93</v>
      </c>
      <c r="H176" s="585">
        <v>0.45</v>
      </c>
      <c r="I176" s="33" t="s">
        <v>96</v>
      </c>
      <c r="J176" s="17">
        <f t="shared" ref="J176:J181" si="9">ROUND(F176*H176,0)</f>
        <v>0</v>
      </c>
      <c r="K176" s="9" t="s">
        <v>197</v>
      </c>
    </row>
    <row r="177" spans="1:13" ht="15" customHeight="1">
      <c r="A177" s="50"/>
      <c r="B177" s="21">
        <v>2</v>
      </c>
      <c r="C177" s="20" t="s">
        <v>649</v>
      </c>
      <c r="D177" s="851"/>
      <c r="E177" s="852"/>
      <c r="F177" s="19"/>
      <c r="G177" s="18" t="s">
        <v>93</v>
      </c>
      <c r="H177" s="585">
        <v>0.47499999999999998</v>
      </c>
      <c r="I177" s="33" t="s">
        <v>96</v>
      </c>
      <c r="J177" s="17">
        <f t="shared" si="9"/>
        <v>0</v>
      </c>
      <c r="K177" s="9" t="s">
        <v>530</v>
      </c>
    </row>
    <row r="178" spans="1:13" ht="15" customHeight="1">
      <c r="A178" s="50"/>
      <c r="B178" s="21">
        <v>3</v>
      </c>
      <c r="C178" s="20" t="s">
        <v>712</v>
      </c>
      <c r="D178" s="851"/>
      <c r="E178" s="852"/>
      <c r="F178" s="19"/>
      <c r="G178" s="18" t="s">
        <v>93</v>
      </c>
      <c r="H178" s="585">
        <v>0.5</v>
      </c>
      <c r="I178" s="33" t="s">
        <v>96</v>
      </c>
      <c r="J178" s="17">
        <f t="shared" si="9"/>
        <v>0</v>
      </c>
      <c r="K178" s="9" t="s">
        <v>773</v>
      </c>
    </row>
    <row r="179" spans="1:13" s="1" customFormat="1" ht="15" customHeight="1">
      <c r="B179" s="21">
        <v>4</v>
      </c>
      <c r="C179" s="20" t="s">
        <v>788</v>
      </c>
      <c r="D179" s="851"/>
      <c r="E179" s="852"/>
      <c r="F179" s="19"/>
      <c r="G179" s="18" t="s">
        <v>93</v>
      </c>
      <c r="H179" s="585">
        <v>0.5</v>
      </c>
      <c r="I179" s="33" t="s">
        <v>96</v>
      </c>
      <c r="J179" s="17">
        <f t="shared" si="9"/>
        <v>0</v>
      </c>
      <c r="K179" s="9" t="s">
        <v>795</v>
      </c>
    </row>
    <row r="180" spans="1:13" s="1" customFormat="1" ht="15" customHeight="1">
      <c r="B180" s="21">
        <v>5</v>
      </c>
      <c r="C180" s="20" t="s">
        <v>832</v>
      </c>
      <c r="D180" s="851"/>
      <c r="E180" s="852"/>
      <c r="F180" s="19"/>
      <c r="G180" s="18" t="s">
        <v>93</v>
      </c>
      <c r="H180" s="585">
        <v>0.5</v>
      </c>
      <c r="I180" s="33" t="s">
        <v>96</v>
      </c>
      <c r="J180" s="17">
        <f t="shared" si="9"/>
        <v>0</v>
      </c>
      <c r="K180" s="9" t="s">
        <v>876</v>
      </c>
    </row>
    <row r="181" spans="1:13" s="1" customFormat="1" ht="15" customHeight="1" thickBot="1">
      <c r="B181" s="21">
        <v>6</v>
      </c>
      <c r="C181" s="20" t="s">
        <v>969</v>
      </c>
      <c r="D181" s="851"/>
      <c r="E181" s="852"/>
      <c r="F181" s="19"/>
      <c r="G181" s="18" t="s">
        <v>93</v>
      </c>
      <c r="H181" s="585">
        <v>0.5</v>
      </c>
      <c r="I181" s="33" t="s">
        <v>96</v>
      </c>
      <c r="J181" s="17">
        <f t="shared" si="9"/>
        <v>0</v>
      </c>
      <c r="K181" s="9" t="s">
        <v>1358</v>
      </c>
    </row>
    <row r="182" spans="1:13" s="1" customFormat="1" ht="15" customHeight="1">
      <c r="B182" s="46"/>
      <c r="C182" s="16"/>
      <c r="D182" s="15"/>
      <c r="E182" s="15"/>
      <c r="F182" s="45"/>
      <c r="G182" s="13"/>
      <c r="H182" s="614" t="s">
        <v>1359</v>
      </c>
      <c r="I182" s="615"/>
      <c r="J182" s="441"/>
      <c r="K182" s="9"/>
    </row>
    <row r="183" spans="1:13" s="1" customFormat="1" ht="15" customHeight="1" thickBot="1">
      <c r="B183" s="44"/>
      <c r="C183" s="9"/>
      <c r="D183" s="9"/>
      <c r="E183" s="9"/>
      <c r="F183" s="9"/>
      <c r="G183" s="9"/>
      <c r="H183" s="617" t="s">
        <v>94</v>
      </c>
      <c r="I183" s="618"/>
      <c r="J183" s="10">
        <f>SUM(J176:J181)</f>
        <v>0</v>
      </c>
      <c r="K183" s="9" t="s">
        <v>241</v>
      </c>
      <c r="L183" s="1" t="s">
        <v>93</v>
      </c>
    </row>
    <row r="184" spans="1:13" s="1" customFormat="1" ht="15" customHeight="1">
      <c r="B184" s="44"/>
      <c r="C184" s="9"/>
      <c r="D184" s="9"/>
      <c r="E184" s="9"/>
      <c r="F184" s="9"/>
      <c r="G184" s="9"/>
      <c r="H184" s="13"/>
      <c r="I184" s="13"/>
      <c r="J184" s="14"/>
      <c r="K184" s="9"/>
    </row>
    <row r="185" spans="1:13" ht="18.75" customHeight="1">
      <c r="A185" s="7" t="s">
        <v>624</v>
      </c>
      <c r="B185" s="43" t="s">
        <v>630</v>
      </c>
      <c r="F185" s="49"/>
      <c r="J185" s="49"/>
      <c r="M185" s="9"/>
    </row>
    <row r="186" spans="1:13" ht="11.25" customHeight="1">
      <c r="A186" s="50"/>
      <c r="C186" s="607"/>
      <c r="F186" s="49"/>
      <c r="J186" s="49"/>
      <c r="M186" s="9"/>
    </row>
    <row r="187" spans="1:13" ht="18.75" customHeight="1">
      <c r="A187" s="50"/>
      <c r="B187" s="608" t="s">
        <v>493</v>
      </c>
      <c r="C187" s="9"/>
      <c r="D187" s="619"/>
      <c r="E187" s="625" t="s">
        <v>491</v>
      </c>
      <c r="F187" s="32" t="s">
        <v>110</v>
      </c>
      <c r="G187" s="33"/>
      <c r="H187" s="583" t="s">
        <v>109</v>
      </c>
      <c r="I187" s="33"/>
      <c r="J187" s="32" t="s">
        <v>3</v>
      </c>
      <c r="K187" s="9"/>
      <c r="M187" s="9"/>
    </row>
    <row r="188" spans="1:13" ht="15" customHeight="1">
      <c r="A188" s="50"/>
      <c r="B188" s="31"/>
      <c r="C188" s="30"/>
      <c r="D188" s="29"/>
      <c r="E188" s="28"/>
      <c r="F188" s="27"/>
      <c r="G188" s="25"/>
      <c r="H188" s="584"/>
      <c r="I188" s="25"/>
      <c r="J188" s="24" t="s">
        <v>108</v>
      </c>
      <c r="K188" s="9"/>
    </row>
    <row r="189" spans="1:13" ht="15" customHeight="1">
      <c r="A189" s="50"/>
      <c r="B189" s="21">
        <v>1</v>
      </c>
      <c r="C189" s="20" t="s">
        <v>583</v>
      </c>
      <c r="D189" s="851"/>
      <c r="E189" s="852"/>
      <c r="F189" s="19"/>
      <c r="G189" s="18" t="s">
        <v>93</v>
      </c>
      <c r="H189" s="585">
        <v>0.45</v>
      </c>
      <c r="I189" s="33" t="s">
        <v>96</v>
      </c>
      <c r="J189" s="17">
        <f t="shared" ref="J189:J194" si="10">ROUND(F189*H189,0)</f>
        <v>0</v>
      </c>
      <c r="K189" s="9" t="s">
        <v>197</v>
      </c>
    </row>
    <row r="190" spans="1:13" ht="15" customHeight="1">
      <c r="A190" s="50"/>
      <c r="B190" s="21">
        <v>2</v>
      </c>
      <c r="C190" s="20" t="s">
        <v>649</v>
      </c>
      <c r="D190" s="851"/>
      <c r="E190" s="852"/>
      <c r="F190" s="19"/>
      <c r="G190" s="18" t="s">
        <v>93</v>
      </c>
      <c r="H190" s="585">
        <v>0.47499999999999998</v>
      </c>
      <c r="I190" s="33" t="s">
        <v>96</v>
      </c>
      <c r="J190" s="17">
        <f t="shared" si="10"/>
        <v>0</v>
      </c>
      <c r="K190" s="9" t="s">
        <v>530</v>
      </c>
    </row>
    <row r="191" spans="1:13" ht="15" customHeight="1">
      <c r="A191" s="50"/>
      <c r="B191" s="21">
        <v>3</v>
      </c>
      <c r="C191" s="20" t="s">
        <v>712</v>
      </c>
      <c r="D191" s="851"/>
      <c r="E191" s="852"/>
      <c r="F191" s="19"/>
      <c r="G191" s="18" t="s">
        <v>93</v>
      </c>
      <c r="H191" s="585">
        <v>0.5</v>
      </c>
      <c r="I191" s="33" t="s">
        <v>96</v>
      </c>
      <c r="J191" s="17">
        <f t="shared" si="10"/>
        <v>0</v>
      </c>
      <c r="K191" s="9" t="s">
        <v>773</v>
      </c>
    </row>
    <row r="192" spans="1:13" s="1" customFormat="1" ht="15" customHeight="1">
      <c r="B192" s="21">
        <v>4</v>
      </c>
      <c r="C192" s="20" t="s">
        <v>788</v>
      </c>
      <c r="D192" s="851"/>
      <c r="E192" s="852"/>
      <c r="F192" s="19"/>
      <c r="G192" s="18" t="s">
        <v>93</v>
      </c>
      <c r="H192" s="585">
        <v>0.5</v>
      </c>
      <c r="I192" s="33" t="s">
        <v>96</v>
      </c>
      <c r="J192" s="17">
        <f t="shared" si="10"/>
        <v>0</v>
      </c>
      <c r="K192" s="9" t="s">
        <v>795</v>
      </c>
    </row>
    <row r="193" spans="1:13" s="1" customFormat="1" ht="15" customHeight="1">
      <c r="B193" s="21">
        <v>5</v>
      </c>
      <c r="C193" s="20" t="s">
        <v>832</v>
      </c>
      <c r="D193" s="851"/>
      <c r="E193" s="852"/>
      <c r="F193" s="19"/>
      <c r="G193" s="18" t="s">
        <v>93</v>
      </c>
      <c r="H193" s="585">
        <v>0.5</v>
      </c>
      <c r="I193" s="33" t="s">
        <v>96</v>
      </c>
      <c r="J193" s="17">
        <f t="shared" si="10"/>
        <v>0</v>
      </c>
      <c r="K193" s="9" t="s">
        <v>876</v>
      </c>
    </row>
    <row r="194" spans="1:13" s="1" customFormat="1" ht="15" customHeight="1" thickBot="1">
      <c r="B194" s="21">
        <v>6</v>
      </c>
      <c r="C194" s="20" t="s">
        <v>969</v>
      </c>
      <c r="D194" s="851"/>
      <c r="E194" s="852"/>
      <c r="F194" s="19"/>
      <c r="G194" s="18" t="s">
        <v>93</v>
      </c>
      <c r="H194" s="585">
        <v>0.5</v>
      </c>
      <c r="I194" s="33" t="s">
        <v>96</v>
      </c>
      <c r="J194" s="17">
        <f t="shared" si="10"/>
        <v>0</v>
      </c>
      <c r="K194" s="9" t="s">
        <v>1358</v>
      </c>
    </row>
    <row r="195" spans="1:13" s="1" customFormat="1" ht="15" customHeight="1">
      <c r="B195" s="46"/>
      <c r="C195" s="16"/>
      <c r="D195" s="15"/>
      <c r="E195" s="15"/>
      <c r="F195" s="45"/>
      <c r="G195" s="13"/>
      <c r="H195" s="663" t="s">
        <v>1359</v>
      </c>
      <c r="I195" s="615"/>
      <c r="J195" s="441"/>
      <c r="K195" s="9"/>
    </row>
    <row r="196" spans="1:13" s="1" customFormat="1" ht="15" customHeight="1" thickBot="1">
      <c r="B196" s="44"/>
      <c r="C196" s="9"/>
      <c r="D196" s="9"/>
      <c r="E196" s="9"/>
      <c r="F196" s="9"/>
      <c r="G196" s="9"/>
      <c r="H196" s="617" t="s">
        <v>94</v>
      </c>
      <c r="I196" s="618"/>
      <c r="J196" s="10">
        <f>SUM(J189:J194)</f>
        <v>0</v>
      </c>
      <c r="K196" s="9" t="s">
        <v>240</v>
      </c>
      <c r="L196" s="1" t="s">
        <v>93</v>
      </c>
    </row>
    <row r="197" spans="1:13" s="1" customFormat="1" ht="15" customHeight="1">
      <c r="B197" s="44"/>
      <c r="C197" s="9"/>
      <c r="D197" s="9"/>
      <c r="E197" s="9"/>
      <c r="F197" s="9"/>
      <c r="G197" s="9"/>
      <c r="H197" s="13"/>
      <c r="I197" s="13"/>
      <c r="J197" s="14"/>
      <c r="K197" s="9"/>
    </row>
    <row r="198" spans="1:13" ht="18.75" customHeight="1">
      <c r="A198" s="7" t="s">
        <v>625</v>
      </c>
      <c r="B198" s="43" t="s">
        <v>631</v>
      </c>
      <c r="F198" s="49"/>
      <c r="J198" s="49"/>
      <c r="M198" s="9"/>
    </row>
    <row r="199" spans="1:13" ht="11.25" customHeight="1">
      <c r="A199" s="50"/>
      <c r="C199" s="607"/>
      <c r="F199" s="49"/>
      <c r="J199" s="49"/>
      <c r="M199" s="9"/>
    </row>
    <row r="200" spans="1:13" ht="18.75" customHeight="1">
      <c r="A200" s="50"/>
      <c r="B200" s="608" t="s">
        <v>493</v>
      </c>
      <c r="C200" s="9"/>
      <c r="D200" s="619"/>
      <c r="E200" s="625" t="s">
        <v>491</v>
      </c>
      <c r="F200" s="32" t="s">
        <v>110</v>
      </c>
      <c r="G200" s="33"/>
      <c r="H200" s="583" t="s">
        <v>109</v>
      </c>
      <c r="I200" s="33"/>
      <c r="J200" s="32" t="s">
        <v>3</v>
      </c>
      <c r="K200" s="9"/>
      <c r="M200" s="9"/>
    </row>
    <row r="201" spans="1:13" ht="15" customHeight="1">
      <c r="A201" s="50"/>
      <c r="B201" s="31"/>
      <c r="C201" s="30"/>
      <c r="D201" s="29"/>
      <c r="E201" s="28"/>
      <c r="F201" s="27"/>
      <c r="G201" s="25"/>
      <c r="H201" s="584"/>
      <c r="I201" s="25"/>
      <c r="J201" s="24" t="s">
        <v>108</v>
      </c>
      <c r="K201" s="9"/>
    </row>
    <row r="202" spans="1:13" ht="15" customHeight="1">
      <c r="A202" s="50"/>
      <c r="B202" s="21">
        <v>1</v>
      </c>
      <c r="C202" s="20" t="s">
        <v>583</v>
      </c>
      <c r="D202" s="851"/>
      <c r="E202" s="852"/>
      <c r="F202" s="19"/>
      <c r="G202" s="18" t="s">
        <v>93</v>
      </c>
      <c r="H202" s="585">
        <v>0.27</v>
      </c>
      <c r="I202" s="33" t="s">
        <v>96</v>
      </c>
      <c r="J202" s="17">
        <f>ROUND(F202*H202,0)</f>
        <v>0</v>
      </c>
      <c r="K202" s="9" t="s">
        <v>197</v>
      </c>
    </row>
    <row r="203" spans="1:13" ht="15" customHeight="1">
      <c r="A203" s="50"/>
      <c r="B203" s="21">
        <v>2</v>
      </c>
      <c r="C203" s="20" t="s">
        <v>649</v>
      </c>
      <c r="D203" s="851"/>
      <c r="E203" s="852"/>
      <c r="F203" s="19"/>
      <c r="G203" s="18" t="s">
        <v>93</v>
      </c>
      <c r="H203" s="585">
        <v>0.28499999999999998</v>
      </c>
      <c r="I203" s="33" t="s">
        <v>96</v>
      </c>
      <c r="J203" s="17">
        <f>ROUND(F203*H203,0)</f>
        <v>0</v>
      </c>
      <c r="K203" s="9" t="s">
        <v>530</v>
      </c>
    </row>
    <row r="204" spans="1:13" ht="15" customHeight="1">
      <c r="A204" s="50"/>
      <c r="B204" s="21">
        <v>3</v>
      </c>
      <c r="C204" s="20" t="s">
        <v>712</v>
      </c>
      <c r="D204" s="851"/>
      <c r="E204" s="852"/>
      <c r="F204" s="19"/>
      <c r="G204" s="18" t="s">
        <v>93</v>
      </c>
      <c r="H204" s="585">
        <v>0.3</v>
      </c>
      <c r="I204" s="33" t="s">
        <v>96</v>
      </c>
      <c r="J204" s="17">
        <f>ROUND(F204*H204,0)</f>
        <v>0</v>
      </c>
      <c r="K204" s="9" t="s">
        <v>773</v>
      </c>
    </row>
    <row r="205" spans="1:13" s="1" customFormat="1" ht="15" customHeight="1" thickBot="1">
      <c r="B205" s="21">
        <v>4</v>
      </c>
      <c r="C205" s="20" t="s">
        <v>788</v>
      </c>
      <c r="D205" s="851"/>
      <c r="E205" s="852"/>
      <c r="F205" s="19"/>
      <c r="G205" s="18" t="s">
        <v>93</v>
      </c>
      <c r="H205" s="585">
        <v>0.3</v>
      </c>
      <c r="I205" s="33" t="s">
        <v>96</v>
      </c>
      <c r="J205" s="17">
        <f>ROUND(F205*H205,0)</f>
        <v>0</v>
      </c>
      <c r="K205" s="9" t="s">
        <v>795</v>
      </c>
    </row>
    <row r="206" spans="1:13" s="1" customFormat="1" ht="15" customHeight="1">
      <c r="B206" s="46"/>
      <c r="C206" s="16"/>
      <c r="D206" s="15"/>
      <c r="E206" s="15"/>
      <c r="F206" s="45"/>
      <c r="G206" s="13"/>
      <c r="H206" s="614" t="s">
        <v>878</v>
      </c>
      <c r="I206" s="615"/>
      <c r="J206" s="441"/>
      <c r="K206" s="9"/>
    </row>
    <row r="207" spans="1:13" s="1" customFormat="1" ht="15" customHeight="1" thickBot="1">
      <c r="B207" s="44"/>
      <c r="C207" s="9"/>
      <c r="D207" s="9"/>
      <c r="E207" s="9"/>
      <c r="F207" s="9"/>
      <c r="G207" s="9"/>
      <c r="H207" s="617" t="s">
        <v>94</v>
      </c>
      <c r="I207" s="618"/>
      <c r="J207" s="10">
        <f>SUM(J202:J205)</f>
        <v>0</v>
      </c>
      <c r="K207" s="626" t="s">
        <v>634</v>
      </c>
      <c r="L207" s="1" t="s">
        <v>93</v>
      </c>
    </row>
    <row r="208" spans="1:13" s="1" customFormat="1" ht="15" customHeight="1">
      <c r="B208" s="44"/>
      <c r="C208" s="9"/>
      <c r="D208" s="9"/>
      <c r="E208" s="9"/>
      <c r="F208" s="9"/>
      <c r="G208" s="9"/>
      <c r="H208" s="13"/>
      <c r="I208" s="13"/>
      <c r="J208" s="14"/>
      <c r="K208" s="9"/>
    </row>
    <row r="209" spans="1:13" ht="18.75" customHeight="1">
      <c r="A209" s="7" t="s">
        <v>626</v>
      </c>
      <c r="B209" s="43" t="s">
        <v>632</v>
      </c>
      <c r="F209" s="49"/>
      <c r="J209" s="49"/>
      <c r="M209" s="9"/>
    </row>
    <row r="210" spans="1:13" ht="11.25" customHeight="1">
      <c r="A210" s="50"/>
      <c r="C210" s="607"/>
      <c r="F210" s="49"/>
      <c r="J210" s="49"/>
      <c r="M210" s="9"/>
    </row>
    <row r="211" spans="1:13" ht="18.75" customHeight="1">
      <c r="A211" s="50"/>
      <c r="B211" s="608" t="s">
        <v>493</v>
      </c>
      <c r="C211" s="9"/>
      <c r="D211" s="619"/>
      <c r="E211" s="625" t="s">
        <v>491</v>
      </c>
      <c r="F211" s="32" t="s">
        <v>110</v>
      </c>
      <c r="G211" s="33"/>
      <c r="H211" s="583" t="s">
        <v>109</v>
      </c>
      <c r="I211" s="33"/>
      <c r="J211" s="32" t="s">
        <v>3</v>
      </c>
      <c r="K211" s="9"/>
      <c r="M211" s="9"/>
    </row>
    <row r="212" spans="1:13" ht="15" customHeight="1">
      <c r="A212" s="50"/>
      <c r="B212" s="31"/>
      <c r="C212" s="30"/>
      <c r="D212" s="29"/>
      <c r="E212" s="28"/>
      <c r="F212" s="27"/>
      <c r="G212" s="25"/>
      <c r="H212" s="584"/>
      <c r="I212" s="25"/>
      <c r="J212" s="24" t="s">
        <v>108</v>
      </c>
      <c r="K212" s="9"/>
    </row>
    <row r="213" spans="1:13" ht="15" customHeight="1">
      <c r="A213" s="50"/>
      <c r="B213" s="21">
        <v>1</v>
      </c>
      <c r="C213" s="20" t="s">
        <v>583</v>
      </c>
      <c r="D213" s="851"/>
      <c r="E213" s="852"/>
      <c r="F213" s="19"/>
      <c r="G213" s="18" t="s">
        <v>93</v>
      </c>
      <c r="H213" s="585">
        <v>0.27</v>
      </c>
      <c r="I213" s="33" t="s">
        <v>96</v>
      </c>
      <c r="J213" s="17">
        <f>ROUND(F213*H213,0)</f>
        <v>0</v>
      </c>
      <c r="K213" s="9" t="s">
        <v>197</v>
      </c>
    </row>
    <row r="214" spans="1:13" ht="15" customHeight="1">
      <c r="A214" s="50"/>
      <c r="B214" s="21">
        <v>2</v>
      </c>
      <c r="C214" s="20" t="s">
        <v>649</v>
      </c>
      <c r="D214" s="851"/>
      <c r="E214" s="852"/>
      <c r="F214" s="19"/>
      <c r="G214" s="18" t="s">
        <v>93</v>
      </c>
      <c r="H214" s="585">
        <v>0.28499999999999998</v>
      </c>
      <c r="I214" s="33" t="s">
        <v>96</v>
      </c>
      <c r="J214" s="17">
        <f>ROUND(F214*H214,0)</f>
        <v>0</v>
      </c>
      <c r="K214" s="9" t="s">
        <v>530</v>
      </c>
    </row>
    <row r="215" spans="1:13" ht="15" customHeight="1">
      <c r="A215" s="50"/>
      <c r="B215" s="21">
        <v>3</v>
      </c>
      <c r="C215" s="20" t="s">
        <v>712</v>
      </c>
      <c r="D215" s="851"/>
      <c r="E215" s="852"/>
      <c r="F215" s="19"/>
      <c r="G215" s="18" t="s">
        <v>93</v>
      </c>
      <c r="H215" s="585">
        <v>0.3</v>
      </c>
      <c r="I215" s="33" t="s">
        <v>96</v>
      </c>
      <c r="J215" s="17">
        <f>ROUND(F215*H215,0)</f>
        <v>0</v>
      </c>
      <c r="K215" s="9" t="s">
        <v>773</v>
      </c>
    </row>
    <row r="216" spans="1:13" s="1" customFormat="1" ht="15" customHeight="1" thickBot="1">
      <c r="B216" s="21">
        <v>4</v>
      </c>
      <c r="C216" s="20" t="s">
        <v>788</v>
      </c>
      <c r="D216" s="851"/>
      <c r="E216" s="852"/>
      <c r="F216" s="19"/>
      <c r="G216" s="18" t="s">
        <v>93</v>
      </c>
      <c r="H216" s="585">
        <v>0.3</v>
      </c>
      <c r="I216" s="33" t="s">
        <v>96</v>
      </c>
      <c r="J216" s="17">
        <f>ROUND(F216*H216,0)</f>
        <v>0</v>
      </c>
      <c r="K216" s="9" t="s">
        <v>795</v>
      </c>
    </row>
    <row r="217" spans="1:13" s="1" customFormat="1" ht="15" customHeight="1">
      <c r="B217" s="46"/>
      <c r="C217" s="16"/>
      <c r="D217" s="15"/>
      <c r="E217" s="15"/>
      <c r="F217" s="45"/>
      <c r="G217" s="13"/>
      <c r="H217" s="614" t="s">
        <v>878</v>
      </c>
      <c r="I217" s="615"/>
      <c r="J217" s="441"/>
      <c r="K217" s="9"/>
    </row>
    <row r="218" spans="1:13" s="1" customFormat="1" ht="15" customHeight="1" thickBot="1">
      <c r="B218" s="44"/>
      <c r="C218" s="9"/>
      <c r="D218" s="9"/>
      <c r="E218" s="9"/>
      <c r="F218" s="9"/>
      <c r="G218" s="9"/>
      <c r="H218" s="617" t="s">
        <v>94</v>
      </c>
      <c r="I218" s="618"/>
      <c r="J218" s="10">
        <f>SUM(J213:J216)</f>
        <v>0</v>
      </c>
      <c r="K218" s="9" t="s">
        <v>486</v>
      </c>
      <c r="L218" s="1" t="s">
        <v>93</v>
      </c>
    </row>
    <row r="219" spans="1:13" s="1" customFormat="1" ht="15" customHeight="1">
      <c r="B219" s="44"/>
      <c r="C219" s="9"/>
      <c r="D219" s="9"/>
      <c r="E219" s="9"/>
      <c r="F219" s="9"/>
      <c r="G219" s="9"/>
      <c r="H219" s="13"/>
      <c r="I219" s="13"/>
      <c r="J219" s="14"/>
      <c r="K219" s="9"/>
    </row>
    <row r="220" spans="1:13" ht="18.75" customHeight="1">
      <c r="A220" s="7" t="s">
        <v>627</v>
      </c>
      <c r="B220" s="43" t="s">
        <v>633</v>
      </c>
      <c r="F220" s="49"/>
      <c r="J220" s="49"/>
      <c r="M220" s="9"/>
    </row>
    <row r="221" spans="1:13" ht="11.25" customHeight="1">
      <c r="A221" s="50"/>
      <c r="C221" s="607"/>
      <c r="F221" s="49"/>
      <c r="J221" s="49"/>
      <c r="M221" s="9"/>
    </row>
    <row r="222" spans="1:13" ht="18.75" customHeight="1">
      <c r="A222" s="50"/>
      <c r="B222" s="608" t="s">
        <v>493</v>
      </c>
      <c r="C222" s="9"/>
      <c r="D222" s="619"/>
      <c r="E222" s="625" t="s">
        <v>491</v>
      </c>
      <c r="F222" s="32" t="s">
        <v>110</v>
      </c>
      <c r="G222" s="33"/>
      <c r="H222" s="583" t="s">
        <v>109</v>
      </c>
      <c r="I222" s="33"/>
      <c r="J222" s="32" t="s">
        <v>3</v>
      </c>
      <c r="K222" s="9"/>
      <c r="M222" s="9"/>
    </row>
    <row r="223" spans="1:13" ht="15" customHeight="1">
      <c r="A223" s="50"/>
      <c r="B223" s="31"/>
      <c r="C223" s="30"/>
      <c r="D223" s="29"/>
      <c r="E223" s="28"/>
      <c r="F223" s="27"/>
      <c r="G223" s="25"/>
      <c r="H223" s="584"/>
      <c r="I223" s="25"/>
      <c r="J223" s="24" t="s">
        <v>108</v>
      </c>
      <c r="K223" s="9"/>
    </row>
    <row r="224" spans="1:13" ht="15" customHeight="1">
      <c r="A224" s="50"/>
      <c r="B224" s="21">
        <v>1</v>
      </c>
      <c r="C224" s="20" t="s">
        <v>583</v>
      </c>
      <c r="D224" s="851"/>
      <c r="E224" s="852"/>
      <c r="F224" s="19"/>
      <c r="G224" s="18" t="s">
        <v>93</v>
      </c>
      <c r="H224" s="585">
        <v>0.72099999999999997</v>
      </c>
      <c r="I224" s="33" t="s">
        <v>96</v>
      </c>
      <c r="J224" s="17">
        <f t="shared" ref="J224:J229" si="11">ROUND(F224*H224,0)</f>
        <v>0</v>
      </c>
      <c r="K224" s="9" t="s">
        <v>197</v>
      </c>
    </row>
    <row r="225" spans="1:12" ht="15" customHeight="1">
      <c r="A225" s="50"/>
      <c r="B225" s="21">
        <v>2</v>
      </c>
      <c r="C225" s="20" t="s">
        <v>649</v>
      </c>
      <c r="D225" s="851"/>
      <c r="E225" s="852"/>
      <c r="F225" s="19"/>
      <c r="G225" s="18" t="s">
        <v>93</v>
      </c>
      <c r="H225" s="585">
        <v>0.76</v>
      </c>
      <c r="I225" s="33" t="s">
        <v>96</v>
      </c>
      <c r="J225" s="17">
        <f t="shared" si="11"/>
        <v>0</v>
      </c>
      <c r="K225" s="9" t="s">
        <v>530</v>
      </c>
    </row>
    <row r="226" spans="1:12" ht="15" customHeight="1">
      <c r="A226" s="50"/>
      <c r="B226" s="21">
        <v>3</v>
      </c>
      <c r="C226" s="20" t="s">
        <v>712</v>
      </c>
      <c r="D226" s="851"/>
      <c r="E226" s="852"/>
      <c r="F226" s="19"/>
      <c r="G226" s="18" t="s">
        <v>93</v>
      </c>
      <c r="H226" s="585">
        <v>0.8</v>
      </c>
      <c r="I226" s="33" t="s">
        <v>96</v>
      </c>
      <c r="J226" s="17">
        <f t="shared" si="11"/>
        <v>0</v>
      </c>
      <c r="K226" s="9" t="s">
        <v>773</v>
      </c>
    </row>
    <row r="227" spans="1:12" s="1" customFormat="1" ht="15" customHeight="1">
      <c r="B227" s="21">
        <v>4</v>
      </c>
      <c r="C227" s="20" t="s">
        <v>788</v>
      </c>
      <c r="D227" s="851"/>
      <c r="E227" s="852"/>
      <c r="F227" s="19"/>
      <c r="G227" s="18" t="s">
        <v>93</v>
      </c>
      <c r="H227" s="585">
        <v>0.8</v>
      </c>
      <c r="I227" s="33" t="s">
        <v>96</v>
      </c>
      <c r="J227" s="17">
        <f t="shared" si="11"/>
        <v>0</v>
      </c>
      <c r="K227" s="9" t="s">
        <v>795</v>
      </c>
    </row>
    <row r="228" spans="1:12" s="1" customFormat="1" ht="15" customHeight="1">
      <c r="B228" s="21">
        <v>5</v>
      </c>
      <c r="C228" s="20" t="s">
        <v>832</v>
      </c>
      <c r="D228" s="851"/>
      <c r="E228" s="852"/>
      <c r="F228" s="19"/>
      <c r="G228" s="18" t="s">
        <v>93</v>
      </c>
      <c r="H228" s="585">
        <v>0.8</v>
      </c>
      <c r="I228" s="33" t="s">
        <v>96</v>
      </c>
      <c r="J228" s="17">
        <f t="shared" si="11"/>
        <v>0</v>
      </c>
      <c r="K228" s="9" t="s">
        <v>876</v>
      </c>
    </row>
    <row r="229" spans="1:12" s="1" customFormat="1" ht="15" customHeight="1" thickBot="1">
      <c r="B229" s="21">
        <v>6</v>
      </c>
      <c r="C229" s="20" t="s">
        <v>969</v>
      </c>
      <c r="D229" s="851"/>
      <c r="E229" s="852"/>
      <c r="F229" s="19"/>
      <c r="G229" s="18" t="s">
        <v>93</v>
      </c>
      <c r="H229" s="585">
        <v>0.8</v>
      </c>
      <c r="I229" s="33" t="s">
        <v>96</v>
      </c>
      <c r="J229" s="17">
        <f t="shared" si="11"/>
        <v>0</v>
      </c>
      <c r="K229" s="9" t="s">
        <v>1358</v>
      </c>
    </row>
    <row r="230" spans="1:12" s="1" customFormat="1" ht="15" customHeight="1">
      <c r="B230" s="46"/>
      <c r="C230" s="16"/>
      <c r="D230" s="15"/>
      <c r="E230" s="15"/>
      <c r="F230" s="45"/>
      <c r="G230" s="13"/>
      <c r="H230" s="614" t="s">
        <v>1359</v>
      </c>
      <c r="I230" s="615"/>
      <c r="J230" s="441"/>
      <c r="K230" s="9"/>
    </row>
    <row r="231" spans="1:12" s="1" customFormat="1" ht="15" customHeight="1" thickBot="1">
      <c r="B231" s="44"/>
      <c r="C231" s="9"/>
      <c r="D231" s="9"/>
      <c r="E231" s="9"/>
      <c r="F231" s="9"/>
      <c r="G231" s="9"/>
      <c r="H231" s="617" t="s">
        <v>94</v>
      </c>
      <c r="I231" s="618"/>
      <c r="J231" s="10">
        <f>SUM(J224:J229)</f>
        <v>0</v>
      </c>
      <c r="K231" s="9" t="s">
        <v>485</v>
      </c>
      <c r="L231" s="1" t="s">
        <v>93</v>
      </c>
    </row>
    <row r="232" spans="1:12" s="1" customFormat="1" ht="15" customHeight="1">
      <c r="B232" s="44"/>
      <c r="C232" s="9"/>
      <c r="D232" s="9"/>
      <c r="E232" s="9"/>
      <c r="F232" s="9"/>
      <c r="G232" s="9"/>
      <c r="H232" s="13"/>
      <c r="I232" s="13"/>
      <c r="J232" s="14"/>
      <c r="K232" s="9"/>
    </row>
    <row r="233" spans="1:12" ht="18.75" customHeight="1">
      <c r="A233" s="7" t="s">
        <v>838</v>
      </c>
      <c r="B233" s="1" t="s">
        <v>839</v>
      </c>
      <c r="F233" s="49"/>
      <c r="J233" s="49"/>
    </row>
    <row r="234" spans="1:12" ht="11.25" customHeight="1">
      <c r="A234" s="50"/>
      <c r="B234" s="607"/>
      <c r="C234" s="607"/>
      <c r="D234" s="607"/>
      <c r="E234" s="607"/>
      <c r="F234" s="49"/>
      <c r="J234" s="49"/>
    </row>
    <row r="235" spans="1:12" ht="18.75" customHeight="1">
      <c r="A235" s="50"/>
      <c r="B235" s="608" t="s">
        <v>840</v>
      </c>
      <c r="C235" s="23"/>
      <c r="D235" s="609" t="s">
        <v>841</v>
      </c>
      <c r="E235" s="9"/>
      <c r="F235" s="32" t="s">
        <v>110</v>
      </c>
      <c r="G235" s="33"/>
      <c r="H235" s="583" t="s">
        <v>109</v>
      </c>
      <c r="I235" s="33"/>
      <c r="J235" s="32" t="s">
        <v>3</v>
      </c>
      <c r="K235" s="9"/>
    </row>
    <row r="236" spans="1:12" ht="15" customHeight="1">
      <c r="A236" s="50"/>
      <c r="B236" s="31"/>
      <c r="C236" s="30"/>
      <c r="D236" s="29"/>
      <c r="E236" s="28"/>
      <c r="F236" s="27"/>
      <c r="G236" s="25"/>
      <c r="H236" s="584"/>
      <c r="I236" s="25"/>
      <c r="J236" s="24" t="s">
        <v>842</v>
      </c>
      <c r="K236" s="9"/>
    </row>
    <row r="237" spans="1:12" s="1" customFormat="1" ht="15" customHeight="1">
      <c r="B237" s="21">
        <v>1</v>
      </c>
      <c r="C237" s="20" t="s">
        <v>788</v>
      </c>
      <c r="D237" s="851"/>
      <c r="E237" s="852"/>
      <c r="F237" s="19"/>
      <c r="G237" s="18" t="s">
        <v>843</v>
      </c>
      <c r="H237" s="585">
        <v>0.5</v>
      </c>
      <c r="I237" s="18" t="s">
        <v>844</v>
      </c>
      <c r="J237" s="17">
        <f>ROUND(F237*H237,0)</f>
        <v>0</v>
      </c>
      <c r="K237" s="9" t="s">
        <v>845</v>
      </c>
    </row>
    <row r="238" spans="1:12" s="1" customFormat="1" ht="15" customHeight="1">
      <c r="B238" s="21">
        <v>2</v>
      </c>
      <c r="C238" s="20" t="s">
        <v>832</v>
      </c>
      <c r="D238" s="851"/>
      <c r="E238" s="852"/>
      <c r="F238" s="19"/>
      <c r="G238" s="18" t="s">
        <v>93</v>
      </c>
      <c r="H238" s="585">
        <v>0.5</v>
      </c>
      <c r="I238" s="18" t="s">
        <v>96</v>
      </c>
      <c r="J238" s="17">
        <f>ROUND(F238*H238,0)</f>
        <v>0</v>
      </c>
      <c r="K238" s="9" t="s">
        <v>877</v>
      </c>
    </row>
    <row r="239" spans="1:12" s="1" customFormat="1" ht="15" customHeight="1" thickBot="1">
      <c r="B239" s="21">
        <v>3</v>
      </c>
      <c r="C239" s="20" t="s">
        <v>969</v>
      </c>
      <c r="D239" s="851"/>
      <c r="E239" s="852"/>
      <c r="F239" s="19"/>
      <c r="G239" s="18" t="s">
        <v>93</v>
      </c>
      <c r="H239" s="585">
        <v>0.5</v>
      </c>
      <c r="I239" s="18" t="s">
        <v>96</v>
      </c>
      <c r="J239" s="17">
        <f>ROUND(F239*H239,0)</f>
        <v>0</v>
      </c>
      <c r="K239" s="9" t="s">
        <v>102</v>
      </c>
    </row>
    <row r="240" spans="1:12" s="1" customFormat="1" ht="15" customHeight="1">
      <c r="B240" s="15"/>
      <c r="C240" s="16"/>
      <c r="D240" s="15"/>
      <c r="E240" s="15"/>
      <c r="F240" s="14"/>
      <c r="G240" s="13"/>
      <c r="H240" s="663" t="s">
        <v>1360</v>
      </c>
      <c r="I240" s="615"/>
      <c r="J240" s="441"/>
      <c r="K240" s="9"/>
      <c r="L240" s="9"/>
    </row>
    <row r="241" spans="2:12" s="1" customFormat="1" ht="15" customHeight="1" thickBot="1">
      <c r="B241" s="9"/>
      <c r="C241" s="9"/>
      <c r="D241" s="9"/>
      <c r="E241" s="9"/>
      <c r="F241" s="12"/>
      <c r="G241" s="9"/>
      <c r="H241" s="617" t="s">
        <v>94</v>
      </c>
      <c r="I241" s="618"/>
      <c r="J241" s="10">
        <f>SUM(J237:J239)</f>
        <v>0</v>
      </c>
      <c r="K241" s="610" t="s">
        <v>846</v>
      </c>
      <c r="L241" s="9" t="s">
        <v>847</v>
      </c>
    </row>
    <row r="242" spans="2:12" s="1" customFormat="1" ht="15" customHeight="1" thickBot="1">
      <c r="B242" s="44"/>
      <c r="C242" s="9"/>
      <c r="D242" s="9"/>
      <c r="E242" s="9"/>
      <c r="F242" s="9"/>
      <c r="G242" s="9"/>
      <c r="H242" s="13"/>
      <c r="I242" s="13"/>
      <c r="J242" s="14"/>
      <c r="K242" s="9"/>
    </row>
    <row r="243" spans="2:12" s="1" customFormat="1" ht="18.75" customHeight="1">
      <c r="B243" s="44"/>
      <c r="C243" s="9"/>
      <c r="D243" s="9"/>
      <c r="E243" s="9"/>
      <c r="F243" s="9"/>
      <c r="G243" s="45"/>
      <c r="H243" s="873" t="s">
        <v>879</v>
      </c>
      <c r="I243" s="874"/>
      <c r="J243" s="11"/>
      <c r="K243" s="9"/>
    </row>
    <row r="244" spans="2:12" ht="18.75" customHeight="1" thickBot="1">
      <c r="H244" s="871" t="s">
        <v>92</v>
      </c>
      <c r="I244" s="872"/>
      <c r="J244" s="10" t="e">
        <f>SUMIF(L22:L241,"*",J22:J241)</f>
        <v>#DIV/0!</v>
      </c>
      <c r="K244" s="9" t="s">
        <v>527</v>
      </c>
    </row>
  </sheetData>
  <dataConsolidate/>
  <mergeCells count="120">
    <mergeCell ref="B94:C94"/>
    <mergeCell ref="D94:E94"/>
    <mergeCell ref="D121:E121"/>
    <mergeCell ref="D130:E130"/>
    <mergeCell ref="D151:E151"/>
    <mergeCell ref="D203:E203"/>
    <mergeCell ref="D150:E150"/>
    <mergeCell ref="D181:E181"/>
    <mergeCell ref="D194:E194"/>
    <mergeCell ref="D192:E192"/>
    <mergeCell ref="D160:E160"/>
    <mergeCell ref="D129:E129"/>
    <mergeCell ref="D138:E138"/>
    <mergeCell ref="H244:I244"/>
    <mergeCell ref="D98:E98"/>
    <mergeCell ref="D99:E99"/>
    <mergeCell ref="D103:E103"/>
    <mergeCell ref="H104:I104"/>
    <mergeCell ref="H105:I105"/>
    <mergeCell ref="H243:I243"/>
    <mergeCell ref="D101:E101"/>
    <mergeCell ref="D96:E96"/>
    <mergeCell ref="D97:E97"/>
    <mergeCell ref="D178:E178"/>
    <mergeCell ref="D191:E191"/>
    <mergeCell ref="D204:E204"/>
    <mergeCell ref="D215:E215"/>
    <mergeCell ref="D214:E214"/>
    <mergeCell ref="D139:E139"/>
    <mergeCell ref="D149:E149"/>
    <mergeCell ref="D180:E180"/>
    <mergeCell ref="D193:E193"/>
    <mergeCell ref="D102:E102"/>
    <mergeCell ref="D226:E226"/>
    <mergeCell ref="D100:E100"/>
    <mergeCell ref="D111:E111"/>
    <mergeCell ref="D120:E120"/>
    <mergeCell ref="B78:C78"/>
    <mergeCell ref="D78:E78"/>
    <mergeCell ref="D68:E68"/>
    <mergeCell ref="D64:E64"/>
    <mergeCell ref="D65:E65"/>
    <mergeCell ref="D66:E66"/>
    <mergeCell ref="D67:E67"/>
    <mergeCell ref="D56:E56"/>
    <mergeCell ref="D45:E45"/>
    <mergeCell ref="D72:E72"/>
    <mergeCell ref="D71:E71"/>
    <mergeCell ref="D70:E70"/>
    <mergeCell ref="D48:E48"/>
    <mergeCell ref="D17:E17"/>
    <mergeCell ref="B38:C38"/>
    <mergeCell ref="D38:E38"/>
    <mergeCell ref="D21:E21"/>
    <mergeCell ref="B39:C41"/>
    <mergeCell ref="D39:E41"/>
    <mergeCell ref="B28:C28"/>
    <mergeCell ref="D69:E69"/>
    <mergeCell ref="B49:C49"/>
    <mergeCell ref="D49:E49"/>
    <mergeCell ref="B56:C56"/>
    <mergeCell ref="D18:E18"/>
    <mergeCell ref="D20:E20"/>
    <mergeCell ref="D43:E43"/>
    <mergeCell ref="D36:E36"/>
    <mergeCell ref="D37:E37"/>
    <mergeCell ref="D42:E42"/>
    <mergeCell ref="D28:E28"/>
    <mergeCell ref="D19:E19"/>
    <mergeCell ref="D47:E47"/>
    <mergeCell ref="I1:K1"/>
    <mergeCell ref="B5:C5"/>
    <mergeCell ref="D5:E5"/>
    <mergeCell ref="D14:E14"/>
    <mergeCell ref="D15:E15"/>
    <mergeCell ref="D16:E16"/>
    <mergeCell ref="D13:E13"/>
    <mergeCell ref="A1:B1"/>
    <mergeCell ref="C1:E1"/>
    <mergeCell ref="H50:I50"/>
    <mergeCell ref="D46:E46"/>
    <mergeCell ref="D44:E44"/>
    <mergeCell ref="H23:I23"/>
    <mergeCell ref="D80:E80"/>
    <mergeCell ref="D81:E81"/>
    <mergeCell ref="D82:E82"/>
    <mergeCell ref="D83:E83"/>
    <mergeCell ref="D112:E112"/>
    <mergeCell ref="H73:I73"/>
    <mergeCell ref="H74:I74"/>
    <mergeCell ref="H51:I51"/>
    <mergeCell ref="D84:E84"/>
    <mergeCell ref="D85:E85"/>
    <mergeCell ref="D86:E86"/>
    <mergeCell ref="D88:E88"/>
    <mergeCell ref="D87:E87"/>
    <mergeCell ref="D229:E229"/>
    <mergeCell ref="D239:E239"/>
    <mergeCell ref="H22:I22"/>
    <mergeCell ref="H89:I89"/>
    <mergeCell ref="H90:I90"/>
    <mergeCell ref="D228:E228"/>
    <mergeCell ref="D238:E238"/>
    <mergeCell ref="D237:E237"/>
    <mergeCell ref="D225:E225"/>
    <mergeCell ref="D140:E140"/>
    <mergeCell ref="D176:E176"/>
    <mergeCell ref="D189:E189"/>
    <mergeCell ref="D202:E202"/>
    <mergeCell ref="D213:E213"/>
    <mergeCell ref="D224:E224"/>
    <mergeCell ref="D205:E205"/>
    <mergeCell ref="D216:E216"/>
    <mergeCell ref="D177:E177"/>
    <mergeCell ref="D190:E190"/>
    <mergeCell ref="D227:E227"/>
    <mergeCell ref="D141:E141"/>
    <mergeCell ref="D152:E152"/>
    <mergeCell ref="D168:E168"/>
    <mergeCell ref="D179:E179"/>
  </mergeCells>
  <phoneticPr fontId="2"/>
  <pageMargins left="0.78700000000000003" right="0.78700000000000003" top="0.98399999999999999" bottom="0.98399999999999999" header="0.51200000000000001" footer="0.51200000000000001"/>
  <pageSetup paperSize="9" scale="88" orientation="portrait" r:id="rId1"/>
  <headerFooter alignWithMargins="0"/>
  <rowBreaks count="5" manualBreakCount="5">
    <brk id="25" max="16383" man="1"/>
    <brk id="53" max="16383" man="1"/>
    <brk id="106" max="10" man="1"/>
    <brk id="163" max="10" man="1"/>
    <brk id="21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22"/>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8" customWidth="1"/>
    <col min="7" max="7" width="2.21875" style="48" bestFit="1" customWidth="1"/>
    <col min="8" max="8" width="11.88671875" style="48" customWidth="1"/>
    <col min="9" max="9" width="2.21875" style="48" bestFit="1" customWidth="1"/>
    <col min="10" max="10" width="11.88671875" style="48" customWidth="1"/>
    <col min="11" max="11" width="3.109375" style="48" customWidth="1"/>
    <col min="12" max="13" width="9" style="48"/>
    <col min="14" max="14" width="9" style="48" customWidth="1"/>
    <col min="15" max="16384" width="9" style="48"/>
  </cols>
  <sheetData>
    <row r="1" spans="1:14" ht="18.75" customHeight="1">
      <c r="A1" s="860" t="s">
        <v>149</v>
      </c>
      <c r="B1" s="861"/>
      <c r="C1" s="860" t="s">
        <v>16</v>
      </c>
      <c r="D1" s="862"/>
      <c r="E1" s="861"/>
      <c r="H1" s="8" t="s">
        <v>0</v>
      </c>
      <c r="I1" s="875">
        <f>総括表!H4</f>
        <v>0</v>
      </c>
      <c r="J1" s="875"/>
      <c r="K1" s="875"/>
    </row>
    <row r="2" spans="1:14" ht="9.75" customHeight="1">
      <c r="J2" s="620"/>
    </row>
    <row r="3" spans="1:14" ht="14.4">
      <c r="A3" s="7" t="s">
        <v>1</v>
      </c>
      <c r="B3" s="43" t="s">
        <v>162</v>
      </c>
    </row>
    <row r="4" spans="1:14" ht="4.5" customHeight="1">
      <c r="A4" s="50"/>
    </row>
    <row r="5" spans="1:14" ht="15" customHeight="1">
      <c r="A5" s="50"/>
      <c r="B5" s="876" t="s">
        <v>1526</v>
      </c>
      <c r="C5" s="876"/>
      <c r="D5" s="876"/>
      <c r="E5" s="876"/>
    </row>
    <row r="6" spans="1:14" s="1" customFormat="1" ht="15" customHeight="1">
      <c r="A6" s="7"/>
      <c r="B6" s="876"/>
      <c r="C6" s="876"/>
      <c r="D6" s="876"/>
      <c r="E6" s="876"/>
      <c r="H6" s="1" t="s">
        <v>161</v>
      </c>
    </row>
    <row r="7" spans="1:14" s="1" customFormat="1" ht="18.75" customHeight="1">
      <c r="A7" s="7"/>
      <c r="B7" s="876"/>
      <c r="C7" s="876"/>
      <c r="D7" s="876"/>
      <c r="E7" s="876"/>
      <c r="F7" s="627"/>
      <c r="G7" s="6" t="s">
        <v>93</v>
      </c>
      <c r="H7" s="257">
        <v>0.3</v>
      </c>
      <c r="I7" s="6" t="s">
        <v>96</v>
      </c>
      <c r="J7" s="538">
        <f>ROUND(F7*H7,0)</f>
        <v>0</v>
      </c>
      <c r="K7" s="9" t="s">
        <v>573</v>
      </c>
      <c r="L7" s="1" t="s">
        <v>93</v>
      </c>
    </row>
    <row r="8" spans="1:14" ht="11.25" customHeight="1">
      <c r="J8" s="628" t="s">
        <v>160</v>
      </c>
    </row>
    <row r="9" spans="1:14" ht="2.25" customHeight="1">
      <c r="J9" s="628"/>
    </row>
    <row r="10" spans="1:14" ht="17.25" customHeight="1">
      <c r="A10" s="7" t="s">
        <v>12</v>
      </c>
      <c r="B10" s="43" t="s">
        <v>662</v>
      </c>
    </row>
    <row r="11" spans="1:14" ht="7.5" customHeight="1">
      <c r="A11" s="50"/>
    </row>
    <row r="12" spans="1:14" ht="13.5" customHeight="1">
      <c r="A12" s="50"/>
      <c r="B12" s="858" t="s">
        <v>112</v>
      </c>
      <c r="C12" s="859"/>
      <c r="D12" s="858" t="s">
        <v>111</v>
      </c>
      <c r="E12" s="859"/>
      <c r="F12" s="33" t="s">
        <v>110</v>
      </c>
      <c r="G12" s="33"/>
      <c r="H12" s="33" t="s">
        <v>109</v>
      </c>
      <c r="I12" s="33"/>
      <c r="J12" s="33" t="s">
        <v>3</v>
      </c>
      <c r="K12" s="9"/>
    </row>
    <row r="13" spans="1:14" ht="13.5" customHeight="1">
      <c r="A13" s="50"/>
      <c r="B13" s="31"/>
      <c r="C13" s="30"/>
      <c r="D13" s="29"/>
      <c r="E13" s="28"/>
      <c r="F13" s="25"/>
      <c r="G13" s="25"/>
      <c r="H13" s="25"/>
      <c r="I13" s="25"/>
      <c r="J13" s="621" t="s">
        <v>108</v>
      </c>
      <c r="K13" s="9"/>
    </row>
    <row r="14" spans="1:14" s="1" customFormat="1" ht="13.5" customHeight="1">
      <c r="B14" s="22">
        <v>1</v>
      </c>
      <c r="C14" s="23" t="s">
        <v>130</v>
      </c>
      <c r="D14" s="84" t="s">
        <v>564</v>
      </c>
      <c r="E14" s="20" t="s">
        <v>129</v>
      </c>
      <c r="F14" s="416"/>
      <c r="G14" s="18" t="s">
        <v>93</v>
      </c>
      <c r="H14" s="62">
        <v>0.06</v>
      </c>
      <c r="I14" s="18" t="s">
        <v>96</v>
      </c>
      <c r="J14" s="538">
        <f>ROUND(F14*H14,0)</f>
        <v>0</v>
      </c>
      <c r="K14" s="9" t="s">
        <v>106</v>
      </c>
      <c r="L14" s="9"/>
      <c r="M14" s="579"/>
      <c r="N14" s="48"/>
    </row>
    <row r="15" spans="1:14" s="1" customFormat="1" ht="13.5" customHeight="1">
      <c r="B15" s="261"/>
      <c r="C15" s="28"/>
      <c r="D15" s="84" t="s">
        <v>563</v>
      </c>
      <c r="E15" s="20" t="s">
        <v>128</v>
      </c>
      <c r="F15" s="416"/>
      <c r="G15" s="18" t="s">
        <v>93</v>
      </c>
      <c r="H15" s="62">
        <v>0.06</v>
      </c>
      <c r="I15" s="33" t="s">
        <v>96</v>
      </c>
      <c r="J15" s="417">
        <f t="shared" ref="J15:J26" si="0">ROUND(F15*H15,0)</f>
        <v>0</v>
      </c>
      <c r="K15" s="9" t="s">
        <v>104</v>
      </c>
      <c r="L15" s="9"/>
      <c r="M15" s="579"/>
      <c r="N15" s="48"/>
    </row>
    <row r="16" spans="1:14" s="1" customFormat="1" ht="13.5" customHeight="1">
      <c r="B16" s="22">
        <v>2</v>
      </c>
      <c r="C16" s="23" t="s">
        <v>119</v>
      </c>
      <c r="D16" s="851"/>
      <c r="E16" s="852"/>
      <c r="F16" s="416"/>
      <c r="G16" s="18" t="s">
        <v>93</v>
      </c>
      <c r="H16" s="62">
        <v>7.6999999999999999E-2</v>
      </c>
      <c r="I16" s="18" t="s">
        <v>96</v>
      </c>
      <c r="J16" s="538">
        <f t="shared" si="0"/>
        <v>0</v>
      </c>
      <c r="K16" s="9" t="s">
        <v>102</v>
      </c>
      <c r="L16" s="9"/>
      <c r="M16" s="48"/>
      <c r="N16" s="48"/>
    </row>
    <row r="17" spans="2:14" s="1" customFormat="1" ht="13.5" customHeight="1">
      <c r="B17" s="22">
        <v>3</v>
      </c>
      <c r="C17" s="23" t="s">
        <v>118</v>
      </c>
      <c r="D17" s="851"/>
      <c r="E17" s="852"/>
      <c r="F17" s="416"/>
      <c r="G17" s="18" t="s">
        <v>93</v>
      </c>
      <c r="H17" s="62">
        <v>9.6000000000000002E-2</v>
      </c>
      <c r="I17" s="18" t="s">
        <v>96</v>
      </c>
      <c r="J17" s="538">
        <f t="shared" si="0"/>
        <v>0</v>
      </c>
      <c r="K17" s="9" t="s">
        <v>100</v>
      </c>
      <c r="L17" s="9"/>
      <c r="N17" s="48"/>
    </row>
    <row r="18" spans="2:14" s="1" customFormat="1" ht="13.5" customHeight="1">
      <c r="B18" s="22">
        <v>4</v>
      </c>
      <c r="C18" s="23" t="s">
        <v>117</v>
      </c>
      <c r="D18" s="851"/>
      <c r="E18" s="852"/>
      <c r="F18" s="416"/>
      <c r="G18" s="18" t="s">
        <v>93</v>
      </c>
      <c r="H18" s="62">
        <v>0.183</v>
      </c>
      <c r="I18" s="18" t="s">
        <v>96</v>
      </c>
      <c r="J18" s="538">
        <f t="shared" si="0"/>
        <v>0</v>
      </c>
      <c r="K18" s="9" t="s">
        <v>98</v>
      </c>
      <c r="L18" s="9"/>
      <c r="N18" s="48"/>
    </row>
    <row r="19" spans="2:14" s="1" customFormat="1" ht="13.5" customHeight="1">
      <c r="B19" s="22">
        <v>5</v>
      </c>
      <c r="C19" s="23" t="s">
        <v>107</v>
      </c>
      <c r="D19" s="851"/>
      <c r="E19" s="852"/>
      <c r="F19" s="416"/>
      <c r="G19" s="18" t="s">
        <v>93</v>
      </c>
      <c r="H19" s="62">
        <v>0.221</v>
      </c>
      <c r="I19" s="18" t="s">
        <v>96</v>
      </c>
      <c r="J19" s="538">
        <f t="shared" si="0"/>
        <v>0</v>
      </c>
      <c r="K19" s="9" t="s">
        <v>95</v>
      </c>
      <c r="L19" s="9"/>
      <c r="N19" s="48"/>
    </row>
    <row r="20" spans="2:14" s="1" customFormat="1" ht="13.5" customHeight="1">
      <c r="B20" s="22">
        <v>6</v>
      </c>
      <c r="C20" s="23" t="s">
        <v>105</v>
      </c>
      <c r="D20" s="851"/>
      <c r="E20" s="852"/>
      <c r="F20" s="416"/>
      <c r="G20" s="18" t="s">
        <v>93</v>
      </c>
      <c r="H20" s="62">
        <v>0.247</v>
      </c>
      <c r="I20" s="18" t="s">
        <v>96</v>
      </c>
      <c r="J20" s="538">
        <f t="shared" si="0"/>
        <v>0</v>
      </c>
      <c r="K20" s="9" t="s">
        <v>116</v>
      </c>
      <c r="L20" s="9"/>
      <c r="N20" s="48"/>
    </row>
    <row r="21" spans="2:14" s="1" customFormat="1" ht="13.5" customHeight="1">
      <c r="B21" s="22">
        <v>7</v>
      </c>
      <c r="C21" s="23" t="s">
        <v>103</v>
      </c>
      <c r="D21" s="851"/>
      <c r="E21" s="852"/>
      <c r="F21" s="416"/>
      <c r="G21" s="18" t="s">
        <v>93</v>
      </c>
      <c r="H21" s="62">
        <v>0.29799999999999999</v>
      </c>
      <c r="I21" s="18" t="s">
        <v>96</v>
      </c>
      <c r="J21" s="538">
        <f t="shared" si="0"/>
        <v>0</v>
      </c>
      <c r="K21" s="9" t="s">
        <v>115</v>
      </c>
      <c r="L21" s="9"/>
      <c r="N21" s="48"/>
    </row>
    <row r="22" spans="2:14" s="1" customFormat="1" ht="13.5" customHeight="1">
      <c r="B22" s="22">
        <v>8</v>
      </c>
      <c r="C22" s="23" t="s">
        <v>101</v>
      </c>
      <c r="D22" s="851"/>
      <c r="E22" s="852"/>
      <c r="F22" s="629"/>
      <c r="G22" s="33" t="s">
        <v>93</v>
      </c>
      <c r="H22" s="62">
        <v>0.33500000000000002</v>
      </c>
      <c r="I22" s="18" t="s">
        <v>96</v>
      </c>
      <c r="J22" s="538">
        <f t="shared" si="0"/>
        <v>0</v>
      </c>
      <c r="K22" s="9" t="s">
        <v>114</v>
      </c>
      <c r="N22" s="48"/>
    </row>
    <row r="23" spans="2:14" s="1" customFormat="1" ht="13.5" customHeight="1">
      <c r="B23" s="21">
        <v>9</v>
      </c>
      <c r="C23" s="20" t="s">
        <v>99</v>
      </c>
      <c r="D23" s="851"/>
      <c r="E23" s="877"/>
      <c r="F23" s="416"/>
      <c r="G23" s="18" t="s">
        <v>93</v>
      </c>
      <c r="H23" s="62">
        <v>0.36099999999999999</v>
      </c>
      <c r="I23" s="33" t="s">
        <v>96</v>
      </c>
      <c r="J23" s="417">
        <f t="shared" si="0"/>
        <v>0</v>
      </c>
      <c r="K23" s="9" t="s">
        <v>127</v>
      </c>
      <c r="N23" s="48"/>
    </row>
    <row r="24" spans="2:14" s="1" customFormat="1" ht="13.5" customHeight="1">
      <c r="B24" s="21">
        <v>10</v>
      </c>
      <c r="C24" s="20" t="s">
        <v>97</v>
      </c>
      <c r="D24" s="851"/>
      <c r="E24" s="877"/>
      <c r="F24" s="416"/>
      <c r="G24" s="18" t="s">
        <v>93</v>
      </c>
      <c r="H24" s="62">
        <v>0.374</v>
      </c>
      <c r="I24" s="33" t="s">
        <v>96</v>
      </c>
      <c r="J24" s="417">
        <f t="shared" si="0"/>
        <v>0</v>
      </c>
      <c r="K24" s="9" t="s">
        <v>126</v>
      </c>
      <c r="N24" s="48"/>
    </row>
    <row r="25" spans="2:14" s="1" customFormat="1" ht="13.5" customHeight="1">
      <c r="B25" s="21">
        <v>11</v>
      </c>
      <c r="C25" s="20" t="s">
        <v>484</v>
      </c>
      <c r="D25" s="851"/>
      <c r="E25" s="877"/>
      <c r="F25" s="416"/>
      <c r="G25" s="18" t="s">
        <v>93</v>
      </c>
      <c r="H25" s="62">
        <v>0.39600000000000002</v>
      </c>
      <c r="I25" s="33" t="s">
        <v>96</v>
      </c>
      <c r="J25" s="417">
        <f t="shared" si="0"/>
        <v>0</v>
      </c>
      <c r="K25" s="9" t="s">
        <v>125</v>
      </c>
      <c r="N25" s="48"/>
    </row>
    <row r="26" spans="2:14" s="1" customFormat="1" ht="13.5" customHeight="1">
      <c r="B26" s="21">
        <v>12</v>
      </c>
      <c r="C26" s="20" t="s">
        <v>506</v>
      </c>
      <c r="D26" s="851"/>
      <c r="E26" s="877"/>
      <c r="F26" s="416"/>
      <c r="G26" s="18" t="s">
        <v>93</v>
      </c>
      <c r="H26" s="62">
        <v>0.42399999999999999</v>
      </c>
      <c r="I26" s="33" t="s">
        <v>96</v>
      </c>
      <c r="J26" s="417">
        <f t="shared" si="0"/>
        <v>0</v>
      </c>
      <c r="K26" s="9" t="s">
        <v>793</v>
      </c>
      <c r="N26" s="48"/>
    </row>
    <row r="27" spans="2:14" s="1" customFormat="1" ht="13.5" customHeight="1">
      <c r="B27" s="22">
        <v>13</v>
      </c>
      <c r="C27" s="23" t="s">
        <v>583</v>
      </c>
      <c r="D27" s="851"/>
      <c r="E27" s="877"/>
      <c r="F27" s="416"/>
      <c r="G27" s="18" t="s">
        <v>93</v>
      </c>
      <c r="H27" s="62">
        <v>0.45</v>
      </c>
      <c r="I27" s="33" t="s">
        <v>96</v>
      </c>
      <c r="J27" s="417">
        <f t="shared" ref="J27:J32" si="1">ROUND(F27*H27,0)</f>
        <v>0</v>
      </c>
      <c r="K27" s="9" t="s">
        <v>791</v>
      </c>
    </row>
    <row r="28" spans="2:14" s="1" customFormat="1" ht="13.5" customHeight="1">
      <c r="B28" s="21">
        <v>14</v>
      </c>
      <c r="C28" s="20" t="s">
        <v>649</v>
      </c>
      <c r="D28" s="852"/>
      <c r="E28" s="878"/>
      <c r="F28" s="416"/>
      <c r="G28" s="18" t="s">
        <v>93</v>
      </c>
      <c r="H28" s="62">
        <v>0.47499999999999998</v>
      </c>
      <c r="I28" s="18" t="s">
        <v>96</v>
      </c>
      <c r="J28" s="538">
        <f t="shared" si="1"/>
        <v>0</v>
      </c>
      <c r="K28" s="9" t="s">
        <v>122</v>
      </c>
    </row>
    <row r="29" spans="2:14" s="1" customFormat="1" ht="13.5" customHeight="1">
      <c r="B29" s="539" t="s">
        <v>731</v>
      </c>
      <c r="C29" s="20" t="s">
        <v>732</v>
      </c>
      <c r="D29" s="852"/>
      <c r="E29" s="878"/>
      <c r="F29" s="416"/>
      <c r="G29" s="18" t="s">
        <v>93</v>
      </c>
      <c r="H29" s="62">
        <v>0.5</v>
      </c>
      <c r="I29" s="18" t="s">
        <v>733</v>
      </c>
      <c r="J29" s="538">
        <f t="shared" si="1"/>
        <v>0</v>
      </c>
      <c r="K29" s="9" t="s">
        <v>794</v>
      </c>
    </row>
    <row r="30" spans="2:14" s="1" customFormat="1" ht="13.5" customHeight="1">
      <c r="B30" s="539" t="s">
        <v>789</v>
      </c>
      <c r="C30" s="20" t="s">
        <v>790</v>
      </c>
      <c r="D30" s="852"/>
      <c r="E30" s="878"/>
      <c r="F30" s="416"/>
      <c r="G30" s="18" t="s">
        <v>93</v>
      </c>
      <c r="H30" s="62">
        <v>0.5</v>
      </c>
      <c r="I30" s="18" t="s">
        <v>733</v>
      </c>
      <c r="J30" s="538">
        <f t="shared" si="1"/>
        <v>0</v>
      </c>
      <c r="K30" s="9" t="s">
        <v>560</v>
      </c>
    </row>
    <row r="31" spans="2:14" s="1" customFormat="1" ht="13.5" customHeight="1">
      <c r="B31" s="539" t="s">
        <v>896</v>
      </c>
      <c r="C31" s="20" t="s">
        <v>897</v>
      </c>
      <c r="D31" s="852"/>
      <c r="E31" s="878"/>
      <c r="F31" s="416"/>
      <c r="G31" s="18" t="s">
        <v>93</v>
      </c>
      <c r="H31" s="62">
        <v>0.5</v>
      </c>
      <c r="I31" s="18" t="s">
        <v>733</v>
      </c>
      <c r="J31" s="538">
        <f t="shared" si="1"/>
        <v>0</v>
      </c>
      <c r="K31" s="9" t="s">
        <v>898</v>
      </c>
    </row>
    <row r="32" spans="2:14" s="1" customFormat="1" ht="13.5" customHeight="1">
      <c r="B32" s="539" t="s">
        <v>976</v>
      </c>
      <c r="C32" s="20" t="s">
        <v>977</v>
      </c>
      <c r="D32" s="852"/>
      <c r="E32" s="878"/>
      <c r="F32" s="416"/>
      <c r="G32" s="18" t="s">
        <v>93</v>
      </c>
      <c r="H32" s="62">
        <v>0.5</v>
      </c>
      <c r="I32" s="18" t="s">
        <v>733</v>
      </c>
      <c r="J32" s="538">
        <f t="shared" si="1"/>
        <v>0</v>
      </c>
      <c r="K32" s="9" t="s">
        <v>569</v>
      </c>
    </row>
    <row r="33" spans="1:15" s="1" customFormat="1" ht="13.5" customHeight="1">
      <c r="B33" s="630"/>
      <c r="C33" s="45"/>
      <c r="D33" s="45"/>
      <c r="E33" s="45"/>
      <c r="F33" s="45"/>
      <c r="G33" s="616"/>
      <c r="H33" s="879" t="s">
        <v>873</v>
      </c>
      <c r="I33" s="880"/>
      <c r="J33" s="631"/>
      <c r="K33" s="9"/>
    </row>
    <row r="34" spans="1:15" s="1" customFormat="1" ht="13.5" customHeight="1" thickBot="1">
      <c r="B34" s="630"/>
      <c r="C34" s="45"/>
      <c r="D34" s="45"/>
      <c r="E34" s="45"/>
      <c r="F34" s="45"/>
      <c r="G34" s="616"/>
      <c r="H34" s="855" t="s">
        <v>94</v>
      </c>
      <c r="I34" s="856"/>
      <c r="J34" s="632">
        <f>SUM(J14:J32)</f>
        <v>0</v>
      </c>
      <c r="K34" s="9" t="s">
        <v>734</v>
      </c>
      <c r="L34" s="1" t="s">
        <v>735</v>
      </c>
    </row>
    <row r="35" spans="1:15" s="1" customFormat="1" ht="3" customHeight="1">
      <c r="B35" s="630"/>
      <c r="C35" s="45"/>
      <c r="D35" s="45"/>
      <c r="E35" s="45"/>
      <c r="F35" s="45"/>
      <c r="G35" s="13"/>
      <c r="H35" s="13"/>
      <c r="I35" s="13"/>
      <c r="J35" s="45"/>
      <c r="K35" s="9"/>
    </row>
    <row r="36" spans="1:15" s="1" customFormat="1" ht="15" customHeight="1">
      <c r="A36" s="7" t="s">
        <v>736</v>
      </c>
      <c r="B36" s="43" t="s">
        <v>159</v>
      </c>
      <c r="C36" s="48"/>
      <c r="D36" s="48"/>
      <c r="E36" s="48"/>
      <c r="F36" s="48"/>
      <c r="G36" s="13"/>
      <c r="H36" s="13"/>
      <c r="I36" s="13"/>
      <c r="J36" s="45"/>
      <c r="K36" s="9"/>
    </row>
    <row r="37" spans="1:15" ht="3.75" customHeight="1">
      <c r="A37" s="50"/>
    </row>
    <row r="38" spans="1:15" s="1" customFormat="1" ht="13.2">
      <c r="B38" s="858" t="s">
        <v>152</v>
      </c>
      <c r="C38" s="859"/>
      <c r="D38" s="858" t="s">
        <v>111</v>
      </c>
      <c r="E38" s="859"/>
      <c r="F38" s="33" t="s">
        <v>151</v>
      </c>
      <c r="G38" s="33"/>
      <c r="H38" s="33" t="s">
        <v>109</v>
      </c>
      <c r="I38" s="33"/>
      <c r="J38" s="33" t="s">
        <v>3</v>
      </c>
      <c r="K38" s="9"/>
    </row>
    <row r="39" spans="1:15" s="1" customFormat="1" ht="13.2">
      <c r="B39" s="31"/>
      <c r="C39" s="30"/>
      <c r="D39" s="29"/>
      <c r="E39" s="28"/>
      <c r="F39" s="25"/>
      <c r="G39" s="25"/>
      <c r="H39" s="25"/>
      <c r="I39" s="25"/>
      <c r="J39" s="621" t="s">
        <v>737</v>
      </c>
      <c r="K39" s="9"/>
    </row>
    <row r="40" spans="1:15" s="1" customFormat="1" ht="13.5" customHeight="1">
      <c r="B40" s="22">
        <v>1</v>
      </c>
      <c r="C40" s="23" t="s">
        <v>132</v>
      </c>
      <c r="D40" s="84" t="s">
        <v>738</v>
      </c>
      <c r="E40" s="20" t="s">
        <v>129</v>
      </c>
      <c r="F40" s="416"/>
      <c r="G40" s="18" t="s">
        <v>735</v>
      </c>
      <c r="H40" s="419">
        <v>1.0999999999999999E-2</v>
      </c>
      <c r="I40" s="18" t="s">
        <v>739</v>
      </c>
      <c r="J40" s="538">
        <f t="shared" ref="J40:J49" si="2">ROUND(F40*H40,0)</f>
        <v>0</v>
      </c>
      <c r="K40" s="9" t="s">
        <v>197</v>
      </c>
      <c r="O40" s="9"/>
    </row>
    <row r="41" spans="1:15" s="1" customFormat="1" ht="13.5" customHeight="1">
      <c r="B41" s="261"/>
      <c r="C41" s="28"/>
      <c r="D41" s="84" t="s">
        <v>740</v>
      </c>
      <c r="E41" s="20" t="s">
        <v>128</v>
      </c>
      <c r="F41" s="416"/>
      <c r="G41" s="18" t="s">
        <v>735</v>
      </c>
      <c r="H41" s="420">
        <v>5.0000000000000001E-3</v>
      </c>
      <c r="I41" s="33" t="s">
        <v>739</v>
      </c>
      <c r="J41" s="417">
        <f t="shared" si="2"/>
        <v>0</v>
      </c>
      <c r="K41" s="9" t="s">
        <v>196</v>
      </c>
      <c r="O41" s="9"/>
    </row>
    <row r="42" spans="1:15" s="1" customFormat="1" ht="13.5" customHeight="1">
      <c r="B42" s="22">
        <v>2</v>
      </c>
      <c r="C42" s="23" t="s">
        <v>131</v>
      </c>
      <c r="D42" s="84" t="s">
        <v>738</v>
      </c>
      <c r="E42" s="20" t="s">
        <v>129</v>
      </c>
      <c r="F42" s="416"/>
      <c r="G42" s="18" t="s">
        <v>735</v>
      </c>
      <c r="H42" s="419">
        <v>2.1999999999999999E-2</v>
      </c>
      <c r="I42" s="18" t="s">
        <v>739</v>
      </c>
      <c r="J42" s="538">
        <f t="shared" si="2"/>
        <v>0</v>
      </c>
      <c r="K42" s="9" t="s">
        <v>195</v>
      </c>
      <c r="O42" s="9"/>
    </row>
    <row r="43" spans="1:15" s="1" customFormat="1" ht="13.5" customHeight="1">
      <c r="B43" s="261"/>
      <c r="C43" s="28"/>
      <c r="D43" s="84" t="s">
        <v>740</v>
      </c>
      <c r="E43" s="20" t="s">
        <v>128</v>
      </c>
      <c r="F43" s="416"/>
      <c r="G43" s="18" t="s">
        <v>735</v>
      </c>
      <c r="H43" s="420">
        <v>8.0000000000000002E-3</v>
      </c>
      <c r="I43" s="33" t="s">
        <v>739</v>
      </c>
      <c r="J43" s="417">
        <f t="shared" si="2"/>
        <v>0</v>
      </c>
      <c r="K43" s="9" t="s">
        <v>194</v>
      </c>
      <c r="O43" s="9"/>
    </row>
    <row r="44" spans="1:15" s="1" customFormat="1" ht="13.5" customHeight="1">
      <c r="B44" s="22">
        <v>3</v>
      </c>
      <c r="C44" s="23" t="s">
        <v>130</v>
      </c>
      <c r="D44" s="84" t="s">
        <v>738</v>
      </c>
      <c r="E44" s="20" t="s">
        <v>129</v>
      </c>
      <c r="F44" s="416"/>
      <c r="G44" s="18" t="s">
        <v>735</v>
      </c>
      <c r="H44" s="419">
        <v>5.3999999999999999E-2</v>
      </c>
      <c r="I44" s="18" t="s">
        <v>739</v>
      </c>
      <c r="J44" s="538">
        <f t="shared" si="2"/>
        <v>0</v>
      </c>
      <c r="K44" s="9" t="s">
        <v>193</v>
      </c>
      <c r="O44" s="9"/>
    </row>
    <row r="45" spans="1:15" s="1" customFormat="1" ht="13.5" customHeight="1">
      <c r="B45" s="261"/>
      <c r="C45" s="28"/>
      <c r="D45" s="84" t="s">
        <v>740</v>
      </c>
      <c r="E45" s="20" t="s">
        <v>128</v>
      </c>
      <c r="F45" s="416"/>
      <c r="G45" s="18" t="s">
        <v>735</v>
      </c>
      <c r="H45" s="420">
        <v>5.7000000000000002E-2</v>
      </c>
      <c r="I45" s="33" t="s">
        <v>739</v>
      </c>
      <c r="J45" s="417">
        <f t="shared" si="2"/>
        <v>0</v>
      </c>
      <c r="K45" s="9" t="s">
        <v>167</v>
      </c>
      <c r="O45" s="9"/>
    </row>
    <row r="46" spans="1:15" s="1" customFormat="1" ht="13.5" customHeight="1">
      <c r="B46" s="22">
        <v>4</v>
      </c>
      <c r="C46" s="23" t="s">
        <v>119</v>
      </c>
      <c r="D46" s="851"/>
      <c r="E46" s="852"/>
      <c r="F46" s="416"/>
      <c r="G46" s="18" t="s">
        <v>735</v>
      </c>
      <c r="H46" s="419">
        <v>7.5999999999999998E-2</v>
      </c>
      <c r="I46" s="18" t="s">
        <v>739</v>
      </c>
      <c r="J46" s="538">
        <f t="shared" si="2"/>
        <v>0</v>
      </c>
      <c r="K46" s="9" t="s">
        <v>166</v>
      </c>
      <c r="O46" s="9"/>
    </row>
    <row r="47" spans="1:15" s="1" customFormat="1" ht="13.5" customHeight="1">
      <c r="B47" s="22">
        <v>5</v>
      </c>
      <c r="C47" s="23" t="s">
        <v>118</v>
      </c>
      <c r="D47" s="851"/>
      <c r="E47" s="852"/>
      <c r="F47" s="416"/>
      <c r="G47" s="18" t="s">
        <v>735</v>
      </c>
      <c r="H47" s="419">
        <v>9.5000000000000001E-2</v>
      </c>
      <c r="I47" s="18" t="s">
        <v>739</v>
      </c>
      <c r="J47" s="538">
        <f t="shared" si="2"/>
        <v>0</v>
      </c>
      <c r="K47" s="9" t="s">
        <v>165</v>
      </c>
      <c r="O47" s="418"/>
    </row>
    <row r="48" spans="1:15" s="1" customFormat="1" ht="13.5" customHeight="1">
      <c r="B48" s="22">
        <v>6</v>
      </c>
      <c r="C48" s="23" t="s">
        <v>117</v>
      </c>
      <c r="D48" s="851"/>
      <c r="E48" s="852"/>
      <c r="F48" s="416"/>
      <c r="G48" s="18" t="s">
        <v>735</v>
      </c>
      <c r="H48" s="419">
        <v>0.112</v>
      </c>
      <c r="I48" s="18" t="s">
        <v>739</v>
      </c>
      <c r="J48" s="538">
        <f t="shared" si="2"/>
        <v>0</v>
      </c>
      <c r="K48" s="9" t="s">
        <v>164</v>
      </c>
      <c r="O48" s="418"/>
    </row>
    <row r="49" spans="1:15" s="1" customFormat="1" ht="13.5" customHeight="1" thickBot="1">
      <c r="B49" s="21">
        <v>7</v>
      </c>
      <c r="C49" s="20" t="s">
        <v>107</v>
      </c>
      <c r="D49" s="851"/>
      <c r="E49" s="852"/>
      <c r="F49" s="416"/>
      <c r="G49" s="18" t="s">
        <v>735</v>
      </c>
      <c r="H49" s="419">
        <v>0.125</v>
      </c>
      <c r="I49" s="18" t="s">
        <v>739</v>
      </c>
      <c r="J49" s="538">
        <f t="shared" si="2"/>
        <v>0</v>
      </c>
      <c r="K49" s="9" t="s">
        <v>192</v>
      </c>
      <c r="O49" s="9"/>
    </row>
    <row r="50" spans="1:15" s="1" customFormat="1" ht="13.5" customHeight="1">
      <c r="B50" s="439"/>
      <c r="C50" s="15"/>
      <c r="D50" s="16"/>
      <c r="E50" s="16"/>
      <c r="F50" s="45"/>
      <c r="G50" s="16"/>
      <c r="H50" s="853" t="s">
        <v>978</v>
      </c>
      <c r="I50" s="854"/>
      <c r="J50" s="633"/>
      <c r="K50" s="9"/>
      <c r="O50" s="9"/>
    </row>
    <row r="51" spans="1:15" s="1" customFormat="1" ht="13.5" customHeight="1" thickBot="1">
      <c r="B51" s="439"/>
      <c r="C51" s="15"/>
      <c r="D51" s="16"/>
      <c r="E51" s="16"/>
      <c r="F51" s="45"/>
      <c r="G51" s="16"/>
      <c r="H51" s="855" t="s">
        <v>94</v>
      </c>
      <c r="I51" s="856"/>
      <c r="J51" s="632">
        <f>SUM(J40:J49)</f>
        <v>0</v>
      </c>
      <c r="K51" s="9" t="s">
        <v>158</v>
      </c>
      <c r="L51" s="1" t="s">
        <v>735</v>
      </c>
    </row>
    <row r="52" spans="1:15" ht="18.75" customHeight="1">
      <c r="A52" s="7" t="s">
        <v>741</v>
      </c>
      <c r="B52" s="43" t="s">
        <v>157</v>
      </c>
    </row>
    <row r="53" spans="1:15" ht="8.25" customHeight="1">
      <c r="A53" s="50"/>
    </row>
    <row r="54" spans="1:15" ht="18.75" customHeight="1">
      <c r="A54" s="50"/>
      <c r="B54" s="858" t="s">
        <v>152</v>
      </c>
      <c r="C54" s="859"/>
      <c r="D54" s="858" t="s">
        <v>111</v>
      </c>
      <c r="E54" s="859"/>
      <c r="F54" s="33" t="s">
        <v>151</v>
      </c>
      <c r="G54" s="33"/>
      <c r="H54" s="33" t="s">
        <v>109</v>
      </c>
      <c r="I54" s="33"/>
      <c r="J54" s="33" t="s">
        <v>3</v>
      </c>
      <c r="K54" s="9"/>
    </row>
    <row r="55" spans="1:15" ht="15" customHeight="1">
      <c r="A55" s="50"/>
      <c r="B55" s="31"/>
      <c r="C55" s="30"/>
      <c r="D55" s="29"/>
      <c r="E55" s="28"/>
      <c r="F55" s="25"/>
      <c r="G55" s="25"/>
      <c r="H55" s="25"/>
      <c r="I55" s="25"/>
      <c r="J55" s="621" t="s">
        <v>737</v>
      </c>
      <c r="K55" s="9"/>
    </row>
    <row r="56" spans="1:15" s="1" customFormat="1" ht="15" customHeight="1">
      <c r="B56" s="22">
        <v>1</v>
      </c>
      <c r="C56" s="23" t="s">
        <v>132</v>
      </c>
      <c r="D56" s="84" t="s">
        <v>746</v>
      </c>
      <c r="E56" s="20" t="s">
        <v>129</v>
      </c>
      <c r="F56" s="19"/>
      <c r="G56" s="18" t="s">
        <v>744</v>
      </c>
      <c r="H56" s="419">
        <v>1.2E-2</v>
      </c>
      <c r="I56" s="18" t="s">
        <v>745</v>
      </c>
      <c r="J56" s="17">
        <f t="shared" ref="J56:J63" si="3">ROUND(F56*H56,0)</f>
        <v>0</v>
      </c>
      <c r="K56" s="9" t="s">
        <v>197</v>
      </c>
      <c r="M56" s="9"/>
    </row>
    <row r="57" spans="1:15" s="1" customFormat="1" ht="15" customHeight="1">
      <c r="B57" s="261"/>
      <c r="C57" s="28"/>
      <c r="D57" s="84" t="s">
        <v>743</v>
      </c>
      <c r="E57" s="20" t="s">
        <v>128</v>
      </c>
      <c r="F57" s="19"/>
      <c r="G57" s="18" t="s">
        <v>744</v>
      </c>
      <c r="H57" s="420">
        <v>1.2E-2</v>
      </c>
      <c r="I57" s="33" t="s">
        <v>745</v>
      </c>
      <c r="J57" s="38">
        <f t="shared" si="3"/>
        <v>0</v>
      </c>
      <c r="K57" s="9" t="s">
        <v>196</v>
      </c>
      <c r="M57" s="9"/>
    </row>
    <row r="58" spans="1:15" s="1" customFormat="1" ht="15" customHeight="1">
      <c r="B58" s="22">
        <v>2</v>
      </c>
      <c r="C58" s="23" t="s">
        <v>131</v>
      </c>
      <c r="D58" s="84" t="s">
        <v>746</v>
      </c>
      <c r="E58" s="20" t="s">
        <v>129</v>
      </c>
      <c r="F58" s="19"/>
      <c r="G58" s="18" t="s">
        <v>744</v>
      </c>
      <c r="H58" s="419">
        <v>2.5000000000000001E-2</v>
      </c>
      <c r="I58" s="18" t="s">
        <v>745</v>
      </c>
      <c r="J58" s="17">
        <f t="shared" si="3"/>
        <v>0</v>
      </c>
      <c r="K58" s="9" t="s">
        <v>195</v>
      </c>
      <c r="M58" s="9"/>
    </row>
    <row r="59" spans="1:15" s="1" customFormat="1" ht="15" customHeight="1">
      <c r="B59" s="261"/>
      <c r="C59" s="28"/>
      <c r="D59" s="84" t="s">
        <v>743</v>
      </c>
      <c r="E59" s="20" t="s">
        <v>128</v>
      </c>
      <c r="F59" s="19"/>
      <c r="G59" s="18" t="s">
        <v>744</v>
      </c>
      <c r="H59" s="420">
        <v>2.5000000000000001E-2</v>
      </c>
      <c r="I59" s="33" t="s">
        <v>745</v>
      </c>
      <c r="J59" s="38">
        <f t="shared" si="3"/>
        <v>0</v>
      </c>
      <c r="K59" s="9" t="s">
        <v>194</v>
      </c>
      <c r="M59" s="9"/>
    </row>
    <row r="60" spans="1:15" s="1" customFormat="1" ht="15" customHeight="1">
      <c r="B60" s="22">
        <v>3</v>
      </c>
      <c r="C60" s="23" t="s">
        <v>130</v>
      </c>
      <c r="D60" s="84" t="s">
        <v>746</v>
      </c>
      <c r="E60" s="20" t="s">
        <v>129</v>
      </c>
      <c r="F60" s="19"/>
      <c r="G60" s="18" t="s">
        <v>744</v>
      </c>
      <c r="H60" s="419">
        <v>6.0999999999999999E-2</v>
      </c>
      <c r="I60" s="18" t="s">
        <v>745</v>
      </c>
      <c r="J60" s="17">
        <f t="shared" si="3"/>
        <v>0</v>
      </c>
      <c r="K60" s="9" t="s">
        <v>193</v>
      </c>
      <c r="M60" s="9"/>
    </row>
    <row r="61" spans="1:15" s="1" customFormat="1" ht="15" customHeight="1">
      <c r="B61" s="261"/>
      <c r="C61" s="28"/>
      <c r="D61" s="84" t="s">
        <v>743</v>
      </c>
      <c r="E61" s="20" t="s">
        <v>128</v>
      </c>
      <c r="F61" s="19"/>
      <c r="G61" s="18" t="s">
        <v>744</v>
      </c>
      <c r="H61" s="420">
        <v>0.06</v>
      </c>
      <c r="I61" s="33" t="s">
        <v>745</v>
      </c>
      <c r="J61" s="38">
        <f t="shared" si="3"/>
        <v>0</v>
      </c>
      <c r="K61" s="9" t="s">
        <v>167</v>
      </c>
      <c r="M61" s="9"/>
    </row>
    <row r="62" spans="1:15" s="1" customFormat="1" ht="15" customHeight="1">
      <c r="B62" s="22">
        <v>4</v>
      </c>
      <c r="C62" s="23" t="s">
        <v>119</v>
      </c>
      <c r="D62" s="851"/>
      <c r="E62" s="852"/>
      <c r="F62" s="19"/>
      <c r="G62" s="18" t="s">
        <v>744</v>
      </c>
      <c r="H62" s="419">
        <v>7.9000000000000001E-2</v>
      </c>
      <c r="I62" s="18" t="s">
        <v>745</v>
      </c>
      <c r="J62" s="17">
        <f t="shared" si="3"/>
        <v>0</v>
      </c>
      <c r="K62" s="9" t="s">
        <v>166</v>
      </c>
      <c r="M62" s="9"/>
    </row>
    <row r="63" spans="1:15" s="1" customFormat="1" ht="15" customHeight="1">
      <c r="B63" s="22">
        <v>5</v>
      </c>
      <c r="C63" s="23" t="s">
        <v>118</v>
      </c>
      <c r="D63" s="851"/>
      <c r="E63" s="852"/>
      <c r="F63" s="19"/>
      <c r="G63" s="18" t="s">
        <v>744</v>
      </c>
      <c r="H63" s="419">
        <v>9.9000000000000005E-2</v>
      </c>
      <c r="I63" s="18" t="s">
        <v>745</v>
      </c>
      <c r="J63" s="17">
        <f t="shared" si="3"/>
        <v>0</v>
      </c>
      <c r="K63" s="9" t="s">
        <v>165</v>
      </c>
      <c r="M63" s="9"/>
    </row>
    <row r="64" spans="1:15" s="1" customFormat="1" ht="15" customHeight="1">
      <c r="B64" s="863" t="s">
        <v>135</v>
      </c>
      <c r="C64" s="864"/>
      <c r="D64" s="851"/>
      <c r="E64" s="852"/>
      <c r="F64" s="40"/>
      <c r="G64" s="39"/>
      <c r="H64" s="421"/>
      <c r="I64" s="39"/>
      <c r="J64" s="38">
        <f>SUM(J56:J63)</f>
        <v>0</v>
      </c>
      <c r="K64" s="9" t="s">
        <v>899</v>
      </c>
      <c r="M64" s="418"/>
    </row>
    <row r="65" spans="1:13" s="1" customFormat="1" ht="13.2">
      <c r="B65" s="865"/>
      <c r="C65" s="866"/>
      <c r="D65" s="865"/>
      <c r="E65" s="866"/>
      <c r="F65" s="37" t="s">
        <v>156</v>
      </c>
      <c r="G65" s="33"/>
      <c r="H65" s="57" t="s">
        <v>854</v>
      </c>
      <c r="I65" s="33"/>
      <c r="J65" s="37"/>
      <c r="K65" s="9"/>
      <c r="M65" s="418"/>
    </row>
    <row r="66" spans="1:13" s="1" customFormat="1" ht="15" customHeight="1">
      <c r="B66" s="867"/>
      <c r="C66" s="868"/>
      <c r="D66" s="867"/>
      <c r="E66" s="868"/>
      <c r="F66" s="35">
        <f>J64</f>
        <v>0</v>
      </c>
      <c r="G66" s="36" t="s">
        <v>747</v>
      </c>
      <c r="H66" s="429" t="e">
        <f>●財政力附表!S28</f>
        <v>#DIV/0!</v>
      </c>
      <c r="I66" s="36" t="s">
        <v>745</v>
      </c>
      <c r="J66" s="35" t="e">
        <f>ROUND(F66*H66,0)</f>
        <v>#DIV/0!</v>
      </c>
      <c r="K66" s="9" t="s">
        <v>748</v>
      </c>
    </row>
    <row r="67" spans="1:13" s="1" customFormat="1" ht="13.2">
      <c r="B67" s="869"/>
      <c r="C67" s="870"/>
      <c r="D67" s="869"/>
      <c r="E67" s="870"/>
      <c r="F67" s="34"/>
      <c r="G67" s="26"/>
      <c r="H67" s="430" t="s">
        <v>136</v>
      </c>
      <c r="I67" s="431"/>
      <c r="J67" s="432"/>
      <c r="K67" s="9"/>
    </row>
    <row r="68" spans="1:13" s="1" customFormat="1" ht="15" customHeight="1">
      <c r="B68" s="22">
        <v>6</v>
      </c>
      <c r="C68" s="23" t="s">
        <v>117</v>
      </c>
      <c r="D68" s="851"/>
      <c r="E68" s="852"/>
      <c r="F68" s="19"/>
      <c r="G68" s="18" t="s">
        <v>744</v>
      </c>
      <c r="H68" s="419">
        <v>0.112</v>
      </c>
      <c r="I68" s="18" t="s">
        <v>749</v>
      </c>
      <c r="J68" s="17">
        <f>ROUND(F68*H68,0)</f>
        <v>0</v>
      </c>
      <c r="K68" s="9" t="s">
        <v>126</v>
      </c>
    </row>
    <row r="69" spans="1:13" s="1" customFormat="1" ht="15" customHeight="1">
      <c r="B69" s="22">
        <v>7</v>
      </c>
      <c r="C69" s="23" t="s">
        <v>107</v>
      </c>
      <c r="D69" s="851"/>
      <c r="E69" s="852"/>
      <c r="F69" s="19"/>
      <c r="G69" s="18" t="s">
        <v>750</v>
      </c>
      <c r="H69" s="419">
        <v>0.125</v>
      </c>
      <c r="I69" s="18" t="s">
        <v>749</v>
      </c>
      <c r="J69" s="17">
        <f>ROUND(F69*H69,0)</f>
        <v>0</v>
      </c>
      <c r="K69" s="9" t="s">
        <v>125</v>
      </c>
    </row>
    <row r="70" spans="1:13" s="1" customFormat="1" ht="15" customHeight="1">
      <c r="B70" s="22">
        <v>8</v>
      </c>
      <c r="C70" s="23" t="s">
        <v>105</v>
      </c>
      <c r="D70" s="851"/>
      <c r="E70" s="852"/>
      <c r="F70" s="19"/>
      <c r="G70" s="18" t="s">
        <v>750</v>
      </c>
      <c r="H70" s="419">
        <v>0.14099999999999999</v>
      </c>
      <c r="I70" s="18" t="s">
        <v>745</v>
      </c>
      <c r="J70" s="17">
        <f>ROUND(F70*H70,0)</f>
        <v>0</v>
      </c>
      <c r="K70" s="9" t="s">
        <v>124</v>
      </c>
    </row>
    <row r="71" spans="1:13" s="1" customFormat="1" ht="15" customHeight="1">
      <c r="B71" s="22">
        <v>9</v>
      </c>
      <c r="C71" s="23" t="s">
        <v>103</v>
      </c>
      <c r="D71" s="851"/>
      <c r="E71" s="852"/>
      <c r="F71" s="19"/>
      <c r="G71" s="18" t="s">
        <v>744</v>
      </c>
      <c r="H71" s="419">
        <v>0.17100000000000001</v>
      </c>
      <c r="I71" s="18" t="s">
        <v>749</v>
      </c>
      <c r="J71" s="17">
        <f>ROUND(F71*H71,0)</f>
        <v>0</v>
      </c>
      <c r="K71" s="9" t="s">
        <v>123</v>
      </c>
    </row>
    <row r="72" spans="1:13" s="1" customFormat="1" ht="15" customHeight="1" thickBot="1">
      <c r="B72" s="863" t="s">
        <v>135</v>
      </c>
      <c r="C72" s="864"/>
      <c r="D72" s="851"/>
      <c r="E72" s="852"/>
      <c r="F72" s="622"/>
      <c r="G72" s="39"/>
      <c r="H72" s="421"/>
      <c r="I72" s="39"/>
      <c r="J72" s="38">
        <f>SUM(J68:J71)</f>
        <v>0</v>
      </c>
      <c r="K72" s="9" t="s">
        <v>792</v>
      </c>
    </row>
    <row r="73" spans="1:13" s="1" customFormat="1" ht="15" customHeight="1">
      <c r="B73" s="46"/>
      <c r="C73" s="16"/>
      <c r="D73" s="15"/>
      <c r="E73" s="15"/>
      <c r="F73" s="45"/>
      <c r="G73" s="13"/>
      <c r="H73" s="853" t="s">
        <v>751</v>
      </c>
      <c r="I73" s="854"/>
      <c r="J73" s="11"/>
      <c r="K73" s="9"/>
    </row>
    <row r="74" spans="1:13" s="1" customFormat="1" ht="15" customHeight="1" thickBot="1">
      <c r="B74" s="44"/>
      <c r="C74" s="9"/>
      <c r="D74" s="9"/>
      <c r="E74" s="9"/>
      <c r="F74" s="9"/>
      <c r="G74" s="9"/>
      <c r="H74" s="855" t="s">
        <v>94</v>
      </c>
      <c r="I74" s="856"/>
      <c r="J74" s="10" t="e">
        <f>J66+J72</f>
        <v>#DIV/0!</v>
      </c>
      <c r="K74" s="9" t="s">
        <v>752</v>
      </c>
      <c r="L74" s="1" t="s">
        <v>735</v>
      </c>
    </row>
    <row r="75" spans="1:13" s="1" customFormat="1" ht="18.75" customHeight="1">
      <c r="B75" s="44"/>
      <c r="C75" s="9"/>
      <c r="D75" s="9"/>
      <c r="E75" s="9"/>
      <c r="F75" s="9"/>
      <c r="G75" s="45"/>
      <c r="H75" s="13"/>
      <c r="I75" s="13"/>
      <c r="J75" s="45"/>
      <c r="K75" s="9"/>
    </row>
    <row r="76" spans="1:13" s="1" customFormat="1" ht="18.75" customHeight="1">
      <c r="B76" s="44"/>
      <c r="C76" s="9"/>
      <c r="D76" s="9"/>
      <c r="E76" s="9"/>
      <c r="F76" s="9"/>
      <c r="G76" s="45"/>
      <c r="H76" s="13"/>
      <c r="I76" s="13"/>
      <c r="J76" s="45"/>
      <c r="K76" s="9"/>
    </row>
    <row r="77" spans="1:13" ht="18.75" customHeight="1">
      <c r="A77" s="7" t="s">
        <v>753</v>
      </c>
      <c r="B77" s="43" t="s">
        <v>155</v>
      </c>
      <c r="M77" s="9"/>
    </row>
    <row r="78" spans="1:13" ht="9" customHeight="1">
      <c r="A78" s="50"/>
      <c r="M78" s="9"/>
    </row>
    <row r="79" spans="1:13" ht="18.75" customHeight="1">
      <c r="A79" s="50"/>
      <c r="B79" s="858" t="s">
        <v>152</v>
      </c>
      <c r="C79" s="859"/>
      <c r="D79" s="858" t="s">
        <v>111</v>
      </c>
      <c r="E79" s="859"/>
      <c r="F79" s="33" t="s">
        <v>151</v>
      </c>
      <c r="G79" s="33"/>
      <c r="H79" s="33" t="s">
        <v>109</v>
      </c>
      <c r="I79" s="33"/>
      <c r="J79" s="33" t="s">
        <v>3</v>
      </c>
      <c r="K79" s="9"/>
      <c r="M79" s="9"/>
    </row>
    <row r="80" spans="1:13" ht="15" customHeight="1">
      <c r="A80" s="50"/>
      <c r="B80" s="31"/>
      <c r="C80" s="30"/>
      <c r="D80" s="29"/>
      <c r="E80" s="28"/>
      <c r="F80" s="25"/>
      <c r="G80" s="25"/>
      <c r="H80" s="25"/>
      <c r="I80" s="25"/>
      <c r="J80" s="621" t="s">
        <v>737</v>
      </c>
      <c r="K80" s="9"/>
      <c r="M80" s="9"/>
    </row>
    <row r="81" spans="1:13" s="1" customFormat="1" ht="15" customHeight="1">
      <c r="B81" s="22">
        <v>1</v>
      </c>
      <c r="C81" s="23" t="s">
        <v>132</v>
      </c>
      <c r="D81" s="84" t="s">
        <v>746</v>
      </c>
      <c r="E81" s="20" t="s">
        <v>129</v>
      </c>
      <c r="F81" s="19"/>
      <c r="G81" s="18" t="s">
        <v>744</v>
      </c>
      <c r="H81" s="419">
        <v>4.1000000000000002E-2</v>
      </c>
      <c r="I81" s="18" t="s">
        <v>745</v>
      </c>
      <c r="J81" s="17">
        <f t="shared" ref="J81:J92" si="4">ROUND(F81*H81,0)</f>
        <v>0</v>
      </c>
      <c r="K81" s="9" t="s">
        <v>197</v>
      </c>
      <c r="M81" s="9"/>
    </row>
    <row r="82" spans="1:13" s="1" customFormat="1" ht="15" customHeight="1">
      <c r="B82" s="261"/>
      <c r="C82" s="28"/>
      <c r="D82" s="84" t="s">
        <v>743</v>
      </c>
      <c r="E82" s="20" t="s">
        <v>128</v>
      </c>
      <c r="F82" s="19"/>
      <c r="G82" s="18" t="s">
        <v>744</v>
      </c>
      <c r="H82" s="420">
        <v>4.1000000000000002E-2</v>
      </c>
      <c r="I82" s="33" t="s">
        <v>745</v>
      </c>
      <c r="J82" s="38">
        <f t="shared" si="4"/>
        <v>0</v>
      </c>
      <c r="K82" s="9" t="s">
        <v>196</v>
      </c>
      <c r="M82" s="9"/>
    </row>
    <row r="83" spans="1:13" s="1" customFormat="1" ht="15" customHeight="1">
      <c r="B83" s="22">
        <v>2</v>
      </c>
      <c r="C83" s="23" t="s">
        <v>131</v>
      </c>
      <c r="D83" s="84" t="s">
        <v>746</v>
      </c>
      <c r="E83" s="20" t="s">
        <v>129</v>
      </c>
      <c r="F83" s="19"/>
      <c r="G83" s="18" t="s">
        <v>744</v>
      </c>
      <c r="H83" s="419">
        <v>8.4000000000000005E-2</v>
      </c>
      <c r="I83" s="18" t="s">
        <v>745</v>
      </c>
      <c r="J83" s="17">
        <f t="shared" si="4"/>
        <v>0</v>
      </c>
      <c r="K83" s="9" t="s">
        <v>195</v>
      </c>
      <c r="M83" s="9"/>
    </row>
    <row r="84" spans="1:13" s="1" customFormat="1" ht="15" customHeight="1">
      <c r="B84" s="261"/>
      <c r="C84" s="28"/>
      <c r="D84" s="84" t="s">
        <v>743</v>
      </c>
      <c r="E84" s="20" t="s">
        <v>128</v>
      </c>
      <c r="F84" s="19"/>
      <c r="G84" s="18" t="s">
        <v>744</v>
      </c>
      <c r="H84" s="420">
        <v>8.2000000000000003E-2</v>
      </c>
      <c r="I84" s="33" t="s">
        <v>745</v>
      </c>
      <c r="J84" s="38">
        <f t="shared" si="4"/>
        <v>0</v>
      </c>
      <c r="K84" s="9" t="s">
        <v>194</v>
      </c>
      <c r="M84" s="9"/>
    </row>
    <row r="85" spans="1:13" s="1" customFormat="1" ht="15" customHeight="1">
      <c r="B85" s="22">
        <v>3</v>
      </c>
      <c r="C85" s="23" t="s">
        <v>130</v>
      </c>
      <c r="D85" s="84" t="s">
        <v>746</v>
      </c>
      <c r="E85" s="20" t="s">
        <v>129</v>
      </c>
      <c r="F85" s="19"/>
      <c r="G85" s="18" t="s">
        <v>744</v>
      </c>
      <c r="H85" s="419">
        <v>0.20200000000000001</v>
      </c>
      <c r="I85" s="18" t="s">
        <v>745</v>
      </c>
      <c r="J85" s="17">
        <f t="shared" si="4"/>
        <v>0</v>
      </c>
      <c r="K85" s="9" t="s">
        <v>193</v>
      </c>
      <c r="M85" s="9"/>
    </row>
    <row r="86" spans="1:13" s="1" customFormat="1" ht="15" customHeight="1">
      <c r="B86" s="261"/>
      <c r="C86" s="28"/>
      <c r="D86" s="84" t="s">
        <v>743</v>
      </c>
      <c r="E86" s="20" t="s">
        <v>128</v>
      </c>
      <c r="F86" s="19"/>
      <c r="G86" s="18" t="s">
        <v>744</v>
      </c>
      <c r="H86" s="420">
        <v>0.20100000000000001</v>
      </c>
      <c r="I86" s="33" t="s">
        <v>745</v>
      </c>
      <c r="J86" s="38">
        <f t="shared" si="4"/>
        <v>0</v>
      </c>
      <c r="K86" s="9" t="s">
        <v>167</v>
      </c>
      <c r="M86" s="9"/>
    </row>
    <row r="87" spans="1:13" s="1" customFormat="1" ht="15" customHeight="1">
      <c r="B87" s="22">
        <v>4</v>
      </c>
      <c r="C87" s="23" t="s">
        <v>119</v>
      </c>
      <c r="D87" s="851"/>
      <c r="E87" s="852"/>
      <c r="F87" s="19"/>
      <c r="G87" s="18" t="s">
        <v>744</v>
      </c>
      <c r="H87" s="419">
        <v>0.26300000000000001</v>
      </c>
      <c r="I87" s="18" t="s">
        <v>745</v>
      </c>
      <c r="J87" s="17">
        <f t="shared" si="4"/>
        <v>0</v>
      </c>
      <c r="K87" s="9" t="s">
        <v>166</v>
      </c>
      <c r="M87" s="9"/>
    </row>
    <row r="88" spans="1:13" s="1" customFormat="1" ht="15" customHeight="1">
      <c r="B88" s="22">
        <v>5</v>
      </c>
      <c r="C88" s="23" t="s">
        <v>118</v>
      </c>
      <c r="D88" s="851"/>
      <c r="E88" s="852"/>
      <c r="F88" s="19"/>
      <c r="G88" s="18" t="s">
        <v>744</v>
      </c>
      <c r="H88" s="419">
        <v>0.33100000000000002</v>
      </c>
      <c r="I88" s="18" t="s">
        <v>745</v>
      </c>
      <c r="J88" s="17">
        <f t="shared" si="4"/>
        <v>0</v>
      </c>
      <c r="K88" s="9" t="s">
        <v>165</v>
      </c>
    </row>
    <row r="89" spans="1:13" s="1" customFormat="1" ht="15" customHeight="1">
      <c r="B89" s="22">
        <v>6</v>
      </c>
      <c r="C89" s="23" t="s">
        <v>117</v>
      </c>
      <c r="D89" s="851"/>
      <c r="E89" s="852"/>
      <c r="F89" s="19"/>
      <c r="G89" s="18" t="s">
        <v>744</v>
      </c>
      <c r="H89" s="419">
        <v>0.187</v>
      </c>
      <c r="I89" s="18" t="s">
        <v>745</v>
      </c>
      <c r="J89" s="17">
        <f t="shared" si="4"/>
        <v>0</v>
      </c>
      <c r="K89" s="9" t="s">
        <v>164</v>
      </c>
    </row>
    <row r="90" spans="1:13" s="1" customFormat="1" ht="15" customHeight="1">
      <c r="B90" s="22">
        <v>7</v>
      </c>
      <c r="C90" s="23" t="s">
        <v>107</v>
      </c>
      <c r="D90" s="851"/>
      <c r="E90" s="852"/>
      <c r="F90" s="19"/>
      <c r="G90" s="18" t="s">
        <v>744</v>
      </c>
      <c r="H90" s="419">
        <v>0.20799999999999999</v>
      </c>
      <c r="I90" s="18" t="s">
        <v>745</v>
      </c>
      <c r="J90" s="17">
        <f t="shared" si="4"/>
        <v>0</v>
      </c>
      <c r="K90" s="9" t="s">
        <v>192</v>
      </c>
    </row>
    <row r="91" spans="1:13" s="1" customFormat="1" ht="15" customHeight="1">
      <c r="B91" s="22">
        <v>8</v>
      </c>
      <c r="C91" s="23" t="s">
        <v>105</v>
      </c>
      <c r="D91" s="851"/>
      <c r="E91" s="852"/>
      <c r="F91" s="19"/>
      <c r="G91" s="18" t="s">
        <v>744</v>
      </c>
      <c r="H91" s="419">
        <v>0.23499999999999999</v>
      </c>
      <c r="I91" s="18" t="s">
        <v>745</v>
      </c>
      <c r="J91" s="17">
        <f t="shared" si="4"/>
        <v>0</v>
      </c>
      <c r="K91" s="9" t="s">
        <v>171</v>
      </c>
    </row>
    <row r="92" spans="1:13" s="1" customFormat="1" ht="15" customHeight="1" thickBot="1">
      <c r="B92" s="21">
        <v>9</v>
      </c>
      <c r="C92" s="20" t="s">
        <v>103</v>
      </c>
      <c r="D92" s="851"/>
      <c r="E92" s="852"/>
      <c r="F92" s="19"/>
      <c r="G92" s="18" t="s">
        <v>744</v>
      </c>
      <c r="H92" s="419">
        <v>0.28499999999999998</v>
      </c>
      <c r="I92" s="18" t="s">
        <v>745</v>
      </c>
      <c r="J92" s="17">
        <f t="shared" si="4"/>
        <v>0</v>
      </c>
      <c r="K92" s="9" t="s">
        <v>191</v>
      </c>
    </row>
    <row r="93" spans="1:13" s="1" customFormat="1" ht="15" customHeight="1">
      <c r="B93" s="46"/>
      <c r="C93" s="16"/>
      <c r="D93" s="15"/>
      <c r="E93" s="15"/>
      <c r="F93" s="14"/>
      <c r="G93" s="13"/>
      <c r="H93" s="853" t="s">
        <v>979</v>
      </c>
      <c r="I93" s="854"/>
      <c r="J93" s="11"/>
      <c r="K93" s="9"/>
    </row>
    <row r="94" spans="1:13" s="1" customFormat="1" ht="15" customHeight="1" thickBot="1">
      <c r="B94" s="44"/>
      <c r="C94" s="9"/>
      <c r="D94" s="9"/>
      <c r="E94" s="9"/>
      <c r="F94" s="12"/>
      <c r="G94" s="9"/>
      <c r="H94" s="855" t="s">
        <v>94</v>
      </c>
      <c r="I94" s="856"/>
      <c r="J94" s="10">
        <f>SUM(J81:J92)</f>
        <v>0</v>
      </c>
      <c r="K94" s="9" t="s">
        <v>754</v>
      </c>
      <c r="L94" s="1" t="s">
        <v>735</v>
      </c>
    </row>
    <row r="95" spans="1:13" s="1" customFormat="1" ht="18.75" customHeight="1">
      <c r="B95" s="44"/>
      <c r="C95" s="9"/>
      <c r="D95" s="9"/>
      <c r="E95" s="9"/>
      <c r="F95" s="12"/>
      <c r="G95" s="45"/>
      <c r="H95" s="13"/>
      <c r="I95" s="13"/>
      <c r="J95" s="14"/>
      <c r="K95" s="9"/>
    </row>
    <row r="96" spans="1:13" ht="18.75" customHeight="1">
      <c r="A96" s="7" t="s">
        <v>755</v>
      </c>
      <c r="B96" s="43" t="s">
        <v>154</v>
      </c>
      <c r="F96" s="49"/>
      <c r="J96" s="49"/>
      <c r="M96" s="9"/>
    </row>
    <row r="97" spans="1:13" ht="11.25" customHeight="1">
      <c r="A97" s="50"/>
      <c r="F97" s="49"/>
      <c r="J97" s="49"/>
      <c r="M97" s="9"/>
    </row>
    <row r="98" spans="1:13" ht="18.75" customHeight="1">
      <c r="A98" s="50"/>
      <c r="B98" s="858" t="s">
        <v>152</v>
      </c>
      <c r="C98" s="859"/>
      <c r="D98" s="858" t="s">
        <v>111</v>
      </c>
      <c r="E98" s="859"/>
      <c r="F98" s="32" t="s">
        <v>151</v>
      </c>
      <c r="G98" s="33"/>
      <c r="H98" s="33" t="s">
        <v>109</v>
      </c>
      <c r="I98" s="33"/>
      <c r="J98" s="32" t="s">
        <v>3</v>
      </c>
      <c r="K98" s="9"/>
      <c r="M98" s="9"/>
    </row>
    <row r="99" spans="1:13" ht="15" customHeight="1">
      <c r="A99" s="50"/>
      <c r="B99" s="31"/>
      <c r="C99" s="30"/>
      <c r="D99" s="29"/>
      <c r="E99" s="28"/>
      <c r="F99" s="27"/>
      <c r="G99" s="25"/>
      <c r="H99" s="25"/>
      <c r="I99" s="25"/>
      <c r="J99" s="24" t="s">
        <v>737</v>
      </c>
      <c r="K99" s="9"/>
    </row>
    <row r="100" spans="1:13" s="1" customFormat="1" ht="15" customHeight="1">
      <c r="B100" s="22">
        <v>1</v>
      </c>
      <c r="C100" s="23" t="s">
        <v>131</v>
      </c>
      <c r="D100" s="84" t="s">
        <v>738</v>
      </c>
      <c r="E100" s="20" t="s">
        <v>129</v>
      </c>
      <c r="F100" s="19"/>
      <c r="G100" s="18" t="s">
        <v>735</v>
      </c>
      <c r="H100" s="419">
        <v>1.4E-2</v>
      </c>
      <c r="I100" s="18" t="s">
        <v>96</v>
      </c>
      <c r="J100" s="17">
        <f t="shared" ref="J100:J106" si="5">ROUND(F100*H100,0)</f>
        <v>0</v>
      </c>
      <c r="K100" s="9" t="s">
        <v>106</v>
      </c>
      <c r="M100" s="9"/>
    </row>
    <row r="101" spans="1:13" s="1" customFormat="1" ht="15" customHeight="1">
      <c r="B101" s="261"/>
      <c r="C101" s="28"/>
      <c r="D101" s="84" t="s">
        <v>563</v>
      </c>
      <c r="E101" s="20" t="s">
        <v>128</v>
      </c>
      <c r="F101" s="19"/>
      <c r="G101" s="18" t="s">
        <v>93</v>
      </c>
      <c r="H101" s="420">
        <v>1.4E-2</v>
      </c>
      <c r="I101" s="33" t="s">
        <v>96</v>
      </c>
      <c r="J101" s="38">
        <f t="shared" si="5"/>
        <v>0</v>
      </c>
      <c r="K101" s="9" t="s">
        <v>104</v>
      </c>
      <c r="M101" s="9"/>
    </row>
    <row r="102" spans="1:13" s="1" customFormat="1" ht="15" customHeight="1">
      <c r="B102" s="22">
        <v>2</v>
      </c>
      <c r="C102" s="23" t="s">
        <v>130</v>
      </c>
      <c r="D102" s="84" t="s">
        <v>564</v>
      </c>
      <c r="E102" s="20" t="s">
        <v>129</v>
      </c>
      <c r="F102" s="19"/>
      <c r="G102" s="18" t="s">
        <v>93</v>
      </c>
      <c r="H102" s="419">
        <v>3.3000000000000002E-2</v>
      </c>
      <c r="I102" s="18" t="s">
        <v>96</v>
      </c>
      <c r="J102" s="17">
        <f t="shared" si="5"/>
        <v>0</v>
      </c>
      <c r="K102" s="9" t="s">
        <v>102</v>
      </c>
      <c r="M102" s="9"/>
    </row>
    <row r="103" spans="1:13" s="1" customFormat="1" ht="15" customHeight="1">
      <c r="B103" s="261"/>
      <c r="C103" s="28"/>
      <c r="D103" s="84" t="s">
        <v>563</v>
      </c>
      <c r="E103" s="20" t="s">
        <v>128</v>
      </c>
      <c r="F103" s="19"/>
      <c r="G103" s="18" t="s">
        <v>93</v>
      </c>
      <c r="H103" s="420">
        <v>1.9E-2</v>
      </c>
      <c r="I103" s="33" t="s">
        <v>96</v>
      </c>
      <c r="J103" s="38">
        <f t="shared" si="5"/>
        <v>0</v>
      </c>
      <c r="K103" s="9" t="s">
        <v>100</v>
      </c>
    </row>
    <row r="104" spans="1:13" s="1" customFormat="1" ht="15" customHeight="1">
      <c r="B104" s="22">
        <v>3</v>
      </c>
      <c r="C104" s="23" t="s">
        <v>119</v>
      </c>
      <c r="D104" s="851"/>
      <c r="E104" s="852"/>
      <c r="F104" s="19"/>
      <c r="G104" s="18" t="s">
        <v>93</v>
      </c>
      <c r="H104" s="419">
        <v>2.5000000000000001E-2</v>
      </c>
      <c r="I104" s="18" t="s">
        <v>96</v>
      </c>
      <c r="J104" s="17">
        <f t="shared" si="5"/>
        <v>0</v>
      </c>
      <c r="K104" s="9" t="s">
        <v>98</v>
      </c>
    </row>
    <row r="105" spans="1:13" s="1" customFormat="1" ht="15" customHeight="1">
      <c r="B105" s="22">
        <v>4</v>
      </c>
      <c r="C105" s="23" t="s">
        <v>118</v>
      </c>
      <c r="D105" s="851"/>
      <c r="E105" s="852"/>
      <c r="F105" s="19"/>
      <c r="G105" s="18" t="s">
        <v>93</v>
      </c>
      <c r="H105" s="419">
        <v>4.7E-2</v>
      </c>
      <c r="I105" s="18" t="s">
        <v>96</v>
      </c>
      <c r="J105" s="17">
        <f t="shared" si="5"/>
        <v>0</v>
      </c>
      <c r="K105" s="9" t="s">
        <v>95</v>
      </c>
    </row>
    <row r="106" spans="1:13" s="1" customFormat="1" ht="15" customHeight="1" thickBot="1">
      <c r="B106" s="21">
        <v>5</v>
      </c>
      <c r="C106" s="20" t="s">
        <v>117</v>
      </c>
      <c r="D106" s="851"/>
      <c r="E106" s="852"/>
      <c r="F106" s="19"/>
      <c r="G106" s="18" t="s">
        <v>93</v>
      </c>
      <c r="H106" s="419">
        <v>0.03</v>
      </c>
      <c r="I106" s="18" t="s">
        <v>96</v>
      </c>
      <c r="J106" s="17">
        <f t="shared" si="5"/>
        <v>0</v>
      </c>
      <c r="K106" s="9" t="s">
        <v>116</v>
      </c>
    </row>
    <row r="107" spans="1:13" s="1" customFormat="1" ht="15" customHeight="1">
      <c r="B107" s="46"/>
      <c r="C107" s="16"/>
      <c r="D107" s="15"/>
      <c r="E107" s="15"/>
      <c r="F107" s="14"/>
      <c r="G107" s="13"/>
      <c r="H107" s="853" t="s">
        <v>588</v>
      </c>
      <c r="I107" s="854"/>
      <c r="J107" s="11"/>
      <c r="K107" s="9"/>
    </row>
    <row r="108" spans="1:13" s="1" customFormat="1" ht="15" customHeight="1" thickBot="1">
      <c r="B108" s="44"/>
      <c r="C108" s="9"/>
      <c r="D108" s="9"/>
      <c r="E108" s="9"/>
      <c r="F108" s="12"/>
      <c r="G108" s="9"/>
      <c r="H108" s="855" t="s">
        <v>94</v>
      </c>
      <c r="I108" s="856"/>
      <c r="J108" s="10">
        <f>SUM(J100:J106)</f>
        <v>0</v>
      </c>
      <c r="K108" s="9" t="s">
        <v>756</v>
      </c>
      <c r="L108" s="1" t="s">
        <v>735</v>
      </c>
    </row>
    <row r="109" spans="1:13" s="1" customFormat="1" ht="18.75" customHeight="1">
      <c r="B109" s="44"/>
      <c r="C109" s="9"/>
      <c r="D109" s="9"/>
      <c r="E109" s="9"/>
      <c r="F109" s="12"/>
      <c r="G109" s="45"/>
      <c r="H109" s="13"/>
      <c r="I109" s="13"/>
      <c r="J109" s="14"/>
      <c r="K109" s="9"/>
    </row>
    <row r="110" spans="1:13" ht="18.75" customHeight="1">
      <c r="A110" s="7" t="s">
        <v>757</v>
      </c>
      <c r="B110" s="43" t="s">
        <v>153</v>
      </c>
      <c r="F110" s="49"/>
      <c r="J110" s="49"/>
      <c r="M110" s="9"/>
    </row>
    <row r="111" spans="1:13" ht="11.25" customHeight="1">
      <c r="A111" s="50"/>
      <c r="F111" s="49"/>
      <c r="J111" s="49"/>
      <c r="M111" s="9"/>
    </row>
    <row r="112" spans="1:13" ht="18.75" customHeight="1">
      <c r="A112" s="50"/>
      <c r="B112" s="858" t="s">
        <v>152</v>
      </c>
      <c r="C112" s="859"/>
      <c r="D112" s="858" t="s">
        <v>111</v>
      </c>
      <c r="E112" s="859"/>
      <c r="F112" s="32" t="s">
        <v>151</v>
      </c>
      <c r="G112" s="33"/>
      <c r="H112" s="33" t="s">
        <v>109</v>
      </c>
      <c r="I112" s="33"/>
      <c r="J112" s="32" t="s">
        <v>3</v>
      </c>
      <c r="K112" s="9"/>
      <c r="M112" s="9"/>
    </row>
    <row r="113" spans="1:14" ht="15" customHeight="1">
      <c r="A113" s="50"/>
      <c r="B113" s="31"/>
      <c r="C113" s="30"/>
      <c r="D113" s="29"/>
      <c r="E113" s="28"/>
      <c r="F113" s="27"/>
      <c r="G113" s="25"/>
      <c r="H113" s="25"/>
      <c r="I113" s="25"/>
      <c r="J113" s="24" t="s">
        <v>737</v>
      </c>
      <c r="K113" s="9"/>
    </row>
    <row r="114" spans="1:14" s="1" customFormat="1" ht="15" customHeight="1">
      <c r="B114" s="22">
        <v>1</v>
      </c>
      <c r="C114" s="23" t="s">
        <v>130</v>
      </c>
      <c r="D114" s="84" t="s">
        <v>738</v>
      </c>
      <c r="E114" s="20" t="s">
        <v>129</v>
      </c>
      <c r="F114" s="19"/>
      <c r="G114" s="18" t="s">
        <v>735</v>
      </c>
      <c r="H114" s="419">
        <v>3.6999999999999998E-2</v>
      </c>
      <c r="I114" s="18" t="s">
        <v>742</v>
      </c>
      <c r="J114" s="17">
        <f>ROUND(F114*H114,0)</f>
        <v>0</v>
      </c>
      <c r="K114" s="9" t="s">
        <v>758</v>
      </c>
      <c r="M114" s="9"/>
      <c r="N114" s="9"/>
    </row>
    <row r="115" spans="1:14" s="1" customFormat="1" ht="15" customHeight="1">
      <c r="B115" s="261"/>
      <c r="C115" s="28"/>
      <c r="D115" s="84" t="s">
        <v>759</v>
      </c>
      <c r="E115" s="20" t="s">
        <v>128</v>
      </c>
      <c r="F115" s="19"/>
      <c r="G115" s="18" t="s">
        <v>760</v>
      </c>
      <c r="H115" s="420">
        <v>3.6999999999999998E-2</v>
      </c>
      <c r="I115" s="33" t="s">
        <v>742</v>
      </c>
      <c r="J115" s="38">
        <f>ROUND(F115*H115,0)</f>
        <v>0</v>
      </c>
      <c r="K115" s="9" t="s">
        <v>761</v>
      </c>
    </row>
    <row r="116" spans="1:14" s="1" customFormat="1" ht="15" customHeight="1">
      <c r="B116" s="22">
        <v>2</v>
      </c>
      <c r="C116" s="23" t="s">
        <v>119</v>
      </c>
      <c r="D116" s="851"/>
      <c r="E116" s="852"/>
      <c r="F116" s="19"/>
      <c r="G116" s="18" t="s">
        <v>760</v>
      </c>
      <c r="H116" s="419">
        <v>4.9000000000000002E-2</v>
      </c>
      <c r="I116" s="18" t="s">
        <v>742</v>
      </c>
      <c r="J116" s="17">
        <f>ROUND(F116*H116,0)</f>
        <v>0</v>
      </c>
      <c r="K116" s="9" t="s">
        <v>762</v>
      </c>
    </row>
    <row r="117" spans="1:14" s="1" customFormat="1" ht="15" customHeight="1" thickBot="1">
      <c r="B117" s="21">
        <v>3</v>
      </c>
      <c r="C117" s="20" t="s">
        <v>118</v>
      </c>
      <c r="D117" s="851"/>
      <c r="E117" s="852"/>
      <c r="F117" s="19"/>
      <c r="G117" s="18" t="s">
        <v>760</v>
      </c>
      <c r="H117" s="419">
        <v>0.06</v>
      </c>
      <c r="I117" s="18" t="s">
        <v>742</v>
      </c>
      <c r="J117" s="17">
        <f>ROUND(F117*H117,0)</f>
        <v>0</v>
      </c>
      <c r="K117" s="9" t="s">
        <v>763</v>
      </c>
    </row>
    <row r="118" spans="1:14" s="1" customFormat="1" ht="15" customHeight="1">
      <c r="B118" s="46"/>
      <c r="C118" s="16"/>
      <c r="D118" s="15"/>
      <c r="E118" s="15"/>
      <c r="F118" s="45"/>
      <c r="G118" s="13"/>
      <c r="H118" s="853" t="s">
        <v>764</v>
      </c>
      <c r="I118" s="854"/>
      <c r="J118" s="11"/>
      <c r="K118" s="9"/>
    </row>
    <row r="119" spans="1:14" s="1" customFormat="1" ht="15" customHeight="1" thickBot="1">
      <c r="B119" s="44"/>
      <c r="C119" s="9"/>
      <c r="D119" s="9"/>
      <c r="E119" s="9"/>
      <c r="F119" s="9"/>
      <c r="G119" s="9"/>
      <c r="H119" s="855" t="s">
        <v>94</v>
      </c>
      <c r="I119" s="856"/>
      <c r="J119" s="10">
        <f>SUM(J114:J117)</f>
        <v>0</v>
      </c>
      <c r="K119" s="9" t="s">
        <v>765</v>
      </c>
      <c r="L119" s="1" t="s">
        <v>735</v>
      </c>
    </row>
    <row r="120" spans="1:14" s="1" customFormat="1" ht="18.75" customHeight="1" thickBot="1">
      <c r="B120" s="44"/>
      <c r="C120" s="9"/>
      <c r="D120" s="9"/>
      <c r="E120" s="9"/>
      <c r="F120" s="9"/>
      <c r="G120" s="45"/>
      <c r="H120" s="13"/>
      <c r="I120" s="13"/>
      <c r="J120" s="14"/>
      <c r="K120" s="9"/>
    </row>
    <row r="121" spans="1:14" s="1" customFormat="1" ht="18.75" customHeight="1">
      <c r="B121" s="44"/>
      <c r="C121" s="9"/>
      <c r="D121" s="9"/>
      <c r="E121" s="9"/>
      <c r="F121" s="9"/>
      <c r="G121" s="45"/>
      <c r="H121" s="873" t="s">
        <v>766</v>
      </c>
      <c r="I121" s="874"/>
      <c r="J121" s="11"/>
      <c r="K121" s="9"/>
    </row>
    <row r="122" spans="1:14" ht="18.75" customHeight="1" thickBot="1">
      <c r="H122" s="871" t="s">
        <v>150</v>
      </c>
      <c r="I122" s="872"/>
      <c r="J122" s="10" t="e">
        <f>SUMIF(L7:L119,"*",J7:J119)</f>
        <v>#DIV/0!</v>
      </c>
      <c r="K122" s="9" t="s">
        <v>767</v>
      </c>
    </row>
  </sheetData>
  <mergeCells count="74">
    <mergeCell ref="D117:E117"/>
    <mergeCell ref="H118:I118"/>
    <mergeCell ref="H119:I119"/>
    <mergeCell ref="H121:I121"/>
    <mergeCell ref="H122:I122"/>
    <mergeCell ref="D116:E116"/>
    <mergeCell ref="H93:I93"/>
    <mergeCell ref="H94:I94"/>
    <mergeCell ref="B98:C98"/>
    <mergeCell ref="D98:E98"/>
    <mergeCell ref="D104:E104"/>
    <mergeCell ref="D105:E105"/>
    <mergeCell ref="D106:E106"/>
    <mergeCell ref="H107:I107"/>
    <mergeCell ref="H108:I108"/>
    <mergeCell ref="D90:E90"/>
    <mergeCell ref="D91:E91"/>
    <mergeCell ref="D92:E92"/>
    <mergeCell ref="B112:C112"/>
    <mergeCell ref="D112:E112"/>
    <mergeCell ref="B79:C79"/>
    <mergeCell ref="D79:E79"/>
    <mergeCell ref="D87:E87"/>
    <mergeCell ref="D88:E88"/>
    <mergeCell ref="D89:E89"/>
    <mergeCell ref="D71:E71"/>
    <mergeCell ref="B72:C72"/>
    <mergeCell ref="D72:E72"/>
    <mergeCell ref="H73:I73"/>
    <mergeCell ref="H74:I74"/>
    <mergeCell ref="B65:C67"/>
    <mergeCell ref="D65:E67"/>
    <mergeCell ref="D68:E68"/>
    <mergeCell ref="D69:E69"/>
    <mergeCell ref="D70:E70"/>
    <mergeCell ref="B54:C54"/>
    <mergeCell ref="D54:E54"/>
    <mergeCell ref="D62:E62"/>
    <mergeCell ref="D63:E63"/>
    <mergeCell ref="B64:C64"/>
    <mergeCell ref="D64:E64"/>
    <mergeCell ref="D47:E47"/>
    <mergeCell ref="D48:E48"/>
    <mergeCell ref="D49:E49"/>
    <mergeCell ref="H50:I50"/>
    <mergeCell ref="H51:I51"/>
    <mergeCell ref="H34:I34"/>
    <mergeCell ref="B38:C38"/>
    <mergeCell ref="D38:E38"/>
    <mergeCell ref="D29:E29"/>
    <mergeCell ref="D46:E46"/>
    <mergeCell ref="D30:E30"/>
    <mergeCell ref="D26:E26"/>
    <mergeCell ref="D27:E27"/>
    <mergeCell ref="D28:E28"/>
    <mergeCell ref="D31:E31"/>
    <mergeCell ref="H33:I33"/>
    <mergeCell ref="D32:E32"/>
    <mergeCell ref="D21:E21"/>
    <mergeCell ref="D22:E22"/>
    <mergeCell ref="D23:E23"/>
    <mergeCell ref="D24:E24"/>
    <mergeCell ref="D25:E25"/>
    <mergeCell ref="D16:E16"/>
    <mergeCell ref="D17:E17"/>
    <mergeCell ref="D18:E18"/>
    <mergeCell ref="D19:E19"/>
    <mergeCell ref="D20:E20"/>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51" max="16383" man="1"/>
    <brk id="7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8"/>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8" customWidth="1"/>
    <col min="7" max="7" width="2.21875" style="48" bestFit="1" customWidth="1"/>
    <col min="8" max="8" width="11.88671875" style="72" customWidth="1"/>
    <col min="9" max="9" width="2.21875" style="48" bestFit="1" customWidth="1"/>
    <col min="10" max="10" width="11.88671875" style="48" customWidth="1"/>
    <col min="11" max="11" width="3.109375" style="48" customWidth="1"/>
    <col min="12" max="16384" width="9" style="48"/>
  </cols>
  <sheetData>
    <row r="1" spans="1:12" ht="18.75" customHeight="1">
      <c r="A1" s="860" t="s">
        <v>149</v>
      </c>
      <c r="B1" s="861"/>
      <c r="C1" s="860" t="s">
        <v>11</v>
      </c>
      <c r="D1" s="862"/>
      <c r="E1" s="861"/>
      <c r="H1" s="634" t="s">
        <v>0</v>
      </c>
      <c r="I1" s="875">
        <f>総括表!H4</f>
        <v>0</v>
      </c>
      <c r="J1" s="875"/>
      <c r="K1" s="875"/>
    </row>
    <row r="2" spans="1:12" ht="18.75" customHeight="1">
      <c r="J2" s="620"/>
    </row>
    <row r="3" spans="1:12" ht="18.75" customHeight="1">
      <c r="A3" s="7" t="s">
        <v>589</v>
      </c>
      <c r="B3" s="43" t="s">
        <v>169</v>
      </c>
    </row>
    <row r="4" spans="1:12" ht="11.25" customHeight="1">
      <c r="A4" s="50"/>
    </row>
    <row r="5" spans="1:12" ht="15" customHeight="1">
      <c r="A5" s="50"/>
      <c r="B5" s="881" t="s">
        <v>973</v>
      </c>
      <c r="C5" s="881"/>
      <c r="D5" s="881"/>
      <c r="E5" s="881"/>
    </row>
    <row r="6" spans="1:12" s="1" customFormat="1" ht="15" customHeight="1">
      <c r="A6" s="7"/>
      <c r="B6" s="881"/>
      <c r="C6" s="881"/>
      <c r="D6" s="881"/>
      <c r="E6" s="881"/>
      <c r="H6" s="71" t="s">
        <v>161</v>
      </c>
    </row>
    <row r="7" spans="1:12" s="1" customFormat="1" ht="18.75" customHeight="1">
      <c r="A7" s="7"/>
      <c r="B7" s="881"/>
      <c r="C7" s="881"/>
      <c r="D7" s="881"/>
      <c r="E7" s="881"/>
      <c r="F7" s="635"/>
      <c r="G7" s="6" t="s">
        <v>590</v>
      </c>
      <c r="H7" s="257">
        <v>0.3</v>
      </c>
      <c r="I7" s="6" t="s">
        <v>591</v>
      </c>
      <c r="J7" s="17">
        <f>ROUND(F7*H7,0)</f>
        <v>0</v>
      </c>
      <c r="K7" s="9" t="s">
        <v>592</v>
      </c>
    </row>
    <row r="8" spans="1:12" ht="11.25" customHeight="1">
      <c r="A8" s="50"/>
      <c r="F8" s="49"/>
      <c r="J8" s="69" t="s">
        <v>160</v>
      </c>
    </row>
    <row r="9" spans="1:12" ht="15" customHeight="1">
      <c r="A9" s="50"/>
      <c r="F9" s="49"/>
      <c r="J9" s="49"/>
    </row>
    <row r="10" spans="1:12" ht="18.75" customHeight="1">
      <c r="A10" s="7" t="s">
        <v>593</v>
      </c>
      <c r="B10" s="43" t="s">
        <v>168</v>
      </c>
      <c r="F10" s="49"/>
      <c r="J10" s="49"/>
      <c r="L10" s="9"/>
    </row>
    <row r="11" spans="1:12" ht="11.25" customHeight="1">
      <c r="A11" s="50"/>
      <c r="F11" s="49"/>
      <c r="J11" s="49"/>
      <c r="L11" s="9"/>
    </row>
    <row r="12" spans="1:12" ht="18.75" customHeight="1">
      <c r="A12" s="50"/>
      <c r="B12" s="858" t="s">
        <v>112</v>
      </c>
      <c r="C12" s="859"/>
      <c r="D12" s="858" t="s">
        <v>111</v>
      </c>
      <c r="E12" s="859"/>
      <c r="F12" s="32" t="s">
        <v>110</v>
      </c>
      <c r="G12" s="33"/>
      <c r="H12" s="217" t="s">
        <v>109</v>
      </c>
      <c r="I12" s="33"/>
      <c r="J12" s="32" t="s">
        <v>3</v>
      </c>
      <c r="K12" s="9"/>
      <c r="L12" s="9"/>
    </row>
    <row r="13" spans="1:12" ht="15" customHeight="1">
      <c r="A13" s="50"/>
      <c r="B13" s="31"/>
      <c r="C13" s="30"/>
      <c r="D13" s="29"/>
      <c r="E13" s="28"/>
      <c r="F13" s="27"/>
      <c r="G13" s="25"/>
      <c r="H13" s="216"/>
      <c r="I13" s="25"/>
      <c r="J13" s="24" t="s">
        <v>594</v>
      </c>
      <c r="K13" s="9"/>
      <c r="L13" s="9"/>
    </row>
    <row r="14" spans="1:12" s="1" customFormat="1" ht="15" customHeight="1">
      <c r="B14" s="22">
        <v>1</v>
      </c>
      <c r="C14" s="23" t="s">
        <v>130</v>
      </c>
      <c r="D14" s="84" t="s">
        <v>595</v>
      </c>
      <c r="E14" s="20" t="s">
        <v>129</v>
      </c>
      <c r="F14" s="19"/>
      <c r="G14" s="18" t="s">
        <v>590</v>
      </c>
      <c r="H14" s="62">
        <v>5.8999999999999997E-2</v>
      </c>
      <c r="I14" s="18" t="s">
        <v>591</v>
      </c>
      <c r="J14" s="17">
        <f>ROUND(F14*H14,0)</f>
        <v>0</v>
      </c>
      <c r="K14" s="9" t="s">
        <v>596</v>
      </c>
      <c r="L14" s="9"/>
    </row>
    <row r="15" spans="1:12" s="1" customFormat="1" ht="15" customHeight="1">
      <c r="B15" s="261"/>
      <c r="C15" s="28"/>
      <c r="D15" s="84" t="s">
        <v>597</v>
      </c>
      <c r="E15" s="20" t="s">
        <v>128</v>
      </c>
      <c r="F15" s="19"/>
      <c r="G15" s="18" t="s">
        <v>590</v>
      </c>
      <c r="H15" s="415">
        <v>5.6000000000000001E-2</v>
      </c>
      <c r="I15" s="33" t="s">
        <v>591</v>
      </c>
      <c r="J15" s="38">
        <f>ROUND(F15*H15,0)</f>
        <v>0</v>
      </c>
      <c r="K15" s="9" t="s">
        <v>598</v>
      </c>
      <c r="L15" s="9"/>
    </row>
    <row r="16" spans="1:12" s="1" customFormat="1" ht="15" customHeight="1">
      <c r="B16" s="22">
        <v>2</v>
      </c>
      <c r="C16" s="23" t="s">
        <v>119</v>
      </c>
      <c r="D16" s="851"/>
      <c r="E16" s="852"/>
      <c r="F16" s="19"/>
      <c r="G16" s="18" t="s">
        <v>590</v>
      </c>
      <c r="H16" s="62">
        <v>7.6999999999999999E-2</v>
      </c>
      <c r="I16" s="18" t="s">
        <v>591</v>
      </c>
      <c r="J16" s="17">
        <f t="shared" ref="J16:J22" si="0">ROUND(F16*H16,0)</f>
        <v>0</v>
      </c>
      <c r="K16" s="9" t="s">
        <v>599</v>
      </c>
      <c r="L16" s="9"/>
    </row>
    <row r="17" spans="2:12" s="1" customFormat="1" ht="15" customHeight="1">
      <c r="B17" s="22">
        <v>3</v>
      </c>
      <c r="C17" s="23" t="s">
        <v>118</v>
      </c>
      <c r="D17" s="851"/>
      <c r="E17" s="852"/>
      <c r="F17" s="19"/>
      <c r="G17" s="18" t="s">
        <v>590</v>
      </c>
      <c r="H17" s="62">
        <v>9.6000000000000002E-2</v>
      </c>
      <c r="I17" s="18" t="s">
        <v>591</v>
      </c>
      <c r="J17" s="17">
        <f t="shared" si="0"/>
        <v>0</v>
      </c>
      <c r="K17" s="9" t="s">
        <v>600</v>
      </c>
      <c r="L17" s="9"/>
    </row>
    <row r="18" spans="2:12" s="1" customFormat="1" ht="15" customHeight="1">
      <c r="B18" s="22">
        <v>4</v>
      </c>
      <c r="C18" s="23" t="s">
        <v>117</v>
      </c>
      <c r="D18" s="851"/>
      <c r="E18" s="852"/>
      <c r="F18" s="19"/>
      <c r="G18" s="18" t="s">
        <v>590</v>
      </c>
      <c r="H18" s="62">
        <v>0.183</v>
      </c>
      <c r="I18" s="18" t="s">
        <v>591</v>
      </c>
      <c r="J18" s="17">
        <f t="shared" si="0"/>
        <v>0</v>
      </c>
      <c r="K18" s="9" t="s">
        <v>601</v>
      </c>
    </row>
    <row r="19" spans="2:12" s="1" customFormat="1" ht="15" customHeight="1">
      <c r="B19" s="22">
        <v>5</v>
      </c>
      <c r="C19" s="23" t="s">
        <v>107</v>
      </c>
      <c r="D19" s="851"/>
      <c r="E19" s="852"/>
      <c r="F19" s="19"/>
      <c r="G19" s="18" t="s">
        <v>590</v>
      </c>
      <c r="H19" s="62">
        <v>0.221</v>
      </c>
      <c r="I19" s="18" t="s">
        <v>591</v>
      </c>
      <c r="J19" s="17">
        <f t="shared" si="0"/>
        <v>0</v>
      </c>
      <c r="K19" s="9" t="s">
        <v>167</v>
      </c>
    </row>
    <row r="20" spans="2:12" s="1" customFormat="1" ht="15" customHeight="1">
      <c r="B20" s="22">
        <v>6</v>
      </c>
      <c r="C20" s="23" t="s">
        <v>105</v>
      </c>
      <c r="D20" s="851"/>
      <c r="E20" s="852"/>
      <c r="F20" s="19"/>
      <c r="G20" s="18" t="s">
        <v>590</v>
      </c>
      <c r="H20" s="62">
        <v>0.247</v>
      </c>
      <c r="I20" s="18" t="s">
        <v>591</v>
      </c>
      <c r="J20" s="17">
        <f t="shared" si="0"/>
        <v>0</v>
      </c>
      <c r="K20" s="9" t="s">
        <v>166</v>
      </c>
    </row>
    <row r="21" spans="2:12" s="1" customFormat="1" ht="15" customHeight="1">
      <c r="B21" s="22">
        <v>7</v>
      </c>
      <c r="C21" s="23" t="s">
        <v>103</v>
      </c>
      <c r="D21" s="851"/>
      <c r="E21" s="852"/>
      <c r="F21" s="19"/>
      <c r="G21" s="18" t="s">
        <v>590</v>
      </c>
      <c r="H21" s="62">
        <v>0.29799999999999999</v>
      </c>
      <c r="I21" s="18" t="s">
        <v>591</v>
      </c>
      <c r="J21" s="17">
        <f t="shared" si="0"/>
        <v>0</v>
      </c>
      <c r="K21" s="9" t="s">
        <v>165</v>
      </c>
    </row>
    <row r="22" spans="2:12" s="1" customFormat="1" ht="15" customHeight="1">
      <c r="B22" s="21">
        <v>8</v>
      </c>
      <c r="C22" s="20" t="s">
        <v>101</v>
      </c>
      <c r="D22" s="851"/>
      <c r="E22" s="852"/>
      <c r="F22" s="19"/>
      <c r="G22" s="18" t="s">
        <v>590</v>
      </c>
      <c r="H22" s="62">
        <v>0.33500000000000002</v>
      </c>
      <c r="I22" s="18" t="s">
        <v>591</v>
      </c>
      <c r="J22" s="17">
        <f t="shared" si="0"/>
        <v>0</v>
      </c>
      <c r="K22" s="9" t="s">
        <v>164</v>
      </c>
    </row>
    <row r="23" spans="2:12" s="1" customFormat="1" ht="15" customHeight="1">
      <c r="B23" s="21">
        <v>9</v>
      </c>
      <c r="C23" s="20" t="s">
        <v>99</v>
      </c>
      <c r="D23" s="851"/>
      <c r="E23" s="852"/>
      <c r="F23" s="19"/>
      <c r="G23" s="18" t="s">
        <v>590</v>
      </c>
      <c r="H23" s="62">
        <v>0.36099999999999999</v>
      </c>
      <c r="I23" s="18" t="s">
        <v>591</v>
      </c>
      <c r="J23" s="17">
        <f t="shared" ref="J23:J28" si="1">ROUND(F23*H23,0)</f>
        <v>0</v>
      </c>
      <c r="K23" s="9" t="s">
        <v>602</v>
      </c>
    </row>
    <row r="24" spans="2:12" s="1" customFormat="1" ht="15" customHeight="1">
      <c r="B24" s="21">
        <v>10</v>
      </c>
      <c r="C24" s="20" t="s">
        <v>97</v>
      </c>
      <c r="D24" s="851"/>
      <c r="E24" s="852"/>
      <c r="F24" s="19"/>
      <c r="G24" s="18" t="s">
        <v>590</v>
      </c>
      <c r="H24" s="62">
        <v>0.374</v>
      </c>
      <c r="I24" s="18" t="s">
        <v>591</v>
      </c>
      <c r="J24" s="17">
        <f t="shared" si="1"/>
        <v>0</v>
      </c>
      <c r="K24" s="9" t="s">
        <v>603</v>
      </c>
    </row>
    <row r="25" spans="2:12" s="1" customFormat="1" ht="15" customHeight="1">
      <c r="B25" s="21">
        <v>11</v>
      </c>
      <c r="C25" s="20" t="s">
        <v>484</v>
      </c>
      <c r="D25" s="851"/>
      <c r="E25" s="852"/>
      <c r="F25" s="19"/>
      <c r="G25" s="18" t="s">
        <v>590</v>
      </c>
      <c r="H25" s="62">
        <v>0.39600000000000002</v>
      </c>
      <c r="I25" s="18" t="s">
        <v>591</v>
      </c>
      <c r="J25" s="17">
        <f t="shared" si="1"/>
        <v>0</v>
      </c>
      <c r="K25" s="9" t="s">
        <v>604</v>
      </c>
    </row>
    <row r="26" spans="2:12" s="1" customFormat="1" ht="15" customHeight="1">
      <c r="B26" s="21">
        <v>12</v>
      </c>
      <c r="C26" s="20" t="s">
        <v>506</v>
      </c>
      <c r="D26" s="851"/>
      <c r="E26" s="852"/>
      <c r="F26" s="19"/>
      <c r="G26" s="18" t="s">
        <v>590</v>
      </c>
      <c r="H26" s="62">
        <v>0.42399999999999999</v>
      </c>
      <c r="I26" s="18" t="s">
        <v>591</v>
      </c>
      <c r="J26" s="17">
        <f t="shared" si="1"/>
        <v>0</v>
      </c>
      <c r="K26" s="9" t="s">
        <v>605</v>
      </c>
    </row>
    <row r="27" spans="2:12" s="1" customFormat="1" ht="15" customHeight="1">
      <c r="B27" s="21">
        <f t="shared" ref="B27:B32" si="2">B26+1</f>
        <v>13</v>
      </c>
      <c r="C27" s="20" t="s">
        <v>583</v>
      </c>
      <c r="D27" s="851"/>
      <c r="E27" s="852"/>
      <c r="F27" s="19"/>
      <c r="G27" s="18" t="s">
        <v>590</v>
      </c>
      <c r="H27" s="62">
        <v>0.45</v>
      </c>
      <c r="I27" s="18" t="s">
        <v>591</v>
      </c>
      <c r="J27" s="17">
        <f t="shared" si="1"/>
        <v>0</v>
      </c>
      <c r="K27" s="9" t="s">
        <v>606</v>
      </c>
    </row>
    <row r="28" spans="2:12" s="1" customFormat="1" ht="15" customHeight="1">
      <c r="B28" s="21">
        <f t="shared" si="2"/>
        <v>14</v>
      </c>
      <c r="C28" s="20" t="s">
        <v>649</v>
      </c>
      <c r="D28" s="851"/>
      <c r="E28" s="852"/>
      <c r="F28" s="19"/>
      <c r="G28" s="18" t="s">
        <v>93</v>
      </c>
      <c r="H28" s="62">
        <v>0.47499999999999998</v>
      </c>
      <c r="I28" s="18" t="s">
        <v>96</v>
      </c>
      <c r="J28" s="17">
        <f t="shared" si="1"/>
        <v>0</v>
      </c>
      <c r="K28" s="9" t="s">
        <v>670</v>
      </c>
    </row>
    <row r="29" spans="2:12" s="1" customFormat="1" ht="15" customHeight="1">
      <c r="B29" s="21">
        <f t="shared" si="2"/>
        <v>15</v>
      </c>
      <c r="C29" s="20" t="s">
        <v>712</v>
      </c>
      <c r="D29" s="851"/>
      <c r="E29" s="852"/>
      <c r="F29" s="19"/>
      <c r="G29" s="18" t="s">
        <v>93</v>
      </c>
      <c r="H29" s="62">
        <v>0.5</v>
      </c>
      <c r="I29" s="18" t="s">
        <v>96</v>
      </c>
      <c r="J29" s="17">
        <f>ROUND(F29*H29,0)</f>
        <v>0</v>
      </c>
      <c r="K29" s="9" t="s">
        <v>798</v>
      </c>
    </row>
    <row r="30" spans="2:12" s="1" customFormat="1" ht="15" customHeight="1">
      <c r="B30" s="21">
        <f t="shared" si="2"/>
        <v>16</v>
      </c>
      <c r="C30" s="20" t="s">
        <v>788</v>
      </c>
      <c r="D30" s="851"/>
      <c r="E30" s="852"/>
      <c r="F30" s="19"/>
      <c r="G30" s="18" t="s">
        <v>93</v>
      </c>
      <c r="H30" s="62">
        <v>0.5</v>
      </c>
      <c r="I30" s="18" t="s">
        <v>96</v>
      </c>
      <c r="J30" s="17">
        <f>ROUND(F30*H30,0)</f>
        <v>0</v>
      </c>
      <c r="K30" s="9" t="s">
        <v>799</v>
      </c>
    </row>
    <row r="31" spans="2:12" s="1" customFormat="1" ht="15" customHeight="1">
      <c r="B31" s="21">
        <f t="shared" si="2"/>
        <v>17</v>
      </c>
      <c r="C31" s="20" t="s">
        <v>832</v>
      </c>
      <c r="D31" s="851"/>
      <c r="E31" s="852"/>
      <c r="F31" s="19"/>
      <c r="G31" s="18" t="s">
        <v>93</v>
      </c>
      <c r="H31" s="62">
        <v>0.5</v>
      </c>
      <c r="I31" s="18" t="s">
        <v>96</v>
      </c>
      <c r="J31" s="17">
        <f>ROUND(F31*H31,0)</f>
        <v>0</v>
      </c>
      <c r="K31" s="9" t="s">
        <v>848</v>
      </c>
    </row>
    <row r="32" spans="2:12" s="1" customFormat="1" ht="15" customHeight="1" thickBot="1">
      <c r="B32" s="21">
        <f t="shared" si="2"/>
        <v>18</v>
      </c>
      <c r="C32" s="20" t="s">
        <v>969</v>
      </c>
      <c r="D32" s="851"/>
      <c r="E32" s="852"/>
      <c r="F32" s="19"/>
      <c r="G32" s="18" t="s">
        <v>93</v>
      </c>
      <c r="H32" s="62">
        <v>0.5</v>
      </c>
      <c r="I32" s="18" t="s">
        <v>96</v>
      </c>
      <c r="J32" s="17">
        <f>ROUND(F32*H32,0)</f>
        <v>0</v>
      </c>
      <c r="K32" s="9" t="s">
        <v>975</v>
      </c>
    </row>
    <row r="33" spans="1:11" s="1" customFormat="1" ht="18.75" customHeight="1">
      <c r="B33" s="46"/>
      <c r="C33" s="16"/>
      <c r="D33" s="15"/>
      <c r="E33" s="15"/>
      <c r="F33" s="45"/>
      <c r="G33" s="13"/>
      <c r="H33" s="853" t="s">
        <v>873</v>
      </c>
      <c r="I33" s="854"/>
      <c r="J33" s="11"/>
    </row>
    <row r="34" spans="1:11" s="1" customFormat="1" ht="18.75" customHeight="1" thickBot="1">
      <c r="B34" s="44"/>
      <c r="C34" s="9"/>
      <c r="D34" s="9"/>
      <c r="E34" s="9"/>
      <c r="F34" s="9"/>
      <c r="G34" s="9"/>
      <c r="H34" s="855" t="s">
        <v>94</v>
      </c>
      <c r="I34" s="856"/>
      <c r="J34" s="10">
        <f>SUM(J14:J32)</f>
        <v>0</v>
      </c>
      <c r="K34" s="9" t="s">
        <v>607</v>
      </c>
    </row>
    <row r="35" spans="1:11" s="1" customFormat="1" ht="18.75" customHeight="1">
      <c r="B35" s="43"/>
      <c r="H35" s="71"/>
      <c r="J35" s="3"/>
      <c r="K35" s="9"/>
    </row>
    <row r="36" spans="1:11" ht="18.75" customHeight="1" thickBot="1">
      <c r="A36" s="1"/>
      <c r="B36" s="44"/>
      <c r="C36" s="9"/>
      <c r="D36" s="9"/>
      <c r="E36" s="9"/>
      <c r="F36" s="9"/>
      <c r="G36" s="45"/>
      <c r="H36" s="259"/>
      <c r="I36" s="13"/>
      <c r="J36" s="14"/>
      <c r="K36" s="9"/>
    </row>
    <row r="37" spans="1:11" ht="18.75" customHeight="1">
      <c r="B37" s="44"/>
      <c r="C37" s="9"/>
      <c r="D37" s="9"/>
      <c r="E37" s="9"/>
      <c r="F37" s="9"/>
      <c r="G37" s="45"/>
      <c r="H37" s="853" t="s">
        <v>608</v>
      </c>
      <c r="I37" s="854"/>
      <c r="J37" s="11"/>
    </row>
    <row r="38" spans="1:11" ht="18.75" customHeight="1" thickBot="1">
      <c r="H38" s="871" t="s">
        <v>163</v>
      </c>
      <c r="I38" s="872"/>
      <c r="J38" s="10">
        <f>SUM(J7,J34)</f>
        <v>0</v>
      </c>
      <c r="K38" s="9" t="s">
        <v>609</v>
      </c>
    </row>
  </sheetData>
  <mergeCells count="27">
    <mergeCell ref="D21:E21"/>
    <mergeCell ref="D28:E28"/>
    <mergeCell ref="D30:E30"/>
    <mergeCell ref="A1:B1"/>
    <mergeCell ref="C1:E1"/>
    <mergeCell ref="I1:K1"/>
    <mergeCell ref="B5:E7"/>
    <mergeCell ref="D20:E20"/>
    <mergeCell ref="D19:E19"/>
    <mergeCell ref="B12:C12"/>
    <mergeCell ref="D12:E12"/>
    <mergeCell ref="D16:E16"/>
    <mergeCell ref="D17:E17"/>
    <mergeCell ref="D18:E18"/>
    <mergeCell ref="H38:I38"/>
    <mergeCell ref="H37:I37"/>
    <mergeCell ref="D22:E22"/>
    <mergeCell ref="D23:E23"/>
    <mergeCell ref="H33:I33"/>
    <mergeCell ref="D25:E25"/>
    <mergeCell ref="D29:E29"/>
    <mergeCell ref="D27:E27"/>
    <mergeCell ref="H34:I34"/>
    <mergeCell ref="D26:E26"/>
    <mergeCell ref="D24:E24"/>
    <mergeCell ref="D31:E31"/>
    <mergeCell ref="D32:E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8" customWidth="1"/>
    <col min="7" max="7" width="2.21875" style="48" bestFit="1" customWidth="1"/>
    <col min="8" max="8" width="11.88671875" style="72" customWidth="1"/>
    <col min="9" max="9" width="2.21875" style="48" bestFit="1" customWidth="1"/>
    <col min="10" max="10" width="11.88671875" style="48" customWidth="1"/>
    <col min="11" max="11" width="3.109375" style="48" customWidth="1"/>
    <col min="12" max="16384" width="9" style="48"/>
  </cols>
  <sheetData>
    <row r="1" spans="1:12" ht="18.75" customHeight="1">
      <c r="A1" s="860" t="s">
        <v>149</v>
      </c>
      <c r="B1" s="861"/>
      <c r="C1" s="860" t="s">
        <v>14</v>
      </c>
      <c r="D1" s="862"/>
      <c r="E1" s="861"/>
      <c r="H1" s="634" t="s">
        <v>0</v>
      </c>
      <c r="I1" s="875">
        <f>総括表!H4</f>
        <v>0</v>
      </c>
      <c r="J1" s="875"/>
      <c r="K1" s="875"/>
    </row>
    <row r="2" spans="1:12" ht="18.75" customHeight="1">
      <c r="J2" s="620"/>
    </row>
    <row r="3" spans="1:12" ht="18.75" customHeight="1">
      <c r="A3" s="7" t="s">
        <v>589</v>
      </c>
      <c r="B3" s="43" t="s">
        <v>713</v>
      </c>
    </row>
    <row r="4" spans="1:12" ht="11.25" customHeight="1">
      <c r="A4" s="50"/>
    </row>
    <row r="5" spans="1:12" ht="15" customHeight="1">
      <c r="A5" s="50"/>
      <c r="B5" s="881" t="s">
        <v>974</v>
      </c>
      <c r="C5" s="881"/>
      <c r="D5" s="881"/>
      <c r="E5" s="881"/>
    </row>
    <row r="6" spans="1:12" s="1" customFormat="1" ht="15" customHeight="1">
      <c r="A6" s="7"/>
      <c r="B6" s="881"/>
      <c r="C6" s="881"/>
      <c r="D6" s="881"/>
      <c r="E6" s="881"/>
      <c r="H6" s="71" t="s">
        <v>161</v>
      </c>
    </row>
    <row r="7" spans="1:12" s="1" customFormat="1" ht="18.75" customHeight="1">
      <c r="A7" s="7"/>
      <c r="B7" s="881"/>
      <c r="C7" s="881"/>
      <c r="D7" s="881"/>
      <c r="E7" s="881"/>
      <c r="F7" s="635"/>
      <c r="G7" s="6" t="s">
        <v>590</v>
      </c>
      <c r="H7" s="257">
        <v>0.3</v>
      </c>
      <c r="I7" s="6" t="s">
        <v>591</v>
      </c>
      <c r="J7" s="17">
        <f>ROUND(F7*H7,0)</f>
        <v>0</v>
      </c>
      <c r="K7" s="9" t="s">
        <v>592</v>
      </c>
    </row>
    <row r="8" spans="1:12" ht="11.25" customHeight="1">
      <c r="A8" s="50"/>
      <c r="F8" s="49"/>
      <c r="J8" s="69" t="s">
        <v>160</v>
      </c>
    </row>
    <row r="9" spans="1:12" ht="15" customHeight="1">
      <c r="A9" s="50"/>
      <c r="F9" s="49"/>
      <c r="J9" s="49"/>
    </row>
    <row r="10" spans="1:12" ht="18.75" customHeight="1">
      <c r="A10" s="7" t="s">
        <v>593</v>
      </c>
      <c r="B10" s="43" t="s">
        <v>714</v>
      </c>
      <c r="F10" s="49"/>
      <c r="J10" s="49"/>
      <c r="L10" s="9"/>
    </row>
    <row r="11" spans="1:12" ht="11.25" customHeight="1">
      <c r="A11" s="50"/>
      <c r="F11" s="49"/>
      <c r="J11" s="49"/>
      <c r="L11" s="9"/>
    </row>
    <row r="12" spans="1:12" ht="18.75" customHeight="1">
      <c r="A12" s="50"/>
      <c r="B12" s="858" t="s">
        <v>112</v>
      </c>
      <c r="C12" s="859"/>
      <c r="D12" s="858" t="s">
        <v>111</v>
      </c>
      <c r="E12" s="859"/>
      <c r="F12" s="32" t="s">
        <v>110</v>
      </c>
      <c r="G12" s="33"/>
      <c r="H12" s="217" t="s">
        <v>109</v>
      </c>
      <c r="I12" s="33"/>
      <c r="J12" s="32" t="s">
        <v>3</v>
      </c>
      <c r="K12" s="9"/>
      <c r="L12" s="9"/>
    </row>
    <row r="13" spans="1:12" ht="15" customHeight="1">
      <c r="A13" s="50"/>
      <c r="B13" s="31"/>
      <c r="C13" s="30"/>
      <c r="D13" s="29"/>
      <c r="E13" s="28"/>
      <c r="F13" s="27"/>
      <c r="G13" s="25"/>
      <c r="H13" s="216"/>
      <c r="I13" s="25"/>
      <c r="J13" s="24" t="s">
        <v>594</v>
      </c>
      <c r="K13" s="9"/>
      <c r="L13" s="9"/>
    </row>
    <row r="14" spans="1:12" s="1" customFormat="1" ht="15" customHeight="1">
      <c r="B14" s="22">
        <v>1</v>
      </c>
      <c r="C14" s="23" t="s">
        <v>130</v>
      </c>
      <c r="D14" s="84" t="s">
        <v>595</v>
      </c>
      <c r="E14" s="20" t="s">
        <v>129</v>
      </c>
      <c r="F14" s="19"/>
      <c r="G14" s="18" t="s">
        <v>590</v>
      </c>
      <c r="H14" s="62">
        <v>0.06</v>
      </c>
      <c r="I14" s="18" t="s">
        <v>591</v>
      </c>
      <c r="J14" s="17">
        <f>ROUND(F14*H14,0)</f>
        <v>0</v>
      </c>
      <c r="K14" s="9" t="s">
        <v>596</v>
      </c>
      <c r="L14" s="9"/>
    </row>
    <row r="15" spans="1:12" s="1" customFormat="1" ht="15" customHeight="1">
      <c r="B15" s="261"/>
      <c r="C15" s="28"/>
      <c r="D15" s="84" t="s">
        <v>597</v>
      </c>
      <c r="E15" s="20" t="s">
        <v>128</v>
      </c>
      <c r="F15" s="19"/>
      <c r="G15" s="18" t="s">
        <v>590</v>
      </c>
      <c r="H15" s="415">
        <v>5.8000000000000003E-2</v>
      </c>
      <c r="I15" s="33" t="s">
        <v>591</v>
      </c>
      <c r="J15" s="38">
        <f>ROUND(F15*H15,0)</f>
        <v>0</v>
      </c>
      <c r="K15" s="9" t="s">
        <v>598</v>
      </c>
      <c r="L15" s="9"/>
    </row>
    <row r="16" spans="1:12" s="1" customFormat="1" ht="15" customHeight="1">
      <c r="B16" s="22">
        <v>2</v>
      </c>
      <c r="C16" s="23" t="s">
        <v>119</v>
      </c>
      <c r="D16" s="851"/>
      <c r="E16" s="852"/>
      <c r="F16" s="19"/>
      <c r="G16" s="18" t="s">
        <v>590</v>
      </c>
      <c r="H16" s="62">
        <v>7.8E-2</v>
      </c>
      <c r="I16" s="18" t="s">
        <v>591</v>
      </c>
      <c r="J16" s="17">
        <f t="shared" ref="J16:J22" si="0">ROUND(F16*H16,0)</f>
        <v>0</v>
      </c>
      <c r="K16" s="9" t="s">
        <v>599</v>
      </c>
      <c r="L16" s="9"/>
    </row>
    <row r="17" spans="2:12" s="1" customFormat="1" ht="15" customHeight="1">
      <c r="B17" s="22">
        <v>3</v>
      </c>
      <c r="C17" s="23" t="s">
        <v>118</v>
      </c>
      <c r="D17" s="851"/>
      <c r="E17" s="852"/>
      <c r="F17" s="19"/>
      <c r="G17" s="18" t="s">
        <v>590</v>
      </c>
      <c r="H17" s="62">
        <v>9.7000000000000003E-2</v>
      </c>
      <c r="I17" s="18" t="s">
        <v>591</v>
      </c>
      <c r="J17" s="17">
        <f t="shared" si="0"/>
        <v>0</v>
      </c>
      <c r="K17" s="9" t="s">
        <v>600</v>
      </c>
      <c r="L17" s="9"/>
    </row>
    <row r="18" spans="2:12" s="1" customFormat="1" ht="15" customHeight="1">
      <c r="B18" s="22">
        <v>4</v>
      </c>
      <c r="C18" s="23" t="s">
        <v>117</v>
      </c>
      <c r="D18" s="851"/>
      <c r="E18" s="852"/>
      <c r="F18" s="19"/>
      <c r="G18" s="18" t="s">
        <v>590</v>
      </c>
      <c r="H18" s="62">
        <v>0.184</v>
      </c>
      <c r="I18" s="18" t="s">
        <v>591</v>
      </c>
      <c r="J18" s="17">
        <f t="shared" si="0"/>
        <v>0</v>
      </c>
      <c r="K18" s="9" t="s">
        <v>601</v>
      </c>
    </row>
    <row r="19" spans="2:12" s="1" customFormat="1" ht="15" customHeight="1">
      <c r="B19" s="22">
        <v>5</v>
      </c>
      <c r="C19" s="23" t="s">
        <v>107</v>
      </c>
      <c r="D19" s="851"/>
      <c r="E19" s="852"/>
      <c r="F19" s="19"/>
      <c r="G19" s="18" t="s">
        <v>590</v>
      </c>
      <c r="H19" s="62">
        <v>0.221</v>
      </c>
      <c r="I19" s="18" t="s">
        <v>591</v>
      </c>
      <c r="J19" s="17">
        <f t="shared" si="0"/>
        <v>0</v>
      </c>
      <c r="K19" s="9" t="s">
        <v>167</v>
      </c>
    </row>
    <row r="20" spans="2:12" s="1" customFormat="1" ht="15" customHeight="1">
      <c r="B20" s="22">
        <v>6</v>
      </c>
      <c r="C20" s="23" t="s">
        <v>105</v>
      </c>
      <c r="D20" s="851"/>
      <c r="E20" s="852"/>
      <c r="F20" s="19"/>
      <c r="G20" s="18" t="s">
        <v>590</v>
      </c>
      <c r="H20" s="62">
        <v>0.247</v>
      </c>
      <c r="I20" s="18" t="s">
        <v>591</v>
      </c>
      <c r="J20" s="17">
        <f t="shared" si="0"/>
        <v>0</v>
      </c>
      <c r="K20" s="9" t="s">
        <v>166</v>
      </c>
    </row>
    <row r="21" spans="2:12" s="1" customFormat="1" ht="15" customHeight="1">
      <c r="B21" s="22">
        <v>7</v>
      </c>
      <c r="C21" s="23" t="s">
        <v>103</v>
      </c>
      <c r="D21" s="851"/>
      <c r="E21" s="852"/>
      <c r="F21" s="19"/>
      <c r="G21" s="18" t="s">
        <v>590</v>
      </c>
      <c r="H21" s="62">
        <v>0.29799999999999999</v>
      </c>
      <c r="I21" s="18" t="s">
        <v>591</v>
      </c>
      <c r="J21" s="17">
        <f t="shared" si="0"/>
        <v>0</v>
      </c>
      <c r="K21" s="9" t="s">
        <v>165</v>
      </c>
    </row>
    <row r="22" spans="2:12" s="1" customFormat="1" ht="15" customHeight="1">
      <c r="B22" s="21">
        <v>8</v>
      </c>
      <c r="C22" s="20" t="s">
        <v>101</v>
      </c>
      <c r="D22" s="851"/>
      <c r="E22" s="852"/>
      <c r="F22" s="19"/>
      <c r="G22" s="18" t="s">
        <v>590</v>
      </c>
      <c r="H22" s="62">
        <v>0.33500000000000002</v>
      </c>
      <c r="I22" s="18" t="s">
        <v>591</v>
      </c>
      <c r="J22" s="17">
        <f t="shared" si="0"/>
        <v>0</v>
      </c>
      <c r="K22" s="9" t="s">
        <v>164</v>
      </c>
    </row>
    <row r="23" spans="2:12" s="1" customFormat="1" ht="15" customHeight="1">
      <c r="B23" s="21">
        <v>9</v>
      </c>
      <c r="C23" s="20" t="s">
        <v>99</v>
      </c>
      <c r="D23" s="851"/>
      <c r="E23" s="852"/>
      <c r="F23" s="19"/>
      <c r="G23" s="18" t="s">
        <v>590</v>
      </c>
      <c r="H23" s="62">
        <v>0.36099999999999999</v>
      </c>
      <c r="I23" s="18" t="s">
        <v>591</v>
      </c>
      <c r="J23" s="17">
        <f t="shared" ref="J23:J28" si="1">ROUND(F23*H23,0)</f>
        <v>0</v>
      </c>
      <c r="K23" s="9" t="s">
        <v>602</v>
      </c>
    </row>
    <row r="24" spans="2:12" s="1" customFormat="1" ht="15" customHeight="1">
      <c r="B24" s="21">
        <v>10</v>
      </c>
      <c r="C24" s="20" t="s">
        <v>97</v>
      </c>
      <c r="D24" s="851"/>
      <c r="E24" s="852"/>
      <c r="F24" s="19"/>
      <c r="G24" s="18" t="s">
        <v>590</v>
      </c>
      <c r="H24" s="62">
        <v>0.374</v>
      </c>
      <c r="I24" s="18" t="s">
        <v>591</v>
      </c>
      <c r="J24" s="17">
        <f t="shared" si="1"/>
        <v>0</v>
      </c>
      <c r="K24" s="9" t="s">
        <v>171</v>
      </c>
    </row>
    <row r="25" spans="2:12" s="1" customFormat="1" ht="15" customHeight="1">
      <c r="B25" s="21">
        <v>11</v>
      </c>
      <c r="C25" s="20" t="s">
        <v>484</v>
      </c>
      <c r="D25" s="851"/>
      <c r="E25" s="852"/>
      <c r="F25" s="19"/>
      <c r="G25" s="18" t="s">
        <v>590</v>
      </c>
      <c r="H25" s="62">
        <v>0.39600000000000002</v>
      </c>
      <c r="I25" s="18" t="s">
        <v>591</v>
      </c>
      <c r="J25" s="17">
        <f t="shared" si="1"/>
        <v>0</v>
      </c>
      <c r="K25" s="9" t="s">
        <v>604</v>
      </c>
    </row>
    <row r="26" spans="2:12" s="1" customFormat="1" ht="15" customHeight="1">
      <c r="B26" s="21">
        <v>12</v>
      </c>
      <c r="C26" s="20" t="s">
        <v>506</v>
      </c>
      <c r="D26" s="851"/>
      <c r="E26" s="852"/>
      <c r="F26" s="19"/>
      <c r="G26" s="18" t="s">
        <v>590</v>
      </c>
      <c r="H26" s="62">
        <v>0.42399999999999999</v>
      </c>
      <c r="I26" s="18" t="s">
        <v>591</v>
      </c>
      <c r="J26" s="17">
        <f t="shared" si="1"/>
        <v>0</v>
      </c>
      <c r="K26" s="9" t="s">
        <v>605</v>
      </c>
    </row>
    <row r="27" spans="2:12" s="1" customFormat="1" ht="15" customHeight="1">
      <c r="B27" s="21">
        <f t="shared" ref="B27:B32" si="2">B26+1</f>
        <v>13</v>
      </c>
      <c r="C27" s="20" t="s">
        <v>583</v>
      </c>
      <c r="D27" s="851"/>
      <c r="E27" s="852"/>
      <c r="F27" s="19"/>
      <c r="G27" s="18" t="s">
        <v>590</v>
      </c>
      <c r="H27" s="62">
        <v>0.45</v>
      </c>
      <c r="I27" s="18" t="s">
        <v>591</v>
      </c>
      <c r="J27" s="17">
        <f t="shared" si="1"/>
        <v>0</v>
      </c>
      <c r="K27" s="9" t="s">
        <v>606</v>
      </c>
    </row>
    <row r="28" spans="2:12" s="1" customFormat="1" ht="15" customHeight="1">
      <c r="B28" s="21">
        <f t="shared" si="2"/>
        <v>14</v>
      </c>
      <c r="C28" s="20" t="s">
        <v>649</v>
      </c>
      <c r="D28" s="851"/>
      <c r="E28" s="852"/>
      <c r="F28" s="19"/>
      <c r="G28" s="18" t="s">
        <v>93</v>
      </c>
      <c r="H28" s="62">
        <v>0.47499999999999998</v>
      </c>
      <c r="I28" s="18" t="s">
        <v>96</v>
      </c>
      <c r="J28" s="17">
        <f t="shared" si="1"/>
        <v>0</v>
      </c>
      <c r="K28" s="9" t="s">
        <v>671</v>
      </c>
    </row>
    <row r="29" spans="2:12" s="1" customFormat="1" ht="15" customHeight="1">
      <c r="B29" s="21">
        <f t="shared" si="2"/>
        <v>15</v>
      </c>
      <c r="C29" s="20" t="s">
        <v>712</v>
      </c>
      <c r="D29" s="851"/>
      <c r="E29" s="852"/>
      <c r="F29" s="19"/>
      <c r="G29" s="18" t="s">
        <v>93</v>
      </c>
      <c r="H29" s="62">
        <v>0.5</v>
      </c>
      <c r="I29" s="18" t="s">
        <v>96</v>
      </c>
      <c r="J29" s="17">
        <f>ROUND(F29*H29,0)</f>
        <v>0</v>
      </c>
      <c r="K29" s="9" t="s">
        <v>800</v>
      </c>
    </row>
    <row r="30" spans="2:12" s="1" customFormat="1" ht="15" customHeight="1">
      <c r="B30" s="21">
        <f t="shared" si="2"/>
        <v>16</v>
      </c>
      <c r="C30" s="20" t="s">
        <v>788</v>
      </c>
      <c r="D30" s="851"/>
      <c r="E30" s="852"/>
      <c r="F30" s="19"/>
      <c r="G30" s="18" t="s">
        <v>93</v>
      </c>
      <c r="H30" s="62">
        <v>0.5</v>
      </c>
      <c r="I30" s="18" t="s">
        <v>96</v>
      </c>
      <c r="J30" s="17">
        <f>ROUND(F30*H30,0)</f>
        <v>0</v>
      </c>
      <c r="K30" s="9" t="s">
        <v>801</v>
      </c>
    </row>
    <row r="31" spans="2:12" s="1" customFormat="1" ht="15" customHeight="1">
      <c r="B31" s="21">
        <f t="shared" si="2"/>
        <v>17</v>
      </c>
      <c r="C31" s="20" t="s">
        <v>832</v>
      </c>
      <c r="D31" s="851"/>
      <c r="E31" s="852"/>
      <c r="F31" s="19"/>
      <c r="G31" s="18" t="s">
        <v>93</v>
      </c>
      <c r="H31" s="62">
        <v>0.5</v>
      </c>
      <c r="I31" s="18" t="s">
        <v>96</v>
      </c>
      <c r="J31" s="17">
        <f>ROUND(F31*H31,0)</f>
        <v>0</v>
      </c>
      <c r="K31" s="9" t="s">
        <v>849</v>
      </c>
    </row>
    <row r="32" spans="2:12" s="1" customFormat="1" ht="15" customHeight="1" thickBot="1">
      <c r="B32" s="21">
        <f t="shared" si="2"/>
        <v>18</v>
      </c>
      <c r="C32" s="20" t="s">
        <v>969</v>
      </c>
      <c r="D32" s="851"/>
      <c r="E32" s="852"/>
      <c r="F32" s="19"/>
      <c r="G32" s="18" t="s">
        <v>93</v>
      </c>
      <c r="H32" s="62">
        <v>0.5</v>
      </c>
      <c r="I32" s="18" t="s">
        <v>96</v>
      </c>
      <c r="J32" s="17">
        <f>ROUND(F32*H32,0)</f>
        <v>0</v>
      </c>
      <c r="K32" s="9" t="s">
        <v>975</v>
      </c>
    </row>
    <row r="33" spans="1:11" s="1" customFormat="1" ht="15" customHeight="1">
      <c r="B33" s="46"/>
      <c r="C33" s="16"/>
      <c r="D33" s="15"/>
      <c r="E33" s="15"/>
      <c r="F33" s="45"/>
      <c r="G33" s="13"/>
      <c r="H33" s="853" t="s">
        <v>873</v>
      </c>
      <c r="I33" s="854"/>
      <c r="J33" s="11"/>
      <c r="K33" s="9"/>
    </row>
    <row r="34" spans="1:11" s="1" customFormat="1" ht="18.75" customHeight="1" thickBot="1">
      <c r="B34" s="44"/>
      <c r="C34" s="9"/>
      <c r="D34" s="9"/>
      <c r="E34" s="9"/>
      <c r="F34" s="9"/>
      <c r="G34" s="9"/>
      <c r="H34" s="855" t="s">
        <v>94</v>
      </c>
      <c r="I34" s="856"/>
      <c r="J34" s="10">
        <f>SUM(J14:J32)</f>
        <v>0</v>
      </c>
      <c r="K34" s="9" t="s">
        <v>607</v>
      </c>
    </row>
    <row r="35" spans="1:11" s="1" customFormat="1" ht="18.75" customHeight="1">
      <c r="B35" s="43"/>
      <c r="H35" s="71"/>
      <c r="J35" s="3"/>
    </row>
    <row r="36" spans="1:11" s="1" customFormat="1" ht="18.75" customHeight="1" thickBot="1">
      <c r="B36" s="44"/>
      <c r="C36" s="9"/>
      <c r="D36" s="9"/>
      <c r="E36" s="9"/>
      <c r="F36" s="9"/>
      <c r="G36" s="45"/>
      <c r="H36" s="259"/>
      <c r="I36" s="13"/>
      <c r="J36" s="14"/>
      <c r="K36" s="9"/>
    </row>
    <row r="37" spans="1:11" ht="18.75" customHeight="1">
      <c r="A37" s="1"/>
      <c r="B37" s="44"/>
      <c r="C37" s="9"/>
      <c r="D37" s="9"/>
      <c r="E37" s="9"/>
      <c r="F37" s="9"/>
      <c r="G37" s="45"/>
      <c r="H37" s="853" t="s">
        <v>608</v>
      </c>
      <c r="I37" s="854"/>
      <c r="J37" s="11"/>
      <c r="K37" s="9"/>
    </row>
    <row r="38" spans="1:11" ht="18.75" customHeight="1" thickBot="1">
      <c r="H38" s="871" t="s">
        <v>170</v>
      </c>
      <c r="I38" s="872"/>
      <c r="J38" s="10">
        <f>SUM(J7,J34)</f>
        <v>0</v>
      </c>
      <c r="K38" s="9" t="s">
        <v>644</v>
      </c>
    </row>
  </sheetData>
  <mergeCells count="27">
    <mergeCell ref="D28:E28"/>
    <mergeCell ref="D29:E29"/>
    <mergeCell ref="H37:I37"/>
    <mergeCell ref="D22:E22"/>
    <mergeCell ref="D23:E23"/>
    <mergeCell ref="D24:E24"/>
    <mergeCell ref="D26:E26"/>
    <mergeCell ref="D25:E25"/>
    <mergeCell ref="D30:E30"/>
    <mergeCell ref="D31:E31"/>
    <mergeCell ref="D32:E32"/>
    <mergeCell ref="H38:I38"/>
    <mergeCell ref="A1:B1"/>
    <mergeCell ref="C1:E1"/>
    <mergeCell ref="I1:K1"/>
    <mergeCell ref="B5:E7"/>
    <mergeCell ref="D17:E17"/>
    <mergeCell ref="D12:E12"/>
    <mergeCell ref="D16:E16"/>
    <mergeCell ref="B12:C12"/>
    <mergeCell ref="D19:E19"/>
    <mergeCell ref="D20:E20"/>
    <mergeCell ref="D18:E18"/>
    <mergeCell ref="H33:I33"/>
    <mergeCell ref="D21:E21"/>
    <mergeCell ref="D27:E27"/>
    <mergeCell ref="H34:I3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Q36"/>
  <sheetViews>
    <sheetView showGridLines="0" view="pageBreakPreview" zoomScaleNormal="115" zoomScaleSheetLayoutView="100" workbookViewId="0">
      <selection activeCell="I1" sqref="I1:K1"/>
    </sheetView>
  </sheetViews>
  <sheetFormatPr defaultColWidth="9" defaultRowHeight="18.75" customHeight="1"/>
  <cols>
    <col min="1" max="1" width="3.77734375" style="299" customWidth="1"/>
    <col min="2" max="2" width="5.77734375" style="300" customWidth="1"/>
    <col min="3" max="3" width="7.44140625" style="299" bestFit="1" customWidth="1"/>
    <col min="4" max="4" width="3" style="299" bestFit="1" customWidth="1"/>
    <col min="5" max="5" width="12" style="299" customWidth="1"/>
    <col min="6" max="6" width="11.88671875" style="299" customWidth="1"/>
    <col min="7" max="7" width="2.21875" style="299" bestFit="1" customWidth="1"/>
    <col min="8" max="8" width="11.88671875" style="299" customWidth="1"/>
    <col min="9" max="9" width="2.21875" style="299" bestFit="1" customWidth="1"/>
    <col min="10" max="10" width="11.88671875" style="299" customWidth="1"/>
    <col min="11" max="11" width="3.109375" style="299" customWidth="1"/>
    <col min="12" max="69" width="9" style="299"/>
    <col min="70" max="16384" width="9" style="48"/>
  </cols>
  <sheetData>
    <row r="1" spans="1:69" ht="18.75" customHeight="1">
      <c r="A1" s="884" t="s">
        <v>149</v>
      </c>
      <c r="B1" s="885"/>
      <c r="C1" s="884" t="s">
        <v>43</v>
      </c>
      <c r="D1" s="886"/>
      <c r="E1" s="885"/>
      <c r="H1" s="337" t="s">
        <v>0</v>
      </c>
      <c r="I1" s="891">
        <f>総括表!H4</f>
        <v>0</v>
      </c>
      <c r="J1" s="891"/>
      <c r="K1" s="891"/>
    </row>
    <row r="2" spans="1:69" ht="18.75" customHeight="1">
      <c r="J2" s="335"/>
    </row>
    <row r="3" spans="1:69" ht="18.75" customHeight="1">
      <c r="A3" s="329" t="s">
        <v>574</v>
      </c>
      <c r="B3" s="328" t="s">
        <v>489</v>
      </c>
    </row>
    <row r="4" spans="1:69" ht="11.25" customHeight="1">
      <c r="A4" s="325"/>
    </row>
    <row r="5" spans="1:69" ht="18.75" customHeight="1">
      <c r="A5" s="325"/>
      <c r="B5" s="892" t="s">
        <v>152</v>
      </c>
      <c r="C5" s="893"/>
      <c r="D5" s="892" t="s">
        <v>111</v>
      </c>
      <c r="E5" s="893"/>
      <c r="F5" s="313" t="s">
        <v>244</v>
      </c>
      <c r="G5" s="313"/>
      <c r="H5" s="313" t="s">
        <v>109</v>
      </c>
      <c r="I5" s="313"/>
      <c r="J5" s="313" t="s">
        <v>3</v>
      </c>
      <c r="K5" s="301"/>
    </row>
    <row r="6" spans="1:69" ht="15" customHeight="1">
      <c r="A6" s="325"/>
      <c r="B6" s="324"/>
      <c r="C6" s="323"/>
      <c r="D6" s="322"/>
      <c r="E6" s="321"/>
      <c r="F6" s="319"/>
      <c r="G6" s="319"/>
      <c r="H6" s="319"/>
      <c r="I6" s="319"/>
      <c r="J6" s="333" t="s">
        <v>533</v>
      </c>
      <c r="K6" s="301"/>
    </row>
    <row r="7" spans="1:69" s="1" customFormat="1" ht="15" customHeight="1">
      <c r="A7" s="303"/>
      <c r="B7" s="598">
        <v>1</v>
      </c>
      <c r="C7" s="494" t="s">
        <v>130</v>
      </c>
      <c r="D7" s="882"/>
      <c r="E7" s="883"/>
      <c r="F7" s="315"/>
      <c r="G7" s="314" t="s">
        <v>528</v>
      </c>
      <c r="H7" s="62">
        <v>0.08</v>
      </c>
      <c r="I7" s="314" t="s">
        <v>531</v>
      </c>
      <c r="J7" s="312">
        <f t="shared" ref="J7:J12" si="0">ROUND(F7*H7,0)</f>
        <v>0</v>
      </c>
      <c r="K7" s="301" t="s">
        <v>532</v>
      </c>
      <c r="L7" s="301"/>
      <c r="M7" s="568"/>
      <c r="N7" s="568"/>
      <c r="O7" s="568"/>
      <c r="P7" s="568"/>
      <c r="Q7" s="568"/>
      <c r="R7" s="568"/>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row>
    <row r="8" spans="1:69" s="1" customFormat="1" ht="15" customHeight="1">
      <c r="A8" s="303"/>
      <c r="B8" s="598">
        <v>2</v>
      </c>
      <c r="C8" s="494" t="s">
        <v>119</v>
      </c>
      <c r="D8" s="882"/>
      <c r="E8" s="883"/>
      <c r="F8" s="315"/>
      <c r="G8" s="314" t="s">
        <v>528</v>
      </c>
      <c r="H8" s="62">
        <v>9.4E-2</v>
      </c>
      <c r="I8" s="314" t="s">
        <v>531</v>
      </c>
      <c r="J8" s="312">
        <f t="shared" si="0"/>
        <v>0</v>
      </c>
      <c r="K8" s="301" t="s">
        <v>544</v>
      </c>
      <c r="L8" s="301"/>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row>
    <row r="9" spans="1:69" s="1" customFormat="1" ht="15" customHeight="1">
      <c r="A9" s="303"/>
      <c r="B9" s="598">
        <v>3</v>
      </c>
      <c r="C9" s="494" t="s">
        <v>118</v>
      </c>
      <c r="D9" s="882"/>
      <c r="E9" s="883"/>
      <c r="F9" s="315"/>
      <c r="G9" s="314" t="s">
        <v>528</v>
      </c>
      <c r="H9" s="62">
        <v>0.11799999999999999</v>
      </c>
      <c r="I9" s="314" t="s">
        <v>531</v>
      </c>
      <c r="J9" s="312">
        <f t="shared" si="0"/>
        <v>0</v>
      </c>
      <c r="K9" s="301" t="s">
        <v>552</v>
      </c>
      <c r="L9" s="301"/>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row>
    <row r="10" spans="1:69" s="1" customFormat="1" ht="15" customHeight="1">
      <c r="A10" s="303"/>
      <c r="B10" s="598">
        <v>4</v>
      </c>
      <c r="C10" s="494" t="s">
        <v>117</v>
      </c>
      <c r="D10" s="882"/>
      <c r="E10" s="883"/>
      <c r="F10" s="315"/>
      <c r="G10" s="314" t="s">
        <v>528</v>
      </c>
      <c r="H10" s="62">
        <v>0.14099999999999999</v>
      </c>
      <c r="I10" s="314" t="s">
        <v>531</v>
      </c>
      <c r="J10" s="312">
        <f t="shared" si="0"/>
        <v>0</v>
      </c>
      <c r="K10" s="301" t="s">
        <v>551</v>
      </c>
      <c r="L10" s="301"/>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row>
    <row r="11" spans="1:69" s="1" customFormat="1" ht="15" customHeight="1">
      <c r="A11" s="303"/>
      <c r="B11" s="598">
        <v>5</v>
      </c>
      <c r="C11" s="494" t="s">
        <v>107</v>
      </c>
      <c r="D11" s="882"/>
      <c r="E11" s="883"/>
      <c r="F11" s="315"/>
      <c r="G11" s="314" t="s">
        <v>528</v>
      </c>
      <c r="H11" s="62">
        <v>0.16700000000000001</v>
      </c>
      <c r="I11" s="314" t="s">
        <v>531</v>
      </c>
      <c r="J11" s="312">
        <f t="shared" si="0"/>
        <v>0</v>
      </c>
      <c r="K11" s="301" t="s">
        <v>550</v>
      </c>
      <c r="L11" s="301"/>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row>
    <row r="12" spans="1:69" s="1" customFormat="1" ht="15" customHeight="1" thickBot="1">
      <c r="A12" s="303"/>
      <c r="B12" s="597">
        <v>6</v>
      </c>
      <c r="C12" s="569" t="s">
        <v>105</v>
      </c>
      <c r="D12" s="882"/>
      <c r="E12" s="883"/>
      <c r="F12" s="315"/>
      <c r="G12" s="314" t="s">
        <v>528</v>
      </c>
      <c r="H12" s="62">
        <v>0.188</v>
      </c>
      <c r="I12" s="314" t="s">
        <v>531</v>
      </c>
      <c r="J12" s="312">
        <f t="shared" si="0"/>
        <v>0</v>
      </c>
      <c r="K12" s="301" t="s">
        <v>549</v>
      </c>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row>
    <row r="13" spans="1:69" s="1" customFormat="1" ht="15" customHeight="1">
      <c r="A13" s="303"/>
      <c r="B13" s="311"/>
      <c r="C13" s="310"/>
      <c r="D13" s="309"/>
      <c r="E13" s="309"/>
      <c r="F13" s="307"/>
      <c r="G13" s="308"/>
      <c r="H13" s="887" t="s">
        <v>578</v>
      </c>
      <c r="I13" s="888"/>
      <c r="J13" s="304"/>
      <c r="K13" s="301"/>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row>
    <row r="14" spans="1:69" s="1" customFormat="1" ht="15" customHeight="1" thickBot="1">
      <c r="A14" s="303"/>
      <c r="B14" s="306"/>
      <c r="C14" s="301"/>
      <c r="D14" s="301"/>
      <c r="E14" s="301"/>
      <c r="F14" s="332"/>
      <c r="G14" s="301"/>
      <c r="H14" s="889" t="s">
        <v>94</v>
      </c>
      <c r="I14" s="890"/>
      <c r="J14" s="302">
        <f>SUM(J7:J12)</f>
        <v>0</v>
      </c>
      <c r="K14" s="301" t="s">
        <v>573</v>
      </c>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row>
    <row r="15" spans="1:69" s="1" customFormat="1" ht="18.75" customHeight="1">
      <c r="A15" s="303"/>
      <c r="B15" s="328"/>
      <c r="C15" s="303"/>
      <c r="D15" s="303"/>
      <c r="E15" s="303"/>
      <c r="F15" s="338"/>
      <c r="G15" s="303"/>
      <c r="H15" s="303"/>
      <c r="I15" s="303"/>
      <c r="J15" s="338"/>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row>
    <row r="16" spans="1:69" ht="18.75" customHeight="1">
      <c r="A16" s="329" t="s">
        <v>572</v>
      </c>
      <c r="B16" s="328" t="s">
        <v>488</v>
      </c>
      <c r="F16" s="327"/>
      <c r="J16" s="327"/>
    </row>
    <row r="17" spans="1:69" ht="11.25" customHeight="1">
      <c r="A17" s="325"/>
      <c r="F17" s="327"/>
      <c r="J17" s="327"/>
    </row>
    <row r="18" spans="1:69" ht="18.75" customHeight="1">
      <c r="A18" s="325"/>
      <c r="B18" s="892" t="s">
        <v>152</v>
      </c>
      <c r="C18" s="893"/>
      <c r="D18" s="892" t="s">
        <v>111</v>
      </c>
      <c r="E18" s="893"/>
      <c r="F18" s="326" t="s">
        <v>244</v>
      </c>
      <c r="G18" s="313"/>
      <c r="H18" s="313" t="s">
        <v>109</v>
      </c>
      <c r="I18" s="313"/>
      <c r="J18" s="326" t="s">
        <v>3</v>
      </c>
      <c r="K18" s="301"/>
    </row>
    <row r="19" spans="1:69" ht="15" customHeight="1">
      <c r="A19" s="325"/>
      <c r="B19" s="324"/>
      <c r="C19" s="323"/>
      <c r="D19" s="322"/>
      <c r="E19" s="321"/>
      <c r="F19" s="320"/>
      <c r="G19" s="319"/>
      <c r="H19" s="319"/>
      <c r="I19" s="319"/>
      <c r="J19" s="318" t="s">
        <v>533</v>
      </c>
      <c r="K19" s="301"/>
    </row>
    <row r="20" spans="1:69" s="1" customFormat="1" ht="15" customHeight="1">
      <c r="A20" s="303"/>
      <c r="B20" s="331">
        <v>1</v>
      </c>
      <c r="C20" s="330" t="s">
        <v>139</v>
      </c>
      <c r="D20" s="882"/>
      <c r="E20" s="883"/>
      <c r="F20" s="315"/>
      <c r="G20" s="314" t="s">
        <v>528</v>
      </c>
      <c r="H20" s="62">
        <v>2.5999999999999999E-2</v>
      </c>
      <c r="I20" s="314" t="s">
        <v>531</v>
      </c>
      <c r="J20" s="312">
        <f t="shared" ref="J20:J30" si="1">ROUND(F20*H20,0)</f>
        <v>0</v>
      </c>
      <c r="K20" s="301" t="s">
        <v>532</v>
      </c>
      <c r="L20" s="563"/>
      <c r="M20" s="568"/>
      <c r="N20" s="568"/>
      <c r="O20" s="568"/>
      <c r="P20" s="568"/>
      <c r="Q20" s="568"/>
      <c r="R20" s="568"/>
      <c r="S20" s="568"/>
      <c r="T20" s="568"/>
      <c r="U20" s="568"/>
      <c r="V20" s="568"/>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row>
    <row r="21" spans="1:69" s="1" customFormat="1" ht="15" customHeight="1">
      <c r="A21" s="303"/>
      <c r="B21" s="331">
        <v>2</v>
      </c>
      <c r="C21" s="330" t="s">
        <v>138</v>
      </c>
      <c r="D21" s="882"/>
      <c r="E21" s="883"/>
      <c r="F21" s="315"/>
      <c r="G21" s="314" t="s">
        <v>528</v>
      </c>
      <c r="H21" s="62">
        <v>2.8000000000000001E-2</v>
      </c>
      <c r="I21" s="314" t="s">
        <v>531</v>
      </c>
      <c r="J21" s="312">
        <f t="shared" si="1"/>
        <v>0</v>
      </c>
      <c r="K21" s="301" t="s">
        <v>544</v>
      </c>
      <c r="L21" s="301"/>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row>
    <row r="22" spans="1:69" s="1" customFormat="1" ht="15" customHeight="1">
      <c r="A22" s="303"/>
      <c r="B22" s="331">
        <v>3</v>
      </c>
      <c r="C22" s="330" t="s">
        <v>133</v>
      </c>
      <c r="D22" s="882"/>
      <c r="E22" s="883"/>
      <c r="F22" s="315"/>
      <c r="G22" s="314" t="s">
        <v>528</v>
      </c>
      <c r="H22" s="62">
        <v>0.06</v>
      </c>
      <c r="I22" s="314" t="s">
        <v>531</v>
      </c>
      <c r="J22" s="312">
        <f t="shared" si="1"/>
        <v>0</v>
      </c>
      <c r="K22" s="301" t="s">
        <v>552</v>
      </c>
      <c r="L22" s="301"/>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row>
    <row r="23" spans="1:69" s="1" customFormat="1" ht="15" customHeight="1">
      <c r="A23" s="303"/>
      <c r="B23" s="331">
        <v>4</v>
      </c>
      <c r="C23" s="330" t="s">
        <v>132</v>
      </c>
      <c r="D23" s="882"/>
      <c r="E23" s="883"/>
      <c r="F23" s="315"/>
      <c r="G23" s="314" t="s">
        <v>528</v>
      </c>
      <c r="H23" s="62">
        <v>7.0000000000000007E-2</v>
      </c>
      <c r="I23" s="314" t="s">
        <v>531</v>
      </c>
      <c r="J23" s="312">
        <f t="shared" si="1"/>
        <v>0</v>
      </c>
      <c r="K23" s="301" t="s">
        <v>551</v>
      </c>
      <c r="L23" s="301"/>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3"/>
    </row>
    <row r="24" spans="1:69" s="1" customFormat="1" ht="15" customHeight="1">
      <c r="A24" s="303"/>
      <c r="B24" s="331">
        <v>5</v>
      </c>
      <c r="C24" s="330" t="s">
        <v>131</v>
      </c>
      <c r="D24" s="882"/>
      <c r="E24" s="883"/>
      <c r="F24" s="315"/>
      <c r="G24" s="314" t="s">
        <v>528</v>
      </c>
      <c r="H24" s="62">
        <v>0.09</v>
      </c>
      <c r="I24" s="314" t="s">
        <v>531</v>
      </c>
      <c r="J24" s="312">
        <f t="shared" si="1"/>
        <v>0</v>
      </c>
      <c r="K24" s="301" t="s">
        <v>550</v>
      </c>
      <c r="L24" s="301"/>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row>
    <row r="25" spans="1:69" s="1" customFormat="1" ht="15" customHeight="1">
      <c r="A25" s="303"/>
      <c r="B25" s="331">
        <v>6</v>
      </c>
      <c r="C25" s="330" t="s">
        <v>130</v>
      </c>
      <c r="D25" s="882"/>
      <c r="E25" s="883"/>
      <c r="F25" s="315"/>
      <c r="G25" s="314" t="s">
        <v>528</v>
      </c>
      <c r="H25" s="62">
        <v>0.11899999999999999</v>
      </c>
      <c r="I25" s="314" t="s">
        <v>531</v>
      </c>
      <c r="J25" s="312">
        <f t="shared" si="1"/>
        <v>0</v>
      </c>
      <c r="K25" s="301" t="s">
        <v>549</v>
      </c>
      <c r="L25" s="301"/>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row>
    <row r="26" spans="1:69" s="1" customFormat="1" ht="15" customHeight="1">
      <c r="A26" s="303"/>
      <c r="B26" s="331">
        <v>7</v>
      </c>
      <c r="C26" s="330" t="s">
        <v>119</v>
      </c>
      <c r="D26" s="882"/>
      <c r="E26" s="883"/>
      <c r="F26" s="315"/>
      <c r="G26" s="314" t="s">
        <v>528</v>
      </c>
      <c r="H26" s="62">
        <v>0.13700000000000001</v>
      </c>
      <c r="I26" s="314" t="s">
        <v>531</v>
      </c>
      <c r="J26" s="312">
        <f t="shared" si="1"/>
        <v>0</v>
      </c>
      <c r="K26" s="301" t="s">
        <v>557</v>
      </c>
      <c r="L26" s="301"/>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row>
    <row r="27" spans="1:69" s="1" customFormat="1" ht="15" customHeight="1">
      <c r="A27" s="303"/>
      <c r="B27" s="331">
        <v>8</v>
      </c>
      <c r="C27" s="330" t="s">
        <v>118</v>
      </c>
      <c r="D27" s="882"/>
      <c r="E27" s="883"/>
      <c r="F27" s="315"/>
      <c r="G27" s="314" t="s">
        <v>528</v>
      </c>
      <c r="H27" s="62">
        <v>0.16400000000000001</v>
      </c>
      <c r="I27" s="314" t="s">
        <v>531</v>
      </c>
      <c r="J27" s="312">
        <f t="shared" si="1"/>
        <v>0</v>
      </c>
      <c r="K27" s="301" t="s">
        <v>547</v>
      </c>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row>
    <row r="28" spans="1:69" s="1" customFormat="1" ht="15" customHeight="1">
      <c r="A28" s="303"/>
      <c r="B28" s="331">
        <v>9</v>
      </c>
      <c r="C28" s="330" t="s">
        <v>117</v>
      </c>
      <c r="D28" s="882"/>
      <c r="E28" s="883"/>
      <c r="F28" s="315"/>
      <c r="G28" s="314" t="s">
        <v>528</v>
      </c>
      <c r="H28" s="62">
        <v>0.18099999999999999</v>
      </c>
      <c r="I28" s="314" t="s">
        <v>531</v>
      </c>
      <c r="J28" s="312">
        <f t="shared" si="1"/>
        <v>0</v>
      </c>
      <c r="K28" s="301" t="s">
        <v>556</v>
      </c>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row>
    <row r="29" spans="1:69" s="1" customFormat="1" ht="15" customHeight="1">
      <c r="A29" s="303"/>
      <c r="B29" s="331">
        <v>10</v>
      </c>
      <c r="C29" s="330" t="s">
        <v>107</v>
      </c>
      <c r="D29" s="882"/>
      <c r="E29" s="883"/>
      <c r="F29" s="315"/>
      <c r="G29" s="314" t="s">
        <v>528</v>
      </c>
      <c r="H29" s="62">
        <v>0.16700000000000001</v>
      </c>
      <c r="I29" s="314" t="s">
        <v>531</v>
      </c>
      <c r="J29" s="312">
        <f t="shared" si="1"/>
        <v>0</v>
      </c>
      <c r="K29" s="301" t="s">
        <v>562</v>
      </c>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row>
    <row r="30" spans="1:69" s="1" customFormat="1" ht="15" customHeight="1" thickBot="1">
      <c r="A30" s="303"/>
      <c r="B30" s="317">
        <v>11</v>
      </c>
      <c r="C30" s="316" t="s">
        <v>105</v>
      </c>
      <c r="D30" s="882"/>
      <c r="E30" s="883"/>
      <c r="F30" s="315"/>
      <c r="G30" s="314" t="s">
        <v>528</v>
      </c>
      <c r="H30" s="62">
        <v>0.188</v>
      </c>
      <c r="I30" s="314" t="s">
        <v>531</v>
      </c>
      <c r="J30" s="312">
        <f t="shared" si="1"/>
        <v>0</v>
      </c>
      <c r="K30" s="301" t="s">
        <v>561</v>
      </c>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row>
    <row r="31" spans="1:69" s="1" customFormat="1" ht="15" customHeight="1">
      <c r="A31" s="303"/>
      <c r="B31" s="311"/>
      <c r="C31" s="310"/>
      <c r="D31" s="309"/>
      <c r="E31" s="309"/>
      <c r="F31" s="305"/>
      <c r="G31" s="308"/>
      <c r="H31" s="887" t="s">
        <v>577</v>
      </c>
      <c r="I31" s="888"/>
      <c r="J31" s="304"/>
      <c r="K31" s="301"/>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row>
    <row r="32" spans="1:69" s="1" customFormat="1" ht="15" customHeight="1" thickBot="1">
      <c r="A32" s="303"/>
      <c r="B32" s="306"/>
      <c r="C32" s="301"/>
      <c r="D32" s="301"/>
      <c r="E32" s="301"/>
      <c r="F32" s="301"/>
      <c r="G32" s="301"/>
      <c r="H32" s="889" t="s">
        <v>94</v>
      </c>
      <c r="I32" s="890"/>
      <c r="J32" s="302">
        <f>SUM(J20:J30)</f>
        <v>0</v>
      </c>
      <c r="K32" s="301" t="s">
        <v>571</v>
      </c>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row>
    <row r="33" spans="1:69" s="1" customFormat="1" ht="18.75" customHeight="1">
      <c r="A33" s="303"/>
      <c r="B33" s="328"/>
      <c r="C33" s="303"/>
      <c r="D33" s="303"/>
      <c r="E33" s="303"/>
      <c r="F33" s="303"/>
      <c r="G33" s="303"/>
      <c r="H33" s="303"/>
      <c r="I33" s="303"/>
      <c r="J33" s="338"/>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row>
    <row r="34" spans="1:69" s="1" customFormat="1" ht="18.75" customHeight="1" thickBot="1">
      <c r="A34" s="303"/>
      <c r="B34" s="306"/>
      <c r="C34" s="301"/>
      <c r="D34" s="301"/>
      <c r="E34" s="301"/>
      <c r="F34" s="301"/>
      <c r="G34" s="305"/>
      <c r="H34" s="308"/>
      <c r="I34" s="308"/>
      <c r="J34" s="307"/>
      <c r="K34" s="301"/>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row>
    <row r="35" spans="1:69" s="1" customFormat="1" ht="18.75" customHeight="1">
      <c r="A35" s="303"/>
      <c r="B35" s="306"/>
      <c r="C35" s="301"/>
      <c r="D35" s="301"/>
      <c r="E35" s="301"/>
      <c r="F35" s="301"/>
      <c r="G35" s="305"/>
      <c r="H35" s="894" t="s">
        <v>576</v>
      </c>
      <c r="I35" s="895"/>
      <c r="J35" s="304"/>
      <c r="K35" s="301"/>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row>
    <row r="36" spans="1:69" ht="18.75" customHeight="1" thickBot="1">
      <c r="H36" s="896" t="s">
        <v>487</v>
      </c>
      <c r="I36" s="897"/>
      <c r="J36" s="302">
        <f>SUM(J14,J32)</f>
        <v>0</v>
      </c>
      <c r="K36" s="301" t="s">
        <v>575</v>
      </c>
    </row>
  </sheetData>
  <mergeCells count="30">
    <mergeCell ref="H36:I36"/>
    <mergeCell ref="D27:E27"/>
    <mergeCell ref="D28:E28"/>
    <mergeCell ref="D29:E29"/>
    <mergeCell ref="D30:E30"/>
    <mergeCell ref="H31:I31"/>
    <mergeCell ref="H32:I32"/>
    <mergeCell ref="D24:E24"/>
    <mergeCell ref="D25:E25"/>
    <mergeCell ref="D26:E26"/>
    <mergeCell ref="H35:I35"/>
    <mergeCell ref="D20:E20"/>
    <mergeCell ref="D21:E21"/>
    <mergeCell ref="D22:E22"/>
    <mergeCell ref="D23:E23"/>
    <mergeCell ref="B18:C18"/>
    <mergeCell ref="D18:E18"/>
    <mergeCell ref="D10:E10"/>
    <mergeCell ref="D11:E11"/>
    <mergeCell ref="D12:E12"/>
    <mergeCell ref="D9:E9"/>
    <mergeCell ref="A1:B1"/>
    <mergeCell ref="C1:E1"/>
    <mergeCell ref="H13:I13"/>
    <mergeCell ref="H14:I14"/>
    <mergeCell ref="I1:K1"/>
    <mergeCell ref="B5:C5"/>
    <mergeCell ref="D5:E5"/>
    <mergeCell ref="D7:E7"/>
    <mergeCell ref="D8:E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3"/>
  <sheetViews>
    <sheetView showGridLines="0" view="pageBreakPreview" topLeftCell="A130" zoomScaleSheetLayoutView="100" workbookViewId="0">
      <selection activeCell="I146" sqref="I146"/>
    </sheetView>
  </sheetViews>
  <sheetFormatPr defaultColWidth="9" defaultRowHeight="18.75" customHeight="1"/>
  <cols>
    <col min="1" max="1" width="3.109375" style="557" customWidth="1"/>
    <col min="2" max="2" width="5.77734375" style="558" customWidth="1"/>
    <col min="3" max="3" width="8.6640625" style="557" customWidth="1"/>
    <col min="4" max="4" width="7.33203125" style="557" customWidth="1"/>
    <col min="5" max="5" width="16" style="557" customWidth="1"/>
    <col min="6" max="6" width="15" style="442" customWidth="1"/>
    <col min="7" max="7" width="11.88671875" style="557" customWidth="1"/>
    <col min="8" max="8" width="2.21875" style="557" bestFit="1" customWidth="1"/>
    <col min="9" max="9" width="11.88671875" style="443" customWidth="1"/>
    <col min="10" max="10" width="2.21875" style="557" bestFit="1" customWidth="1"/>
    <col min="11" max="11" width="11.88671875" style="452" customWidth="1"/>
    <col min="12" max="12" width="3.44140625" style="557" customWidth="1"/>
    <col min="13" max="13" width="2.21875" style="543" customWidth="1"/>
    <col min="14" max="15" width="6.33203125" style="543" customWidth="1"/>
    <col min="16" max="69" width="9" style="557"/>
    <col min="70" max="16384" width="9" style="48"/>
  </cols>
  <sheetData>
    <row r="1" spans="1:25" s="48" customFormat="1" ht="18.75" customHeight="1">
      <c r="A1" s="884" t="s">
        <v>149</v>
      </c>
      <c r="B1" s="885"/>
      <c r="C1" s="884" t="s">
        <v>207</v>
      </c>
      <c r="D1" s="886"/>
      <c r="E1" s="886"/>
      <c r="F1" s="885"/>
      <c r="G1" s="557"/>
      <c r="H1" s="557"/>
      <c r="I1" s="684" t="s">
        <v>0</v>
      </c>
      <c r="J1" s="891">
        <f>総括表!H4</f>
        <v>0</v>
      </c>
      <c r="K1" s="891"/>
      <c r="L1" s="891"/>
      <c r="M1" s="543"/>
      <c r="N1" s="543"/>
      <c r="O1" s="543"/>
      <c r="P1" s="557"/>
      <c r="Q1" s="557"/>
      <c r="R1" s="557"/>
      <c r="S1" s="557"/>
      <c r="T1" s="557"/>
      <c r="U1" s="557"/>
      <c r="V1" s="557"/>
      <c r="W1" s="557"/>
      <c r="X1" s="557"/>
      <c r="Y1" s="557"/>
    </row>
    <row r="2" spans="1:25" s="48" customFormat="1" ht="18.75" customHeight="1">
      <c r="A2" s="557"/>
      <c r="B2" s="558"/>
      <c r="C2" s="557"/>
      <c r="D2" s="557"/>
      <c r="E2" s="557"/>
      <c r="F2" s="442"/>
      <c r="G2" s="557"/>
      <c r="H2" s="557"/>
      <c r="I2" s="443"/>
      <c r="J2" s="557"/>
      <c r="K2" s="444"/>
      <c r="L2" s="557"/>
      <c r="M2" s="543"/>
      <c r="N2" s="543"/>
      <c r="O2" s="543"/>
      <c r="P2" s="557"/>
      <c r="Q2" s="557"/>
      <c r="R2" s="557"/>
      <c r="S2" s="557"/>
      <c r="T2" s="557"/>
      <c r="U2" s="557"/>
      <c r="V2" s="557"/>
      <c r="W2" s="557"/>
      <c r="X2" s="557"/>
      <c r="Y2" s="557"/>
    </row>
    <row r="3" spans="1:25" s="48" customFormat="1" ht="18.75" customHeight="1">
      <c r="A3" s="445" t="s">
        <v>1</v>
      </c>
      <c r="B3" s="446" t="s">
        <v>206</v>
      </c>
      <c r="C3" s="557"/>
      <c r="D3" s="557"/>
      <c r="E3" s="557"/>
      <c r="F3" s="442"/>
      <c r="G3" s="557"/>
      <c r="H3" s="557"/>
      <c r="I3" s="443"/>
      <c r="J3" s="557"/>
      <c r="K3" s="444"/>
      <c r="L3" s="557"/>
      <c r="M3" s="543"/>
      <c r="N3" s="544"/>
      <c r="O3" s="544"/>
      <c r="P3" s="379"/>
      <c r="Q3" s="898"/>
      <c r="R3" s="898"/>
      <c r="S3" s="670"/>
      <c r="T3" s="898"/>
      <c r="U3" s="898"/>
      <c r="V3" s="670"/>
      <c r="W3" s="666"/>
      <c r="X3" s="375"/>
      <c r="Y3" s="557"/>
    </row>
    <row r="4" spans="1:25" s="48" customFormat="1" ht="6.75" customHeight="1">
      <c r="A4" s="445"/>
      <c r="B4" s="446"/>
      <c r="C4" s="557"/>
      <c r="D4" s="557"/>
      <c r="E4" s="557"/>
      <c r="F4" s="442"/>
      <c r="G4" s="557"/>
      <c r="H4" s="557"/>
      <c r="I4" s="443"/>
      <c r="J4" s="557"/>
      <c r="K4" s="444"/>
      <c r="L4" s="557"/>
      <c r="M4" s="543"/>
      <c r="N4" s="544"/>
      <c r="O4" s="544"/>
      <c r="P4" s="379"/>
      <c r="Q4" s="670"/>
      <c r="R4" s="670"/>
      <c r="S4" s="670"/>
      <c r="T4" s="670"/>
      <c r="U4" s="670"/>
      <c r="V4" s="670"/>
      <c r="W4" s="666"/>
      <c r="X4" s="375"/>
      <c r="Y4" s="557"/>
    </row>
    <row r="5" spans="1:25" s="48" customFormat="1" ht="18.75" customHeight="1" thickBot="1">
      <c r="A5" s="445"/>
      <c r="B5" s="899" t="s">
        <v>1361</v>
      </c>
      <c r="C5" s="899"/>
      <c r="D5" s="899"/>
      <c r="E5" s="899"/>
      <c r="F5" s="899"/>
      <c r="G5" s="568"/>
      <c r="H5" s="568"/>
      <c r="I5" s="568" t="s">
        <v>161</v>
      </c>
      <c r="J5" s="568"/>
      <c r="K5" s="448"/>
      <c r="L5" s="568"/>
      <c r="M5" s="543"/>
      <c r="N5" s="543"/>
      <c r="O5" s="544"/>
      <c r="P5" s="379"/>
      <c r="Q5" s="379"/>
      <c r="R5" s="670"/>
      <c r="S5" s="670"/>
      <c r="T5" s="670"/>
      <c r="U5" s="670"/>
      <c r="V5" s="670"/>
      <c r="W5" s="670"/>
      <c r="X5" s="666"/>
      <c r="Y5" s="375"/>
    </row>
    <row r="6" spans="1:25" s="48" customFormat="1" ht="22.5" customHeight="1" thickBot="1">
      <c r="A6" s="445"/>
      <c r="B6" s="899"/>
      <c r="C6" s="899"/>
      <c r="D6" s="899"/>
      <c r="E6" s="899"/>
      <c r="F6" s="899"/>
      <c r="G6" s="449">
        <f>●附表!E11</f>
        <v>0</v>
      </c>
      <c r="H6" s="683" t="s">
        <v>93</v>
      </c>
      <c r="I6" s="450">
        <v>0.6</v>
      </c>
      <c r="J6" s="683" t="s">
        <v>96</v>
      </c>
      <c r="K6" s="451">
        <f>ROUND(G6*I6,0)</f>
        <v>0</v>
      </c>
      <c r="L6" s="563" t="s">
        <v>573</v>
      </c>
      <c r="M6" s="543" t="s">
        <v>93</v>
      </c>
      <c r="N6" s="543"/>
      <c r="O6" s="544"/>
      <c r="P6" s="379"/>
      <c r="Q6" s="379"/>
      <c r="R6" s="670"/>
      <c r="S6" s="670"/>
      <c r="T6" s="670"/>
      <c r="U6" s="670"/>
      <c r="V6" s="670"/>
      <c r="W6" s="670"/>
      <c r="X6" s="666"/>
      <c r="Y6" s="375"/>
    </row>
    <row r="7" spans="1:25" s="48" customFormat="1" ht="11.25" customHeight="1">
      <c r="A7" s="445"/>
      <c r="B7" s="446"/>
      <c r="C7" s="557"/>
      <c r="D7" s="557"/>
      <c r="E7" s="557"/>
      <c r="F7" s="442"/>
      <c r="G7" s="452"/>
      <c r="H7" s="557"/>
      <c r="I7" s="443"/>
      <c r="J7" s="557"/>
      <c r="K7" s="453" t="s">
        <v>160</v>
      </c>
      <c r="L7" s="557"/>
      <c r="M7" s="543"/>
      <c r="N7" s="544"/>
      <c r="O7" s="544"/>
      <c r="P7" s="379"/>
      <c r="Q7" s="670"/>
      <c r="R7" s="670"/>
      <c r="S7" s="670"/>
      <c r="T7" s="670"/>
      <c r="U7" s="670"/>
      <c r="V7" s="670"/>
      <c r="W7" s="666"/>
      <c r="X7" s="375"/>
      <c r="Y7" s="557"/>
    </row>
    <row r="8" spans="1:25" s="48" customFormat="1" ht="18.75" customHeight="1" thickBot="1">
      <c r="A8" s="445"/>
      <c r="B8" s="899" t="s">
        <v>1362</v>
      </c>
      <c r="C8" s="899"/>
      <c r="D8" s="899"/>
      <c r="E8" s="899"/>
      <c r="F8" s="899"/>
      <c r="G8" s="448"/>
      <c r="H8" s="568"/>
      <c r="I8" s="568" t="s">
        <v>161</v>
      </c>
      <c r="J8" s="568"/>
      <c r="K8" s="448"/>
      <c r="L8" s="568"/>
      <c r="M8" s="543"/>
      <c r="N8" s="543"/>
      <c r="O8" s="544"/>
      <c r="P8" s="379"/>
      <c r="Q8" s="379"/>
      <c r="R8" s="670"/>
      <c r="S8" s="670"/>
      <c r="T8" s="670"/>
      <c r="U8" s="670"/>
      <c r="V8" s="670"/>
      <c r="W8" s="670"/>
      <c r="X8" s="666"/>
      <c r="Y8" s="375"/>
    </row>
    <row r="9" spans="1:25" s="48" customFormat="1" ht="23.25" customHeight="1" thickBot="1">
      <c r="A9" s="445"/>
      <c r="B9" s="899"/>
      <c r="C9" s="899"/>
      <c r="D9" s="899"/>
      <c r="E9" s="899"/>
      <c r="F9" s="899"/>
      <c r="G9" s="449">
        <f>●附表!E20</f>
        <v>0</v>
      </c>
      <c r="H9" s="683" t="s">
        <v>93</v>
      </c>
      <c r="I9" s="450">
        <v>0.45</v>
      </c>
      <c r="J9" s="683" t="s">
        <v>96</v>
      </c>
      <c r="K9" s="451">
        <f>ROUND(G9*I9,0)</f>
        <v>0</v>
      </c>
      <c r="L9" s="563" t="s">
        <v>571</v>
      </c>
      <c r="M9" s="543" t="s">
        <v>93</v>
      </c>
      <c r="N9" s="543"/>
      <c r="O9" s="544"/>
      <c r="P9" s="379"/>
      <c r="Q9" s="379"/>
      <c r="R9" s="670"/>
      <c r="S9" s="670"/>
      <c r="T9" s="670"/>
      <c r="U9" s="670"/>
      <c r="V9" s="670"/>
      <c r="W9" s="670"/>
      <c r="X9" s="666"/>
      <c r="Y9" s="375"/>
    </row>
    <row r="10" spans="1:25" s="48" customFormat="1" ht="11.25" customHeight="1">
      <c r="A10" s="557"/>
      <c r="B10" s="558"/>
      <c r="C10" s="557"/>
      <c r="D10" s="557"/>
      <c r="E10" s="557"/>
      <c r="F10" s="442"/>
      <c r="G10" s="454"/>
      <c r="H10" s="664"/>
      <c r="I10" s="455"/>
      <c r="J10" s="664"/>
      <c r="K10" s="453" t="s">
        <v>160</v>
      </c>
      <c r="L10" s="557"/>
      <c r="M10" s="543"/>
      <c r="N10" s="545"/>
      <c r="O10" s="546"/>
      <c r="P10" s="378"/>
      <c r="Q10" s="666"/>
      <c r="R10" s="666"/>
      <c r="S10" s="377"/>
      <c r="T10" s="900"/>
      <c r="U10" s="900"/>
      <c r="V10" s="376"/>
      <c r="W10" s="670"/>
      <c r="X10" s="375"/>
      <c r="Y10" s="557"/>
    </row>
    <row r="11" spans="1:25" s="48" customFormat="1" ht="18.75" customHeight="1">
      <c r="A11" s="557"/>
      <c r="B11" s="558"/>
      <c r="C11" s="557"/>
      <c r="D11" s="557"/>
      <c r="E11" s="557"/>
      <c r="F11" s="442"/>
      <c r="G11" s="454"/>
      <c r="H11" s="664"/>
      <c r="I11" s="455"/>
      <c r="J11" s="664"/>
      <c r="K11" s="453"/>
      <c r="L11" s="557"/>
      <c r="M11" s="543"/>
      <c r="N11" s="545"/>
      <c r="O11" s="546"/>
      <c r="P11" s="378"/>
      <c r="Q11" s="666"/>
      <c r="R11" s="666"/>
      <c r="S11" s="377"/>
      <c r="T11" s="666"/>
      <c r="U11" s="666"/>
      <c r="V11" s="376"/>
      <c r="W11" s="670"/>
      <c r="X11" s="375"/>
      <c r="Y11" s="557"/>
    </row>
    <row r="12" spans="1:25" s="48" customFormat="1" ht="6.75" customHeight="1">
      <c r="A12" s="557"/>
      <c r="B12" s="558"/>
      <c r="C12" s="557"/>
      <c r="D12" s="557"/>
      <c r="E12" s="557"/>
      <c r="F12" s="442"/>
      <c r="G12" s="454"/>
      <c r="H12" s="664"/>
      <c r="I12" s="455"/>
      <c r="J12" s="664"/>
      <c r="K12" s="453"/>
      <c r="L12" s="557"/>
      <c r="M12" s="543"/>
      <c r="N12" s="545"/>
      <c r="O12" s="546"/>
      <c r="P12" s="378"/>
      <c r="Q12" s="666"/>
      <c r="R12" s="666"/>
      <c r="S12" s="377"/>
      <c r="T12" s="666"/>
      <c r="U12" s="666"/>
      <c r="V12" s="376"/>
      <c r="W12" s="670"/>
      <c r="X12" s="375"/>
      <c r="Y12" s="557"/>
    </row>
    <row r="13" spans="1:25" s="48" customFormat="1" ht="14.4">
      <c r="A13" s="445" t="s">
        <v>572</v>
      </c>
      <c r="B13" s="446" t="s">
        <v>206</v>
      </c>
      <c r="C13" s="557"/>
      <c r="D13" s="557"/>
      <c r="E13" s="557"/>
      <c r="F13" s="442"/>
      <c r="G13" s="454"/>
      <c r="H13" s="664"/>
      <c r="I13" s="455"/>
      <c r="J13" s="664"/>
      <c r="K13" s="454"/>
      <c r="L13" s="557"/>
      <c r="M13" s="543"/>
      <c r="N13" s="545"/>
      <c r="O13" s="546"/>
      <c r="P13" s="378"/>
      <c r="Q13" s="666"/>
      <c r="R13" s="666"/>
      <c r="S13" s="377"/>
      <c r="T13" s="666"/>
      <c r="U13" s="666"/>
      <c r="V13" s="376"/>
      <c r="W13" s="670"/>
      <c r="X13" s="375"/>
      <c r="Y13" s="557"/>
    </row>
    <row r="14" spans="1:25" s="48" customFormat="1" ht="14.4">
      <c r="A14" s="445"/>
      <c r="B14" s="446"/>
      <c r="C14" s="557"/>
      <c r="D14" s="557"/>
      <c r="E14" s="557"/>
      <c r="F14" s="442"/>
      <c r="G14" s="454"/>
      <c r="H14" s="664"/>
      <c r="I14" s="455"/>
      <c r="J14" s="664"/>
      <c r="K14" s="454"/>
      <c r="L14" s="557"/>
      <c r="M14" s="543"/>
      <c r="N14" s="545"/>
      <c r="O14" s="546"/>
      <c r="P14" s="378"/>
      <c r="Q14" s="666"/>
      <c r="R14" s="666"/>
      <c r="S14" s="377"/>
      <c r="T14" s="666"/>
      <c r="U14" s="666"/>
      <c r="V14" s="376"/>
      <c r="W14" s="670"/>
      <c r="X14" s="375"/>
      <c r="Y14" s="557"/>
    </row>
    <row r="15" spans="1:25" s="48" customFormat="1" ht="14.25" customHeight="1">
      <c r="A15" s="557"/>
      <c r="B15" s="901" t="s">
        <v>112</v>
      </c>
      <c r="C15" s="901"/>
      <c r="D15" s="902" t="s">
        <v>199</v>
      </c>
      <c r="E15" s="902"/>
      <c r="F15" s="902"/>
      <c r="G15" s="456" t="s">
        <v>198</v>
      </c>
      <c r="H15" s="457"/>
      <c r="I15" s="458" t="s">
        <v>109</v>
      </c>
      <c r="J15" s="671"/>
      <c r="K15" s="459" t="s">
        <v>3</v>
      </c>
      <c r="L15" s="557"/>
      <c r="M15" s="543"/>
      <c r="N15" s="545"/>
      <c r="O15" s="546"/>
      <c r="P15" s="378"/>
      <c r="Q15" s="666"/>
      <c r="R15" s="666"/>
      <c r="S15" s="377"/>
      <c r="T15" s="900"/>
      <c r="U15" s="900"/>
      <c r="V15" s="376"/>
      <c r="W15" s="670"/>
      <c r="X15" s="375"/>
      <c r="Y15" s="557"/>
    </row>
    <row r="16" spans="1:25" s="48" customFormat="1" ht="14.25" customHeight="1">
      <c r="A16" s="557"/>
      <c r="B16" s="566"/>
      <c r="C16" s="678"/>
      <c r="D16" s="676"/>
      <c r="E16" s="461"/>
      <c r="F16" s="462"/>
      <c r="G16" s="463"/>
      <c r="H16" s="464"/>
      <c r="I16" s="465"/>
      <c r="J16" s="673"/>
      <c r="K16" s="466" t="s">
        <v>1363</v>
      </c>
      <c r="L16" s="557"/>
      <c r="M16" s="543"/>
      <c r="N16" s="545" t="s">
        <v>1364</v>
      </c>
      <c r="O16" s="546" t="s">
        <v>1365</v>
      </c>
      <c r="P16" s="378"/>
      <c r="Q16" s="666"/>
      <c r="R16" s="666"/>
      <c r="S16" s="377"/>
      <c r="T16" s="666"/>
      <c r="U16" s="666"/>
      <c r="V16" s="376"/>
      <c r="W16" s="670"/>
      <c r="X16" s="375"/>
      <c r="Y16" s="557"/>
    </row>
    <row r="17" spans="2:24" s="48" customFormat="1" ht="14.25" customHeight="1">
      <c r="B17" s="903">
        <v>1</v>
      </c>
      <c r="C17" s="904" t="s">
        <v>107</v>
      </c>
      <c r="D17" s="905" t="s">
        <v>177</v>
      </c>
      <c r="E17" s="906" t="s">
        <v>204</v>
      </c>
      <c r="F17" s="467" t="s">
        <v>201</v>
      </c>
      <c r="G17" s="468"/>
      <c r="H17" s="674" t="s">
        <v>1366</v>
      </c>
      <c r="I17" s="469">
        <v>0.27400000000000002</v>
      </c>
      <c r="J17" s="671" t="s">
        <v>1367</v>
      </c>
      <c r="K17" s="470">
        <f t="shared" ref="K17:K69" si="0">ROUND(G17*I17,0)</f>
        <v>0</v>
      </c>
      <c r="L17" s="547" t="str">
        <f>$N$16&amp;N17&amp;O17&amp;$O$16</f>
        <v>(ｱ)</v>
      </c>
      <c r="M17" s="543"/>
      <c r="N17" s="545" t="s">
        <v>902</v>
      </c>
      <c r="O17" s="546"/>
      <c r="P17" s="378"/>
      <c r="Q17" s="898"/>
      <c r="R17" s="898"/>
      <c r="S17" s="377"/>
      <c r="T17" s="900"/>
      <c r="U17" s="900"/>
      <c r="V17" s="380"/>
      <c r="W17" s="666"/>
      <c r="X17" s="375"/>
    </row>
    <row r="18" spans="2:24" s="48" customFormat="1" ht="14.25" customHeight="1">
      <c r="B18" s="903"/>
      <c r="C18" s="904"/>
      <c r="D18" s="905"/>
      <c r="E18" s="906"/>
      <c r="F18" s="467" t="s">
        <v>200</v>
      </c>
      <c r="G18" s="468"/>
      <c r="H18" s="674" t="s">
        <v>93</v>
      </c>
      <c r="I18" s="469">
        <v>0.13700000000000001</v>
      </c>
      <c r="J18" s="674" t="s">
        <v>96</v>
      </c>
      <c r="K18" s="470">
        <f t="shared" si="0"/>
        <v>0</v>
      </c>
      <c r="L18" s="547" t="str">
        <f t="shared" ref="L18:L59" si="1">$N$16&amp;N18&amp;O18&amp;$O$16</f>
        <v>(ｲ)</v>
      </c>
      <c r="M18" s="543"/>
      <c r="N18" s="545" t="s">
        <v>1368</v>
      </c>
      <c r="O18" s="546"/>
      <c r="P18" s="378"/>
      <c r="Q18" s="670"/>
      <c r="R18" s="670"/>
      <c r="S18" s="377"/>
      <c r="T18" s="666"/>
      <c r="U18" s="666"/>
      <c r="V18" s="380"/>
      <c r="W18" s="666"/>
      <c r="X18" s="375"/>
    </row>
    <row r="19" spans="2:24" s="48" customFormat="1" ht="14.25" customHeight="1">
      <c r="B19" s="903"/>
      <c r="C19" s="904"/>
      <c r="D19" s="905"/>
      <c r="E19" s="906" t="s">
        <v>203</v>
      </c>
      <c r="F19" s="467" t="s">
        <v>201</v>
      </c>
      <c r="G19" s="468"/>
      <c r="H19" s="674" t="s">
        <v>1366</v>
      </c>
      <c r="I19" s="469">
        <v>0.20499999999999999</v>
      </c>
      <c r="J19" s="671" t="s">
        <v>1367</v>
      </c>
      <c r="K19" s="470">
        <f t="shared" si="0"/>
        <v>0</v>
      </c>
      <c r="L19" s="547" t="str">
        <f t="shared" si="1"/>
        <v>(ｳ)</v>
      </c>
      <c r="M19" s="543"/>
      <c r="N19" s="545" t="s">
        <v>1369</v>
      </c>
      <c r="O19" s="546"/>
      <c r="P19" s="378"/>
      <c r="Q19" s="666"/>
      <c r="R19" s="666"/>
      <c r="S19" s="377"/>
      <c r="T19" s="900"/>
      <c r="U19" s="900"/>
      <c r="V19" s="376"/>
      <c r="W19" s="670"/>
      <c r="X19" s="375"/>
    </row>
    <row r="20" spans="2:24" s="48" customFormat="1" ht="14.25" customHeight="1">
      <c r="B20" s="903"/>
      <c r="C20" s="904"/>
      <c r="D20" s="905"/>
      <c r="E20" s="906"/>
      <c r="F20" s="467" t="s">
        <v>200</v>
      </c>
      <c r="G20" s="468"/>
      <c r="H20" s="674" t="s">
        <v>1366</v>
      </c>
      <c r="I20" s="469">
        <v>0.10299999999999999</v>
      </c>
      <c r="J20" s="674" t="s">
        <v>1367</v>
      </c>
      <c r="K20" s="470">
        <f t="shared" si="0"/>
        <v>0</v>
      </c>
      <c r="L20" s="547" t="str">
        <f t="shared" si="1"/>
        <v>(ｴ)</v>
      </c>
      <c r="M20" s="543"/>
      <c r="N20" s="545" t="s">
        <v>1370</v>
      </c>
      <c r="O20" s="546"/>
      <c r="P20" s="378"/>
      <c r="Q20" s="666"/>
      <c r="R20" s="666"/>
      <c r="S20" s="377"/>
      <c r="T20" s="666"/>
      <c r="U20" s="666"/>
      <c r="V20" s="376"/>
      <c r="W20" s="670"/>
      <c r="X20" s="375"/>
    </row>
    <row r="21" spans="2:24" s="48" customFormat="1" ht="14.25" customHeight="1">
      <c r="B21" s="903"/>
      <c r="C21" s="904"/>
      <c r="D21" s="905"/>
      <c r="E21" s="906" t="s">
        <v>202</v>
      </c>
      <c r="F21" s="467" t="s">
        <v>201</v>
      </c>
      <c r="G21" s="468"/>
      <c r="H21" s="674" t="s">
        <v>1366</v>
      </c>
      <c r="I21" s="469">
        <v>0.154</v>
      </c>
      <c r="J21" s="671" t="s">
        <v>1367</v>
      </c>
      <c r="K21" s="470">
        <f t="shared" si="0"/>
        <v>0</v>
      </c>
      <c r="L21" s="547" t="str">
        <f t="shared" si="1"/>
        <v>(ｵ)</v>
      </c>
      <c r="M21" s="543"/>
      <c r="N21" s="545" t="s">
        <v>1371</v>
      </c>
      <c r="O21" s="546"/>
      <c r="P21" s="378"/>
      <c r="Q21" s="666"/>
      <c r="R21" s="666"/>
      <c r="S21" s="377"/>
      <c r="T21" s="900"/>
      <c r="U21" s="900"/>
      <c r="V21" s="376"/>
      <c r="W21" s="670"/>
      <c r="X21" s="375"/>
    </row>
    <row r="22" spans="2:24" s="48" customFormat="1" ht="14.25" customHeight="1">
      <c r="B22" s="903"/>
      <c r="C22" s="904"/>
      <c r="D22" s="905"/>
      <c r="E22" s="906"/>
      <c r="F22" s="467" t="s">
        <v>200</v>
      </c>
      <c r="G22" s="468"/>
      <c r="H22" s="674" t="s">
        <v>1372</v>
      </c>
      <c r="I22" s="469">
        <v>0.154</v>
      </c>
      <c r="J22" s="674" t="s">
        <v>1373</v>
      </c>
      <c r="K22" s="470">
        <f t="shared" si="0"/>
        <v>0</v>
      </c>
      <c r="L22" s="547" t="str">
        <f t="shared" si="1"/>
        <v>(ｶ)</v>
      </c>
      <c r="M22" s="543"/>
      <c r="N22" s="545" t="s">
        <v>1374</v>
      </c>
      <c r="O22" s="546"/>
      <c r="P22" s="378"/>
      <c r="Q22" s="666"/>
      <c r="R22" s="666"/>
      <c r="S22" s="377"/>
      <c r="T22" s="666"/>
      <c r="U22" s="666"/>
      <c r="V22" s="376"/>
      <c r="W22" s="670"/>
      <c r="X22" s="375"/>
    </row>
    <row r="23" spans="2:24" s="48" customFormat="1" ht="14.25" customHeight="1">
      <c r="B23" s="903">
        <v>2</v>
      </c>
      <c r="C23" s="904" t="s">
        <v>105</v>
      </c>
      <c r="D23" s="905" t="s">
        <v>177</v>
      </c>
      <c r="E23" s="906" t="s">
        <v>204</v>
      </c>
      <c r="F23" s="467" t="s">
        <v>201</v>
      </c>
      <c r="G23" s="468"/>
      <c r="H23" s="674" t="s">
        <v>1372</v>
      </c>
      <c r="I23" s="469">
        <v>0.27700000000000002</v>
      </c>
      <c r="J23" s="671" t="s">
        <v>1373</v>
      </c>
      <c r="K23" s="470">
        <f t="shared" si="0"/>
        <v>0</v>
      </c>
      <c r="L23" s="547" t="str">
        <f t="shared" si="1"/>
        <v>(ｷ)</v>
      </c>
      <c r="M23" s="543"/>
      <c r="N23" s="545" t="s">
        <v>1375</v>
      </c>
      <c r="O23" s="546"/>
      <c r="P23" s="378"/>
      <c r="Q23" s="898"/>
      <c r="R23" s="898"/>
      <c r="S23" s="377"/>
      <c r="T23" s="900"/>
      <c r="U23" s="900"/>
      <c r="V23" s="380"/>
      <c r="W23" s="666"/>
      <c r="X23" s="375"/>
    </row>
    <row r="24" spans="2:24" s="48" customFormat="1" ht="14.25" customHeight="1">
      <c r="B24" s="903"/>
      <c r="C24" s="904"/>
      <c r="D24" s="905"/>
      <c r="E24" s="906"/>
      <c r="F24" s="467" t="s">
        <v>200</v>
      </c>
      <c r="G24" s="468"/>
      <c r="H24" s="674" t="s">
        <v>1372</v>
      </c>
      <c r="I24" s="469">
        <v>0.13900000000000001</v>
      </c>
      <c r="J24" s="674" t="s">
        <v>1373</v>
      </c>
      <c r="K24" s="470">
        <f t="shared" si="0"/>
        <v>0</v>
      </c>
      <c r="L24" s="547" t="str">
        <f t="shared" si="1"/>
        <v>(ｸ)</v>
      </c>
      <c r="M24" s="543"/>
      <c r="N24" s="545" t="s">
        <v>1376</v>
      </c>
      <c r="O24" s="546"/>
      <c r="P24" s="378"/>
      <c r="Q24" s="670"/>
      <c r="R24" s="670"/>
      <c r="S24" s="377"/>
      <c r="T24" s="666"/>
      <c r="U24" s="666"/>
      <c r="V24" s="380"/>
      <c r="W24" s="666"/>
      <c r="X24" s="375"/>
    </row>
    <row r="25" spans="2:24" s="48" customFormat="1" ht="14.25" customHeight="1">
      <c r="B25" s="903"/>
      <c r="C25" s="904"/>
      <c r="D25" s="905"/>
      <c r="E25" s="906" t="s">
        <v>203</v>
      </c>
      <c r="F25" s="467" t="s">
        <v>201</v>
      </c>
      <c r="G25" s="468"/>
      <c r="H25" s="674" t="s">
        <v>1372</v>
      </c>
      <c r="I25" s="469">
        <v>0.20799999999999999</v>
      </c>
      <c r="J25" s="671" t="s">
        <v>1373</v>
      </c>
      <c r="K25" s="470">
        <f t="shared" si="0"/>
        <v>0</v>
      </c>
      <c r="L25" s="547" t="str">
        <f t="shared" si="1"/>
        <v>(ｹ)</v>
      </c>
      <c r="M25" s="543"/>
      <c r="N25" s="545" t="s">
        <v>1377</v>
      </c>
      <c r="O25" s="546"/>
      <c r="P25" s="378"/>
      <c r="Q25" s="666"/>
      <c r="R25" s="666"/>
      <c r="S25" s="377"/>
      <c r="T25" s="900"/>
      <c r="U25" s="900"/>
      <c r="V25" s="376"/>
      <c r="W25" s="670"/>
      <c r="X25" s="375"/>
    </row>
    <row r="26" spans="2:24" s="48" customFormat="1" ht="14.25" customHeight="1">
      <c r="B26" s="903"/>
      <c r="C26" s="904"/>
      <c r="D26" s="905"/>
      <c r="E26" s="906"/>
      <c r="F26" s="467" t="s">
        <v>200</v>
      </c>
      <c r="G26" s="468"/>
      <c r="H26" s="674" t="s">
        <v>1372</v>
      </c>
      <c r="I26" s="469">
        <v>0.104</v>
      </c>
      <c r="J26" s="674" t="s">
        <v>1373</v>
      </c>
      <c r="K26" s="470">
        <f t="shared" si="0"/>
        <v>0</v>
      </c>
      <c r="L26" s="547" t="str">
        <f t="shared" si="1"/>
        <v>(ｺ)</v>
      </c>
      <c r="M26" s="543"/>
      <c r="N26" s="545" t="s">
        <v>1378</v>
      </c>
      <c r="O26" s="546"/>
      <c r="P26" s="378"/>
      <c r="Q26" s="666"/>
      <c r="R26" s="666"/>
      <c r="S26" s="377"/>
      <c r="T26" s="666"/>
      <c r="U26" s="666"/>
      <c r="V26" s="376"/>
      <c r="W26" s="670"/>
      <c r="X26" s="375"/>
    </row>
    <row r="27" spans="2:24" s="48" customFormat="1" ht="14.25" customHeight="1">
      <c r="B27" s="903"/>
      <c r="C27" s="904"/>
      <c r="D27" s="905"/>
      <c r="E27" s="906" t="s">
        <v>202</v>
      </c>
      <c r="F27" s="467" t="s">
        <v>201</v>
      </c>
      <c r="G27" s="468"/>
      <c r="H27" s="674" t="s">
        <v>1372</v>
      </c>
      <c r="I27" s="469">
        <v>0.156</v>
      </c>
      <c r="J27" s="671" t="s">
        <v>1373</v>
      </c>
      <c r="K27" s="470">
        <f t="shared" si="0"/>
        <v>0</v>
      </c>
      <c r="L27" s="547" t="str">
        <f t="shared" si="1"/>
        <v>(ｻ)</v>
      </c>
      <c r="M27" s="543"/>
      <c r="N27" s="545" t="s">
        <v>1379</v>
      </c>
      <c r="O27" s="546"/>
      <c r="P27" s="378"/>
      <c r="Q27" s="666"/>
      <c r="R27" s="666"/>
      <c r="S27" s="377"/>
      <c r="T27" s="900"/>
      <c r="U27" s="900"/>
      <c r="V27" s="376"/>
      <c r="W27" s="670"/>
      <c r="X27" s="375"/>
    </row>
    <row r="28" spans="2:24" s="48" customFormat="1" ht="14.25" customHeight="1">
      <c r="B28" s="903"/>
      <c r="C28" s="904"/>
      <c r="D28" s="905"/>
      <c r="E28" s="906"/>
      <c r="F28" s="467" t="s">
        <v>200</v>
      </c>
      <c r="G28" s="468"/>
      <c r="H28" s="674" t="s">
        <v>1372</v>
      </c>
      <c r="I28" s="469">
        <v>0.156</v>
      </c>
      <c r="J28" s="674" t="s">
        <v>1373</v>
      </c>
      <c r="K28" s="470">
        <f t="shared" si="0"/>
        <v>0</v>
      </c>
      <c r="L28" s="547" t="str">
        <f t="shared" si="1"/>
        <v>(ｼ)</v>
      </c>
      <c r="M28" s="543"/>
      <c r="N28" s="545" t="s">
        <v>1380</v>
      </c>
      <c r="O28" s="546"/>
      <c r="P28" s="378"/>
      <c r="Q28" s="666"/>
      <c r="R28" s="666"/>
      <c r="S28" s="377"/>
      <c r="T28" s="666"/>
      <c r="U28" s="666"/>
      <c r="V28" s="376"/>
      <c r="W28" s="670"/>
      <c r="X28" s="375"/>
    </row>
    <row r="29" spans="2:24" s="48" customFormat="1" ht="14.25" customHeight="1">
      <c r="B29" s="907">
        <v>3</v>
      </c>
      <c r="C29" s="909" t="s">
        <v>103</v>
      </c>
      <c r="D29" s="901" t="s">
        <v>177</v>
      </c>
      <c r="E29" s="913" t="s">
        <v>204</v>
      </c>
      <c r="F29" s="467" t="s">
        <v>201</v>
      </c>
      <c r="G29" s="468"/>
      <c r="H29" s="674" t="s">
        <v>1372</v>
      </c>
      <c r="I29" s="469">
        <v>0.29899999999999999</v>
      </c>
      <c r="J29" s="671" t="s">
        <v>1373</v>
      </c>
      <c r="K29" s="470">
        <f t="shared" si="0"/>
        <v>0</v>
      </c>
      <c r="L29" s="547" t="str">
        <f t="shared" si="1"/>
        <v>(ｽ)</v>
      </c>
      <c r="M29" s="543"/>
      <c r="N29" s="545" t="s">
        <v>1381</v>
      </c>
      <c r="O29" s="546"/>
      <c r="P29" s="378"/>
      <c r="Q29" s="898"/>
      <c r="R29" s="898"/>
      <c r="S29" s="377"/>
      <c r="T29" s="900"/>
      <c r="U29" s="900"/>
      <c r="V29" s="380"/>
      <c r="W29" s="666"/>
      <c r="X29" s="375"/>
    </row>
    <row r="30" spans="2:24" s="48" customFormat="1" ht="14.25" customHeight="1">
      <c r="B30" s="908"/>
      <c r="C30" s="910"/>
      <c r="D30" s="911"/>
      <c r="E30" s="914"/>
      <c r="F30" s="467" t="s">
        <v>200</v>
      </c>
      <c r="G30" s="468"/>
      <c r="H30" s="674" t="s">
        <v>1372</v>
      </c>
      <c r="I30" s="469">
        <v>0.15</v>
      </c>
      <c r="J30" s="674" t="s">
        <v>1373</v>
      </c>
      <c r="K30" s="470">
        <f t="shared" si="0"/>
        <v>0</v>
      </c>
      <c r="L30" s="547" t="str">
        <f t="shared" si="1"/>
        <v>(ｾ)</v>
      </c>
      <c r="M30" s="543"/>
      <c r="N30" s="545" t="s">
        <v>1382</v>
      </c>
      <c r="O30" s="546"/>
      <c r="P30" s="378"/>
      <c r="Q30" s="670"/>
      <c r="R30" s="670"/>
      <c r="S30" s="377"/>
      <c r="T30" s="666"/>
      <c r="U30" s="666"/>
      <c r="V30" s="380"/>
      <c r="W30" s="666"/>
      <c r="X30" s="375"/>
    </row>
    <row r="31" spans="2:24" s="48" customFormat="1" ht="14.25" customHeight="1">
      <c r="B31" s="908"/>
      <c r="C31" s="910"/>
      <c r="D31" s="911"/>
      <c r="E31" s="913" t="s">
        <v>203</v>
      </c>
      <c r="F31" s="467" t="s">
        <v>201</v>
      </c>
      <c r="G31" s="468"/>
      <c r="H31" s="674" t="s">
        <v>1372</v>
      </c>
      <c r="I31" s="469">
        <v>0.224</v>
      </c>
      <c r="J31" s="671" t="s">
        <v>1373</v>
      </c>
      <c r="K31" s="470">
        <f t="shared" si="0"/>
        <v>0</v>
      </c>
      <c r="L31" s="547" t="str">
        <f t="shared" si="1"/>
        <v>(ｿ)</v>
      </c>
      <c r="M31" s="543"/>
      <c r="N31" s="545" t="s">
        <v>1383</v>
      </c>
      <c r="O31" s="546"/>
      <c r="P31" s="378"/>
      <c r="Q31" s="666"/>
      <c r="R31" s="666"/>
      <c r="S31" s="377"/>
      <c r="T31" s="900"/>
      <c r="U31" s="900"/>
      <c r="V31" s="376"/>
      <c r="W31" s="670"/>
      <c r="X31" s="375"/>
    </row>
    <row r="32" spans="2:24" s="48" customFormat="1" ht="14.25" customHeight="1">
      <c r="B32" s="908"/>
      <c r="C32" s="910"/>
      <c r="D32" s="911"/>
      <c r="E32" s="914"/>
      <c r="F32" s="467" t="s">
        <v>200</v>
      </c>
      <c r="G32" s="468"/>
      <c r="H32" s="674" t="s">
        <v>1372</v>
      </c>
      <c r="I32" s="469">
        <v>0.112</v>
      </c>
      <c r="J32" s="674" t="s">
        <v>1373</v>
      </c>
      <c r="K32" s="470">
        <f t="shared" si="0"/>
        <v>0</v>
      </c>
      <c r="L32" s="547" t="str">
        <f t="shared" si="1"/>
        <v>(ﾀ)</v>
      </c>
      <c r="M32" s="543"/>
      <c r="N32" s="545" t="s">
        <v>1384</v>
      </c>
      <c r="O32" s="546"/>
      <c r="P32" s="378"/>
      <c r="Q32" s="666"/>
      <c r="R32" s="666"/>
      <c r="S32" s="377"/>
      <c r="T32" s="666"/>
      <c r="U32" s="666"/>
      <c r="V32" s="376"/>
      <c r="W32" s="670"/>
      <c r="X32" s="375"/>
    </row>
    <row r="33" spans="2:24" s="48" customFormat="1" ht="14.25" customHeight="1">
      <c r="B33" s="908"/>
      <c r="C33" s="910"/>
      <c r="D33" s="911"/>
      <c r="E33" s="913" t="s">
        <v>202</v>
      </c>
      <c r="F33" s="467" t="s">
        <v>201</v>
      </c>
      <c r="G33" s="468"/>
      <c r="H33" s="674" t="s">
        <v>1372</v>
      </c>
      <c r="I33" s="469">
        <v>0.16800000000000001</v>
      </c>
      <c r="J33" s="671" t="s">
        <v>1373</v>
      </c>
      <c r="K33" s="470">
        <f t="shared" si="0"/>
        <v>0</v>
      </c>
      <c r="L33" s="547" t="str">
        <f t="shared" si="1"/>
        <v>(ﾁ)</v>
      </c>
      <c r="M33" s="543"/>
      <c r="N33" s="545" t="s">
        <v>1385</v>
      </c>
      <c r="O33" s="546"/>
      <c r="P33" s="378"/>
      <c r="Q33" s="666"/>
      <c r="R33" s="666"/>
      <c r="S33" s="377"/>
      <c r="T33" s="900"/>
      <c r="U33" s="900"/>
      <c r="V33" s="376"/>
      <c r="W33" s="670"/>
      <c r="X33" s="375"/>
    </row>
    <row r="34" spans="2:24" s="48" customFormat="1" ht="14.25" customHeight="1">
      <c r="B34" s="908"/>
      <c r="C34" s="910"/>
      <c r="D34" s="912"/>
      <c r="E34" s="914"/>
      <c r="F34" s="467" t="s">
        <v>200</v>
      </c>
      <c r="G34" s="468"/>
      <c r="H34" s="674" t="s">
        <v>1372</v>
      </c>
      <c r="I34" s="469">
        <v>0.16800000000000001</v>
      </c>
      <c r="J34" s="674" t="s">
        <v>1373</v>
      </c>
      <c r="K34" s="470">
        <f t="shared" si="0"/>
        <v>0</v>
      </c>
      <c r="L34" s="547" t="str">
        <f t="shared" si="1"/>
        <v>(ﾂ)</v>
      </c>
      <c r="M34" s="543"/>
      <c r="N34" s="545" t="s">
        <v>1386</v>
      </c>
      <c r="O34" s="546"/>
      <c r="P34" s="378"/>
      <c r="Q34" s="666"/>
      <c r="R34" s="666"/>
      <c r="S34" s="377"/>
      <c r="T34" s="666"/>
      <c r="U34" s="666"/>
      <c r="V34" s="376"/>
      <c r="W34" s="670"/>
      <c r="X34" s="375"/>
    </row>
    <row r="35" spans="2:24" s="48" customFormat="1" ht="14.25" customHeight="1">
      <c r="B35" s="907">
        <v>4</v>
      </c>
      <c r="C35" s="909" t="s">
        <v>101</v>
      </c>
      <c r="D35" s="901" t="s">
        <v>177</v>
      </c>
      <c r="E35" s="913" t="s">
        <v>204</v>
      </c>
      <c r="F35" s="467" t="s">
        <v>201</v>
      </c>
      <c r="G35" s="468"/>
      <c r="H35" s="674" t="s">
        <v>1372</v>
      </c>
      <c r="I35" s="469">
        <v>0.29499999999999998</v>
      </c>
      <c r="J35" s="671" t="s">
        <v>1373</v>
      </c>
      <c r="K35" s="470">
        <f t="shared" si="0"/>
        <v>0</v>
      </c>
      <c r="L35" s="547" t="str">
        <f t="shared" si="1"/>
        <v>(ﾃ)</v>
      </c>
      <c r="M35" s="543"/>
      <c r="N35" s="545" t="s">
        <v>1387</v>
      </c>
      <c r="O35" s="546"/>
      <c r="P35" s="378"/>
      <c r="Q35" s="898"/>
      <c r="R35" s="898"/>
      <c r="S35" s="377"/>
      <c r="T35" s="900"/>
      <c r="U35" s="900"/>
      <c r="V35" s="380"/>
      <c r="W35" s="666"/>
      <c r="X35" s="375"/>
    </row>
    <row r="36" spans="2:24" s="48" customFormat="1" ht="14.25" customHeight="1">
      <c r="B36" s="908"/>
      <c r="C36" s="910"/>
      <c r="D36" s="911"/>
      <c r="E36" s="914"/>
      <c r="F36" s="467" t="s">
        <v>200</v>
      </c>
      <c r="G36" s="468"/>
      <c r="H36" s="674" t="s">
        <v>1372</v>
      </c>
      <c r="I36" s="469">
        <v>0.14699999999999999</v>
      </c>
      <c r="J36" s="674" t="s">
        <v>1373</v>
      </c>
      <c r="K36" s="470">
        <f t="shared" si="0"/>
        <v>0</v>
      </c>
      <c r="L36" s="547" t="str">
        <f t="shared" si="1"/>
        <v>(ﾄ)</v>
      </c>
      <c r="M36" s="543"/>
      <c r="N36" s="545" t="s">
        <v>1388</v>
      </c>
      <c r="O36" s="546"/>
      <c r="P36" s="378"/>
      <c r="Q36" s="670"/>
      <c r="R36" s="670"/>
      <c r="S36" s="377"/>
      <c r="T36" s="666"/>
      <c r="U36" s="666"/>
      <c r="V36" s="380"/>
      <c r="W36" s="666"/>
      <c r="X36" s="375"/>
    </row>
    <row r="37" spans="2:24" s="48" customFormat="1" ht="14.25" customHeight="1">
      <c r="B37" s="908"/>
      <c r="C37" s="910"/>
      <c r="D37" s="911"/>
      <c r="E37" s="913" t="s">
        <v>203</v>
      </c>
      <c r="F37" s="467" t="s">
        <v>201</v>
      </c>
      <c r="G37" s="468"/>
      <c r="H37" s="674" t="s">
        <v>1372</v>
      </c>
      <c r="I37" s="469">
        <v>0.221</v>
      </c>
      <c r="J37" s="671" t="s">
        <v>1373</v>
      </c>
      <c r="K37" s="470">
        <f t="shared" si="0"/>
        <v>0</v>
      </c>
      <c r="L37" s="547" t="str">
        <f t="shared" si="1"/>
        <v>(ﾅ)</v>
      </c>
      <c r="M37" s="543"/>
      <c r="N37" s="545" t="s">
        <v>1389</v>
      </c>
      <c r="O37" s="546"/>
      <c r="P37" s="378"/>
      <c r="Q37" s="666"/>
      <c r="R37" s="666"/>
      <c r="S37" s="377"/>
      <c r="T37" s="900"/>
      <c r="U37" s="900"/>
      <c r="V37" s="376"/>
      <c r="W37" s="670"/>
      <c r="X37" s="375"/>
    </row>
    <row r="38" spans="2:24" s="48" customFormat="1" ht="14.25" customHeight="1">
      <c r="B38" s="908"/>
      <c r="C38" s="910"/>
      <c r="D38" s="911"/>
      <c r="E38" s="914"/>
      <c r="F38" s="467" t="s">
        <v>200</v>
      </c>
      <c r="G38" s="468"/>
      <c r="H38" s="674" t="s">
        <v>1372</v>
      </c>
      <c r="I38" s="469">
        <v>0.111</v>
      </c>
      <c r="J38" s="674" t="s">
        <v>1373</v>
      </c>
      <c r="K38" s="470">
        <f t="shared" si="0"/>
        <v>0</v>
      </c>
      <c r="L38" s="547" t="str">
        <f t="shared" si="1"/>
        <v>(ﾆ)</v>
      </c>
      <c r="M38" s="543"/>
      <c r="N38" s="545" t="s">
        <v>1390</v>
      </c>
      <c r="O38" s="546"/>
      <c r="P38" s="378"/>
      <c r="Q38" s="666"/>
      <c r="R38" s="666"/>
      <c r="S38" s="377"/>
      <c r="T38" s="666"/>
      <c r="U38" s="666"/>
      <c r="V38" s="376"/>
      <c r="W38" s="670"/>
      <c r="X38" s="375"/>
    </row>
    <row r="39" spans="2:24" s="48" customFormat="1" ht="14.25" customHeight="1">
      <c r="B39" s="908"/>
      <c r="C39" s="910"/>
      <c r="D39" s="911"/>
      <c r="E39" s="913" t="s">
        <v>202</v>
      </c>
      <c r="F39" s="467" t="s">
        <v>201</v>
      </c>
      <c r="G39" s="468"/>
      <c r="H39" s="674" t="s">
        <v>1372</v>
      </c>
      <c r="I39" s="469">
        <v>0.16600000000000001</v>
      </c>
      <c r="J39" s="671" t="s">
        <v>1373</v>
      </c>
      <c r="K39" s="470">
        <f t="shared" si="0"/>
        <v>0</v>
      </c>
      <c r="L39" s="547" t="str">
        <f t="shared" si="1"/>
        <v>(ﾇ)</v>
      </c>
      <c r="M39" s="543"/>
      <c r="N39" s="545" t="s">
        <v>1391</v>
      </c>
      <c r="O39" s="546"/>
      <c r="P39" s="378"/>
      <c r="Q39" s="666"/>
      <c r="R39" s="666"/>
      <c r="S39" s="377"/>
      <c r="T39" s="900"/>
      <c r="U39" s="900"/>
      <c r="V39" s="376"/>
      <c r="W39" s="670"/>
      <c r="X39" s="375"/>
    </row>
    <row r="40" spans="2:24" s="48" customFormat="1" ht="14.25" customHeight="1">
      <c r="B40" s="908"/>
      <c r="C40" s="910"/>
      <c r="D40" s="912"/>
      <c r="E40" s="914"/>
      <c r="F40" s="467" t="s">
        <v>200</v>
      </c>
      <c r="G40" s="468"/>
      <c r="H40" s="674" t="s">
        <v>1372</v>
      </c>
      <c r="I40" s="469">
        <v>0.16600000000000001</v>
      </c>
      <c r="J40" s="674" t="s">
        <v>1373</v>
      </c>
      <c r="K40" s="470">
        <f t="shared" si="0"/>
        <v>0</v>
      </c>
      <c r="L40" s="547" t="str">
        <f t="shared" si="1"/>
        <v>(ﾈ)</v>
      </c>
      <c r="M40" s="543"/>
      <c r="N40" s="545" t="s">
        <v>1392</v>
      </c>
      <c r="O40" s="546"/>
      <c r="P40" s="378"/>
      <c r="Q40" s="666"/>
      <c r="R40" s="666"/>
      <c r="S40" s="377"/>
      <c r="T40" s="666"/>
      <c r="U40" s="666"/>
      <c r="V40" s="376"/>
      <c r="W40" s="670"/>
      <c r="X40" s="375"/>
    </row>
    <row r="41" spans="2:24" s="48" customFormat="1" ht="14.25" customHeight="1">
      <c r="B41" s="907">
        <v>5</v>
      </c>
      <c r="C41" s="909" t="s">
        <v>99</v>
      </c>
      <c r="D41" s="911" t="s">
        <v>177</v>
      </c>
      <c r="E41" s="915" t="s">
        <v>204</v>
      </c>
      <c r="F41" s="471" t="s">
        <v>201</v>
      </c>
      <c r="G41" s="472"/>
      <c r="H41" s="673" t="s">
        <v>1372</v>
      </c>
      <c r="I41" s="473">
        <v>0.32500000000000001</v>
      </c>
      <c r="J41" s="672" t="s">
        <v>1373</v>
      </c>
      <c r="K41" s="571">
        <f t="shared" si="0"/>
        <v>0</v>
      </c>
      <c r="L41" s="547" t="str">
        <f t="shared" si="1"/>
        <v>(ﾉ)</v>
      </c>
      <c r="M41" s="543"/>
      <c r="N41" s="545" t="s">
        <v>1393</v>
      </c>
      <c r="O41" s="546"/>
      <c r="P41" s="378"/>
      <c r="Q41" s="898"/>
      <c r="R41" s="898"/>
      <c r="S41" s="377"/>
      <c r="T41" s="900"/>
      <c r="U41" s="900"/>
      <c r="V41" s="380"/>
      <c r="W41" s="666"/>
      <c r="X41" s="375"/>
    </row>
    <row r="42" spans="2:24" s="48" customFormat="1" ht="14.25" customHeight="1">
      <c r="B42" s="908"/>
      <c r="C42" s="910"/>
      <c r="D42" s="911"/>
      <c r="E42" s="914"/>
      <c r="F42" s="467" t="s">
        <v>200</v>
      </c>
      <c r="G42" s="468"/>
      <c r="H42" s="674" t="s">
        <v>1372</v>
      </c>
      <c r="I42" s="469">
        <v>0.16300000000000001</v>
      </c>
      <c r="J42" s="674" t="s">
        <v>1373</v>
      </c>
      <c r="K42" s="470">
        <f t="shared" si="0"/>
        <v>0</v>
      </c>
      <c r="L42" s="547" t="str">
        <f t="shared" si="1"/>
        <v>(ﾊ)</v>
      </c>
      <c r="M42" s="543"/>
      <c r="N42" s="545" t="s">
        <v>1394</v>
      </c>
      <c r="O42" s="546"/>
      <c r="P42" s="378"/>
      <c r="Q42" s="670"/>
      <c r="R42" s="670"/>
      <c r="S42" s="377"/>
      <c r="T42" s="666"/>
      <c r="U42" s="666"/>
      <c r="V42" s="380"/>
      <c r="W42" s="666"/>
      <c r="X42" s="375"/>
    </row>
    <row r="43" spans="2:24" s="48" customFormat="1" ht="14.25" customHeight="1">
      <c r="B43" s="908"/>
      <c r="C43" s="910"/>
      <c r="D43" s="911"/>
      <c r="E43" s="913" t="s">
        <v>203</v>
      </c>
      <c r="F43" s="467" t="s">
        <v>201</v>
      </c>
      <c r="G43" s="468"/>
      <c r="H43" s="674" t="s">
        <v>1372</v>
      </c>
      <c r="I43" s="469">
        <v>0.24399999999999999</v>
      </c>
      <c r="J43" s="671" t="s">
        <v>1373</v>
      </c>
      <c r="K43" s="470">
        <f t="shared" si="0"/>
        <v>0</v>
      </c>
      <c r="L43" s="547" t="str">
        <f t="shared" si="1"/>
        <v>(ﾋ)</v>
      </c>
      <c r="M43" s="543"/>
      <c r="N43" s="545" t="s">
        <v>1395</v>
      </c>
      <c r="O43" s="546"/>
      <c r="P43" s="378"/>
      <c r="Q43" s="666"/>
      <c r="R43" s="666"/>
      <c r="S43" s="377"/>
      <c r="T43" s="900"/>
      <c r="U43" s="900"/>
      <c r="V43" s="376"/>
      <c r="W43" s="670"/>
      <c r="X43" s="375"/>
    </row>
    <row r="44" spans="2:24" s="48" customFormat="1" ht="14.25" customHeight="1">
      <c r="B44" s="908"/>
      <c r="C44" s="910"/>
      <c r="D44" s="911"/>
      <c r="E44" s="914"/>
      <c r="F44" s="467" t="s">
        <v>200</v>
      </c>
      <c r="G44" s="468"/>
      <c r="H44" s="674" t="s">
        <v>1372</v>
      </c>
      <c r="I44" s="469">
        <v>0.122</v>
      </c>
      <c r="J44" s="674" t="s">
        <v>1373</v>
      </c>
      <c r="K44" s="470">
        <f t="shared" si="0"/>
        <v>0</v>
      </c>
      <c r="L44" s="547" t="str">
        <f t="shared" si="1"/>
        <v>(ﾌ)</v>
      </c>
      <c r="M44" s="543"/>
      <c r="N44" s="545" t="s">
        <v>1396</v>
      </c>
      <c r="O44" s="546"/>
      <c r="P44" s="378"/>
      <c r="Q44" s="666"/>
      <c r="R44" s="666"/>
      <c r="S44" s="377"/>
      <c r="T44" s="666"/>
      <c r="U44" s="666"/>
      <c r="V44" s="376"/>
      <c r="W44" s="670"/>
      <c r="X44" s="375"/>
    </row>
    <row r="45" spans="2:24" s="48" customFormat="1" ht="14.25" customHeight="1">
      <c r="B45" s="908"/>
      <c r="C45" s="910"/>
      <c r="D45" s="911"/>
      <c r="E45" s="913" t="s">
        <v>202</v>
      </c>
      <c r="F45" s="467" t="s">
        <v>201</v>
      </c>
      <c r="G45" s="468"/>
      <c r="H45" s="674" t="s">
        <v>1372</v>
      </c>
      <c r="I45" s="469">
        <v>0.183</v>
      </c>
      <c r="J45" s="671" t="s">
        <v>1373</v>
      </c>
      <c r="K45" s="470">
        <f t="shared" si="0"/>
        <v>0</v>
      </c>
      <c r="L45" s="547" t="str">
        <f t="shared" si="1"/>
        <v>(ﾍ)</v>
      </c>
      <c r="M45" s="543"/>
      <c r="N45" s="545" t="s">
        <v>1397</v>
      </c>
      <c r="O45" s="546"/>
      <c r="P45" s="378"/>
      <c r="Q45" s="666"/>
      <c r="R45" s="666"/>
      <c r="S45" s="377"/>
      <c r="T45" s="900"/>
      <c r="U45" s="900"/>
      <c r="V45" s="376"/>
      <c r="W45" s="670"/>
      <c r="X45" s="375"/>
    </row>
    <row r="46" spans="2:24" s="48" customFormat="1" ht="14.25" customHeight="1">
      <c r="B46" s="908"/>
      <c r="C46" s="910"/>
      <c r="D46" s="912"/>
      <c r="E46" s="914"/>
      <c r="F46" s="467" t="s">
        <v>200</v>
      </c>
      <c r="G46" s="468"/>
      <c r="H46" s="674" t="s">
        <v>1372</v>
      </c>
      <c r="I46" s="469">
        <v>0.183</v>
      </c>
      <c r="J46" s="674" t="s">
        <v>1373</v>
      </c>
      <c r="K46" s="571">
        <f t="shared" si="0"/>
        <v>0</v>
      </c>
      <c r="L46" s="547" t="str">
        <f t="shared" si="1"/>
        <v>(ﾎ)</v>
      </c>
      <c r="M46" s="543"/>
      <c r="N46" s="545" t="s">
        <v>1398</v>
      </c>
      <c r="O46" s="546"/>
      <c r="P46" s="378"/>
      <c r="Q46" s="666"/>
      <c r="R46" s="666"/>
      <c r="S46" s="377"/>
      <c r="T46" s="666"/>
      <c r="U46" s="666"/>
      <c r="V46" s="376"/>
      <c r="W46" s="670"/>
      <c r="X46" s="375"/>
    </row>
    <row r="47" spans="2:24" s="48" customFormat="1" ht="14.25" customHeight="1">
      <c r="B47" s="907">
        <v>6</v>
      </c>
      <c r="C47" s="909" t="s">
        <v>97</v>
      </c>
      <c r="D47" s="911" t="s">
        <v>177</v>
      </c>
      <c r="E47" s="915" t="s">
        <v>204</v>
      </c>
      <c r="F47" s="471" t="s">
        <v>201</v>
      </c>
      <c r="G47" s="472"/>
      <c r="H47" s="673" t="s">
        <v>1372</v>
      </c>
      <c r="I47" s="473">
        <v>0.33900000000000002</v>
      </c>
      <c r="J47" s="672" t="s">
        <v>1373</v>
      </c>
      <c r="K47" s="484">
        <f t="shared" si="0"/>
        <v>0</v>
      </c>
      <c r="L47" s="547" t="str">
        <f t="shared" si="1"/>
        <v>(ﾏ)</v>
      </c>
      <c r="M47" s="548"/>
      <c r="N47" s="545" t="s">
        <v>1399</v>
      </c>
      <c r="O47" s="546"/>
      <c r="P47" s="378"/>
      <c r="Q47" s="898"/>
      <c r="R47" s="898"/>
      <c r="S47" s="377"/>
      <c r="T47" s="900"/>
      <c r="U47" s="900"/>
      <c r="V47" s="380"/>
      <c r="W47" s="666"/>
      <c r="X47" s="375"/>
    </row>
    <row r="48" spans="2:24" s="48" customFormat="1" ht="14.25" customHeight="1">
      <c r="B48" s="908"/>
      <c r="C48" s="910"/>
      <c r="D48" s="911"/>
      <c r="E48" s="914"/>
      <c r="F48" s="467" t="s">
        <v>200</v>
      </c>
      <c r="G48" s="468"/>
      <c r="H48" s="674" t="s">
        <v>1372</v>
      </c>
      <c r="I48" s="469">
        <v>0.17</v>
      </c>
      <c r="J48" s="674" t="s">
        <v>1373</v>
      </c>
      <c r="K48" s="470">
        <f t="shared" si="0"/>
        <v>0</v>
      </c>
      <c r="L48" s="547" t="str">
        <f t="shared" si="1"/>
        <v>(ﾐ)</v>
      </c>
      <c r="M48" s="549"/>
      <c r="N48" s="545" t="s">
        <v>1400</v>
      </c>
      <c r="O48" s="546"/>
      <c r="P48" s="378"/>
      <c r="Q48" s="670"/>
      <c r="R48" s="670"/>
      <c r="S48" s="377"/>
      <c r="T48" s="666"/>
      <c r="U48" s="666"/>
      <c r="V48" s="380"/>
      <c r="W48" s="666"/>
      <c r="X48" s="375"/>
    </row>
    <row r="49" spans="1:24" s="48" customFormat="1" ht="14.25" customHeight="1">
      <c r="A49" s="557"/>
      <c r="B49" s="908"/>
      <c r="C49" s="910"/>
      <c r="D49" s="911"/>
      <c r="E49" s="913" t="s">
        <v>203</v>
      </c>
      <c r="F49" s="467" t="s">
        <v>201</v>
      </c>
      <c r="G49" s="468"/>
      <c r="H49" s="674" t="s">
        <v>1372</v>
      </c>
      <c r="I49" s="469">
        <v>0.254</v>
      </c>
      <c r="J49" s="671" t="s">
        <v>1373</v>
      </c>
      <c r="K49" s="470">
        <f t="shared" si="0"/>
        <v>0</v>
      </c>
      <c r="L49" s="547" t="str">
        <f t="shared" si="1"/>
        <v>(ﾑ)</v>
      </c>
      <c r="M49" s="548"/>
      <c r="N49" s="545" t="s">
        <v>1401</v>
      </c>
      <c r="O49" s="546"/>
      <c r="P49" s="378"/>
      <c r="Q49" s="666"/>
      <c r="R49" s="666"/>
      <c r="S49" s="377"/>
      <c r="T49" s="900"/>
      <c r="U49" s="900"/>
      <c r="V49" s="376"/>
      <c r="W49" s="670"/>
      <c r="X49" s="375"/>
    </row>
    <row r="50" spans="1:24" s="48" customFormat="1" ht="14.25" customHeight="1">
      <c r="A50" s="557"/>
      <c r="B50" s="908"/>
      <c r="C50" s="910"/>
      <c r="D50" s="911"/>
      <c r="E50" s="914"/>
      <c r="F50" s="467" t="s">
        <v>200</v>
      </c>
      <c r="G50" s="468"/>
      <c r="H50" s="674" t="s">
        <v>1372</v>
      </c>
      <c r="I50" s="469">
        <v>0.127</v>
      </c>
      <c r="J50" s="674" t="s">
        <v>1373</v>
      </c>
      <c r="K50" s="470">
        <f t="shared" si="0"/>
        <v>0</v>
      </c>
      <c r="L50" s="547" t="str">
        <f t="shared" si="1"/>
        <v>(ﾒ)</v>
      </c>
      <c r="M50" s="549"/>
      <c r="N50" s="545" t="s">
        <v>1402</v>
      </c>
      <c r="O50" s="546"/>
      <c r="P50" s="378"/>
      <c r="Q50" s="666"/>
      <c r="R50" s="666"/>
      <c r="S50" s="377"/>
      <c r="T50" s="666"/>
      <c r="U50" s="666"/>
      <c r="V50" s="376"/>
      <c r="W50" s="670"/>
      <c r="X50" s="375"/>
    </row>
    <row r="51" spans="1:24" s="48" customFormat="1" ht="14.25" customHeight="1">
      <c r="A51" s="557"/>
      <c r="B51" s="908"/>
      <c r="C51" s="910"/>
      <c r="D51" s="911"/>
      <c r="E51" s="913" t="s">
        <v>202</v>
      </c>
      <c r="F51" s="467" t="s">
        <v>201</v>
      </c>
      <c r="G51" s="468"/>
      <c r="H51" s="674" t="s">
        <v>1372</v>
      </c>
      <c r="I51" s="469">
        <v>0.191</v>
      </c>
      <c r="J51" s="671" t="s">
        <v>1373</v>
      </c>
      <c r="K51" s="470">
        <f t="shared" si="0"/>
        <v>0</v>
      </c>
      <c r="L51" s="547" t="str">
        <f t="shared" si="1"/>
        <v>(ﾓ)</v>
      </c>
      <c r="M51" s="549"/>
      <c r="N51" s="545" t="s">
        <v>1403</v>
      </c>
      <c r="O51" s="546"/>
      <c r="P51" s="378"/>
      <c r="Q51" s="666"/>
      <c r="R51" s="666"/>
      <c r="S51" s="377"/>
      <c r="T51" s="900"/>
      <c r="U51" s="900"/>
      <c r="V51" s="376"/>
      <c r="W51" s="670"/>
      <c r="X51" s="375"/>
    </row>
    <row r="52" spans="1:24" s="48" customFormat="1" ht="14.25" customHeight="1">
      <c r="A52" s="557"/>
      <c r="B52" s="908"/>
      <c r="C52" s="910"/>
      <c r="D52" s="912"/>
      <c r="E52" s="914"/>
      <c r="F52" s="467" t="s">
        <v>200</v>
      </c>
      <c r="G52" s="468"/>
      <c r="H52" s="674" t="s">
        <v>1372</v>
      </c>
      <c r="I52" s="469">
        <v>0.191</v>
      </c>
      <c r="J52" s="674" t="s">
        <v>1373</v>
      </c>
      <c r="K52" s="470">
        <f t="shared" si="0"/>
        <v>0</v>
      </c>
      <c r="L52" s="547" t="str">
        <f t="shared" si="1"/>
        <v>(ﾔ)</v>
      </c>
      <c r="M52" s="548"/>
      <c r="N52" s="545" t="s">
        <v>1404</v>
      </c>
      <c r="O52" s="546"/>
      <c r="P52" s="378"/>
      <c r="Q52" s="666"/>
      <c r="R52" s="666"/>
      <c r="S52" s="377"/>
      <c r="T52" s="666"/>
      <c r="U52" s="666"/>
      <c r="V52" s="376"/>
      <c r="W52" s="670"/>
      <c r="X52" s="375"/>
    </row>
    <row r="53" spans="1:24" s="48" customFormat="1" ht="14.25" customHeight="1">
      <c r="A53" s="557"/>
      <c r="B53" s="907">
        <v>7</v>
      </c>
      <c r="C53" s="909" t="s">
        <v>484</v>
      </c>
      <c r="D53" s="911" t="s">
        <v>177</v>
      </c>
      <c r="E53" s="915" t="s">
        <v>204</v>
      </c>
      <c r="F53" s="471" t="s">
        <v>201</v>
      </c>
      <c r="G53" s="472"/>
      <c r="H53" s="673" t="s">
        <v>1372</v>
      </c>
      <c r="I53" s="473">
        <v>0.35799999999999998</v>
      </c>
      <c r="J53" s="672" t="s">
        <v>1373</v>
      </c>
      <c r="K53" s="571">
        <f t="shared" si="0"/>
        <v>0</v>
      </c>
      <c r="L53" s="547" t="str">
        <f t="shared" si="1"/>
        <v>(ﾕ)</v>
      </c>
      <c r="M53" s="543"/>
      <c r="N53" s="545" t="s">
        <v>1405</v>
      </c>
      <c r="O53" s="546"/>
      <c r="P53" s="378"/>
      <c r="Q53" s="898"/>
      <c r="R53" s="898"/>
      <c r="S53" s="377"/>
      <c r="T53" s="900"/>
      <c r="U53" s="900"/>
      <c r="V53" s="380"/>
      <c r="W53" s="666"/>
      <c r="X53" s="375"/>
    </row>
    <row r="54" spans="1:24" s="48" customFormat="1" ht="14.25" customHeight="1">
      <c r="A54" s="557"/>
      <c r="B54" s="908"/>
      <c r="C54" s="910"/>
      <c r="D54" s="911"/>
      <c r="E54" s="914"/>
      <c r="F54" s="467" t="s">
        <v>200</v>
      </c>
      <c r="G54" s="468"/>
      <c r="H54" s="674" t="s">
        <v>1372</v>
      </c>
      <c r="I54" s="469">
        <v>0.17899999999999999</v>
      </c>
      <c r="J54" s="674" t="s">
        <v>1373</v>
      </c>
      <c r="K54" s="470">
        <f t="shared" si="0"/>
        <v>0</v>
      </c>
      <c r="L54" s="547" t="str">
        <f t="shared" si="1"/>
        <v>(ﾖ)</v>
      </c>
      <c r="M54" s="543"/>
      <c r="N54" s="545" t="s">
        <v>1406</v>
      </c>
      <c r="O54" s="546"/>
      <c r="P54" s="378"/>
      <c r="Q54" s="670"/>
      <c r="R54" s="670"/>
      <c r="S54" s="377"/>
      <c r="T54" s="666"/>
      <c r="U54" s="666"/>
      <c r="V54" s="380"/>
      <c r="W54" s="666"/>
      <c r="X54" s="375"/>
    </row>
    <row r="55" spans="1:24" s="48" customFormat="1" ht="14.25" customHeight="1">
      <c r="A55" s="557"/>
      <c r="B55" s="908"/>
      <c r="C55" s="910"/>
      <c r="D55" s="911"/>
      <c r="E55" s="913" t="s">
        <v>203</v>
      </c>
      <c r="F55" s="467" t="s">
        <v>201</v>
      </c>
      <c r="G55" s="468"/>
      <c r="H55" s="674" t="s">
        <v>1372</v>
      </c>
      <c r="I55" s="469">
        <v>0.26900000000000002</v>
      </c>
      <c r="J55" s="671" t="s">
        <v>1373</v>
      </c>
      <c r="K55" s="470">
        <f t="shared" si="0"/>
        <v>0</v>
      </c>
      <c r="L55" s="547" t="str">
        <f t="shared" si="1"/>
        <v>(ﾗ)</v>
      </c>
      <c r="M55" s="543"/>
      <c r="N55" s="545" t="s">
        <v>1407</v>
      </c>
      <c r="O55" s="546"/>
      <c r="P55" s="378"/>
      <c r="Q55" s="666"/>
      <c r="R55" s="666"/>
      <c r="S55" s="377"/>
      <c r="T55" s="900"/>
      <c r="U55" s="900"/>
      <c r="V55" s="376"/>
      <c r="W55" s="670"/>
      <c r="X55" s="375"/>
    </row>
    <row r="56" spans="1:24" s="48" customFormat="1" ht="14.25" customHeight="1">
      <c r="A56" s="557"/>
      <c r="B56" s="908"/>
      <c r="C56" s="910"/>
      <c r="D56" s="911"/>
      <c r="E56" s="914"/>
      <c r="F56" s="467" t="s">
        <v>200</v>
      </c>
      <c r="G56" s="468"/>
      <c r="H56" s="674" t="s">
        <v>1372</v>
      </c>
      <c r="I56" s="469">
        <v>0.13400000000000001</v>
      </c>
      <c r="J56" s="674" t="s">
        <v>1373</v>
      </c>
      <c r="K56" s="470">
        <f t="shared" si="0"/>
        <v>0</v>
      </c>
      <c r="L56" s="547" t="str">
        <f t="shared" si="1"/>
        <v>(ﾘ)</v>
      </c>
      <c r="M56" s="543"/>
      <c r="N56" s="545" t="s">
        <v>1408</v>
      </c>
      <c r="O56" s="546"/>
      <c r="P56" s="378"/>
      <c r="Q56" s="666"/>
      <c r="R56" s="666"/>
      <c r="S56" s="377"/>
      <c r="T56" s="666"/>
      <c r="U56" s="666"/>
      <c r="V56" s="376"/>
      <c r="W56" s="670"/>
      <c r="X56" s="375"/>
    </row>
    <row r="57" spans="1:24" s="48" customFormat="1" ht="14.25" customHeight="1">
      <c r="A57" s="557"/>
      <c r="B57" s="908"/>
      <c r="C57" s="910"/>
      <c r="D57" s="911"/>
      <c r="E57" s="913" t="s">
        <v>202</v>
      </c>
      <c r="F57" s="467" t="s">
        <v>201</v>
      </c>
      <c r="G57" s="468"/>
      <c r="H57" s="674" t="s">
        <v>1372</v>
      </c>
      <c r="I57" s="469">
        <v>0.20100000000000001</v>
      </c>
      <c r="J57" s="671" t="s">
        <v>1373</v>
      </c>
      <c r="K57" s="470">
        <f t="shared" si="0"/>
        <v>0</v>
      </c>
      <c r="L57" s="547" t="str">
        <f t="shared" si="1"/>
        <v>(ﾙ)</v>
      </c>
      <c r="M57" s="543"/>
      <c r="N57" s="545" t="s">
        <v>1409</v>
      </c>
      <c r="O57" s="546"/>
      <c r="P57" s="378"/>
      <c r="Q57" s="666"/>
      <c r="R57" s="666"/>
      <c r="S57" s="377"/>
      <c r="T57" s="900"/>
      <c r="U57" s="900"/>
      <c r="V57" s="376"/>
      <c r="W57" s="670"/>
      <c r="X57" s="375"/>
    </row>
    <row r="58" spans="1:24" s="48" customFormat="1" ht="14.25" customHeight="1">
      <c r="A58" s="557"/>
      <c r="B58" s="908"/>
      <c r="C58" s="910"/>
      <c r="D58" s="911"/>
      <c r="E58" s="915"/>
      <c r="F58" s="485" t="s">
        <v>521</v>
      </c>
      <c r="G58" s="468"/>
      <c r="H58" s="674" t="s">
        <v>1372</v>
      </c>
      <c r="I58" s="469">
        <v>0.20100000000000001</v>
      </c>
      <c r="J58" s="671" t="s">
        <v>1373</v>
      </c>
      <c r="K58" s="470">
        <f t="shared" si="0"/>
        <v>0</v>
      </c>
      <c r="L58" s="547" t="str">
        <f t="shared" si="1"/>
        <v>(ﾚ)</v>
      </c>
      <c r="M58" s="543"/>
      <c r="N58" s="545" t="s">
        <v>1410</v>
      </c>
      <c r="O58" s="546"/>
      <c r="P58" s="378"/>
      <c r="Q58" s="666"/>
      <c r="R58" s="666"/>
      <c r="S58" s="377"/>
      <c r="T58" s="666"/>
      <c r="U58" s="666"/>
      <c r="V58" s="376"/>
      <c r="W58" s="670"/>
      <c r="X58" s="375"/>
    </row>
    <row r="59" spans="1:24" s="48" customFormat="1" ht="14.25" customHeight="1">
      <c r="A59" s="557"/>
      <c r="B59" s="908"/>
      <c r="C59" s="910"/>
      <c r="D59" s="912"/>
      <c r="E59" s="914"/>
      <c r="F59" s="485" t="s">
        <v>522</v>
      </c>
      <c r="G59" s="468"/>
      <c r="H59" s="674" t="s">
        <v>1372</v>
      </c>
      <c r="I59" s="469">
        <v>0.246</v>
      </c>
      <c r="J59" s="674" t="s">
        <v>1373</v>
      </c>
      <c r="K59" s="470">
        <f t="shared" si="0"/>
        <v>0</v>
      </c>
      <c r="L59" s="547" t="str">
        <f t="shared" si="1"/>
        <v>(ﾛ)</v>
      </c>
      <c r="M59" s="543"/>
      <c r="N59" s="545" t="s">
        <v>1411</v>
      </c>
      <c r="O59" s="546"/>
      <c r="P59" s="378"/>
      <c r="Q59" s="666"/>
      <c r="R59" s="666"/>
      <c r="S59" s="377"/>
      <c r="T59" s="666"/>
      <c r="U59" s="666"/>
      <c r="V59" s="376"/>
      <c r="W59" s="670"/>
      <c r="X59" s="375"/>
    </row>
    <row r="60" spans="1:24" s="48" customFormat="1" ht="14.25" customHeight="1">
      <c r="A60" s="557"/>
      <c r="B60" s="474"/>
      <c r="C60" s="573"/>
      <c r="D60" s="573"/>
      <c r="E60" s="475"/>
      <c r="F60" s="476"/>
      <c r="G60" s="477"/>
      <c r="H60" s="664"/>
      <c r="I60" s="455"/>
      <c r="J60" s="664"/>
      <c r="K60" s="454"/>
      <c r="L60" s="574"/>
      <c r="M60" s="543"/>
      <c r="N60" s="545"/>
      <c r="O60" s="545"/>
      <c r="P60" s="378"/>
      <c r="Q60" s="666"/>
      <c r="R60" s="666"/>
      <c r="S60" s="377"/>
      <c r="T60" s="666"/>
      <c r="U60" s="666"/>
      <c r="V60" s="376"/>
      <c r="W60" s="670"/>
      <c r="X60" s="375"/>
    </row>
    <row r="61" spans="1:24" s="48" customFormat="1" ht="14.25" customHeight="1">
      <c r="A61" s="445" t="s">
        <v>1412</v>
      </c>
      <c r="B61" s="446" t="s">
        <v>205</v>
      </c>
      <c r="C61" s="478"/>
      <c r="D61" s="478"/>
      <c r="E61" s="479"/>
      <c r="F61" s="480"/>
      <c r="G61" s="481"/>
      <c r="H61" s="482"/>
      <c r="I61" s="473"/>
      <c r="J61" s="482"/>
      <c r="K61" s="483"/>
      <c r="L61" s="574"/>
      <c r="M61" s="543"/>
      <c r="N61" s="545"/>
      <c r="O61" s="545"/>
      <c r="P61" s="378"/>
      <c r="Q61" s="666"/>
      <c r="R61" s="666"/>
      <c r="S61" s="377"/>
      <c r="T61" s="666"/>
      <c r="U61" s="666"/>
      <c r="V61" s="376"/>
      <c r="W61" s="670"/>
      <c r="X61" s="375"/>
    </row>
    <row r="62" spans="1:24" s="48" customFormat="1" ht="14.25" customHeight="1">
      <c r="A62" s="557"/>
      <c r="B62" s="907">
        <v>8</v>
      </c>
      <c r="C62" s="909" t="s">
        <v>506</v>
      </c>
      <c r="D62" s="911" t="s">
        <v>177</v>
      </c>
      <c r="E62" s="915" t="s">
        <v>204</v>
      </c>
      <c r="F62" s="471" t="s">
        <v>201</v>
      </c>
      <c r="G62" s="472"/>
      <c r="H62" s="673" t="s">
        <v>1372</v>
      </c>
      <c r="I62" s="473">
        <v>0.373</v>
      </c>
      <c r="J62" s="672" t="s">
        <v>1373</v>
      </c>
      <c r="K62" s="571">
        <f t="shared" si="0"/>
        <v>0</v>
      </c>
      <c r="L62" s="547" t="str">
        <f t="shared" ref="L62:L121" si="2">$N$16&amp;N62&amp;O62&amp;$O$16</f>
        <v>(ﾜ)</v>
      </c>
      <c r="M62" s="543"/>
      <c r="N62" s="545" t="s">
        <v>802</v>
      </c>
      <c r="O62" s="545"/>
      <c r="P62" s="378"/>
      <c r="Q62" s="898"/>
      <c r="R62" s="898"/>
      <c r="S62" s="377"/>
      <c r="T62" s="900"/>
      <c r="U62" s="900"/>
      <c r="V62" s="380"/>
      <c r="W62" s="666"/>
      <c r="X62" s="375"/>
    </row>
    <row r="63" spans="1:24" s="48" customFormat="1" ht="14.25" customHeight="1">
      <c r="A63" s="557"/>
      <c r="B63" s="908"/>
      <c r="C63" s="910"/>
      <c r="D63" s="911"/>
      <c r="E63" s="914"/>
      <c r="F63" s="467" t="s">
        <v>200</v>
      </c>
      <c r="G63" s="468"/>
      <c r="H63" s="674" t="s">
        <v>1366</v>
      </c>
      <c r="I63" s="469">
        <v>0.186</v>
      </c>
      <c r="J63" s="674" t="s">
        <v>1367</v>
      </c>
      <c r="K63" s="470">
        <f t="shared" si="0"/>
        <v>0</v>
      </c>
      <c r="L63" s="547" t="str">
        <f t="shared" si="2"/>
        <v>(ｦ)</v>
      </c>
      <c r="M63" s="543"/>
      <c r="N63" s="545" t="s">
        <v>803</v>
      </c>
      <c r="O63" s="545"/>
      <c r="P63" s="378"/>
      <c r="Q63" s="670"/>
      <c r="R63" s="670"/>
      <c r="S63" s="377"/>
      <c r="T63" s="666"/>
      <c r="U63" s="666"/>
      <c r="V63" s="380"/>
      <c r="W63" s="666"/>
      <c r="X63" s="375"/>
    </row>
    <row r="64" spans="1:24" s="48" customFormat="1" ht="14.25" customHeight="1">
      <c r="A64" s="557"/>
      <c r="B64" s="908"/>
      <c r="C64" s="910"/>
      <c r="D64" s="911"/>
      <c r="E64" s="913" t="s">
        <v>203</v>
      </c>
      <c r="F64" s="467" t="s">
        <v>201</v>
      </c>
      <c r="G64" s="468"/>
      <c r="H64" s="674" t="s">
        <v>1366</v>
      </c>
      <c r="I64" s="469">
        <v>0.28000000000000003</v>
      </c>
      <c r="J64" s="671" t="s">
        <v>1367</v>
      </c>
      <c r="K64" s="470">
        <f t="shared" si="0"/>
        <v>0</v>
      </c>
      <c r="L64" s="547" t="str">
        <f t="shared" si="2"/>
        <v>(ﾝ)</v>
      </c>
      <c r="M64" s="543"/>
      <c r="N64" s="545" t="s">
        <v>804</v>
      </c>
      <c r="O64" s="545"/>
      <c r="P64" s="378"/>
      <c r="Q64" s="666"/>
      <c r="R64" s="666"/>
      <c r="S64" s="377"/>
      <c r="T64" s="900"/>
      <c r="U64" s="900"/>
      <c r="V64" s="376"/>
      <c r="W64" s="670"/>
      <c r="X64" s="375"/>
    </row>
    <row r="65" spans="1:69" ht="14.4">
      <c r="A65" s="48"/>
      <c r="B65" s="908"/>
      <c r="C65" s="910"/>
      <c r="D65" s="911"/>
      <c r="E65" s="914"/>
      <c r="F65" s="467" t="s">
        <v>200</v>
      </c>
      <c r="G65" s="468"/>
      <c r="H65" s="674" t="s">
        <v>1366</v>
      </c>
      <c r="I65" s="469">
        <v>0.14000000000000001</v>
      </c>
      <c r="J65" s="674" t="s">
        <v>1367</v>
      </c>
      <c r="K65" s="470">
        <f t="shared" si="0"/>
        <v>0</v>
      </c>
      <c r="L65" s="547" t="str">
        <f t="shared" si="2"/>
        <v>(ｱｱ)</v>
      </c>
      <c r="N65" s="545" t="s">
        <v>805</v>
      </c>
      <c r="O65" s="545" t="s">
        <v>805</v>
      </c>
      <c r="P65" s="378"/>
      <c r="Q65" s="666"/>
      <c r="R65" s="666"/>
      <c r="S65" s="377"/>
      <c r="T65" s="666"/>
      <c r="U65" s="666"/>
      <c r="V65" s="376"/>
      <c r="W65" s="670"/>
      <c r="X65" s="375"/>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row>
    <row r="66" spans="1:69" ht="17.25" customHeight="1">
      <c r="A66" s="48"/>
      <c r="B66" s="908"/>
      <c r="C66" s="910"/>
      <c r="D66" s="911"/>
      <c r="E66" s="913" t="s">
        <v>202</v>
      </c>
      <c r="F66" s="467" t="s">
        <v>201</v>
      </c>
      <c r="G66" s="468"/>
      <c r="H66" s="674" t="s">
        <v>93</v>
      </c>
      <c r="I66" s="469">
        <v>0.21</v>
      </c>
      <c r="J66" s="671" t="s">
        <v>96</v>
      </c>
      <c r="K66" s="470">
        <f t="shared" si="0"/>
        <v>0</v>
      </c>
      <c r="L66" s="547" t="str">
        <f t="shared" si="2"/>
        <v>(ｱｲ)</v>
      </c>
      <c r="N66" s="545" t="s">
        <v>805</v>
      </c>
      <c r="O66" s="545" t="s">
        <v>806</v>
      </c>
      <c r="P66" s="378"/>
      <c r="Q66" s="666"/>
      <c r="R66" s="666"/>
      <c r="S66" s="377"/>
      <c r="T66" s="900"/>
      <c r="U66" s="900"/>
      <c r="V66" s="376"/>
      <c r="W66" s="670"/>
      <c r="X66" s="375"/>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row>
    <row r="67" spans="1:69" ht="14.25" customHeight="1">
      <c r="A67" s="48"/>
      <c r="B67" s="908"/>
      <c r="C67" s="910"/>
      <c r="D67" s="911"/>
      <c r="E67" s="915"/>
      <c r="F67" s="485" t="s">
        <v>521</v>
      </c>
      <c r="G67" s="468"/>
      <c r="H67" s="674" t="s">
        <v>93</v>
      </c>
      <c r="I67" s="469">
        <v>0.21</v>
      </c>
      <c r="J67" s="671" t="s">
        <v>96</v>
      </c>
      <c r="K67" s="470">
        <f t="shared" si="0"/>
        <v>0</v>
      </c>
      <c r="L67" s="547" t="str">
        <f t="shared" si="2"/>
        <v>(ｱｳ)</v>
      </c>
      <c r="N67" s="545" t="s">
        <v>805</v>
      </c>
      <c r="O67" s="545" t="s">
        <v>807</v>
      </c>
      <c r="P67" s="378"/>
      <c r="Q67" s="666"/>
      <c r="R67" s="666"/>
      <c r="S67" s="377"/>
      <c r="T67" s="666"/>
      <c r="U67" s="666"/>
      <c r="V67" s="376"/>
      <c r="W67" s="670"/>
      <c r="X67" s="375"/>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row>
    <row r="68" spans="1:69" ht="14.25" customHeight="1">
      <c r="A68" s="48"/>
      <c r="B68" s="908"/>
      <c r="C68" s="916"/>
      <c r="D68" s="912"/>
      <c r="E68" s="914"/>
      <c r="F68" s="485" t="s">
        <v>522</v>
      </c>
      <c r="G68" s="468"/>
      <c r="H68" s="674" t="s">
        <v>93</v>
      </c>
      <c r="I68" s="469">
        <v>0.25600000000000001</v>
      </c>
      <c r="J68" s="674" t="s">
        <v>96</v>
      </c>
      <c r="K68" s="470">
        <f t="shared" si="0"/>
        <v>0</v>
      </c>
      <c r="L68" s="547" t="str">
        <f t="shared" si="2"/>
        <v>(ｱｴ)</v>
      </c>
      <c r="N68" s="545" t="s">
        <v>805</v>
      </c>
      <c r="O68" s="545" t="s">
        <v>808</v>
      </c>
      <c r="P68" s="378"/>
      <c r="Q68" s="666"/>
      <c r="R68" s="666"/>
      <c r="S68" s="377"/>
      <c r="T68" s="666"/>
      <c r="U68" s="666"/>
      <c r="V68" s="376"/>
      <c r="W68" s="670"/>
      <c r="X68" s="375"/>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row>
    <row r="69" spans="1:69" ht="14.25" customHeight="1">
      <c r="A69" s="48"/>
      <c r="B69" s="907">
        <v>9</v>
      </c>
      <c r="C69" s="909" t="s">
        <v>583</v>
      </c>
      <c r="D69" s="911" t="s">
        <v>177</v>
      </c>
      <c r="E69" s="913" t="s">
        <v>204</v>
      </c>
      <c r="F69" s="471" t="s">
        <v>201</v>
      </c>
      <c r="G69" s="472"/>
      <c r="H69" s="673" t="s">
        <v>93</v>
      </c>
      <c r="I69" s="473">
        <v>0.38800000000000001</v>
      </c>
      <c r="J69" s="672" t="s">
        <v>96</v>
      </c>
      <c r="K69" s="571">
        <f t="shared" si="0"/>
        <v>0</v>
      </c>
      <c r="L69" s="547" t="str">
        <f t="shared" si="2"/>
        <v>(ｱｵ)</v>
      </c>
      <c r="N69" s="545" t="s">
        <v>805</v>
      </c>
      <c r="O69" s="545" t="s">
        <v>903</v>
      </c>
      <c r="P69" s="378"/>
      <c r="Q69" s="898"/>
      <c r="R69" s="898"/>
      <c r="S69" s="377"/>
      <c r="T69" s="900"/>
      <c r="U69" s="900"/>
      <c r="V69" s="380"/>
      <c r="W69" s="666"/>
      <c r="X69" s="375"/>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row>
    <row r="70" spans="1:69" ht="14.25" customHeight="1">
      <c r="A70" s="48"/>
      <c r="B70" s="908"/>
      <c r="C70" s="910"/>
      <c r="D70" s="911"/>
      <c r="E70" s="914"/>
      <c r="F70" s="467" t="s">
        <v>200</v>
      </c>
      <c r="G70" s="468"/>
      <c r="H70" s="674" t="s">
        <v>93</v>
      </c>
      <c r="I70" s="469">
        <v>0.19400000000000001</v>
      </c>
      <c r="J70" s="674" t="s">
        <v>96</v>
      </c>
      <c r="K70" s="470">
        <f>ROUND(G70*I70,0)</f>
        <v>0</v>
      </c>
      <c r="L70" s="547" t="str">
        <f t="shared" si="2"/>
        <v>(ｱｶ)</v>
      </c>
      <c r="N70" s="545" t="s">
        <v>805</v>
      </c>
      <c r="O70" s="545" t="s">
        <v>904</v>
      </c>
      <c r="P70" s="378"/>
      <c r="Q70" s="670"/>
      <c r="R70" s="670"/>
      <c r="S70" s="377"/>
      <c r="T70" s="666"/>
      <c r="U70" s="666"/>
      <c r="V70" s="380"/>
      <c r="W70" s="666"/>
      <c r="X70" s="375"/>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row>
    <row r="71" spans="1:69" ht="14.25" customHeight="1">
      <c r="A71" s="48"/>
      <c r="B71" s="908"/>
      <c r="C71" s="910"/>
      <c r="D71" s="911"/>
      <c r="E71" s="913" t="s">
        <v>203</v>
      </c>
      <c r="F71" s="467" t="s">
        <v>201</v>
      </c>
      <c r="G71" s="468"/>
      <c r="H71" s="674" t="s">
        <v>93</v>
      </c>
      <c r="I71" s="469">
        <v>0.29099999999999998</v>
      </c>
      <c r="J71" s="671" t="s">
        <v>96</v>
      </c>
      <c r="K71" s="470">
        <f t="shared" ref="K71:K76" si="3">ROUND(G71*I71,0)</f>
        <v>0</v>
      </c>
      <c r="L71" s="547" t="str">
        <f t="shared" si="2"/>
        <v>(ｱｷ)</v>
      </c>
      <c r="N71" s="545" t="s">
        <v>805</v>
      </c>
      <c r="O71" s="545" t="s">
        <v>905</v>
      </c>
      <c r="P71" s="378"/>
      <c r="Q71" s="666"/>
      <c r="R71" s="666"/>
      <c r="S71" s="377"/>
      <c r="T71" s="900"/>
      <c r="U71" s="900"/>
      <c r="V71" s="376"/>
      <c r="W71" s="670"/>
      <c r="X71" s="375"/>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row>
    <row r="72" spans="1:69" ht="14.25" customHeight="1">
      <c r="A72" s="48"/>
      <c r="B72" s="908"/>
      <c r="C72" s="910"/>
      <c r="D72" s="911"/>
      <c r="E72" s="914"/>
      <c r="F72" s="467" t="s">
        <v>200</v>
      </c>
      <c r="G72" s="468"/>
      <c r="H72" s="674" t="s">
        <v>93</v>
      </c>
      <c r="I72" s="469">
        <v>0.14599999999999999</v>
      </c>
      <c r="J72" s="674" t="s">
        <v>96</v>
      </c>
      <c r="K72" s="470">
        <f t="shared" si="3"/>
        <v>0</v>
      </c>
      <c r="L72" s="547" t="str">
        <f t="shared" si="2"/>
        <v>(ｱｸ)</v>
      </c>
      <c r="N72" s="545" t="s">
        <v>805</v>
      </c>
      <c r="O72" s="545" t="s">
        <v>906</v>
      </c>
      <c r="P72" s="378"/>
      <c r="Q72" s="666"/>
      <c r="R72" s="666"/>
      <c r="S72" s="377"/>
      <c r="T72" s="666"/>
      <c r="U72" s="666"/>
      <c r="V72" s="376"/>
      <c r="W72" s="670"/>
      <c r="X72" s="375"/>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row>
    <row r="73" spans="1:69" ht="14.25" customHeight="1">
      <c r="A73" s="48"/>
      <c r="B73" s="908"/>
      <c r="C73" s="910"/>
      <c r="D73" s="911"/>
      <c r="E73" s="913" t="s">
        <v>202</v>
      </c>
      <c r="F73" s="467" t="s">
        <v>201</v>
      </c>
      <c r="G73" s="468"/>
      <c r="H73" s="674" t="s">
        <v>93</v>
      </c>
      <c r="I73" s="469">
        <v>0.218</v>
      </c>
      <c r="J73" s="671" t="s">
        <v>96</v>
      </c>
      <c r="K73" s="470">
        <f t="shared" si="3"/>
        <v>0</v>
      </c>
      <c r="L73" s="547" t="str">
        <f t="shared" si="2"/>
        <v>(ｱｹ)</v>
      </c>
      <c r="N73" s="545" t="s">
        <v>805</v>
      </c>
      <c r="O73" s="545" t="s">
        <v>907</v>
      </c>
      <c r="P73" s="378"/>
      <c r="Q73" s="666"/>
      <c r="R73" s="666"/>
      <c r="S73" s="377"/>
      <c r="T73" s="900"/>
      <c r="U73" s="900"/>
      <c r="V73" s="376"/>
      <c r="W73" s="670"/>
      <c r="X73" s="375"/>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row>
    <row r="74" spans="1:69" ht="14.25" customHeight="1">
      <c r="A74" s="48"/>
      <c r="B74" s="908"/>
      <c r="C74" s="910"/>
      <c r="D74" s="911"/>
      <c r="E74" s="915"/>
      <c r="F74" s="485" t="s">
        <v>521</v>
      </c>
      <c r="G74" s="468"/>
      <c r="H74" s="674" t="s">
        <v>93</v>
      </c>
      <c r="I74" s="469">
        <v>0.218</v>
      </c>
      <c r="J74" s="671" t="s">
        <v>96</v>
      </c>
      <c r="K74" s="470">
        <f t="shared" si="3"/>
        <v>0</v>
      </c>
      <c r="L74" s="547" t="str">
        <f t="shared" si="2"/>
        <v>(ｱｺ)</v>
      </c>
      <c r="N74" s="545" t="s">
        <v>805</v>
      </c>
      <c r="O74" s="545" t="s">
        <v>908</v>
      </c>
      <c r="P74" s="378"/>
      <c r="Q74" s="666"/>
      <c r="R74" s="666"/>
      <c r="S74" s="377"/>
      <c r="T74" s="666"/>
      <c r="U74" s="666"/>
      <c r="V74" s="376"/>
      <c r="W74" s="670"/>
      <c r="X74" s="375"/>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row>
    <row r="75" spans="1:69" ht="14.25" customHeight="1">
      <c r="A75" s="48"/>
      <c r="B75" s="908"/>
      <c r="C75" s="916"/>
      <c r="D75" s="912"/>
      <c r="E75" s="914"/>
      <c r="F75" s="485" t="s">
        <v>522</v>
      </c>
      <c r="G75" s="468"/>
      <c r="H75" s="674" t="s">
        <v>93</v>
      </c>
      <c r="I75" s="469">
        <v>0.26700000000000002</v>
      </c>
      <c r="J75" s="674" t="s">
        <v>96</v>
      </c>
      <c r="K75" s="470">
        <f t="shared" si="3"/>
        <v>0</v>
      </c>
      <c r="L75" s="547" t="str">
        <f t="shared" si="2"/>
        <v>(ｱｻ)</v>
      </c>
      <c r="N75" s="545" t="s">
        <v>805</v>
      </c>
      <c r="O75" s="545" t="s">
        <v>909</v>
      </c>
      <c r="P75" s="378"/>
      <c r="Q75" s="666"/>
      <c r="R75" s="666"/>
      <c r="S75" s="377"/>
      <c r="T75" s="666"/>
      <c r="U75" s="666"/>
      <c r="V75" s="376"/>
      <c r="W75" s="670"/>
      <c r="X75" s="375"/>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row>
    <row r="76" spans="1:69" ht="14.25" customHeight="1">
      <c r="A76" s="48"/>
      <c r="B76" s="907">
        <v>10</v>
      </c>
      <c r="C76" s="918" t="s">
        <v>649</v>
      </c>
      <c r="D76" s="911" t="s">
        <v>177</v>
      </c>
      <c r="E76" s="913" t="s">
        <v>204</v>
      </c>
      <c r="F76" s="471" t="s">
        <v>201</v>
      </c>
      <c r="G76" s="472"/>
      <c r="H76" s="673" t="s">
        <v>93</v>
      </c>
      <c r="I76" s="473">
        <v>0.39400000000000002</v>
      </c>
      <c r="J76" s="672" t="s">
        <v>96</v>
      </c>
      <c r="K76" s="571">
        <f t="shared" si="3"/>
        <v>0</v>
      </c>
      <c r="L76" s="547" t="str">
        <f t="shared" si="2"/>
        <v>(ｱｼ)</v>
      </c>
      <c r="N76" s="545" t="s">
        <v>805</v>
      </c>
      <c r="O76" s="545" t="s">
        <v>910</v>
      </c>
      <c r="P76" s="378"/>
      <c r="Q76" s="898"/>
      <c r="R76" s="898"/>
      <c r="S76" s="377"/>
      <c r="T76" s="900"/>
      <c r="U76" s="900"/>
      <c r="V76" s="380"/>
      <c r="W76" s="666"/>
      <c r="X76" s="375"/>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row>
    <row r="77" spans="1:69" ht="14.25" customHeight="1">
      <c r="A77" s="48"/>
      <c r="B77" s="908"/>
      <c r="C77" s="910"/>
      <c r="D77" s="911"/>
      <c r="E77" s="914"/>
      <c r="F77" s="467" t="s">
        <v>200</v>
      </c>
      <c r="G77" s="468"/>
      <c r="H77" s="674" t="s">
        <v>93</v>
      </c>
      <c r="I77" s="469">
        <v>0.19700000000000001</v>
      </c>
      <c r="J77" s="674" t="s">
        <v>96</v>
      </c>
      <c r="K77" s="470">
        <f>ROUND(G77*I77,0)</f>
        <v>0</v>
      </c>
      <c r="L77" s="547" t="str">
        <f t="shared" si="2"/>
        <v>(ｱｽ)</v>
      </c>
      <c r="N77" s="545" t="s">
        <v>805</v>
      </c>
      <c r="O77" s="545" t="s">
        <v>911</v>
      </c>
      <c r="P77" s="378"/>
      <c r="Q77" s="670"/>
      <c r="R77" s="670"/>
      <c r="S77" s="377"/>
      <c r="T77" s="666"/>
      <c r="U77" s="666"/>
      <c r="V77" s="380"/>
      <c r="W77" s="666"/>
      <c r="X77" s="375"/>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row>
    <row r="78" spans="1:69" ht="14.25" customHeight="1">
      <c r="A78" s="48"/>
      <c r="B78" s="908"/>
      <c r="C78" s="910"/>
      <c r="D78" s="911"/>
      <c r="E78" s="913" t="s">
        <v>203</v>
      </c>
      <c r="F78" s="467" t="s">
        <v>201</v>
      </c>
      <c r="G78" s="468"/>
      <c r="H78" s="674" t="s">
        <v>93</v>
      </c>
      <c r="I78" s="469">
        <v>0.29499999999999998</v>
      </c>
      <c r="J78" s="671" t="s">
        <v>96</v>
      </c>
      <c r="K78" s="470">
        <f t="shared" ref="K78:K87" si="4">ROUND(G78*I78,0)</f>
        <v>0</v>
      </c>
      <c r="L78" s="547" t="str">
        <f t="shared" si="2"/>
        <v>(ｱｾ)</v>
      </c>
      <c r="N78" s="545" t="s">
        <v>805</v>
      </c>
      <c r="O78" s="545" t="s">
        <v>912</v>
      </c>
      <c r="P78" s="378"/>
      <c r="Q78" s="666"/>
      <c r="R78" s="666"/>
      <c r="S78" s="377"/>
      <c r="T78" s="900"/>
      <c r="U78" s="900"/>
      <c r="V78" s="376"/>
      <c r="W78" s="670"/>
      <c r="X78" s="375"/>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row>
    <row r="79" spans="1:69" ht="14.25" customHeight="1">
      <c r="A79" s="48"/>
      <c r="B79" s="908"/>
      <c r="C79" s="910"/>
      <c r="D79" s="911"/>
      <c r="E79" s="914"/>
      <c r="F79" s="467" t="s">
        <v>200</v>
      </c>
      <c r="G79" s="468"/>
      <c r="H79" s="674" t="s">
        <v>93</v>
      </c>
      <c r="I79" s="469">
        <v>0.14799999999999999</v>
      </c>
      <c r="J79" s="674" t="s">
        <v>96</v>
      </c>
      <c r="K79" s="470">
        <f t="shared" si="4"/>
        <v>0</v>
      </c>
      <c r="L79" s="547" t="str">
        <f t="shared" si="2"/>
        <v>(ｱｿ)</v>
      </c>
      <c r="N79" s="545" t="s">
        <v>805</v>
      </c>
      <c r="O79" s="545" t="s">
        <v>913</v>
      </c>
      <c r="P79" s="378"/>
      <c r="Q79" s="666"/>
      <c r="R79" s="666"/>
      <c r="S79" s="377"/>
      <c r="T79" s="666"/>
      <c r="U79" s="666"/>
      <c r="V79" s="376"/>
      <c r="W79" s="670"/>
      <c r="X79" s="375"/>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row>
    <row r="80" spans="1:69" ht="14.25" customHeight="1">
      <c r="A80" s="48"/>
      <c r="B80" s="908"/>
      <c r="C80" s="910"/>
      <c r="D80" s="911"/>
      <c r="E80" s="913" t="s">
        <v>202</v>
      </c>
      <c r="F80" s="467" t="s">
        <v>201</v>
      </c>
      <c r="G80" s="468"/>
      <c r="H80" s="674" t="s">
        <v>93</v>
      </c>
      <c r="I80" s="469">
        <v>0.221</v>
      </c>
      <c r="J80" s="671" t="s">
        <v>96</v>
      </c>
      <c r="K80" s="470">
        <f t="shared" si="4"/>
        <v>0</v>
      </c>
      <c r="L80" s="547" t="str">
        <f t="shared" si="2"/>
        <v>(ｱﾀ)</v>
      </c>
      <c r="N80" s="545" t="s">
        <v>805</v>
      </c>
      <c r="O80" s="545" t="s">
        <v>914</v>
      </c>
      <c r="P80" s="378"/>
      <c r="Q80" s="666"/>
      <c r="R80" s="666"/>
      <c r="S80" s="377"/>
      <c r="T80" s="900"/>
      <c r="U80" s="900"/>
      <c r="V80" s="376"/>
      <c r="W80" s="670"/>
      <c r="X80" s="375"/>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row>
    <row r="81" spans="1:69" ht="14.25" customHeight="1">
      <c r="A81" s="48"/>
      <c r="B81" s="908"/>
      <c r="C81" s="910"/>
      <c r="D81" s="911"/>
      <c r="E81" s="915"/>
      <c r="F81" s="485" t="s">
        <v>521</v>
      </c>
      <c r="G81" s="468"/>
      <c r="H81" s="674" t="s">
        <v>93</v>
      </c>
      <c r="I81" s="469">
        <v>0.221</v>
      </c>
      <c r="J81" s="671" t="s">
        <v>96</v>
      </c>
      <c r="K81" s="470">
        <f t="shared" si="4"/>
        <v>0</v>
      </c>
      <c r="L81" s="547" t="str">
        <f t="shared" si="2"/>
        <v>(ｱﾁ)</v>
      </c>
      <c r="N81" s="545" t="s">
        <v>805</v>
      </c>
      <c r="O81" s="545" t="s">
        <v>915</v>
      </c>
      <c r="P81" s="378"/>
      <c r="Q81" s="666"/>
      <c r="R81" s="666"/>
      <c r="S81" s="377"/>
      <c r="T81" s="666"/>
      <c r="U81" s="666"/>
      <c r="V81" s="376"/>
      <c r="W81" s="670"/>
      <c r="X81" s="375"/>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row>
    <row r="82" spans="1:69" ht="14.25" customHeight="1">
      <c r="A82" s="48"/>
      <c r="B82" s="908"/>
      <c r="C82" s="910"/>
      <c r="D82" s="912"/>
      <c r="E82" s="914"/>
      <c r="F82" s="485" t="s">
        <v>522</v>
      </c>
      <c r="G82" s="468"/>
      <c r="H82" s="674" t="s">
        <v>93</v>
      </c>
      <c r="I82" s="469">
        <v>0.27100000000000002</v>
      </c>
      <c r="J82" s="674" t="s">
        <v>96</v>
      </c>
      <c r="K82" s="470">
        <f t="shared" si="4"/>
        <v>0</v>
      </c>
      <c r="L82" s="547" t="str">
        <f t="shared" si="2"/>
        <v>(ｱﾂ)</v>
      </c>
      <c r="N82" s="545" t="s">
        <v>805</v>
      </c>
      <c r="O82" s="545" t="s">
        <v>916</v>
      </c>
      <c r="P82" s="378"/>
      <c r="Q82" s="666"/>
      <c r="R82" s="666"/>
      <c r="S82" s="377"/>
      <c r="T82" s="666"/>
      <c r="U82" s="666"/>
      <c r="V82" s="376"/>
      <c r="W82" s="670"/>
      <c r="X82" s="375"/>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row>
    <row r="83" spans="1:69" ht="14.25" customHeight="1">
      <c r="A83" s="48"/>
      <c r="B83" s="908"/>
      <c r="C83" s="910"/>
      <c r="D83" s="901" t="s">
        <v>176</v>
      </c>
      <c r="E83" s="913" t="s">
        <v>204</v>
      </c>
      <c r="F83" s="467" t="s">
        <v>201</v>
      </c>
      <c r="G83" s="468"/>
      <c r="H83" s="674" t="s">
        <v>93</v>
      </c>
      <c r="I83" s="469">
        <v>0.1</v>
      </c>
      <c r="J83" s="671" t="s">
        <v>96</v>
      </c>
      <c r="K83" s="470">
        <f t="shared" si="4"/>
        <v>0</v>
      </c>
      <c r="L83" s="547" t="str">
        <f t="shared" si="2"/>
        <v>(ｱﾃ)</v>
      </c>
      <c r="N83" s="545" t="s">
        <v>805</v>
      </c>
      <c r="O83" s="545" t="s">
        <v>917</v>
      </c>
      <c r="P83" s="378"/>
      <c r="Q83" s="666"/>
      <c r="R83" s="666"/>
      <c r="S83" s="377"/>
      <c r="T83" s="666"/>
      <c r="U83" s="666"/>
      <c r="V83" s="376"/>
      <c r="W83" s="670"/>
      <c r="X83" s="375"/>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row>
    <row r="84" spans="1:69" ht="14.25" customHeight="1">
      <c r="A84" s="48"/>
      <c r="B84" s="908"/>
      <c r="C84" s="910"/>
      <c r="D84" s="911"/>
      <c r="E84" s="914"/>
      <c r="F84" s="467" t="s">
        <v>200</v>
      </c>
      <c r="G84" s="468"/>
      <c r="H84" s="674" t="s">
        <v>93</v>
      </c>
      <c r="I84" s="469">
        <v>0.05</v>
      </c>
      <c r="J84" s="674" t="s">
        <v>96</v>
      </c>
      <c r="K84" s="470">
        <f t="shared" si="4"/>
        <v>0</v>
      </c>
      <c r="L84" s="547" t="str">
        <f t="shared" si="2"/>
        <v>(ｱﾄ)</v>
      </c>
      <c r="N84" s="545" t="s">
        <v>805</v>
      </c>
      <c r="O84" s="545" t="s">
        <v>918</v>
      </c>
      <c r="P84" s="378"/>
      <c r="Q84" s="666"/>
      <c r="R84" s="666"/>
      <c r="S84" s="377"/>
      <c r="T84" s="666"/>
      <c r="U84" s="666"/>
      <c r="V84" s="376"/>
      <c r="W84" s="670"/>
      <c r="X84" s="375"/>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row>
    <row r="85" spans="1:69" ht="14.25" customHeight="1">
      <c r="A85" s="48"/>
      <c r="B85" s="908"/>
      <c r="C85" s="910"/>
      <c r="D85" s="911"/>
      <c r="E85" s="913" t="s">
        <v>203</v>
      </c>
      <c r="F85" s="467" t="s">
        <v>201</v>
      </c>
      <c r="G85" s="468"/>
      <c r="H85" s="674" t="s">
        <v>93</v>
      </c>
      <c r="I85" s="469">
        <v>7.4999999999999997E-2</v>
      </c>
      <c r="J85" s="671" t="s">
        <v>96</v>
      </c>
      <c r="K85" s="470">
        <f t="shared" si="4"/>
        <v>0</v>
      </c>
      <c r="L85" s="547" t="str">
        <f t="shared" si="2"/>
        <v>(ｱﾅ)</v>
      </c>
      <c r="N85" s="545" t="s">
        <v>805</v>
      </c>
      <c r="O85" s="545" t="s">
        <v>919</v>
      </c>
      <c r="P85" s="378"/>
      <c r="Q85" s="666"/>
      <c r="R85" s="666"/>
      <c r="S85" s="377"/>
      <c r="T85" s="666"/>
      <c r="U85" s="666"/>
      <c r="V85" s="376"/>
      <c r="W85" s="670"/>
      <c r="X85" s="375"/>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row>
    <row r="86" spans="1:69" ht="14.25" customHeight="1">
      <c r="A86" s="48"/>
      <c r="B86" s="908"/>
      <c r="C86" s="910"/>
      <c r="D86" s="911"/>
      <c r="E86" s="914"/>
      <c r="F86" s="467" t="s">
        <v>200</v>
      </c>
      <c r="G86" s="468"/>
      <c r="H86" s="674" t="s">
        <v>93</v>
      </c>
      <c r="I86" s="469">
        <v>3.7999999999999999E-2</v>
      </c>
      <c r="J86" s="674" t="s">
        <v>96</v>
      </c>
      <c r="K86" s="470">
        <f t="shared" si="4"/>
        <v>0</v>
      </c>
      <c r="L86" s="547" t="str">
        <f t="shared" si="2"/>
        <v>(ｱﾆ)</v>
      </c>
      <c r="N86" s="545" t="s">
        <v>805</v>
      </c>
      <c r="O86" s="545" t="s">
        <v>920</v>
      </c>
      <c r="P86" s="378"/>
      <c r="Q86" s="666"/>
      <c r="R86" s="666"/>
      <c r="S86" s="377"/>
      <c r="T86" s="666"/>
      <c r="U86" s="666"/>
      <c r="V86" s="376"/>
      <c r="W86" s="670"/>
      <c r="X86" s="375"/>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row>
    <row r="87" spans="1:69" ht="14.25" customHeight="1">
      <c r="A87" s="48"/>
      <c r="B87" s="908"/>
      <c r="C87" s="910"/>
      <c r="D87" s="911"/>
      <c r="E87" s="913" t="s">
        <v>202</v>
      </c>
      <c r="F87" s="467" t="s">
        <v>201</v>
      </c>
      <c r="G87" s="468"/>
      <c r="H87" s="674" t="s">
        <v>93</v>
      </c>
      <c r="I87" s="469">
        <v>5.6000000000000001E-2</v>
      </c>
      <c r="J87" s="671" t="s">
        <v>96</v>
      </c>
      <c r="K87" s="470">
        <f t="shared" si="4"/>
        <v>0</v>
      </c>
      <c r="L87" s="547" t="str">
        <f t="shared" si="2"/>
        <v>(ｱﾇ)</v>
      </c>
      <c r="N87" s="545" t="s">
        <v>805</v>
      </c>
      <c r="O87" s="545" t="s">
        <v>921</v>
      </c>
      <c r="P87" s="378"/>
      <c r="Q87" s="666"/>
      <c r="R87" s="666"/>
      <c r="S87" s="377"/>
      <c r="T87" s="666"/>
      <c r="U87" s="666"/>
      <c r="V87" s="376"/>
      <c r="W87" s="670"/>
      <c r="X87" s="375"/>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row>
    <row r="88" spans="1:69" ht="14.25" customHeight="1">
      <c r="A88" s="48"/>
      <c r="B88" s="908"/>
      <c r="C88" s="910"/>
      <c r="D88" s="911"/>
      <c r="E88" s="915"/>
      <c r="F88" s="485" t="s">
        <v>521</v>
      </c>
      <c r="G88" s="468"/>
      <c r="H88" s="674" t="s">
        <v>93</v>
      </c>
      <c r="I88" s="469">
        <v>5.6000000000000001E-2</v>
      </c>
      <c r="J88" s="671" t="s">
        <v>96</v>
      </c>
      <c r="K88" s="470">
        <f>ROUND(G88*I88,0)</f>
        <v>0</v>
      </c>
      <c r="L88" s="547" t="str">
        <f t="shared" si="2"/>
        <v>(ｱﾈ)</v>
      </c>
      <c r="N88" s="545" t="s">
        <v>805</v>
      </c>
      <c r="O88" s="545" t="s">
        <v>922</v>
      </c>
      <c r="P88" s="378"/>
      <c r="Q88" s="666"/>
      <c r="R88" s="666"/>
      <c r="S88" s="377"/>
      <c r="T88" s="666"/>
      <c r="U88" s="666"/>
      <c r="V88" s="376"/>
      <c r="W88" s="670"/>
      <c r="X88" s="375"/>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row>
    <row r="89" spans="1:69" ht="14.25" customHeight="1">
      <c r="A89" s="48"/>
      <c r="B89" s="917"/>
      <c r="C89" s="916"/>
      <c r="D89" s="912"/>
      <c r="E89" s="914"/>
      <c r="F89" s="485" t="s">
        <v>522</v>
      </c>
      <c r="G89" s="468"/>
      <c r="H89" s="674" t="s">
        <v>93</v>
      </c>
      <c r="I89" s="469">
        <v>6.9000000000000006E-2</v>
      </c>
      <c r="J89" s="674" t="s">
        <v>96</v>
      </c>
      <c r="K89" s="470">
        <f>ROUND(G89*I89,0)</f>
        <v>0</v>
      </c>
      <c r="L89" s="547" t="str">
        <f t="shared" si="2"/>
        <v>(ｱﾉ)</v>
      </c>
      <c r="N89" s="545" t="s">
        <v>805</v>
      </c>
      <c r="O89" s="545" t="s">
        <v>923</v>
      </c>
      <c r="P89" s="378"/>
      <c r="Q89" s="666"/>
      <c r="R89" s="666"/>
      <c r="S89" s="377"/>
      <c r="T89" s="666"/>
      <c r="U89" s="666"/>
      <c r="V89" s="376"/>
      <c r="W89" s="670"/>
      <c r="X89" s="375"/>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row>
    <row r="90" spans="1:69" ht="14.25" customHeight="1">
      <c r="A90" s="48"/>
      <c r="B90" s="908">
        <v>11</v>
      </c>
      <c r="C90" s="910" t="s">
        <v>931</v>
      </c>
      <c r="D90" s="911" t="s">
        <v>932</v>
      </c>
      <c r="E90" s="913" t="s">
        <v>202</v>
      </c>
      <c r="F90" s="467" t="s">
        <v>201</v>
      </c>
      <c r="G90" s="468"/>
      <c r="H90" s="674" t="s">
        <v>1372</v>
      </c>
      <c r="I90" s="469">
        <v>0.22500000000000001</v>
      </c>
      <c r="J90" s="671" t="s">
        <v>1373</v>
      </c>
      <c r="K90" s="470">
        <f t="shared" ref="K90:K93" si="5">ROUND(G90*I90,0)</f>
        <v>0</v>
      </c>
      <c r="L90" s="547" t="str">
        <f t="shared" si="2"/>
        <v>(ｱﾊ)</v>
      </c>
      <c r="N90" s="545" t="s">
        <v>805</v>
      </c>
      <c r="O90" s="545" t="s">
        <v>1394</v>
      </c>
      <c r="P90" s="378"/>
      <c r="Q90" s="666"/>
      <c r="R90" s="666"/>
      <c r="S90" s="377"/>
      <c r="T90" s="900"/>
      <c r="U90" s="900"/>
      <c r="V90" s="376"/>
      <c r="W90" s="670"/>
      <c r="X90" s="375"/>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row>
    <row r="91" spans="1:69" ht="14.25" customHeight="1">
      <c r="A91" s="48"/>
      <c r="B91" s="908"/>
      <c r="C91" s="910"/>
      <c r="D91" s="911"/>
      <c r="E91" s="915"/>
      <c r="F91" s="485" t="s">
        <v>521</v>
      </c>
      <c r="G91" s="468"/>
      <c r="H91" s="674" t="s">
        <v>1372</v>
      </c>
      <c r="I91" s="469">
        <v>0.22500000000000001</v>
      </c>
      <c r="J91" s="671" t="s">
        <v>1373</v>
      </c>
      <c r="K91" s="470">
        <f t="shared" si="5"/>
        <v>0</v>
      </c>
      <c r="L91" s="547" t="str">
        <f t="shared" si="2"/>
        <v>(ｱﾋ)</v>
      </c>
      <c r="N91" s="545" t="s">
        <v>805</v>
      </c>
      <c r="O91" s="545" t="s">
        <v>1395</v>
      </c>
      <c r="P91" s="378"/>
      <c r="Q91" s="666"/>
      <c r="R91" s="666"/>
      <c r="S91" s="377"/>
      <c r="T91" s="666"/>
      <c r="U91" s="666"/>
      <c r="V91" s="376"/>
      <c r="W91" s="670"/>
      <c r="X91" s="375"/>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row>
    <row r="92" spans="1:69" ht="14.25" customHeight="1">
      <c r="A92" s="48"/>
      <c r="B92" s="908"/>
      <c r="C92" s="910"/>
      <c r="D92" s="912"/>
      <c r="E92" s="914"/>
      <c r="F92" s="485" t="s">
        <v>522</v>
      </c>
      <c r="G92" s="468"/>
      <c r="H92" s="674" t="s">
        <v>1372</v>
      </c>
      <c r="I92" s="469">
        <v>0.27500000000000002</v>
      </c>
      <c r="J92" s="674" t="s">
        <v>1373</v>
      </c>
      <c r="K92" s="470">
        <f t="shared" si="5"/>
        <v>0</v>
      </c>
      <c r="L92" s="547" t="str">
        <f t="shared" si="2"/>
        <v>(ｱﾌ)</v>
      </c>
      <c r="N92" s="545" t="s">
        <v>805</v>
      </c>
      <c r="O92" s="545" t="s">
        <v>1396</v>
      </c>
      <c r="P92" s="378"/>
      <c r="Q92" s="666"/>
      <c r="R92" s="666"/>
      <c r="S92" s="377"/>
      <c r="T92" s="666"/>
      <c r="U92" s="666"/>
      <c r="V92" s="376"/>
      <c r="W92" s="670"/>
      <c r="X92" s="375"/>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row>
    <row r="93" spans="1:69" ht="14.25" customHeight="1">
      <c r="A93" s="48"/>
      <c r="B93" s="908"/>
      <c r="C93" s="910"/>
      <c r="D93" s="911" t="s">
        <v>933</v>
      </c>
      <c r="E93" s="913" t="s">
        <v>202</v>
      </c>
      <c r="F93" s="467" t="s">
        <v>201</v>
      </c>
      <c r="G93" s="468"/>
      <c r="H93" s="674" t="s">
        <v>1372</v>
      </c>
      <c r="I93" s="469">
        <v>0.113</v>
      </c>
      <c r="J93" s="671" t="s">
        <v>1373</v>
      </c>
      <c r="K93" s="470">
        <f t="shared" si="5"/>
        <v>0</v>
      </c>
      <c r="L93" s="547" t="str">
        <f t="shared" si="2"/>
        <v>(ｱﾍ)</v>
      </c>
      <c r="N93" s="545" t="s">
        <v>805</v>
      </c>
      <c r="O93" s="545" t="s">
        <v>1397</v>
      </c>
      <c r="P93" s="378"/>
      <c r="Q93" s="666"/>
      <c r="R93" s="666"/>
      <c r="S93" s="377"/>
      <c r="T93" s="666"/>
      <c r="U93" s="666"/>
      <c r="V93" s="376"/>
      <c r="W93" s="670"/>
      <c r="X93" s="375"/>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row>
    <row r="94" spans="1:69" ht="14.25" customHeight="1">
      <c r="A94" s="48"/>
      <c r="B94" s="908"/>
      <c r="C94" s="910"/>
      <c r="D94" s="911"/>
      <c r="E94" s="915"/>
      <c r="F94" s="485" t="s">
        <v>521</v>
      </c>
      <c r="G94" s="468"/>
      <c r="H94" s="674" t="s">
        <v>1372</v>
      </c>
      <c r="I94" s="469">
        <v>0.111</v>
      </c>
      <c r="J94" s="671" t="s">
        <v>1373</v>
      </c>
      <c r="K94" s="470">
        <f>ROUND(G94*I94,0)</f>
        <v>0</v>
      </c>
      <c r="L94" s="547" t="str">
        <f t="shared" si="2"/>
        <v>(ｱﾎ)</v>
      </c>
      <c r="N94" s="545" t="s">
        <v>805</v>
      </c>
      <c r="O94" s="545" t="s">
        <v>1398</v>
      </c>
      <c r="P94" s="378"/>
      <c r="Q94" s="666"/>
      <c r="R94" s="666"/>
      <c r="S94" s="377"/>
      <c r="T94" s="666"/>
      <c r="U94" s="666"/>
      <c r="V94" s="376"/>
      <c r="W94" s="670"/>
      <c r="X94" s="375"/>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row>
    <row r="95" spans="1:69" ht="14.25" customHeight="1">
      <c r="A95" s="48"/>
      <c r="B95" s="917"/>
      <c r="C95" s="916"/>
      <c r="D95" s="912"/>
      <c r="E95" s="914"/>
      <c r="F95" s="485" t="s">
        <v>522</v>
      </c>
      <c r="G95" s="468"/>
      <c r="H95" s="674" t="s">
        <v>1372</v>
      </c>
      <c r="I95" s="469">
        <v>0.13800000000000001</v>
      </c>
      <c r="J95" s="674" t="s">
        <v>1373</v>
      </c>
      <c r="K95" s="470">
        <f>ROUND(G95*I95,0)</f>
        <v>0</v>
      </c>
      <c r="L95" s="547" t="str">
        <f t="shared" si="2"/>
        <v>(ｱﾏ)</v>
      </c>
      <c r="N95" s="545" t="s">
        <v>805</v>
      </c>
      <c r="O95" s="545" t="s">
        <v>1399</v>
      </c>
      <c r="P95" s="378"/>
      <c r="Q95" s="666"/>
      <c r="R95" s="666"/>
      <c r="S95" s="377"/>
      <c r="T95" s="666"/>
      <c r="U95" s="666"/>
      <c r="V95" s="376"/>
      <c r="W95" s="670"/>
      <c r="X95" s="375"/>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row>
    <row r="96" spans="1:69" ht="14.25" customHeight="1">
      <c r="A96" s="48"/>
      <c r="B96" s="908">
        <v>12</v>
      </c>
      <c r="C96" s="910" t="s">
        <v>934</v>
      </c>
      <c r="D96" s="911" t="s">
        <v>932</v>
      </c>
      <c r="E96" s="913" t="s">
        <v>202</v>
      </c>
      <c r="F96" s="467" t="s">
        <v>201</v>
      </c>
      <c r="G96" s="468"/>
      <c r="H96" s="674" t="s">
        <v>1372</v>
      </c>
      <c r="I96" s="469">
        <v>0.22500000000000001</v>
      </c>
      <c r="J96" s="671" t="s">
        <v>1373</v>
      </c>
      <c r="K96" s="470">
        <f t="shared" ref="K96:K99" si="6">ROUND(G96*I96,0)</f>
        <v>0</v>
      </c>
      <c r="L96" s="547" t="str">
        <f t="shared" si="2"/>
        <v>(ｱﾐ)</v>
      </c>
      <c r="N96" s="545" t="s">
        <v>805</v>
      </c>
      <c r="O96" s="545" t="s">
        <v>1400</v>
      </c>
      <c r="P96" s="378"/>
      <c r="Q96" s="666"/>
      <c r="R96" s="666"/>
      <c r="S96" s="377"/>
      <c r="T96" s="900"/>
      <c r="U96" s="900"/>
      <c r="V96" s="376"/>
      <c r="W96" s="670"/>
      <c r="X96" s="375"/>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row>
    <row r="97" spans="1:69" ht="14.25" customHeight="1">
      <c r="A97" s="48"/>
      <c r="B97" s="908"/>
      <c r="C97" s="910"/>
      <c r="D97" s="911"/>
      <c r="E97" s="915"/>
      <c r="F97" s="485" t="s">
        <v>521</v>
      </c>
      <c r="G97" s="468"/>
      <c r="H97" s="674" t="s">
        <v>1372</v>
      </c>
      <c r="I97" s="469">
        <v>0.22500000000000001</v>
      </c>
      <c r="J97" s="671" t="s">
        <v>1373</v>
      </c>
      <c r="K97" s="470">
        <f t="shared" si="6"/>
        <v>0</v>
      </c>
      <c r="L97" s="547" t="str">
        <f t="shared" si="2"/>
        <v>(ｱﾑ)</v>
      </c>
      <c r="N97" s="545" t="s">
        <v>805</v>
      </c>
      <c r="O97" s="545" t="s">
        <v>1401</v>
      </c>
      <c r="P97" s="378"/>
      <c r="Q97" s="666"/>
      <c r="R97" s="666"/>
      <c r="S97" s="377"/>
      <c r="T97" s="666"/>
      <c r="U97" s="666"/>
      <c r="V97" s="376"/>
      <c r="W97" s="670"/>
      <c r="X97" s="375"/>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row>
    <row r="98" spans="1:69" ht="14.25" customHeight="1">
      <c r="A98" s="48"/>
      <c r="B98" s="908"/>
      <c r="C98" s="910"/>
      <c r="D98" s="912"/>
      <c r="E98" s="914"/>
      <c r="F98" s="485" t="s">
        <v>522</v>
      </c>
      <c r="G98" s="468"/>
      <c r="H98" s="674" t="s">
        <v>1372</v>
      </c>
      <c r="I98" s="469">
        <v>0.27500000000000002</v>
      </c>
      <c r="J98" s="674" t="s">
        <v>1373</v>
      </c>
      <c r="K98" s="470">
        <f t="shared" si="6"/>
        <v>0</v>
      </c>
      <c r="L98" s="547" t="str">
        <f t="shared" si="2"/>
        <v>(ｱﾒ)</v>
      </c>
      <c r="N98" s="545" t="s">
        <v>805</v>
      </c>
      <c r="O98" s="545" t="s">
        <v>1402</v>
      </c>
      <c r="P98" s="378"/>
      <c r="Q98" s="666"/>
      <c r="R98" s="666"/>
      <c r="S98" s="377"/>
      <c r="T98" s="666"/>
      <c r="U98" s="666"/>
      <c r="V98" s="376"/>
      <c r="W98" s="670"/>
      <c r="X98" s="375"/>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row>
    <row r="99" spans="1:69" ht="14.25" customHeight="1">
      <c r="A99" s="48"/>
      <c r="B99" s="908"/>
      <c r="C99" s="910"/>
      <c r="D99" s="911" t="s">
        <v>933</v>
      </c>
      <c r="E99" s="913" t="s">
        <v>202</v>
      </c>
      <c r="F99" s="467" t="s">
        <v>201</v>
      </c>
      <c r="G99" s="468"/>
      <c r="H99" s="674" t="s">
        <v>1372</v>
      </c>
      <c r="I99" s="469">
        <v>0.16900000000000001</v>
      </c>
      <c r="J99" s="671" t="s">
        <v>1373</v>
      </c>
      <c r="K99" s="470">
        <f t="shared" si="6"/>
        <v>0</v>
      </c>
      <c r="L99" s="547" t="str">
        <f t="shared" si="2"/>
        <v>(ｱﾓ)</v>
      </c>
      <c r="N99" s="545" t="s">
        <v>805</v>
      </c>
      <c r="O99" s="545" t="s">
        <v>1403</v>
      </c>
      <c r="P99" s="378"/>
      <c r="Q99" s="666"/>
      <c r="R99" s="666"/>
      <c r="S99" s="377"/>
      <c r="T99" s="666"/>
      <c r="U99" s="666"/>
      <c r="V99" s="376"/>
      <c r="W99" s="670"/>
      <c r="X99" s="375"/>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row>
    <row r="100" spans="1:69" ht="14.25" customHeight="1">
      <c r="A100" s="48"/>
      <c r="B100" s="908"/>
      <c r="C100" s="910"/>
      <c r="D100" s="911"/>
      <c r="E100" s="915"/>
      <c r="F100" s="485" t="s">
        <v>521</v>
      </c>
      <c r="G100" s="468"/>
      <c r="H100" s="674" t="s">
        <v>1372</v>
      </c>
      <c r="I100" s="469">
        <v>0.16900000000000001</v>
      </c>
      <c r="J100" s="671" t="s">
        <v>1373</v>
      </c>
      <c r="K100" s="470">
        <f>ROUND(G100*I100,0)</f>
        <v>0</v>
      </c>
      <c r="L100" s="547" t="str">
        <f t="shared" si="2"/>
        <v>(ｱﾔ)</v>
      </c>
      <c r="N100" s="545" t="s">
        <v>805</v>
      </c>
      <c r="O100" s="545" t="s">
        <v>1404</v>
      </c>
      <c r="P100" s="378"/>
      <c r="Q100" s="666"/>
      <c r="R100" s="666"/>
      <c r="S100" s="377"/>
      <c r="T100" s="666"/>
      <c r="U100" s="666"/>
      <c r="V100" s="376"/>
      <c r="W100" s="670"/>
      <c r="X100" s="375"/>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row>
    <row r="101" spans="1:69" ht="14.25" customHeight="1">
      <c r="A101" s="48"/>
      <c r="B101" s="917"/>
      <c r="C101" s="916"/>
      <c r="D101" s="912"/>
      <c r="E101" s="914"/>
      <c r="F101" s="485" t="s">
        <v>522</v>
      </c>
      <c r="G101" s="468"/>
      <c r="H101" s="674" t="s">
        <v>93</v>
      </c>
      <c r="I101" s="469">
        <v>0.20599999999999999</v>
      </c>
      <c r="J101" s="674" t="s">
        <v>96</v>
      </c>
      <c r="K101" s="470">
        <f>ROUND(G101*I101,0)</f>
        <v>0</v>
      </c>
      <c r="L101" s="547" t="str">
        <f t="shared" si="2"/>
        <v>(ｱﾕ)</v>
      </c>
      <c r="N101" s="545" t="s">
        <v>805</v>
      </c>
      <c r="O101" s="545" t="s">
        <v>924</v>
      </c>
      <c r="P101" s="378"/>
      <c r="Q101" s="666"/>
      <c r="R101" s="666"/>
      <c r="S101" s="377"/>
      <c r="T101" s="666"/>
      <c r="U101" s="666"/>
      <c r="V101" s="376"/>
      <c r="W101" s="670"/>
      <c r="X101" s="375"/>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row>
    <row r="102" spans="1:69" ht="14.25" customHeight="1">
      <c r="A102" s="48"/>
      <c r="B102" s="907">
        <v>13</v>
      </c>
      <c r="C102" s="893" t="s">
        <v>936</v>
      </c>
      <c r="D102" s="893" t="s">
        <v>932</v>
      </c>
      <c r="E102" s="913" t="s">
        <v>202</v>
      </c>
      <c r="F102" s="467" t="s">
        <v>201</v>
      </c>
      <c r="G102" s="468"/>
      <c r="H102" s="674" t="s">
        <v>93</v>
      </c>
      <c r="I102" s="469">
        <v>0.25</v>
      </c>
      <c r="J102" s="671" t="s">
        <v>96</v>
      </c>
      <c r="K102" s="470">
        <f t="shared" ref="K102:K107" si="7">ROUND(G102*I102,0)</f>
        <v>0</v>
      </c>
      <c r="L102" s="547" t="str">
        <f t="shared" si="2"/>
        <v>(ｱﾖ)</v>
      </c>
      <c r="N102" s="545" t="s">
        <v>805</v>
      </c>
      <c r="O102" s="545" t="s">
        <v>925</v>
      </c>
      <c r="P102" s="378"/>
      <c r="Q102" s="666"/>
      <c r="R102" s="666"/>
      <c r="S102" s="377"/>
      <c r="T102" s="900"/>
      <c r="U102" s="900"/>
      <c r="V102" s="376"/>
      <c r="W102" s="670"/>
      <c r="X102" s="375"/>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row>
    <row r="103" spans="1:69" ht="14.25" customHeight="1">
      <c r="A103" s="48"/>
      <c r="B103" s="908"/>
      <c r="C103" s="910"/>
      <c r="D103" s="910"/>
      <c r="E103" s="915"/>
      <c r="F103" s="485" t="s">
        <v>521</v>
      </c>
      <c r="G103" s="468"/>
      <c r="H103" s="674" t="s">
        <v>93</v>
      </c>
      <c r="I103" s="469">
        <v>0.25</v>
      </c>
      <c r="J103" s="671" t="s">
        <v>96</v>
      </c>
      <c r="K103" s="470">
        <f t="shared" si="7"/>
        <v>0</v>
      </c>
      <c r="L103" s="547" t="str">
        <f t="shared" si="2"/>
        <v>(ｱﾗ)</v>
      </c>
      <c r="N103" s="545" t="s">
        <v>805</v>
      </c>
      <c r="O103" s="545" t="s">
        <v>926</v>
      </c>
      <c r="P103" s="378"/>
      <c r="Q103" s="666"/>
      <c r="R103" s="666"/>
      <c r="S103" s="377"/>
      <c r="T103" s="666"/>
      <c r="U103" s="666"/>
      <c r="V103" s="376"/>
      <c r="W103" s="670"/>
      <c r="X103" s="375"/>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row>
    <row r="104" spans="1:69" ht="14.25" customHeight="1">
      <c r="A104" s="48"/>
      <c r="B104" s="908"/>
      <c r="C104" s="910"/>
      <c r="D104" s="910"/>
      <c r="E104" s="914"/>
      <c r="F104" s="485" t="s">
        <v>522</v>
      </c>
      <c r="G104" s="468"/>
      <c r="H104" s="674" t="s">
        <v>93</v>
      </c>
      <c r="I104" s="469">
        <v>0.25</v>
      </c>
      <c r="J104" s="674" t="s">
        <v>96</v>
      </c>
      <c r="K104" s="470">
        <f t="shared" si="7"/>
        <v>0</v>
      </c>
      <c r="L104" s="547" t="str">
        <f t="shared" si="2"/>
        <v>(ｱﾘ)</v>
      </c>
      <c r="N104" s="545" t="s">
        <v>805</v>
      </c>
      <c r="O104" s="545" t="s">
        <v>927</v>
      </c>
      <c r="P104" s="378"/>
      <c r="Q104" s="666"/>
      <c r="R104" s="666"/>
      <c r="S104" s="377"/>
      <c r="T104" s="666"/>
      <c r="U104" s="666"/>
      <c r="V104" s="376"/>
      <c r="W104" s="670"/>
      <c r="X104" s="375"/>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row>
    <row r="105" spans="1:69" ht="14.25" customHeight="1">
      <c r="A105" s="48"/>
      <c r="B105" s="908"/>
      <c r="C105" s="910"/>
      <c r="D105" s="910"/>
      <c r="E105" s="913" t="s">
        <v>937</v>
      </c>
      <c r="F105" s="467" t="s">
        <v>201</v>
      </c>
      <c r="G105" s="468"/>
      <c r="H105" s="674" t="s">
        <v>93</v>
      </c>
      <c r="I105" s="469">
        <v>0.4</v>
      </c>
      <c r="J105" s="671" t="s">
        <v>96</v>
      </c>
      <c r="K105" s="470">
        <f t="shared" si="7"/>
        <v>0</v>
      </c>
      <c r="L105" s="547" t="str">
        <f t="shared" si="2"/>
        <v>(ｱﾙ)</v>
      </c>
      <c r="N105" s="545" t="s">
        <v>805</v>
      </c>
      <c r="O105" s="545" t="s">
        <v>928</v>
      </c>
      <c r="P105" s="378"/>
      <c r="Q105" s="666"/>
      <c r="R105" s="666"/>
      <c r="S105" s="377"/>
      <c r="T105" s="666"/>
      <c r="U105" s="666"/>
      <c r="V105" s="376"/>
      <c r="W105" s="670"/>
      <c r="X105" s="375"/>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row>
    <row r="106" spans="1:69" ht="14.25" customHeight="1">
      <c r="B106" s="908"/>
      <c r="C106" s="910"/>
      <c r="D106" s="916"/>
      <c r="E106" s="914"/>
      <c r="F106" s="485" t="s">
        <v>522</v>
      </c>
      <c r="G106" s="468"/>
      <c r="H106" s="674" t="s">
        <v>93</v>
      </c>
      <c r="I106" s="469">
        <v>0.1</v>
      </c>
      <c r="J106" s="674" t="s">
        <v>96</v>
      </c>
      <c r="K106" s="470">
        <f t="shared" si="7"/>
        <v>0</v>
      </c>
      <c r="L106" s="547" t="str">
        <f t="shared" si="2"/>
        <v>(ｱﾚ)</v>
      </c>
      <c r="N106" s="545" t="s">
        <v>805</v>
      </c>
      <c r="O106" s="545" t="s">
        <v>929</v>
      </c>
      <c r="P106" s="378"/>
      <c r="Q106" s="666"/>
      <c r="R106" s="666"/>
      <c r="S106" s="377"/>
      <c r="T106" s="666"/>
      <c r="U106" s="666"/>
      <c r="V106" s="376"/>
      <c r="W106" s="670"/>
      <c r="X106" s="375"/>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row>
    <row r="107" spans="1:69" ht="14.25" customHeight="1">
      <c r="B107" s="908"/>
      <c r="C107" s="910"/>
      <c r="D107" s="901" t="s">
        <v>933</v>
      </c>
      <c r="E107" s="913" t="s">
        <v>202</v>
      </c>
      <c r="F107" s="467" t="s">
        <v>201</v>
      </c>
      <c r="G107" s="468"/>
      <c r="H107" s="674" t="s">
        <v>93</v>
      </c>
      <c r="I107" s="469">
        <v>0.25</v>
      </c>
      <c r="J107" s="671" t="s">
        <v>96</v>
      </c>
      <c r="K107" s="470">
        <f t="shared" si="7"/>
        <v>0</v>
      </c>
      <c r="L107" s="547" t="str">
        <f t="shared" si="2"/>
        <v>(ｱﾛ)</v>
      </c>
      <c r="N107" s="545" t="s">
        <v>805</v>
      </c>
      <c r="O107" s="545" t="s">
        <v>930</v>
      </c>
      <c r="P107" s="378"/>
      <c r="Q107" s="666"/>
      <c r="R107" s="666"/>
      <c r="S107" s="377"/>
      <c r="T107" s="666"/>
      <c r="U107" s="666"/>
      <c r="V107" s="376"/>
      <c r="W107" s="670"/>
      <c r="X107" s="375"/>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row>
    <row r="108" spans="1:69" ht="14.25" customHeight="1">
      <c r="B108" s="908"/>
      <c r="C108" s="910"/>
      <c r="D108" s="911"/>
      <c r="E108" s="915"/>
      <c r="F108" s="485" t="s">
        <v>521</v>
      </c>
      <c r="G108" s="468"/>
      <c r="H108" s="674" t="s">
        <v>93</v>
      </c>
      <c r="I108" s="469">
        <v>0.2</v>
      </c>
      <c r="J108" s="671" t="s">
        <v>96</v>
      </c>
      <c r="K108" s="470">
        <f>ROUND(G108*I108,0)</f>
        <v>0</v>
      </c>
      <c r="L108" s="547" t="str">
        <f t="shared" si="2"/>
        <v>(ｱﾜ)</v>
      </c>
      <c r="N108" s="545" t="s">
        <v>805</v>
      </c>
      <c r="O108" s="545" t="s">
        <v>935</v>
      </c>
      <c r="P108" s="378"/>
      <c r="Q108" s="666"/>
      <c r="R108" s="666"/>
      <c r="S108" s="377"/>
      <c r="T108" s="666"/>
      <c r="U108" s="666"/>
      <c r="V108" s="376"/>
      <c r="W108" s="670"/>
      <c r="X108" s="375"/>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row>
    <row r="109" spans="1:69" ht="14.25" customHeight="1">
      <c r="B109" s="908"/>
      <c r="C109" s="910"/>
      <c r="D109" s="911"/>
      <c r="E109" s="914"/>
      <c r="F109" s="485" t="s">
        <v>522</v>
      </c>
      <c r="G109" s="468"/>
      <c r="H109" s="674" t="s">
        <v>93</v>
      </c>
      <c r="I109" s="469">
        <v>0.25</v>
      </c>
      <c r="J109" s="674" t="s">
        <v>96</v>
      </c>
      <c r="K109" s="470">
        <f>ROUND(G109*I109,0)</f>
        <v>0</v>
      </c>
      <c r="L109" s="547" t="str">
        <f t="shared" si="2"/>
        <v>(ｱｦ)</v>
      </c>
      <c r="N109" s="545" t="s">
        <v>805</v>
      </c>
      <c r="O109" s="545" t="s">
        <v>1413</v>
      </c>
      <c r="P109" s="378"/>
      <c r="Q109" s="666"/>
      <c r="R109" s="666"/>
      <c r="S109" s="377"/>
      <c r="T109" s="666"/>
      <c r="U109" s="666"/>
      <c r="V109" s="376"/>
      <c r="W109" s="670"/>
      <c r="X109" s="375"/>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row>
    <row r="110" spans="1:69" ht="14.25" customHeight="1">
      <c r="B110" s="908"/>
      <c r="C110" s="910"/>
      <c r="D110" s="911"/>
      <c r="E110" s="913" t="s">
        <v>937</v>
      </c>
      <c r="F110" s="467" t="s">
        <v>201</v>
      </c>
      <c r="G110" s="468"/>
      <c r="H110" s="674" t="s">
        <v>1372</v>
      </c>
      <c r="I110" s="469">
        <v>0.4</v>
      </c>
      <c r="J110" s="671" t="s">
        <v>1373</v>
      </c>
      <c r="K110" s="470">
        <f t="shared" ref="K110:K117" si="8">ROUND(G110*I110,0)</f>
        <v>0</v>
      </c>
      <c r="L110" s="547" t="str">
        <f t="shared" si="2"/>
        <v>(ｱﾝ)</v>
      </c>
      <c r="N110" s="545" t="s">
        <v>805</v>
      </c>
      <c r="O110" s="545" t="s">
        <v>1414</v>
      </c>
      <c r="P110" s="378"/>
      <c r="Q110" s="666"/>
      <c r="R110" s="666"/>
      <c r="S110" s="377"/>
      <c r="T110" s="666"/>
      <c r="U110" s="666"/>
      <c r="V110" s="376"/>
      <c r="W110" s="670"/>
      <c r="X110" s="375"/>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row>
    <row r="111" spans="1:69" ht="14.25" customHeight="1">
      <c r="B111" s="917"/>
      <c r="C111" s="916"/>
      <c r="D111" s="912"/>
      <c r="E111" s="914"/>
      <c r="F111" s="485" t="s">
        <v>522</v>
      </c>
      <c r="G111" s="468"/>
      <c r="H111" s="674" t="s">
        <v>1372</v>
      </c>
      <c r="I111" s="469">
        <v>0.1</v>
      </c>
      <c r="J111" s="674" t="s">
        <v>1373</v>
      </c>
      <c r="K111" s="470">
        <f t="shared" si="8"/>
        <v>0</v>
      </c>
      <c r="L111" s="547" t="str">
        <f t="shared" si="2"/>
        <v>(ｲｱ)</v>
      </c>
      <c r="N111" s="545" t="s">
        <v>1415</v>
      </c>
      <c r="O111" s="545" t="s">
        <v>805</v>
      </c>
      <c r="P111" s="378"/>
      <c r="Q111" s="666"/>
      <c r="R111" s="666"/>
      <c r="S111" s="377"/>
      <c r="T111" s="666"/>
      <c r="U111" s="666"/>
      <c r="V111" s="376"/>
      <c r="W111" s="670"/>
      <c r="X111" s="375"/>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row>
    <row r="112" spans="1:69" ht="14.25" customHeight="1">
      <c r="A112" s="48"/>
      <c r="B112" s="907">
        <v>14</v>
      </c>
      <c r="C112" s="893" t="s">
        <v>1416</v>
      </c>
      <c r="D112" s="893" t="s">
        <v>932</v>
      </c>
      <c r="E112" s="913" t="s">
        <v>202</v>
      </c>
      <c r="F112" s="467" t="s">
        <v>201</v>
      </c>
      <c r="G112" s="468"/>
      <c r="H112" s="674" t="s">
        <v>1372</v>
      </c>
      <c r="I112" s="469">
        <v>0.25</v>
      </c>
      <c r="J112" s="671" t="s">
        <v>1373</v>
      </c>
      <c r="K112" s="470">
        <f t="shared" si="8"/>
        <v>0</v>
      </c>
      <c r="L112" s="547" t="str">
        <f t="shared" si="2"/>
        <v>(ｲｲ)</v>
      </c>
      <c r="N112" s="545" t="s">
        <v>1415</v>
      </c>
      <c r="O112" s="545" t="s">
        <v>806</v>
      </c>
      <c r="P112" s="378"/>
      <c r="Q112" s="666"/>
      <c r="R112" s="666"/>
      <c r="S112" s="377"/>
      <c r="T112" s="900"/>
      <c r="U112" s="900"/>
      <c r="V112" s="376"/>
      <c r="W112" s="670"/>
      <c r="X112" s="375"/>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row>
    <row r="113" spans="1:69" ht="14.25" customHeight="1">
      <c r="A113" s="48"/>
      <c r="B113" s="908"/>
      <c r="C113" s="910"/>
      <c r="D113" s="910"/>
      <c r="E113" s="915"/>
      <c r="F113" s="485" t="s">
        <v>521</v>
      </c>
      <c r="G113" s="468"/>
      <c r="H113" s="674" t="s">
        <v>1372</v>
      </c>
      <c r="I113" s="469">
        <v>0.25</v>
      </c>
      <c r="J113" s="671" t="s">
        <v>1373</v>
      </c>
      <c r="K113" s="470">
        <f t="shared" si="8"/>
        <v>0</v>
      </c>
      <c r="L113" s="547" t="str">
        <f t="shared" si="2"/>
        <v>(ｲｳ)</v>
      </c>
      <c r="N113" s="545" t="s">
        <v>1415</v>
      </c>
      <c r="O113" s="545" t="s">
        <v>807</v>
      </c>
      <c r="P113" s="378"/>
      <c r="Q113" s="666"/>
      <c r="R113" s="666"/>
      <c r="S113" s="377"/>
      <c r="T113" s="666"/>
      <c r="U113" s="666"/>
      <c r="V113" s="376"/>
      <c r="W113" s="670"/>
      <c r="X113" s="375"/>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row>
    <row r="114" spans="1:69" ht="14.25" customHeight="1">
      <c r="A114" s="48"/>
      <c r="B114" s="908"/>
      <c r="C114" s="910"/>
      <c r="D114" s="910"/>
      <c r="E114" s="914"/>
      <c r="F114" s="485" t="s">
        <v>522</v>
      </c>
      <c r="G114" s="468"/>
      <c r="H114" s="674" t="s">
        <v>1372</v>
      </c>
      <c r="I114" s="469">
        <v>0.25</v>
      </c>
      <c r="J114" s="674" t="s">
        <v>1373</v>
      </c>
      <c r="K114" s="470">
        <f t="shared" si="8"/>
        <v>0</v>
      </c>
      <c r="L114" s="547" t="str">
        <f t="shared" si="2"/>
        <v>(ｲｴ)</v>
      </c>
      <c r="N114" s="545" t="s">
        <v>1415</v>
      </c>
      <c r="O114" s="545" t="s">
        <v>808</v>
      </c>
      <c r="P114" s="378"/>
      <c r="Q114" s="666"/>
      <c r="R114" s="666"/>
      <c r="S114" s="377"/>
      <c r="T114" s="666"/>
      <c r="U114" s="666"/>
      <c r="V114" s="376"/>
      <c r="W114" s="670"/>
      <c r="X114" s="375"/>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row>
    <row r="115" spans="1:69" ht="14.25" customHeight="1">
      <c r="A115" s="48"/>
      <c r="B115" s="908"/>
      <c r="C115" s="910"/>
      <c r="D115" s="910"/>
      <c r="E115" s="913" t="s">
        <v>937</v>
      </c>
      <c r="F115" s="467" t="s">
        <v>201</v>
      </c>
      <c r="G115" s="468"/>
      <c r="H115" s="674" t="s">
        <v>1372</v>
      </c>
      <c r="I115" s="469">
        <v>0.4</v>
      </c>
      <c r="J115" s="671" t="s">
        <v>1373</v>
      </c>
      <c r="K115" s="470">
        <f t="shared" si="8"/>
        <v>0</v>
      </c>
      <c r="L115" s="547" t="str">
        <f t="shared" si="2"/>
        <v>(ｲｵ)</v>
      </c>
      <c r="N115" s="545" t="s">
        <v>1415</v>
      </c>
      <c r="O115" s="545" t="s">
        <v>1371</v>
      </c>
      <c r="P115" s="378"/>
      <c r="Q115" s="666"/>
      <c r="R115" s="666"/>
      <c r="S115" s="377"/>
      <c r="T115" s="666"/>
      <c r="U115" s="666"/>
      <c r="V115" s="376"/>
      <c r="W115" s="670"/>
      <c r="X115" s="375"/>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row>
    <row r="116" spans="1:69" ht="14.25" customHeight="1">
      <c r="B116" s="908"/>
      <c r="C116" s="910"/>
      <c r="D116" s="916"/>
      <c r="E116" s="914"/>
      <c r="F116" s="485" t="s">
        <v>522</v>
      </c>
      <c r="G116" s="468"/>
      <c r="H116" s="674" t="s">
        <v>1372</v>
      </c>
      <c r="I116" s="469">
        <v>0.1</v>
      </c>
      <c r="J116" s="674" t="s">
        <v>1373</v>
      </c>
      <c r="K116" s="470">
        <f t="shared" si="8"/>
        <v>0</v>
      </c>
      <c r="L116" s="547" t="str">
        <f t="shared" si="2"/>
        <v>(ｲｶ)</v>
      </c>
      <c r="N116" s="545" t="s">
        <v>1415</v>
      </c>
      <c r="O116" s="545" t="s">
        <v>1374</v>
      </c>
      <c r="P116" s="378"/>
      <c r="Q116" s="666"/>
      <c r="R116" s="666"/>
      <c r="S116" s="377"/>
      <c r="T116" s="666"/>
      <c r="U116" s="666"/>
      <c r="V116" s="376"/>
      <c r="W116" s="670"/>
      <c r="X116" s="375"/>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row>
    <row r="117" spans="1:69" ht="14.25" customHeight="1">
      <c r="B117" s="908"/>
      <c r="C117" s="910"/>
      <c r="D117" s="901" t="s">
        <v>933</v>
      </c>
      <c r="E117" s="913" t="s">
        <v>202</v>
      </c>
      <c r="F117" s="467" t="s">
        <v>201</v>
      </c>
      <c r="G117" s="468"/>
      <c r="H117" s="674" t="s">
        <v>1372</v>
      </c>
      <c r="I117" s="469">
        <v>0.25</v>
      </c>
      <c r="J117" s="671" t="s">
        <v>1373</v>
      </c>
      <c r="K117" s="470">
        <f t="shared" si="8"/>
        <v>0</v>
      </c>
      <c r="L117" s="547" t="str">
        <f t="shared" si="2"/>
        <v>(ｲｷ)</v>
      </c>
      <c r="N117" s="545" t="s">
        <v>1415</v>
      </c>
      <c r="O117" s="545" t="s">
        <v>1375</v>
      </c>
      <c r="P117" s="378"/>
      <c r="Q117" s="666"/>
      <c r="R117" s="666"/>
      <c r="S117" s="377"/>
      <c r="T117" s="666"/>
      <c r="U117" s="666"/>
      <c r="V117" s="376"/>
      <c r="W117" s="670"/>
      <c r="X117" s="375"/>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row>
    <row r="118" spans="1:69" ht="14.25" customHeight="1">
      <c r="B118" s="908"/>
      <c r="C118" s="910"/>
      <c r="D118" s="911"/>
      <c r="E118" s="915"/>
      <c r="F118" s="485" t="s">
        <v>521</v>
      </c>
      <c r="G118" s="468"/>
      <c r="H118" s="674" t="s">
        <v>1372</v>
      </c>
      <c r="I118" s="469">
        <v>0.2</v>
      </c>
      <c r="J118" s="671" t="s">
        <v>1373</v>
      </c>
      <c r="K118" s="470">
        <f>ROUND(G118*I118,0)</f>
        <v>0</v>
      </c>
      <c r="L118" s="547" t="str">
        <f t="shared" si="2"/>
        <v>(ｲｸ)</v>
      </c>
      <c r="N118" s="545" t="s">
        <v>1415</v>
      </c>
      <c r="O118" s="545" t="s">
        <v>1376</v>
      </c>
      <c r="P118" s="378"/>
      <c r="Q118" s="666"/>
      <c r="R118" s="666"/>
      <c r="S118" s="377"/>
      <c r="T118" s="666"/>
      <c r="U118" s="666"/>
      <c r="V118" s="376"/>
      <c r="W118" s="670"/>
      <c r="X118" s="375"/>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row>
    <row r="119" spans="1:69" ht="14.25" customHeight="1">
      <c r="B119" s="908"/>
      <c r="C119" s="910"/>
      <c r="D119" s="911"/>
      <c r="E119" s="914"/>
      <c r="F119" s="485" t="s">
        <v>522</v>
      </c>
      <c r="G119" s="468"/>
      <c r="H119" s="674" t="s">
        <v>1372</v>
      </c>
      <c r="I119" s="469">
        <v>0.25</v>
      </c>
      <c r="J119" s="674" t="s">
        <v>1373</v>
      </c>
      <c r="K119" s="470">
        <f>ROUND(G119*I119,0)</f>
        <v>0</v>
      </c>
      <c r="L119" s="547" t="str">
        <f t="shared" si="2"/>
        <v>(ｲｹ)</v>
      </c>
      <c r="N119" s="545" t="s">
        <v>1415</v>
      </c>
      <c r="O119" s="545" t="s">
        <v>1377</v>
      </c>
      <c r="P119" s="378"/>
      <c r="Q119" s="666"/>
      <c r="R119" s="666"/>
      <c r="S119" s="377"/>
      <c r="T119" s="666"/>
      <c r="U119" s="666"/>
      <c r="V119" s="376"/>
      <c r="W119" s="670"/>
      <c r="X119" s="375"/>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row>
    <row r="120" spans="1:69" ht="14.25" customHeight="1">
      <c r="B120" s="908"/>
      <c r="C120" s="910"/>
      <c r="D120" s="911"/>
      <c r="E120" s="913" t="s">
        <v>937</v>
      </c>
      <c r="F120" s="467" t="s">
        <v>201</v>
      </c>
      <c r="G120" s="468"/>
      <c r="H120" s="674" t="s">
        <v>1372</v>
      </c>
      <c r="I120" s="469">
        <v>0.4</v>
      </c>
      <c r="J120" s="671" t="s">
        <v>1373</v>
      </c>
      <c r="K120" s="470">
        <f t="shared" ref="K120:K121" si="9">ROUND(G120*I120,0)</f>
        <v>0</v>
      </c>
      <c r="L120" s="547" t="str">
        <f t="shared" si="2"/>
        <v>(ｲｺ)</v>
      </c>
      <c r="N120" s="545" t="s">
        <v>1415</v>
      </c>
      <c r="O120" s="545" t="s">
        <v>1378</v>
      </c>
      <c r="P120" s="378"/>
      <c r="Q120" s="666"/>
      <c r="R120" s="666"/>
      <c r="S120" s="377"/>
      <c r="T120" s="666"/>
      <c r="U120" s="666"/>
      <c r="V120" s="376"/>
      <c r="W120" s="670"/>
      <c r="X120" s="375"/>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row>
    <row r="121" spans="1:69" ht="14.25" customHeight="1" thickBot="1">
      <c r="B121" s="917"/>
      <c r="C121" s="916"/>
      <c r="D121" s="912"/>
      <c r="E121" s="914"/>
      <c r="F121" s="485" t="s">
        <v>522</v>
      </c>
      <c r="G121" s="468"/>
      <c r="H121" s="674" t="s">
        <v>1372</v>
      </c>
      <c r="I121" s="469">
        <v>0.1</v>
      </c>
      <c r="J121" s="674" t="s">
        <v>1373</v>
      </c>
      <c r="K121" s="470">
        <f t="shared" si="9"/>
        <v>0</v>
      </c>
      <c r="L121" s="547" t="str">
        <f t="shared" si="2"/>
        <v>(ｲｻ)</v>
      </c>
      <c r="N121" s="545" t="s">
        <v>1415</v>
      </c>
      <c r="O121" s="545" t="s">
        <v>1379</v>
      </c>
      <c r="P121" s="378"/>
      <c r="Q121" s="666"/>
      <c r="R121" s="666"/>
      <c r="S121" s="377"/>
      <c r="T121" s="666"/>
      <c r="U121" s="666"/>
      <c r="V121" s="376"/>
      <c r="W121" s="670"/>
      <c r="X121" s="375"/>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row>
    <row r="122" spans="1:69" ht="14.25" customHeight="1">
      <c r="B122" s="474"/>
      <c r="C122" s="574"/>
      <c r="D122" s="573"/>
      <c r="E122" s="475"/>
      <c r="F122" s="382"/>
      <c r="G122" s="454"/>
      <c r="H122" s="573"/>
      <c r="I122" s="887" t="s">
        <v>1417</v>
      </c>
      <c r="J122" s="888"/>
      <c r="K122" s="576"/>
      <c r="N122" s="545"/>
      <c r="O122" s="545"/>
      <c r="P122" s="378"/>
      <c r="Q122" s="666"/>
      <c r="R122" s="666"/>
      <c r="S122" s="377"/>
      <c r="T122" s="666"/>
      <c r="U122" s="666"/>
      <c r="V122" s="376"/>
      <c r="W122" s="670"/>
      <c r="X122" s="375"/>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row>
    <row r="123" spans="1:69" ht="14.25" customHeight="1" thickBot="1">
      <c r="G123" s="452"/>
      <c r="I123" s="889" t="s">
        <v>94</v>
      </c>
      <c r="J123" s="890"/>
      <c r="K123" s="578">
        <f>SUM(K17:K59,K62:K121)</f>
        <v>0</v>
      </c>
      <c r="L123" s="563" t="s">
        <v>1418</v>
      </c>
      <c r="M123" s="543" t="s">
        <v>1419</v>
      </c>
      <c r="N123" s="545"/>
      <c r="O123" s="545"/>
      <c r="P123" s="378"/>
      <c r="Q123" s="898"/>
      <c r="R123" s="898"/>
      <c r="S123" s="377"/>
      <c r="T123" s="900"/>
      <c r="U123" s="900"/>
      <c r="V123" s="380"/>
      <c r="W123" s="666"/>
      <c r="X123" s="375"/>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row>
    <row r="124" spans="1:69" ht="14.25" customHeight="1">
      <c r="G124" s="452"/>
      <c r="I124" s="486"/>
      <c r="J124" s="664"/>
      <c r="K124" s="454"/>
      <c r="N124" s="545"/>
      <c r="O124" s="545"/>
      <c r="P124" s="378"/>
      <c r="Q124" s="670"/>
      <c r="R124" s="670"/>
      <c r="S124" s="377"/>
      <c r="T124" s="666"/>
      <c r="U124" s="666"/>
      <c r="V124" s="380"/>
      <c r="W124" s="666"/>
      <c r="X124" s="375"/>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row>
    <row r="125" spans="1:69" ht="14.25" customHeight="1">
      <c r="A125" s="561" t="s">
        <v>1420</v>
      </c>
      <c r="B125" s="446" t="s">
        <v>523</v>
      </c>
      <c r="G125" s="452"/>
      <c r="N125" s="545"/>
      <c r="O125" s="545"/>
      <c r="P125" s="378"/>
      <c r="Q125" s="666"/>
      <c r="R125" s="666"/>
      <c r="S125" s="377"/>
      <c r="T125" s="900"/>
      <c r="U125" s="900"/>
      <c r="V125" s="376"/>
      <c r="W125" s="670"/>
      <c r="X125" s="375"/>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row>
    <row r="126" spans="1:69" ht="14.4">
      <c r="A126" s="445"/>
      <c r="B126" s="446"/>
      <c r="G126" s="452"/>
      <c r="K126" s="444"/>
      <c r="N126" s="544"/>
      <c r="O126" s="545"/>
      <c r="P126" s="379"/>
      <c r="Q126" s="670"/>
      <c r="R126" s="670"/>
      <c r="S126" s="670"/>
      <c r="T126" s="670"/>
      <c r="U126" s="670"/>
      <c r="V126" s="670"/>
      <c r="W126" s="666"/>
      <c r="X126" s="375"/>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row>
    <row r="127" spans="1:69" ht="15" thickBot="1">
      <c r="A127" s="445"/>
      <c r="B127" s="899" t="s">
        <v>1421</v>
      </c>
      <c r="C127" s="899"/>
      <c r="D127" s="899"/>
      <c r="E127" s="899"/>
      <c r="F127" s="899"/>
      <c r="G127" s="448"/>
      <c r="H127" s="568"/>
      <c r="I127" s="568" t="s">
        <v>161</v>
      </c>
      <c r="J127" s="568"/>
      <c r="K127" s="448"/>
      <c r="L127" s="568"/>
      <c r="O127" s="545"/>
      <c r="P127" s="379"/>
      <c r="Q127" s="379"/>
      <c r="R127" s="670"/>
      <c r="S127" s="670"/>
      <c r="T127" s="670"/>
      <c r="U127" s="670"/>
      <c r="V127" s="670"/>
      <c r="W127" s="670"/>
      <c r="X127" s="666"/>
      <c r="Y127" s="375"/>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row>
    <row r="128" spans="1:69" ht="18.75" customHeight="1" thickBot="1">
      <c r="A128" s="445"/>
      <c r="B128" s="899"/>
      <c r="C128" s="899"/>
      <c r="D128" s="899"/>
      <c r="E128" s="899"/>
      <c r="F128" s="899"/>
      <c r="G128" s="488"/>
      <c r="H128" s="683" t="s">
        <v>1419</v>
      </c>
      <c r="I128" s="450">
        <v>0.4</v>
      </c>
      <c r="J128" s="683" t="s">
        <v>1422</v>
      </c>
      <c r="K128" s="451">
        <f>ROUND(G128*I128,0)</f>
        <v>0</v>
      </c>
      <c r="L128" s="563" t="s">
        <v>1423</v>
      </c>
      <c r="M128" s="543" t="s">
        <v>1419</v>
      </c>
      <c r="O128" s="545"/>
      <c r="P128" s="379"/>
      <c r="Q128" s="379"/>
      <c r="R128" s="670"/>
      <c r="S128" s="670"/>
      <c r="T128" s="670"/>
      <c r="U128" s="670"/>
      <c r="V128" s="670"/>
      <c r="W128" s="670"/>
      <c r="X128" s="666"/>
      <c r="Y128" s="375"/>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row>
    <row r="129" spans="1:69" ht="18.75" customHeight="1">
      <c r="G129" s="454"/>
      <c r="H129" s="664"/>
      <c r="I129" s="455"/>
      <c r="J129" s="664"/>
      <c r="K129" s="453" t="s">
        <v>160</v>
      </c>
      <c r="N129" s="545"/>
      <c r="O129" s="545"/>
      <c r="P129" s="378"/>
      <c r="Q129" s="666"/>
      <c r="R129" s="666"/>
      <c r="S129" s="377"/>
      <c r="T129" s="900"/>
      <c r="U129" s="900"/>
      <c r="V129" s="376"/>
      <c r="W129" s="670"/>
      <c r="X129" s="375"/>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row>
    <row r="130" spans="1:69" ht="15" customHeight="1">
      <c r="G130" s="454"/>
      <c r="H130" s="664"/>
      <c r="I130" s="455"/>
      <c r="J130" s="664"/>
      <c r="K130" s="454"/>
      <c r="N130" s="545"/>
      <c r="O130" s="545"/>
      <c r="P130" s="378"/>
      <c r="Q130" s="666"/>
      <c r="R130" s="666"/>
      <c r="S130" s="377"/>
      <c r="T130" s="900"/>
      <c r="U130" s="900"/>
      <c r="V130" s="376"/>
      <c r="W130" s="670"/>
      <c r="X130" s="375"/>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row>
    <row r="131" spans="1:69" ht="15" customHeight="1">
      <c r="A131" s="561" t="s">
        <v>1424</v>
      </c>
      <c r="B131" s="446" t="s">
        <v>523</v>
      </c>
      <c r="G131" s="454"/>
      <c r="H131" s="664"/>
      <c r="I131" s="455"/>
      <c r="J131" s="664"/>
      <c r="K131" s="454"/>
      <c r="N131" s="545"/>
      <c r="O131" s="545"/>
      <c r="P131" s="378"/>
      <c r="Q131" s="666"/>
      <c r="R131" s="666"/>
      <c r="S131" s="377"/>
      <c r="T131" s="666"/>
      <c r="U131" s="666"/>
      <c r="V131" s="376"/>
      <c r="W131" s="670"/>
      <c r="X131" s="375"/>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row>
    <row r="132" spans="1:69" ht="15" customHeight="1">
      <c r="A132" s="560"/>
      <c r="G132" s="452"/>
      <c r="N132" s="545"/>
      <c r="O132" s="545"/>
      <c r="P132" s="378"/>
      <c r="Q132" s="898"/>
      <c r="R132" s="898"/>
      <c r="S132" s="377"/>
      <c r="T132" s="919"/>
      <c r="U132" s="919"/>
      <c r="V132" s="380"/>
      <c r="W132" s="381"/>
      <c r="X132" s="375"/>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row>
    <row r="133" spans="1:69" ht="15" customHeight="1">
      <c r="B133" s="901" t="s">
        <v>112</v>
      </c>
      <c r="C133" s="901"/>
      <c r="D133" s="902" t="s">
        <v>199</v>
      </c>
      <c r="E133" s="902"/>
      <c r="F133" s="902"/>
      <c r="G133" s="456" t="s">
        <v>198</v>
      </c>
      <c r="H133" s="457"/>
      <c r="I133" s="458" t="s">
        <v>109</v>
      </c>
      <c r="J133" s="671"/>
      <c r="K133" s="459" t="s">
        <v>3</v>
      </c>
      <c r="N133" s="545"/>
      <c r="O133" s="545"/>
      <c r="P133" s="378"/>
      <c r="Q133" s="666"/>
      <c r="R133" s="666"/>
      <c r="S133" s="377"/>
      <c r="T133" s="900"/>
      <c r="U133" s="900"/>
      <c r="V133" s="376"/>
      <c r="W133" s="670"/>
      <c r="X133" s="375"/>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row>
    <row r="134" spans="1:69" ht="15" customHeight="1">
      <c r="B134" s="566"/>
      <c r="C134" s="678"/>
      <c r="D134" s="676"/>
      <c r="E134" s="461"/>
      <c r="F134" s="462"/>
      <c r="G134" s="463"/>
      <c r="H134" s="464"/>
      <c r="I134" s="465"/>
      <c r="J134" s="673"/>
      <c r="K134" s="466" t="s">
        <v>1363</v>
      </c>
      <c r="N134" s="545"/>
      <c r="O134" s="545"/>
      <c r="P134" s="378"/>
      <c r="Q134" s="666"/>
      <c r="R134" s="666"/>
      <c r="S134" s="377"/>
      <c r="T134" s="666"/>
      <c r="U134" s="666"/>
      <c r="V134" s="376"/>
      <c r="W134" s="670"/>
      <c r="X134" s="375"/>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row>
    <row r="135" spans="1:69" ht="15" customHeight="1">
      <c r="B135" s="903">
        <v>1</v>
      </c>
      <c r="C135" s="904" t="s">
        <v>107</v>
      </c>
      <c r="D135" s="905" t="s">
        <v>177</v>
      </c>
      <c r="E135" s="920" t="s">
        <v>175</v>
      </c>
      <c r="F135" s="921"/>
      <c r="G135" s="468"/>
      <c r="H135" s="674" t="s">
        <v>1366</v>
      </c>
      <c r="I135" s="469">
        <v>0.27400000000000002</v>
      </c>
      <c r="J135" s="671" t="s">
        <v>1367</v>
      </c>
      <c r="K135" s="470">
        <f t="shared" ref="K135:K175" si="10">ROUND(G135*I135,0)</f>
        <v>0</v>
      </c>
      <c r="L135" s="547" t="str">
        <f t="shared" ref="L135:L175" si="11">$N$16&amp;N135&amp;O135&amp;$O$16</f>
        <v>(ｱ)</v>
      </c>
      <c r="N135" s="545" t="s">
        <v>1425</v>
      </c>
      <c r="O135" s="545"/>
      <c r="P135" s="378"/>
      <c r="Q135" s="898"/>
      <c r="R135" s="898"/>
      <c r="S135" s="377"/>
      <c r="T135" s="900"/>
      <c r="U135" s="900"/>
      <c r="V135" s="380"/>
      <c r="W135" s="666"/>
      <c r="X135" s="375"/>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row>
    <row r="136" spans="1:69" ht="15" customHeight="1">
      <c r="B136" s="903"/>
      <c r="C136" s="904"/>
      <c r="D136" s="905"/>
      <c r="E136" s="920" t="s">
        <v>174</v>
      </c>
      <c r="F136" s="921"/>
      <c r="G136" s="468"/>
      <c r="H136" s="674" t="s">
        <v>1366</v>
      </c>
      <c r="I136" s="469">
        <v>0.20499999999999999</v>
      </c>
      <c r="J136" s="671" t="s">
        <v>1367</v>
      </c>
      <c r="K136" s="470">
        <f t="shared" si="10"/>
        <v>0</v>
      </c>
      <c r="L136" s="547" t="str">
        <f t="shared" si="11"/>
        <v>(ｲ)</v>
      </c>
      <c r="N136" s="545" t="s">
        <v>1368</v>
      </c>
      <c r="O136" s="545"/>
      <c r="P136" s="378"/>
      <c r="Q136" s="666"/>
      <c r="R136" s="666"/>
      <c r="S136" s="377"/>
      <c r="T136" s="900"/>
      <c r="U136" s="900"/>
      <c r="V136" s="376"/>
      <c r="W136" s="670"/>
      <c r="X136" s="375"/>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row>
    <row r="137" spans="1:69" ht="15" customHeight="1">
      <c r="B137" s="903"/>
      <c r="C137" s="904"/>
      <c r="D137" s="905"/>
      <c r="E137" s="920" t="s">
        <v>173</v>
      </c>
      <c r="F137" s="921"/>
      <c r="G137" s="468"/>
      <c r="H137" s="674" t="s">
        <v>1366</v>
      </c>
      <c r="I137" s="469">
        <v>0.154</v>
      </c>
      <c r="J137" s="671" t="s">
        <v>1367</v>
      </c>
      <c r="K137" s="470">
        <f t="shared" si="10"/>
        <v>0</v>
      </c>
      <c r="L137" s="547" t="str">
        <f t="shared" si="11"/>
        <v>(ｳ)</v>
      </c>
      <c r="N137" s="545" t="s">
        <v>1369</v>
      </c>
      <c r="O137" s="545"/>
      <c r="P137" s="378"/>
      <c r="Q137" s="666"/>
      <c r="R137" s="666"/>
      <c r="S137" s="377"/>
      <c r="T137" s="900"/>
      <c r="U137" s="900"/>
      <c r="V137" s="376"/>
      <c r="W137" s="670"/>
      <c r="X137" s="375"/>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row>
    <row r="138" spans="1:69" ht="15" customHeight="1">
      <c r="B138" s="903">
        <v>2</v>
      </c>
      <c r="C138" s="904" t="s">
        <v>105</v>
      </c>
      <c r="D138" s="905" t="s">
        <v>177</v>
      </c>
      <c r="E138" s="920" t="s">
        <v>175</v>
      </c>
      <c r="F138" s="921"/>
      <c r="G138" s="468"/>
      <c r="H138" s="674" t="s">
        <v>1366</v>
      </c>
      <c r="I138" s="469">
        <v>0.27700000000000002</v>
      </c>
      <c r="J138" s="671" t="s">
        <v>1367</v>
      </c>
      <c r="K138" s="470">
        <f t="shared" si="10"/>
        <v>0</v>
      </c>
      <c r="L138" s="547" t="str">
        <f t="shared" si="11"/>
        <v>(ｴ)</v>
      </c>
      <c r="N138" s="545" t="s">
        <v>1370</v>
      </c>
      <c r="O138" s="545"/>
      <c r="P138" s="378"/>
      <c r="Q138" s="898"/>
      <c r="R138" s="898"/>
      <c r="S138" s="377"/>
      <c r="T138" s="900"/>
      <c r="U138" s="900"/>
      <c r="V138" s="380"/>
      <c r="W138" s="666"/>
      <c r="X138" s="375"/>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row>
    <row r="139" spans="1:69" ht="15" customHeight="1">
      <c r="B139" s="903"/>
      <c r="C139" s="904"/>
      <c r="D139" s="905"/>
      <c r="E139" s="920" t="s">
        <v>174</v>
      </c>
      <c r="F139" s="921"/>
      <c r="G139" s="468"/>
      <c r="H139" s="674" t="s">
        <v>1366</v>
      </c>
      <c r="I139" s="469">
        <v>0.20799999999999999</v>
      </c>
      <c r="J139" s="671" t="s">
        <v>1367</v>
      </c>
      <c r="K139" s="470">
        <f t="shared" si="10"/>
        <v>0</v>
      </c>
      <c r="L139" s="547" t="str">
        <f t="shared" si="11"/>
        <v>(ｵ)</v>
      </c>
      <c r="N139" s="545" t="s">
        <v>1426</v>
      </c>
      <c r="O139" s="545"/>
      <c r="P139" s="378"/>
      <c r="Q139" s="666"/>
      <c r="R139" s="666"/>
      <c r="S139" s="377"/>
      <c r="T139" s="900"/>
      <c r="U139" s="900"/>
      <c r="V139" s="376"/>
      <c r="W139" s="670"/>
      <c r="X139" s="375"/>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row>
    <row r="140" spans="1:69" ht="15" customHeight="1">
      <c r="B140" s="903"/>
      <c r="C140" s="904"/>
      <c r="D140" s="905"/>
      <c r="E140" s="920" t="s">
        <v>173</v>
      </c>
      <c r="F140" s="921"/>
      <c r="G140" s="468"/>
      <c r="H140" s="674" t="s">
        <v>1366</v>
      </c>
      <c r="I140" s="469">
        <v>0.156</v>
      </c>
      <c r="J140" s="671" t="s">
        <v>1367</v>
      </c>
      <c r="K140" s="470">
        <f t="shared" si="10"/>
        <v>0</v>
      </c>
      <c r="L140" s="547" t="str">
        <f t="shared" si="11"/>
        <v>(ｶ)</v>
      </c>
      <c r="N140" s="545" t="s">
        <v>1427</v>
      </c>
      <c r="O140" s="545"/>
      <c r="P140" s="378"/>
      <c r="Q140" s="666"/>
      <c r="R140" s="666"/>
      <c r="S140" s="377"/>
      <c r="T140" s="900"/>
      <c r="U140" s="900"/>
      <c r="V140" s="376"/>
      <c r="W140" s="670"/>
      <c r="X140" s="375"/>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row>
    <row r="141" spans="1:69" ht="15" customHeight="1">
      <c r="B141" s="903">
        <v>3</v>
      </c>
      <c r="C141" s="922" t="s">
        <v>103</v>
      </c>
      <c r="D141" s="905" t="s">
        <v>177</v>
      </c>
      <c r="E141" s="920" t="s">
        <v>175</v>
      </c>
      <c r="F141" s="921"/>
      <c r="G141" s="468"/>
      <c r="H141" s="674" t="s">
        <v>1366</v>
      </c>
      <c r="I141" s="469">
        <v>0.29899999999999999</v>
      </c>
      <c r="J141" s="671" t="s">
        <v>1367</v>
      </c>
      <c r="K141" s="470">
        <f t="shared" si="10"/>
        <v>0</v>
      </c>
      <c r="L141" s="547" t="str">
        <f t="shared" si="11"/>
        <v>(ｷ)</v>
      </c>
      <c r="N141" s="545" t="s">
        <v>1428</v>
      </c>
      <c r="O141" s="545"/>
      <c r="P141" s="378"/>
      <c r="Q141" s="898"/>
      <c r="R141" s="898"/>
      <c r="S141" s="377"/>
      <c r="T141" s="900"/>
      <c r="U141" s="900"/>
      <c r="V141" s="380"/>
      <c r="W141" s="666"/>
      <c r="X141" s="375"/>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row>
    <row r="142" spans="1:69" ht="15" customHeight="1">
      <c r="B142" s="903"/>
      <c r="C142" s="904"/>
      <c r="D142" s="905"/>
      <c r="E142" s="920" t="s">
        <v>174</v>
      </c>
      <c r="F142" s="921"/>
      <c r="G142" s="468"/>
      <c r="H142" s="674" t="s">
        <v>1366</v>
      </c>
      <c r="I142" s="469">
        <v>0.224</v>
      </c>
      <c r="J142" s="671" t="s">
        <v>1367</v>
      </c>
      <c r="K142" s="470">
        <f t="shared" si="10"/>
        <v>0</v>
      </c>
      <c r="L142" s="547" t="str">
        <f t="shared" si="11"/>
        <v>(ｸ)</v>
      </c>
      <c r="N142" s="545" t="s">
        <v>1429</v>
      </c>
      <c r="O142" s="545"/>
      <c r="P142" s="378"/>
      <c r="Q142" s="666"/>
      <c r="R142" s="666"/>
      <c r="S142" s="377"/>
      <c r="T142" s="900"/>
      <c r="U142" s="900"/>
      <c r="V142" s="376"/>
      <c r="W142" s="670"/>
      <c r="X142" s="375"/>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row>
    <row r="143" spans="1:69" ht="15" customHeight="1">
      <c r="B143" s="903"/>
      <c r="C143" s="904"/>
      <c r="D143" s="905"/>
      <c r="E143" s="920" t="s">
        <v>173</v>
      </c>
      <c r="F143" s="921"/>
      <c r="G143" s="468"/>
      <c r="H143" s="674" t="s">
        <v>1366</v>
      </c>
      <c r="I143" s="469">
        <v>0.16800000000000001</v>
      </c>
      <c r="J143" s="671" t="s">
        <v>1367</v>
      </c>
      <c r="K143" s="470">
        <f t="shared" si="10"/>
        <v>0</v>
      </c>
      <c r="L143" s="547" t="str">
        <f t="shared" si="11"/>
        <v>(ｹ)</v>
      </c>
      <c r="N143" s="545" t="s">
        <v>1430</v>
      </c>
      <c r="O143" s="545"/>
      <c r="P143" s="378"/>
      <c r="Q143" s="666"/>
      <c r="R143" s="666"/>
      <c r="S143" s="377"/>
      <c r="T143" s="900"/>
      <c r="U143" s="900"/>
      <c r="V143" s="376"/>
      <c r="W143" s="670"/>
      <c r="X143" s="375"/>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row>
    <row r="144" spans="1:69" ht="15" customHeight="1">
      <c r="B144" s="903">
        <v>4</v>
      </c>
      <c r="C144" s="922" t="s">
        <v>101</v>
      </c>
      <c r="D144" s="905" t="s">
        <v>177</v>
      </c>
      <c r="E144" s="920" t="s">
        <v>175</v>
      </c>
      <c r="F144" s="921"/>
      <c r="G144" s="468"/>
      <c r="H144" s="674" t="s">
        <v>1366</v>
      </c>
      <c r="I144" s="469">
        <v>0.29499999999999998</v>
      </c>
      <c r="J144" s="671" t="s">
        <v>1367</v>
      </c>
      <c r="K144" s="470">
        <f t="shared" si="10"/>
        <v>0</v>
      </c>
      <c r="L144" s="547" t="str">
        <f t="shared" si="11"/>
        <v>(ｺ)</v>
      </c>
      <c r="N144" s="545" t="s">
        <v>1431</v>
      </c>
      <c r="O144" s="545"/>
      <c r="P144" s="378"/>
      <c r="Q144" s="898"/>
      <c r="R144" s="898"/>
      <c r="S144" s="377"/>
      <c r="T144" s="900"/>
      <c r="U144" s="900"/>
      <c r="V144" s="380"/>
      <c r="W144" s="666"/>
      <c r="X144" s="375"/>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row>
    <row r="145" spans="1:69" ht="15" customHeight="1">
      <c r="B145" s="903"/>
      <c r="C145" s="904"/>
      <c r="D145" s="905"/>
      <c r="E145" s="920" t="s">
        <v>174</v>
      </c>
      <c r="F145" s="921"/>
      <c r="G145" s="468"/>
      <c r="H145" s="674" t="s">
        <v>1366</v>
      </c>
      <c r="I145" s="469">
        <v>0.221</v>
      </c>
      <c r="J145" s="671" t="s">
        <v>1367</v>
      </c>
      <c r="K145" s="470">
        <f t="shared" si="10"/>
        <v>0</v>
      </c>
      <c r="L145" s="547" t="str">
        <f t="shared" si="11"/>
        <v>(ｻ)</v>
      </c>
      <c r="N145" s="545" t="s">
        <v>1432</v>
      </c>
      <c r="O145" s="545"/>
      <c r="P145" s="378"/>
      <c r="Q145" s="666"/>
      <c r="R145" s="666"/>
      <c r="S145" s="377"/>
      <c r="T145" s="900"/>
      <c r="U145" s="900"/>
      <c r="V145" s="376"/>
      <c r="W145" s="670"/>
      <c r="X145" s="375"/>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row>
    <row r="146" spans="1:69" ht="15" customHeight="1">
      <c r="B146" s="903"/>
      <c r="C146" s="904"/>
      <c r="D146" s="905"/>
      <c r="E146" s="920" t="s">
        <v>173</v>
      </c>
      <c r="F146" s="921"/>
      <c r="G146" s="468"/>
      <c r="H146" s="674" t="s">
        <v>1366</v>
      </c>
      <c r="I146" s="469">
        <v>0.17699999999999999</v>
      </c>
      <c r="J146" s="671" t="s">
        <v>1367</v>
      </c>
      <c r="K146" s="470">
        <f t="shared" si="10"/>
        <v>0</v>
      </c>
      <c r="L146" s="547" t="str">
        <f t="shared" si="11"/>
        <v>(ｼ)</v>
      </c>
      <c r="N146" s="545" t="s">
        <v>1433</v>
      </c>
      <c r="O146" s="545"/>
      <c r="P146" s="378"/>
      <c r="Q146" s="666"/>
      <c r="R146" s="666"/>
      <c r="S146" s="377"/>
      <c r="T146" s="900"/>
      <c r="U146" s="900"/>
      <c r="V146" s="376"/>
      <c r="W146" s="670"/>
      <c r="X146" s="375"/>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row>
    <row r="147" spans="1:69" ht="15" customHeight="1">
      <c r="B147" s="903">
        <v>5</v>
      </c>
      <c r="C147" s="922" t="s">
        <v>99</v>
      </c>
      <c r="D147" s="905" t="s">
        <v>177</v>
      </c>
      <c r="E147" s="920" t="s">
        <v>175</v>
      </c>
      <c r="F147" s="921"/>
      <c r="G147" s="468"/>
      <c r="H147" s="674" t="s">
        <v>1366</v>
      </c>
      <c r="I147" s="469">
        <v>0.32500000000000001</v>
      </c>
      <c r="J147" s="671" t="s">
        <v>1367</v>
      </c>
      <c r="K147" s="470">
        <f t="shared" si="10"/>
        <v>0</v>
      </c>
      <c r="L147" s="547" t="str">
        <f t="shared" si="11"/>
        <v>(ｽ)</v>
      </c>
      <c r="N147" s="545" t="s">
        <v>1434</v>
      </c>
      <c r="O147" s="545"/>
      <c r="P147" s="378"/>
      <c r="Q147" s="898"/>
      <c r="R147" s="898"/>
      <c r="S147" s="377"/>
      <c r="T147" s="900"/>
      <c r="U147" s="900"/>
      <c r="V147" s="380"/>
      <c r="W147" s="666"/>
      <c r="X147" s="375"/>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row>
    <row r="148" spans="1:69" ht="15" customHeight="1">
      <c r="A148" s="48"/>
      <c r="B148" s="903"/>
      <c r="C148" s="904"/>
      <c r="D148" s="905"/>
      <c r="E148" s="920" t="s">
        <v>174</v>
      </c>
      <c r="F148" s="921"/>
      <c r="G148" s="468"/>
      <c r="H148" s="674" t="s">
        <v>1366</v>
      </c>
      <c r="I148" s="469">
        <v>0.24399999999999999</v>
      </c>
      <c r="J148" s="671" t="s">
        <v>1367</v>
      </c>
      <c r="K148" s="470">
        <f t="shared" si="10"/>
        <v>0</v>
      </c>
      <c r="L148" s="547" t="str">
        <f t="shared" si="11"/>
        <v>(ｾ)</v>
      </c>
      <c r="N148" s="545" t="s">
        <v>1435</v>
      </c>
      <c r="O148" s="545"/>
      <c r="P148" s="378"/>
      <c r="Q148" s="666"/>
      <c r="R148" s="666"/>
      <c r="S148" s="377"/>
      <c r="T148" s="900"/>
      <c r="U148" s="900"/>
      <c r="V148" s="376"/>
      <c r="W148" s="670"/>
      <c r="X148" s="375"/>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row>
    <row r="149" spans="1:69" ht="15" customHeight="1">
      <c r="A149" s="48"/>
      <c r="B149" s="903"/>
      <c r="C149" s="904"/>
      <c r="D149" s="905"/>
      <c r="E149" s="920" t="s">
        <v>173</v>
      </c>
      <c r="F149" s="921"/>
      <c r="G149" s="468"/>
      <c r="H149" s="674" t="s">
        <v>1366</v>
      </c>
      <c r="I149" s="469">
        <v>0.183</v>
      </c>
      <c r="J149" s="671" t="s">
        <v>1367</v>
      </c>
      <c r="K149" s="470">
        <f t="shared" si="10"/>
        <v>0</v>
      </c>
      <c r="L149" s="547" t="str">
        <f t="shared" si="11"/>
        <v>(ｿ)</v>
      </c>
      <c r="N149" s="545" t="s">
        <v>1436</v>
      </c>
      <c r="O149" s="545"/>
      <c r="P149" s="378"/>
      <c r="Q149" s="666"/>
      <c r="R149" s="666"/>
      <c r="S149" s="377"/>
      <c r="T149" s="900"/>
      <c r="U149" s="900"/>
      <c r="V149" s="376"/>
      <c r="W149" s="670"/>
      <c r="X149" s="375"/>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row>
    <row r="150" spans="1:69" s="557" customFormat="1" ht="15" customHeight="1">
      <c r="B150" s="903">
        <v>6</v>
      </c>
      <c r="C150" s="922" t="s">
        <v>97</v>
      </c>
      <c r="D150" s="905" t="s">
        <v>177</v>
      </c>
      <c r="E150" s="920" t="s">
        <v>175</v>
      </c>
      <c r="F150" s="921"/>
      <c r="G150" s="468"/>
      <c r="H150" s="674" t="s">
        <v>1366</v>
      </c>
      <c r="I150" s="469">
        <v>0.33900000000000002</v>
      </c>
      <c r="J150" s="671" t="s">
        <v>1367</v>
      </c>
      <c r="K150" s="470">
        <f t="shared" si="10"/>
        <v>0</v>
      </c>
      <c r="L150" s="547" t="str">
        <f t="shared" si="11"/>
        <v>(ﾀ)</v>
      </c>
      <c r="M150" s="543"/>
      <c r="N150" s="545" t="s">
        <v>1437</v>
      </c>
      <c r="O150" s="545"/>
      <c r="P150" s="378"/>
      <c r="Q150" s="898"/>
      <c r="R150" s="898"/>
      <c r="S150" s="377"/>
      <c r="T150" s="900"/>
      <c r="U150" s="900"/>
      <c r="V150" s="380"/>
      <c r="W150" s="666"/>
      <c r="X150" s="375"/>
    </row>
    <row r="151" spans="1:69" s="557" customFormat="1" ht="15" customHeight="1">
      <c r="B151" s="903"/>
      <c r="C151" s="904"/>
      <c r="D151" s="905"/>
      <c r="E151" s="920" t="s">
        <v>174</v>
      </c>
      <c r="F151" s="921"/>
      <c r="G151" s="468"/>
      <c r="H151" s="674" t="s">
        <v>1366</v>
      </c>
      <c r="I151" s="469">
        <v>0.254</v>
      </c>
      <c r="J151" s="671" t="s">
        <v>1367</v>
      </c>
      <c r="K151" s="470">
        <f t="shared" si="10"/>
        <v>0</v>
      </c>
      <c r="L151" s="547" t="str">
        <f t="shared" si="11"/>
        <v>(ﾁ)</v>
      </c>
      <c r="M151" s="543"/>
      <c r="N151" s="545" t="s">
        <v>1438</v>
      </c>
      <c r="O151" s="545"/>
      <c r="P151" s="378"/>
      <c r="Q151" s="666"/>
      <c r="R151" s="666"/>
      <c r="S151" s="377"/>
      <c r="T151" s="900"/>
      <c r="U151" s="900"/>
      <c r="V151" s="376"/>
      <c r="W151" s="670"/>
      <c r="X151" s="375"/>
    </row>
    <row r="152" spans="1:69" s="557" customFormat="1" ht="15" customHeight="1">
      <c r="B152" s="903"/>
      <c r="C152" s="904"/>
      <c r="D152" s="905"/>
      <c r="E152" s="920" t="s">
        <v>173</v>
      </c>
      <c r="F152" s="921"/>
      <c r="G152" s="468"/>
      <c r="H152" s="674" t="s">
        <v>1366</v>
      </c>
      <c r="I152" s="469">
        <v>0.191</v>
      </c>
      <c r="J152" s="671" t="s">
        <v>1367</v>
      </c>
      <c r="K152" s="470">
        <f t="shared" si="10"/>
        <v>0</v>
      </c>
      <c r="L152" s="547" t="str">
        <f t="shared" si="11"/>
        <v>(ﾂ)</v>
      </c>
      <c r="M152" s="543"/>
      <c r="N152" s="545" t="s">
        <v>1439</v>
      </c>
      <c r="O152" s="545"/>
      <c r="P152" s="378"/>
      <c r="Q152" s="666"/>
      <c r="R152" s="666"/>
      <c r="S152" s="377"/>
      <c r="T152" s="900"/>
      <c r="U152" s="900"/>
      <c r="V152" s="376"/>
      <c r="W152" s="670"/>
      <c r="X152" s="375"/>
    </row>
    <row r="153" spans="1:69" s="557" customFormat="1" ht="15" customHeight="1">
      <c r="B153" s="903">
        <v>7</v>
      </c>
      <c r="C153" s="922" t="s">
        <v>484</v>
      </c>
      <c r="D153" s="905" t="s">
        <v>177</v>
      </c>
      <c r="E153" s="920" t="s">
        <v>175</v>
      </c>
      <c r="F153" s="921"/>
      <c r="G153" s="468"/>
      <c r="H153" s="674" t="s">
        <v>1366</v>
      </c>
      <c r="I153" s="469">
        <v>0.35799999999999998</v>
      </c>
      <c r="J153" s="671" t="s">
        <v>1367</v>
      </c>
      <c r="K153" s="470">
        <f t="shared" si="10"/>
        <v>0</v>
      </c>
      <c r="L153" s="547" t="str">
        <f t="shared" si="11"/>
        <v>(ﾃ)</v>
      </c>
      <c r="M153" s="543"/>
      <c r="N153" s="545" t="s">
        <v>1440</v>
      </c>
      <c r="O153" s="546"/>
      <c r="P153" s="378"/>
      <c r="Q153" s="898"/>
      <c r="R153" s="898"/>
      <c r="S153" s="377"/>
      <c r="T153" s="900"/>
      <c r="U153" s="900"/>
      <c r="V153" s="380"/>
      <c r="W153" s="666"/>
      <c r="X153" s="375"/>
    </row>
    <row r="154" spans="1:69" s="557" customFormat="1" ht="15" customHeight="1">
      <c r="B154" s="903"/>
      <c r="C154" s="904"/>
      <c r="D154" s="905"/>
      <c r="E154" s="920" t="s">
        <v>174</v>
      </c>
      <c r="F154" s="921"/>
      <c r="G154" s="468"/>
      <c r="H154" s="674" t="s">
        <v>1366</v>
      </c>
      <c r="I154" s="469">
        <v>0.26900000000000002</v>
      </c>
      <c r="J154" s="671" t="s">
        <v>1367</v>
      </c>
      <c r="K154" s="470">
        <f t="shared" si="10"/>
        <v>0</v>
      </c>
      <c r="L154" s="547" t="str">
        <f t="shared" si="11"/>
        <v>(ﾄ)</v>
      </c>
      <c r="M154" s="543"/>
      <c r="N154" s="545" t="s">
        <v>1441</v>
      </c>
      <c r="O154" s="546"/>
      <c r="P154" s="378"/>
      <c r="Q154" s="666"/>
      <c r="R154" s="666"/>
      <c r="S154" s="377"/>
      <c r="T154" s="900"/>
      <c r="U154" s="900"/>
      <c r="V154" s="376"/>
      <c r="W154" s="670"/>
      <c r="X154" s="375"/>
    </row>
    <row r="155" spans="1:69" s="557" customFormat="1" ht="15" customHeight="1">
      <c r="B155" s="903"/>
      <c r="C155" s="904"/>
      <c r="D155" s="905"/>
      <c r="E155" s="920" t="s">
        <v>173</v>
      </c>
      <c r="F155" s="921"/>
      <c r="G155" s="468"/>
      <c r="H155" s="674" t="s">
        <v>1366</v>
      </c>
      <c r="I155" s="469">
        <v>0.20100000000000001</v>
      </c>
      <c r="J155" s="671" t="s">
        <v>1367</v>
      </c>
      <c r="K155" s="470">
        <f t="shared" si="10"/>
        <v>0</v>
      </c>
      <c r="L155" s="547" t="str">
        <f t="shared" si="11"/>
        <v>(ﾅ)</v>
      </c>
      <c r="M155" s="543"/>
      <c r="N155" s="545" t="s">
        <v>1442</v>
      </c>
      <c r="O155" s="546"/>
      <c r="P155" s="378"/>
      <c r="Q155" s="666"/>
      <c r="R155" s="666"/>
      <c r="S155" s="377"/>
      <c r="T155" s="900"/>
      <c r="U155" s="900"/>
      <c r="V155" s="376"/>
      <c r="W155" s="670"/>
      <c r="X155" s="375"/>
    </row>
    <row r="156" spans="1:69" s="557" customFormat="1" ht="15" customHeight="1">
      <c r="B156" s="903">
        <v>8</v>
      </c>
      <c r="C156" s="922" t="s">
        <v>506</v>
      </c>
      <c r="D156" s="905" t="s">
        <v>177</v>
      </c>
      <c r="E156" s="920" t="s">
        <v>175</v>
      </c>
      <c r="F156" s="921"/>
      <c r="G156" s="468"/>
      <c r="H156" s="674" t="s">
        <v>1366</v>
      </c>
      <c r="I156" s="469">
        <v>0.373</v>
      </c>
      <c r="J156" s="671" t="s">
        <v>1367</v>
      </c>
      <c r="K156" s="470">
        <f t="shared" si="10"/>
        <v>0</v>
      </c>
      <c r="L156" s="547" t="str">
        <f t="shared" si="11"/>
        <v>(ﾆ)</v>
      </c>
      <c r="M156" s="543"/>
      <c r="N156" s="545" t="s">
        <v>816</v>
      </c>
      <c r="O156" s="546"/>
      <c r="P156" s="378"/>
      <c r="Q156" s="898"/>
      <c r="R156" s="898"/>
      <c r="S156" s="377"/>
      <c r="T156" s="900"/>
      <c r="U156" s="900"/>
      <c r="V156" s="380"/>
      <c r="W156" s="666"/>
      <c r="X156" s="375"/>
    </row>
    <row r="157" spans="1:69" s="557" customFormat="1" ht="15" customHeight="1">
      <c r="B157" s="903"/>
      <c r="C157" s="904"/>
      <c r="D157" s="905"/>
      <c r="E157" s="920" t="s">
        <v>174</v>
      </c>
      <c r="F157" s="921"/>
      <c r="G157" s="468"/>
      <c r="H157" s="674" t="s">
        <v>1366</v>
      </c>
      <c r="I157" s="469">
        <v>0.28000000000000003</v>
      </c>
      <c r="J157" s="671" t="s">
        <v>1367</v>
      </c>
      <c r="K157" s="470">
        <f t="shared" si="10"/>
        <v>0</v>
      </c>
      <c r="L157" s="547" t="str">
        <f t="shared" si="11"/>
        <v>(ﾇ)</v>
      </c>
      <c r="M157" s="543"/>
      <c r="N157" s="545" t="s">
        <v>817</v>
      </c>
      <c r="O157" s="546"/>
      <c r="P157" s="378"/>
      <c r="Q157" s="666"/>
      <c r="R157" s="666"/>
      <c r="S157" s="377"/>
      <c r="T157" s="900"/>
      <c r="U157" s="900"/>
      <c r="V157" s="376"/>
      <c r="W157" s="670"/>
      <c r="X157" s="375"/>
    </row>
    <row r="158" spans="1:69" s="557" customFormat="1" ht="15" customHeight="1">
      <c r="B158" s="903"/>
      <c r="C158" s="904"/>
      <c r="D158" s="905"/>
      <c r="E158" s="920" t="s">
        <v>173</v>
      </c>
      <c r="F158" s="921"/>
      <c r="G158" s="468"/>
      <c r="H158" s="674" t="s">
        <v>1366</v>
      </c>
      <c r="I158" s="469">
        <v>0.21</v>
      </c>
      <c r="J158" s="671" t="s">
        <v>1367</v>
      </c>
      <c r="K158" s="470">
        <f t="shared" si="10"/>
        <v>0</v>
      </c>
      <c r="L158" s="547" t="str">
        <f t="shared" si="11"/>
        <v>(ﾈ)</v>
      </c>
      <c r="M158" s="543"/>
      <c r="N158" s="545" t="s">
        <v>818</v>
      </c>
      <c r="O158" s="546"/>
      <c r="P158" s="378"/>
      <c r="Q158" s="666"/>
      <c r="R158" s="666"/>
      <c r="S158" s="377"/>
      <c r="T158" s="900"/>
      <c r="U158" s="900"/>
      <c r="V158" s="376"/>
      <c r="W158" s="670"/>
      <c r="X158" s="375"/>
    </row>
    <row r="159" spans="1:69" s="557" customFormat="1" ht="15" customHeight="1">
      <c r="B159" s="903">
        <v>9</v>
      </c>
      <c r="C159" s="922" t="s">
        <v>583</v>
      </c>
      <c r="D159" s="905" t="s">
        <v>177</v>
      </c>
      <c r="E159" s="920" t="s">
        <v>175</v>
      </c>
      <c r="F159" s="921"/>
      <c r="G159" s="468"/>
      <c r="H159" s="674" t="s">
        <v>1366</v>
      </c>
      <c r="I159" s="469">
        <v>0.38800000000000001</v>
      </c>
      <c r="J159" s="671" t="s">
        <v>1367</v>
      </c>
      <c r="K159" s="470">
        <f t="shared" si="10"/>
        <v>0</v>
      </c>
      <c r="L159" s="547" t="str">
        <f t="shared" si="11"/>
        <v>(ﾉ)</v>
      </c>
      <c r="M159" s="543"/>
      <c r="N159" s="545" t="s">
        <v>819</v>
      </c>
      <c r="O159" s="546"/>
      <c r="P159" s="378"/>
      <c r="Q159" s="898"/>
      <c r="R159" s="898"/>
      <c r="S159" s="377"/>
      <c r="T159" s="900"/>
      <c r="U159" s="900"/>
      <c r="V159" s="380"/>
      <c r="W159" s="666"/>
      <c r="X159" s="375"/>
    </row>
    <row r="160" spans="1:69" s="557" customFormat="1" ht="15" customHeight="1">
      <c r="B160" s="903"/>
      <c r="C160" s="904"/>
      <c r="D160" s="905"/>
      <c r="E160" s="920" t="s">
        <v>174</v>
      </c>
      <c r="F160" s="921"/>
      <c r="G160" s="468"/>
      <c r="H160" s="674" t="s">
        <v>1366</v>
      </c>
      <c r="I160" s="469">
        <v>0.29099999999999998</v>
      </c>
      <c r="J160" s="671" t="s">
        <v>1367</v>
      </c>
      <c r="K160" s="470">
        <f t="shared" si="10"/>
        <v>0</v>
      </c>
      <c r="L160" s="547" t="str">
        <f t="shared" si="11"/>
        <v>(ﾊ)</v>
      </c>
      <c r="M160" s="543"/>
      <c r="N160" s="545" t="s">
        <v>820</v>
      </c>
      <c r="O160" s="546"/>
      <c r="P160" s="378"/>
      <c r="Q160" s="666"/>
      <c r="R160" s="666"/>
      <c r="S160" s="377"/>
      <c r="T160" s="900"/>
      <c r="U160" s="900"/>
      <c r="V160" s="376"/>
      <c r="W160" s="670"/>
      <c r="X160" s="375"/>
    </row>
    <row r="161" spans="2:24" s="557" customFormat="1" ht="15" customHeight="1">
      <c r="B161" s="903"/>
      <c r="C161" s="904"/>
      <c r="D161" s="905"/>
      <c r="E161" s="920" t="s">
        <v>173</v>
      </c>
      <c r="F161" s="921"/>
      <c r="G161" s="468"/>
      <c r="H161" s="674" t="s">
        <v>1366</v>
      </c>
      <c r="I161" s="469">
        <v>0.218</v>
      </c>
      <c r="J161" s="671" t="s">
        <v>1367</v>
      </c>
      <c r="K161" s="470">
        <f t="shared" si="10"/>
        <v>0</v>
      </c>
      <c r="L161" s="547" t="str">
        <f t="shared" si="11"/>
        <v>(ﾋ)</v>
      </c>
      <c r="M161" s="543"/>
      <c r="N161" s="545" t="s">
        <v>821</v>
      </c>
      <c r="O161" s="546"/>
      <c r="P161" s="378"/>
      <c r="Q161" s="666"/>
      <c r="R161" s="666"/>
      <c r="S161" s="377"/>
      <c r="T161" s="900"/>
      <c r="U161" s="900"/>
      <c r="V161" s="376"/>
      <c r="W161" s="670"/>
      <c r="X161" s="375"/>
    </row>
    <row r="162" spans="2:24" s="557" customFormat="1" ht="15" customHeight="1">
      <c r="B162" s="903">
        <v>10</v>
      </c>
      <c r="C162" s="922" t="s">
        <v>649</v>
      </c>
      <c r="D162" s="905" t="s">
        <v>177</v>
      </c>
      <c r="E162" s="920" t="s">
        <v>175</v>
      </c>
      <c r="F162" s="921"/>
      <c r="G162" s="468"/>
      <c r="H162" s="674" t="s">
        <v>1366</v>
      </c>
      <c r="I162" s="469">
        <v>0.39400000000000002</v>
      </c>
      <c r="J162" s="671" t="s">
        <v>1367</v>
      </c>
      <c r="K162" s="470">
        <f t="shared" si="10"/>
        <v>0</v>
      </c>
      <c r="L162" s="547" t="str">
        <f t="shared" si="11"/>
        <v>(ﾌ)</v>
      </c>
      <c r="M162" s="543"/>
      <c r="N162" s="545" t="s">
        <v>1443</v>
      </c>
      <c r="O162" s="546"/>
      <c r="P162" s="378"/>
      <c r="Q162" s="898"/>
      <c r="R162" s="898"/>
      <c r="S162" s="377"/>
      <c r="T162" s="900"/>
      <c r="U162" s="900"/>
      <c r="V162" s="380"/>
      <c r="W162" s="666"/>
      <c r="X162" s="375"/>
    </row>
    <row r="163" spans="2:24" s="557" customFormat="1" ht="15" customHeight="1">
      <c r="B163" s="903"/>
      <c r="C163" s="904"/>
      <c r="D163" s="905"/>
      <c r="E163" s="920" t="s">
        <v>174</v>
      </c>
      <c r="F163" s="921"/>
      <c r="G163" s="468"/>
      <c r="H163" s="674" t="s">
        <v>1366</v>
      </c>
      <c r="I163" s="469">
        <v>0.29499999999999998</v>
      </c>
      <c r="J163" s="671" t="s">
        <v>1367</v>
      </c>
      <c r="K163" s="470">
        <f t="shared" si="10"/>
        <v>0</v>
      </c>
      <c r="L163" s="547" t="str">
        <f t="shared" si="11"/>
        <v>(ﾍ)</v>
      </c>
      <c r="M163" s="543"/>
      <c r="N163" s="545" t="s">
        <v>1444</v>
      </c>
      <c r="O163" s="546"/>
      <c r="P163" s="378"/>
      <c r="Q163" s="666"/>
      <c r="R163" s="666"/>
      <c r="S163" s="377"/>
      <c r="T163" s="900"/>
      <c r="U163" s="900"/>
      <c r="V163" s="376"/>
      <c r="W163" s="670"/>
      <c r="X163" s="375"/>
    </row>
    <row r="164" spans="2:24" s="557" customFormat="1" ht="15" customHeight="1">
      <c r="B164" s="903"/>
      <c r="C164" s="904"/>
      <c r="D164" s="905"/>
      <c r="E164" s="920" t="s">
        <v>173</v>
      </c>
      <c r="F164" s="921"/>
      <c r="G164" s="468"/>
      <c r="H164" s="674" t="s">
        <v>1366</v>
      </c>
      <c r="I164" s="469">
        <v>0.221</v>
      </c>
      <c r="J164" s="671" t="s">
        <v>1367</v>
      </c>
      <c r="K164" s="470">
        <f t="shared" si="10"/>
        <v>0</v>
      </c>
      <c r="L164" s="547" t="str">
        <f t="shared" si="11"/>
        <v>(ﾎ)</v>
      </c>
      <c r="M164" s="543"/>
      <c r="N164" s="545" t="s">
        <v>1445</v>
      </c>
      <c r="O164" s="546"/>
      <c r="P164" s="378"/>
      <c r="Q164" s="666"/>
      <c r="R164" s="666"/>
      <c r="S164" s="377"/>
      <c r="T164" s="900"/>
      <c r="U164" s="900"/>
      <c r="V164" s="376"/>
      <c r="W164" s="670"/>
      <c r="X164" s="375"/>
    </row>
    <row r="165" spans="2:24" s="557" customFormat="1" ht="15" customHeight="1">
      <c r="B165" s="903"/>
      <c r="C165" s="904"/>
      <c r="D165" s="905" t="s">
        <v>176</v>
      </c>
      <c r="E165" s="920" t="s">
        <v>175</v>
      </c>
      <c r="F165" s="921"/>
      <c r="G165" s="468"/>
      <c r="H165" s="674" t="s">
        <v>1366</v>
      </c>
      <c r="I165" s="469">
        <v>0.1</v>
      </c>
      <c r="J165" s="671" t="s">
        <v>1367</v>
      </c>
      <c r="K165" s="470">
        <f t="shared" si="10"/>
        <v>0</v>
      </c>
      <c r="L165" s="547" t="str">
        <f t="shared" si="11"/>
        <v>(ﾏ)</v>
      </c>
      <c r="M165" s="543"/>
      <c r="N165" s="545" t="s">
        <v>822</v>
      </c>
      <c r="O165" s="546"/>
      <c r="P165" s="378"/>
      <c r="Q165" s="666"/>
      <c r="R165" s="666"/>
      <c r="S165" s="377"/>
      <c r="T165" s="666"/>
      <c r="U165" s="666"/>
      <c r="V165" s="376"/>
      <c r="W165" s="670"/>
      <c r="X165" s="375"/>
    </row>
    <row r="166" spans="2:24" s="557" customFormat="1" ht="15" customHeight="1">
      <c r="B166" s="903"/>
      <c r="C166" s="904"/>
      <c r="D166" s="905"/>
      <c r="E166" s="920" t="s">
        <v>174</v>
      </c>
      <c r="F166" s="921"/>
      <c r="G166" s="468"/>
      <c r="H166" s="674" t="s">
        <v>1366</v>
      </c>
      <c r="I166" s="469">
        <v>7.4999999999999997E-2</v>
      </c>
      <c r="J166" s="671" t="s">
        <v>1367</v>
      </c>
      <c r="K166" s="470">
        <f t="shared" si="10"/>
        <v>0</v>
      </c>
      <c r="L166" s="547" t="str">
        <f t="shared" si="11"/>
        <v>(ﾐ)</v>
      </c>
      <c r="M166" s="543"/>
      <c r="N166" s="545" t="s">
        <v>823</v>
      </c>
      <c r="O166" s="546"/>
      <c r="P166" s="378"/>
      <c r="Q166" s="666"/>
      <c r="R166" s="666"/>
      <c r="S166" s="377"/>
      <c r="T166" s="666"/>
      <c r="U166" s="666"/>
      <c r="V166" s="376"/>
      <c r="W166" s="670"/>
      <c r="X166" s="375"/>
    </row>
    <row r="167" spans="2:24" s="557" customFormat="1" ht="15" customHeight="1">
      <c r="B167" s="903"/>
      <c r="C167" s="904"/>
      <c r="D167" s="905"/>
      <c r="E167" s="920" t="s">
        <v>173</v>
      </c>
      <c r="F167" s="921"/>
      <c r="G167" s="468"/>
      <c r="H167" s="674" t="s">
        <v>1366</v>
      </c>
      <c r="I167" s="469">
        <v>5.6000000000000001E-2</v>
      </c>
      <c r="J167" s="674" t="s">
        <v>1367</v>
      </c>
      <c r="K167" s="571">
        <f t="shared" si="10"/>
        <v>0</v>
      </c>
      <c r="L167" s="547" t="str">
        <f t="shared" si="11"/>
        <v>(ﾑ)</v>
      </c>
      <c r="M167" s="543"/>
      <c r="N167" s="545" t="s">
        <v>824</v>
      </c>
      <c r="O167" s="546"/>
      <c r="P167" s="378"/>
      <c r="Q167" s="666"/>
      <c r="R167" s="666"/>
      <c r="S167" s="377"/>
      <c r="T167" s="666"/>
      <c r="U167" s="666"/>
      <c r="V167" s="376"/>
      <c r="W167" s="670"/>
      <c r="X167" s="375"/>
    </row>
    <row r="168" spans="2:24" s="557" customFormat="1" ht="15" customHeight="1">
      <c r="B168" s="903">
        <v>11</v>
      </c>
      <c r="C168" s="904" t="s">
        <v>931</v>
      </c>
      <c r="D168" s="674" t="s">
        <v>932</v>
      </c>
      <c r="E168" s="920" t="s">
        <v>173</v>
      </c>
      <c r="F168" s="921"/>
      <c r="G168" s="468"/>
      <c r="H168" s="674" t="s">
        <v>1366</v>
      </c>
      <c r="I168" s="469">
        <v>0.22500000000000001</v>
      </c>
      <c r="J168" s="671" t="s">
        <v>1367</v>
      </c>
      <c r="K168" s="470">
        <f t="shared" si="10"/>
        <v>0</v>
      </c>
      <c r="L168" s="547" t="str">
        <f t="shared" si="11"/>
        <v>(ﾒ)</v>
      </c>
      <c r="M168" s="543"/>
      <c r="N168" s="545" t="s">
        <v>825</v>
      </c>
      <c r="O168" s="546"/>
      <c r="P168" s="378"/>
      <c r="Q168" s="666"/>
      <c r="R168" s="666"/>
      <c r="S168" s="377"/>
      <c r="T168" s="900"/>
      <c r="U168" s="900"/>
      <c r="V168" s="376"/>
      <c r="W168" s="670"/>
      <c r="X168" s="375"/>
    </row>
    <row r="169" spans="2:24" s="557" customFormat="1" ht="15" customHeight="1">
      <c r="B169" s="903"/>
      <c r="C169" s="904"/>
      <c r="D169" s="674" t="s">
        <v>933</v>
      </c>
      <c r="E169" s="920" t="s">
        <v>173</v>
      </c>
      <c r="F169" s="921"/>
      <c r="G169" s="468"/>
      <c r="H169" s="674" t="s">
        <v>1366</v>
      </c>
      <c r="I169" s="469">
        <v>0.113</v>
      </c>
      <c r="J169" s="674" t="s">
        <v>1367</v>
      </c>
      <c r="K169" s="571">
        <f t="shared" si="10"/>
        <v>0</v>
      </c>
      <c r="L169" s="547" t="str">
        <f t="shared" si="11"/>
        <v>(ﾓ)</v>
      </c>
      <c r="M169" s="543"/>
      <c r="N169" s="545" t="s">
        <v>826</v>
      </c>
      <c r="O169" s="545"/>
      <c r="P169" s="378"/>
      <c r="Q169" s="666"/>
      <c r="R169" s="666"/>
      <c r="S169" s="377"/>
      <c r="T169" s="666"/>
      <c r="U169" s="666"/>
      <c r="V169" s="376"/>
      <c r="W169" s="670"/>
      <c r="X169" s="375"/>
    </row>
    <row r="170" spans="2:24" s="557" customFormat="1" ht="15" customHeight="1">
      <c r="B170" s="903">
        <v>12</v>
      </c>
      <c r="C170" s="904" t="s">
        <v>934</v>
      </c>
      <c r="D170" s="674" t="s">
        <v>932</v>
      </c>
      <c r="E170" s="920" t="s">
        <v>173</v>
      </c>
      <c r="F170" s="921"/>
      <c r="G170" s="468"/>
      <c r="H170" s="674" t="s">
        <v>1366</v>
      </c>
      <c r="I170" s="469">
        <v>0.22500000000000001</v>
      </c>
      <c r="J170" s="671" t="s">
        <v>1367</v>
      </c>
      <c r="K170" s="470">
        <f t="shared" si="10"/>
        <v>0</v>
      </c>
      <c r="L170" s="547" t="str">
        <f t="shared" si="11"/>
        <v>(ﾔ)</v>
      </c>
      <c r="M170" s="543"/>
      <c r="N170" s="545" t="s">
        <v>827</v>
      </c>
      <c r="O170" s="546"/>
      <c r="P170" s="378"/>
      <c r="Q170" s="666"/>
      <c r="R170" s="666"/>
      <c r="S170" s="377"/>
      <c r="T170" s="900"/>
      <c r="U170" s="900"/>
      <c r="V170" s="376"/>
      <c r="W170" s="670"/>
      <c r="X170" s="375"/>
    </row>
    <row r="171" spans="2:24" s="557" customFormat="1" ht="15" customHeight="1">
      <c r="B171" s="903"/>
      <c r="C171" s="904"/>
      <c r="D171" s="674" t="s">
        <v>933</v>
      </c>
      <c r="E171" s="920" t="s">
        <v>173</v>
      </c>
      <c r="F171" s="921"/>
      <c r="G171" s="468"/>
      <c r="H171" s="674" t="s">
        <v>1366</v>
      </c>
      <c r="I171" s="469">
        <v>0.16900000000000001</v>
      </c>
      <c r="J171" s="674" t="s">
        <v>1367</v>
      </c>
      <c r="K171" s="571">
        <f t="shared" si="10"/>
        <v>0</v>
      </c>
      <c r="L171" s="547" t="str">
        <f t="shared" si="11"/>
        <v>(ﾕ)</v>
      </c>
      <c r="M171" s="543"/>
      <c r="N171" s="545" t="s">
        <v>828</v>
      </c>
      <c r="O171" s="545"/>
      <c r="P171" s="378"/>
      <c r="Q171" s="666"/>
      <c r="R171" s="666"/>
      <c r="S171" s="377"/>
      <c r="T171" s="666"/>
      <c r="U171" s="666"/>
      <c r="V171" s="376"/>
      <c r="W171" s="670"/>
      <c r="X171" s="375"/>
    </row>
    <row r="172" spans="2:24" s="557" customFormat="1" ht="15" customHeight="1">
      <c r="B172" s="903">
        <v>13</v>
      </c>
      <c r="C172" s="904" t="s">
        <v>936</v>
      </c>
      <c r="D172" s="674" t="s">
        <v>932</v>
      </c>
      <c r="E172" s="920" t="s">
        <v>173</v>
      </c>
      <c r="F172" s="921"/>
      <c r="G172" s="468"/>
      <c r="H172" s="674" t="s">
        <v>1366</v>
      </c>
      <c r="I172" s="469">
        <v>0.22500000000000001</v>
      </c>
      <c r="J172" s="671" t="s">
        <v>1367</v>
      </c>
      <c r="K172" s="470">
        <f t="shared" si="10"/>
        <v>0</v>
      </c>
      <c r="L172" s="547" t="str">
        <f t="shared" si="11"/>
        <v>(ﾖ)</v>
      </c>
      <c r="M172" s="543"/>
      <c r="N172" s="545" t="s">
        <v>829</v>
      </c>
      <c r="O172" s="545"/>
      <c r="P172" s="378"/>
      <c r="Q172" s="666"/>
      <c r="R172" s="666"/>
      <c r="S172" s="377"/>
      <c r="T172" s="666"/>
      <c r="U172" s="666"/>
      <c r="V172" s="376"/>
      <c r="W172" s="670"/>
      <c r="X172" s="375"/>
    </row>
    <row r="173" spans="2:24" s="557" customFormat="1" ht="15" customHeight="1">
      <c r="B173" s="903"/>
      <c r="C173" s="904"/>
      <c r="D173" s="674" t="s">
        <v>933</v>
      </c>
      <c r="E173" s="920" t="s">
        <v>173</v>
      </c>
      <c r="F173" s="921"/>
      <c r="G173" s="468"/>
      <c r="H173" s="674" t="s">
        <v>1366</v>
      </c>
      <c r="I173" s="469">
        <v>0.22500000000000001</v>
      </c>
      <c r="J173" s="674" t="s">
        <v>1367</v>
      </c>
      <c r="K173" s="571">
        <f t="shared" si="10"/>
        <v>0</v>
      </c>
      <c r="L173" s="547" t="str">
        <f t="shared" si="11"/>
        <v>(ﾗ)</v>
      </c>
      <c r="M173" s="543"/>
      <c r="N173" s="545" t="s">
        <v>830</v>
      </c>
      <c r="O173" s="545"/>
      <c r="P173" s="378"/>
      <c r="Q173" s="666"/>
      <c r="R173" s="666"/>
      <c r="S173" s="377"/>
      <c r="T173" s="666"/>
      <c r="U173" s="666"/>
      <c r="V173" s="376"/>
      <c r="W173" s="670"/>
      <c r="X173" s="375"/>
    </row>
    <row r="174" spans="2:24" s="557" customFormat="1" ht="15" customHeight="1">
      <c r="B174" s="903">
        <v>14</v>
      </c>
      <c r="C174" s="904" t="s">
        <v>1416</v>
      </c>
      <c r="D174" s="674" t="s">
        <v>932</v>
      </c>
      <c r="E174" s="920" t="s">
        <v>173</v>
      </c>
      <c r="F174" s="921"/>
      <c r="G174" s="468"/>
      <c r="H174" s="674" t="s">
        <v>1366</v>
      </c>
      <c r="I174" s="469">
        <v>0.22500000000000001</v>
      </c>
      <c r="J174" s="671" t="s">
        <v>1367</v>
      </c>
      <c r="K174" s="470">
        <f t="shared" si="10"/>
        <v>0</v>
      </c>
      <c r="L174" s="547" t="str">
        <f t="shared" si="11"/>
        <v>(ﾘ)</v>
      </c>
      <c r="M174" s="543"/>
      <c r="N174" s="545" t="s">
        <v>831</v>
      </c>
      <c r="O174" s="545"/>
      <c r="P174" s="378"/>
      <c r="Q174" s="666"/>
      <c r="R174" s="666"/>
      <c r="S174" s="377"/>
      <c r="T174" s="666"/>
      <c r="U174" s="666"/>
      <c r="V174" s="376"/>
      <c r="W174" s="670"/>
      <c r="X174" s="375"/>
    </row>
    <row r="175" spans="2:24" s="557" customFormat="1" ht="15" customHeight="1" thickBot="1">
      <c r="B175" s="903"/>
      <c r="C175" s="904"/>
      <c r="D175" s="674" t="s">
        <v>933</v>
      </c>
      <c r="E175" s="920" t="s">
        <v>173</v>
      </c>
      <c r="F175" s="921"/>
      <c r="G175" s="468"/>
      <c r="H175" s="674" t="s">
        <v>1366</v>
      </c>
      <c r="I175" s="469">
        <v>0.22500000000000001</v>
      </c>
      <c r="J175" s="674" t="s">
        <v>1367</v>
      </c>
      <c r="K175" s="571">
        <f t="shared" si="10"/>
        <v>0</v>
      </c>
      <c r="L175" s="547" t="str">
        <f t="shared" si="11"/>
        <v>(ﾙ)</v>
      </c>
      <c r="M175" s="543"/>
      <c r="N175" s="545" t="s">
        <v>1446</v>
      </c>
      <c r="O175" s="545"/>
      <c r="P175" s="378"/>
      <c r="Q175" s="666"/>
      <c r="R175" s="666"/>
      <c r="S175" s="377"/>
      <c r="T175" s="666"/>
      <c r="U175" s="666"/>
      <c r="V175" s="376"/>
      <c r="W175" s="670"/>
      <c r="X175" s="375"/>
    </row>
    <row r="176" spans="2:24" s="557" customFormat="1" ht="15" customHeight="1">
      <c r="B176" s="474"/>
      <c r="C176" s="573"/>
      <c r="D176" s="573"/>
      <c r="E176" s="475"/>
      <c r="F176" s="489"/>
      <c r="G176" s="575"/>
      <c r="H176" s="664"/>
      <c r="I176" s="887" t="s">
        <v>1447</v>
      </c>
      <c r="J176" s="888"/>
      <c r="K176" s="576"/>
      <c r="L176" s="563"/>
      <c r="M176" s="543"/>
      <c r="N176" s="545"/>
      <c r="O176" s="545"/>
      <c r="Q176" s="666"/>
      <c r="R176" s="666"/>
      <c r="S176" s="377"/>
      <c r="T176" s="666"/>
      <c r="U176" s="666"/>
      <c r="V176" s="376"/>
      <c r="W176" s="670"/>
      <c r="X176" s="375"/>
    </row>
    <row r="177" spans="1:69" s="557" customFormat="1" ht="15" customHeight="1" thickBot="1">
      <c r="B177" s="474"/>
      <c r="C177" s="573"/>
      <c r="D177" s="573"/>
      <c r="E177" s="475"/>
      <c r="F177" s="489"/>
      <c r="G177" s="575"/>
      <c r="H177" s="664"/>
      <c r="I177" s="889" t="s">
        <v>94</v>
      </c>
      <c r="J177" s="890"/>
      <c r="K177" s="578">
        <f>SUM(K135:K175)</f>
        <v>0</v>
      </c>
      <c r="L177" s="563" t="s">
        <v>1448</v>
      </c>
      <c r="M177" s="543" t="s">
        <v>1419</v>
      </c>
      <c r="N177" s="545"/>
      <c r="O177" s="545"/>
      <c r="P177" s="568"/>
      <c r="Q177" s="666"/>
      <c r="R177" s="666"/>
      <c r="S177" s="377"/>
      <c r="T177" s="666"/>
      <c r="U177" s="666"/>
      <c r="V177" s="376"/>
      <c r="W177" s="670"/>
      <c r="X177" s="375"/>
    </row>
    <row r="178" spans="1:69" s="557" customFormat="1" ht="15" customHeight="1">
      <c r="B178" s="474"/>
      <c r="C178" s="573"/>
      <c r="D178" s="573"/>
      <c r="E178" s="475"/>
      <c r="F178" s="489"/>
      <c r="G178" s="575"/>
      <c r="H178" s="664"/>
      <c r="I178" s="664"/>
      <c r="J178" s="664"/>
      <c r="K178" s="454"/>
      <c r="L178" s="563"/>
      <c r="M178" s="543"/>
      <c r="N178" s="545"/>
      <c r="O178" s="545"/>
      <c r="P178" s="568"/>
      <c r="Q178" s="666"/>
      <c r="R178" s="666"/>
      <c r="S178" s="377"/>
      <c r="T178" s="666"/>
      <c r="U178" s="666"/>
      <c r="V178" s="376"/>
      <c r="W178" s="670"/>
      <c r="X178" s="375"/>
    </row>
    <row r="179" spans="1:69" s="557" customFormat="1" ht="15" customHeight="1">
      <c r="A179" s="561" t="s">
        <v>1449</v>
      </c>
      <c r="B179" s="446" t="s">
        <v>524</v>
      </c>
      <c r="F179" s="442"/>
      <c r="G179" s="454"/>
      <c r="H179" s="664"/>
      <c r="I179" s="455"/>
      <c r="J179" s="664"/>
      <c r="K179" s="454"/>
      <c r="M179" s="543"/>
      <c r="N179" s="545"/>
      <c r="O179" s="546"/>
      <c r="P179" s="378"/>
      <c r="Q179" s="666"/>
      <c r="R179" s="666"/>
      <c r="S179" s="377"/>
      <c r="T179" s="666"/>
      <c r="U179" s="666"/>
      <c r="V179" s="376"/>
      <c r="W179" s="670"/>
      <c r="X179" s="375"/>
    </row>
    <row r="180" spans="1:69" s="557" customFormat="1" ht="15" customHeight="1">
      <c r="A180" s="560"/>
      <c r="B180" s="558"/>
      <c r="F180" s="442"/>
      <c r="G180" s="452"/>
      <c r="I180" s="443"/>
      <c r="K180" s="452"/>
      <c r="M180" s="543"/>
      <c r="N180" s="545"/>
      <c r="O180" s="546"/>
      <c r="P180" s="378"/>
      <c r="Q180" s="898"/>
      <c r="R180" s="898"/>
      <c r="S180" s="377"/>
      <c r="T180" s="919"/>
      <c r="U180" s="919"/>
      <c r="V180" s="380"/>
      <c r="W180" s="381"/>
      <c r="X180" s="375"/>
    </row>
    <row r="181" spans="1:69" ht="15" customHeight="1">
      <c r="B181" s="668">
        <v>1</v>
      </c>
      <c r="C181" s="669" t="s">
        <v>499</v>
      </c>
      <c r="D181" s="923" t="s">
        <v>177</v>
      </c>
      <c r="E181" s="923"/>
      <c r="F181" s="923"/>
      <c r="G181" s="468"/>
      <c r="H181" s="674" t="s">
        <v>1419</v>
      </c>
      <c r="I181" s="469">
        <v>0.42399999999999999</v>
      </c>
      <c r="J181" s="671" t="s">
        <v>1422</v>
      </c>
      <c r="K181" s="470">
        <f t="shared" ref="K181:K194" si="12">ROUND(G181*I181,0)</f>
        <v>0</v>
      </c>
      <c r="L181" s="547" t="str">
        <f t="shared" ref="L181:L194" si="13">$N$16&amp;N181&amp;O181&amp;$O$16</f>
        <v>(ｱ)</v>
      </c>
      <c r="N181" s="545" t="s">
        <v>805</v>
      </c>
      <c r="O181" s="546"/>
      <c r="P181" s="378"/>
      <c r="Q181" s="898"/>
      <c r="R181" s="898"/>
      <c r="S181" s="377"/>
      <c r="T181" s="900"/>
      <c r="U181" s="900"/>
      <c r="V181" s="380"/>
      <c r="W181" s="666"/>
      <c r="X181" s="375"/>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row>
    <row r="182" spans="1:69" ht="15" customHeight="1">
      <c r="B182" s="668">
        <v>2</v>
      </c>
      <c r="C182" s="669" t="s">
        <v>525</v>
      </c>
      <c r="D182" s="923" t="s">
        <v>177</v>
      </c>
      <c r="E182" s="923"/>
      <c r="F182" s="923"/>
      <c r="G182" s="468"/>
      <c r="H182" s="674" t="s">
        <v>1419</v>
      </c>
      <c r="I182" s="469">
        <v>0.44800000000000001</v>
      </c>
      <c r="J182" s="671" t="s">
        <v>1422</v>
      </c>
      <c r="K182" s="470">
        <f t="shared" si="12"/>
        <v>0</v>
      </c>
      <c r="L182" s="547" t="str">
        <f t="shared" si="13"/>
        <v>(ｲ)</v>
      </c>
      <c r="N182" s="545" t="s">
        <v>806</v>
      </c>
      <c r="O182" s="546"/>
      <c r="P182" s="378"/>
      <c r="Q182" s="898"/>
      <c r="R182" s="898"/>
      <c r="S182" s="377"/>
      <c r="T182" s="900"/>
      <c r="U182" s="900"/>
      <c r="V182" s="380"/>
      <c r="W182" s="666"/>
      <c r="X182" s="375"/>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row>
    <row r="183" spans="1:69" ht="15" customHeight="1">
      <c r="B183" s="668">
        <v>3</v>
      </c>
      <c r="C183" s="669" t="s">
        <v>584</v>
      </c>
      <c r="D183" s="923" t="s">
        <v>177</v>
      </c>
      <c r="E183" s="923"/>
      <c r="F183" s="923"/>
      <c r="G183" s="468"/>
      <c r="H183" s="674" t="s">
        <v>1419</v>
      </c>
      <c r="I183" s="469">
        <v>0.46600000000000003</v>
      </c>
      <c r="J183" s="671" t="s">
        <v>1422</v>
      </c>
      <c r="K183" s="470">
        <f t="shared" si="12"/>
        <v>0</v>
      </c>
      <c r="L183" s="547" t="str">
        <f t="shared" si="13"/>
        <v>(ｳ)</v>
      </c>
      <c r="N183" s="545" t="s">
        <v>807</v>
      </c>
      <c r="O183" s="546"/>
      <c r="P183" s="378"/>
      <c r="Q183" s="898"/>
      <c r="R183" s="898"/>
      <c r="S183" s="377"/>
      <c r="T183" s="900"/>
      <c r="U183" s="900"/>
      <c r="V183" s="380"/>
      <c r="W183" s="666"/>
      <c r="X183" s="375"/>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row>
    <row r="184" spans="1:69" ht="15" customHeight="1">
      <c r="B184" s="668">
        <v>4</v>
      </c>
      <c r="C184" s="669" t="s">
        <v>610</v>
      </c>
      <c r="D184" s="923" t="s">
        <v>177</v>
      </c>
      <c r="E184" s="923"/>
      <c r="F184" s="923"/>
      <c r="G184" s="468"/>
      <c r="H184" s="674" t="s">
        <v>1419</v>
      </c>
      <c r="I184" s="469">
        <v>0.48499999999999999</v>
      </c>
      <c r="J184" s="671" t="s">
        <v>1422</v>
      </c>
      <c r="K184" s="470">
        <f t="shared" si="12"/>
        <v>0</v>
      </c>
      <c r="L184" s="547" t="str">
        <f t="shared" si="13"/>
        <v>(ｴ)</v>
      </c>
      <c r="N184" s="545" t="s">
        <v>808</v>
      </c>
      <c r="O184" s="546"/>
      <c r="P184" s="378"/>
      <c r="Q184" s="898"/>
      <c r="R184" s="898"/>
      <c r="S184" s="377"/>
      <c r="T184" s="900"/>
      <c r="U184" s="900"/>
      <c r="V184" s="380"/>
      <c r="W184" s="666"/>
      <c r="X184" s="375"/>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row>
    <row r="185" spans="1:69" ht="15" customHeight="1">
      <c r="B185" s="903">
        <v>5</v>
      </c>
      <c r="C185" s="904" t="s">
        <v>672</v>
      </c>
      <c r="D185" s="923" t="s">
        <v>177</v>
      </c>
      <c r="E185" s="923"/>
      <c r="F185" s="923"/>
      <c r="G185" s="468"/>
      <c r="H185" s="674" t="s">
        <v>1419</v>
      </c>
      <c r="I185" s="469">
        <v>0.49199999999999999</v>
      </c>
      <c r="J185" s="671" t="s">
        <v>1422</v>
      </c>
      <c r="K185" s="470">
        <f t="shared" si="12"/>
        <v>0</v>
      </c>
      <c r="L185" s="547" t="str">
        <f t="shared" si="13"/>
        <v>(ｵ)</v>
      </c>
      <c r="N185" s="545" t="s">
        <v>1450</v>
      </c>
      <c r="O185" s="546"/>
      <c r="P185" s="378"/>
      <c r="Q185" s="898"/>
      <c r="R185" s="898"/>
      <c r="S185" s="377"/>
      <c r="T185" s="900"/>
      <c r="U185" s="900"/>
      <c r="V185" s="380"/>
      <c r="W185" s="666"/>
      <c r="X185" s="375"/>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row>
    <row r="186" spans="1:69" ht="15" customHeight="1">
      <c r="B186" s="903"/>
      <c r="C186" s="904"/>
      <c r="D186" s="923" t="s">
        <v>176</v>
      </c>
      <c r="E186" s="923"/>
      <c r="F186" s="923"/>
      <c r="G186" s="468"/>
      <c r="H186" s="674" t="s">
        <v>1419</v>
      </c>
      <c r="I186" s="469">
        <v>0.125</v>
      </c>
      <c r="J186" s="671" t="s">
        <v>1422</v>
      </c>
      <c r="K186" s="470">
        <f t="shared" si="12"/>
        <v>0</v>
      </c>
      <c r="L186" s="547" t="str">
        <f t="shared" si="13"/>
        <v>(ｶ)</v>
      </c>
      <c r="N186" s="545" t="s">
        <v>809</v>
      </c>
      <c r="O186" s="546"/>
      <c r="P186" s="378"/>
      <c r="Q186" s="666"/>
      <c r="R186" s="666"/>
      <c r="S186" s="377"/>
      <c r="T186" s="900"/>
      <c r="U186" s="900"/>
      <c r="V186" s="376"/>
      <c r="W186" s="670"/>
      <c r="X186" s="375"/>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row>
    <row r="187" spans="1:69" ht="15" customHeight="1">
      <c r="B187" s="903">
        <v>6</v>
      </c>
      <c r="C187" s="904" t="s">
        <v>732</v>
      </c>
      <c r="D187" s="923" t="s">
        <v>177</v>
      </c>
      <c r="E187" s="923"/>
      <c r="F187" s="923"/>
      <c r="G187" s="468"/>
      <c r="H187" s="674" t="s">
        <v>1419</v>
      </c>
      <c r="I187" s="469">
        <v>0.5</v>
      </c>
      <c r="J187" s="671" t="s">
        <v>1422</v>
      </c>
      <c r="K187" s="470">
        <f t="shared" si="12"/>
        <v>0</v>
      </c>
      <c r="L187" s="547" t="str">
        <f t="shared" si="13"/>
        <v>(ｷ)</v>
      </c>
      <c r="N187" s="545" t="s">
        <v>810</v>
      </c>
      <c r="O187" s="546"/>
      <c r="P187" s="378"/>
      <c r="Q187" s="898"/>
      <c r="R187" s="898"/>
      <c r="S187" s="377"/>
      <c r="T187" s="900"/>
      <c r="U187" s="900"/>
      <c r="V187" s="380"/>
      <c r="W187" s="666"/>
      <c r="X187" s="375"/>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row>
    <row r="188" spans="1:69" ht="15" customHeight="1">
      <c r="B188" s="903"/>
      <c r="C188" s="904"/>
      <c r="D188" s="923" t="s">
        <v>176</v>
      </c>
      <c r="E188" s="923"/>
      <c r="F188" s="923"/>
      <c r="G188" s="468"/>
      <c r="H188" s="674" t="s">
        <v>1419</v>
      </c>
      <c r="I188" s="469">
        <v>0.25</v>
      </c>
      <c r="J188" s="671" t="s">
        <v>1422</v>
      </c>
      <c r="K188" s="470">
        <f t="shared" si="12"/>
        <v>0</v>
      </c>
      <c r="L188" s="547" t="str">
        <f t="shared" si="13"/>
        <v>(ｸ)</v>
      </c>
      <c r="N188" s="545" t="s">
        <v>811</v>
      </c>
      <c r="O188" s="546"/>
      <c r="P188" s="378"/>
      <c r="Q188" s="666"/>
      <c r="R188" s="666"/>
      <c r="S188" s="377"/>
      <c r="T188" s="900"/>
      <c r="U188" s="900"/>
      <c r="V188" s="376"/>
      <c r="W188" s="670"/>
      <c r="X188" s="375"/>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row>
    <row r="189" spans="1:69" ht="15" customHeight="1">
      <c r="B189" s="903">
        <v>7</v>
      </c>
      <c r="C189" s="904" t="s">
        <v>790</v>
      </c>
      <c r="D189" s="923" t="s">
        <v>177</v>
      </c>
      <c r="E189" s="923"/>
      <c r="F189" s="923"/>
      <c r="G189" s="468"/>
      <c r="H189" s="674" t="s">
        <v>1419</v>
      </c>
      <c r="I189" s="469">
        <v>0.5</v>
      </c>
      <c r="J189" s="671" t="s">
        <v>1422</v>
      </c>
      <c r="K189" s="470">
        <f t="shared" si="12"/>
        <v>0</v>
      </c>
      <c r="L189" s="547" t="str">
        <f t="shared" si="13"/>
        <v>(ｹ)</v>
      </c>
      <c r="N189" s="545" t="s">
        <v>812</v>
      </c>
      <c r="O189" s="546"/>
      <c r="P189" s="378"/>
      <c r="Q189" s="898"/>
      <c r="R189" s="898"/>
      <c r="S189" s="377"/>
      <c r="T189" s="900"/>
      <c r="U189" s="900"/>
      <c r="V189" s="380"/>
      <c r="W189" s="666"/>
      <c r="X189" s="375"/>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row>
    <row r="190" spans="1:69" ht="15" customHeight="1">
      <c r="B190" s="903"/>
      <c r="C190" s="904"/>
      <c r="D190" s="923" t="s">
        <v>176</v>
      </c>
      <c r="E190" s="923"/>
      <c r="F190" s="923"/>
      <c r="G190" s="468"/>
      <c r="H190" s="674" t="s">
        <v>1419</v>
      </c>
      <c r="I190" s="469">
        <v>0.375</v>
      </c>
      <c r="J190" s="671" t="s">
        <v>1422</v>
      </c>
      <c r="K190" s="470">
        <f t="shared" si="12"/>
        <v>0</v>
      </c>
      <c r="L190" s="547" t="str">
        <f t="shared" si="13"/>
        <v>(ｺ)</v>
      </c>
      <c r="N190" s="545" t="s">
        <v>813</v>
      </c>
      <c r="O190" s="546"/>
      <c r="P190" s="378"/>
      <c r="Q190" s="666"/>
      <c r="R190" s="666"/>
      <c r="S190" s="377"/>
      <c r="T190" s="900"/>
      <c r="U190" s="900"/>
      <c r="V190" s="376"/>
      <c r="W190" s="670"/>
      <c r="X190" s="375"/>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row>
    <row r="191" spans="1:69" ht="15" customHeight="1">
      <c r="B191" s="903">
        <v>8</v>
      </c>
      <c r="C191" s="904" t="s">
        <v>897</v>
      </c>
      <c r="D191" s="923" t="s">
        <v>177</v>
      </c>
      <c r="E191" s="923"/>
      <c r="F191" s="923"/>
      <c r="G191" s="468"/>
      <c r="H191" s="674" t="s">
        <v>1419</v>
      </c>
      <c r="I191" s="469">
        <v>0.5</v>
      </c>
      <c r="J191" s="671" t="s">
        <v>1422</v>
      </c>
      <c r="K191" s="470">
        <f t="shared" si="12"/>
        <v>0</v>
      </c>
      <c r="L191" s="547" t="str">
        <f t="shared" si="13"/>
        <v>(ｻ)</v>
      </c>
      <c r="N191" s="545" t="s">
        <v>814</v>
      </c>
      <c r="O191" s="546"/>
      <c r="P191" s="378"/>
      <c r="Q191" s="898"/>
      <c r="R191" s="898"/>
      <c r="S191" s="377"/>
      <c r="T191" s="900"/>
      <c r="U191" s="900"/>
      <c r="V191" s="380"/>
      <c r="W191" s="666"/>
      <c r="X191" s="375"/>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row>
    <row r="192" spans="1:69" ht="15" customHeight="1">
      <c r="B192" s="903"/>
      <c r="C192" s="904"/>
      <c r="D192" s="923" t="s">
        <v>176</v>
      </c>
      <c r="E192" s="923"/>
      <c r="F192" s="923"/>
      <c r="G192" s="468"/>
      <c r="H192" s="674" t="s">
        <v>1419</v>
      </c>
      <c r="I192" s="469">
        <v>0.5</v>
      </c>
      <c r="J192" s="671" t="s">
        <v>1422</v>
      </c>
      <c r="K192" s="470">
        <f t="shared" si="12"/>
        <v>0</v>
      </c>
      <c r="L192" s="547" t="str">
        <f t="shared" si="13"/>
        <v>(ｼ)</v>
      </c>
      <c r="N192" s="545" t="s">
        <v>815</v>
      </c>
      <c r="O192" s="546"/>
      <c r="P192" s="378"/>
      <c r="Q192" s="666"/>
      <c r="R192" s="666"/>
      <c r="S192" s="377"/>
      <c r="T192" s="900"/>
      <c r="U192" s="900"/>
      <c r="V192" s="376"/>
      <c r="W192" s="670"/>
      <c r="X192" s="375"/>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row>
    <row r="193" spans="1:69" ht="15" customHeight="1">
      <c r="B193" s="903">
        <v>9</v>
      </c>
      <c r="C193" s="904" t="s">
        <v>977</v>
      </c>
      <c r="D193" s="923" t="s">
        <v>177</v>
      </c>
      <c r="E193" s="923"/>
      <c r="F193" s="923"/>
      <c r="G193" s="468"/>
      <c r="H193" s="674" t="s">
        <v>1419</v>
      </c>
      <c r="I193" s="469">
        <v>0.5</v>
      </c>
      <c r="J193" s="671" t="s">
        <v>1422</v>
      </c>
      <c r="K193" s="470">
        <f t="shared" si="12"/>
        <v>0</v>
      </c>
      <c r="L193" s="547" t="str">
        <f t="shared" si="13"/>
        <v>(ｽ)</v>
      </c>
      <c r="N193" s="545" t="s">
        <v>1451</v>
      </c>
      <c r="O193" s="546"/>
      <c r="P193" s="378"/>
      <c r="Q193" s="898"/>
      <c r="R193" s="898"/>
      <c r="S193" s="377"/>
      <c r="T193" s="900"/>
      <c r="U193" s="900"/>
      <c r="V193" s="380"/>
      <c r="W193" s="666"/>
      <c r="X193" s="375"/>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row>
    <row r="194" spans="1:69" ht="15" customHeight="1" thickBot="1">
      <c r="B194" s="903"/>
      <c r="C194" s="904"/>
      <c r="D194" s="923" t="s">
        <v>176</v>
      </c>
      <c r="E194" s="923"/>
      <c r="F194" s="923"/>
      <c r="G194" s="468"/>
      <c r="H194" s="674" t="s">
        <v>1419</v>
      </c>
      <c r="I194" s="469">
        <v>0.5</v>
      </c>
      <c r="J194" s="671" t="s">
        <v>1422</v>
      </c>
      <c r="K194" s="470">
        <f t="shared" si="12"/>
        <v>0</v>
      </c>
      <c r="L194" s="547" t="str">
        <f t="shared" si="13"/>
        <v>(ｾ)</v>
      </c>
      <c r="N194" s="545" t="s">
        <v>1452</v>
      </c>
      <c r="O194" s="546"/>
      <c r="P194" s="378"/>
      <c r="Q194" s="666"/>
      <c r="R194" s="666"/>
      <c r="S194" s="377"/>
      <c r="T194" s="900"/>
      <c r="U194" s="900"/>
      <c r="V194" s="376"/>
      <c r="W194" s="670"/>
      <c r="X194" s="375"/>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row>
    <row r="195" spans="1:69" ht="15" customHeight="1">
      <c r="B195" s="474"/>
      <c r="C195" s="573"/>
      <c r="D195" s="475"/>
      <c r="E195" s="475"/>
      <c r="F195" s="475"/>
      <c r="G195" s="477"/>
      <c r="H195" s="573"/>
      <c r="I195" s="887" t="s">
        <v>1453</v>
      </c>
      <c r="J195" s="888"/>
      <c r="K195" s="576"/>
      <c r="L195" s="563"/>
      <c r="N195" s="545"/>
      <c r="O195" s="546"/>
      <c r="P195" s="378"/>
      <c r="Q195" s="666"/>
      <c r="R195" s="666"/>
      <c r="S195" s="377"/>
      <c r="T195" s="666"/>
      <c r="U195" s="666"/>
      <c r="V195" s="376"/>
      <c r="W195" s="670"/>
      <c r="X195" s="375"/>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row>
    <row r="196" spans="1:69" ht="15" customHeight="1" thickBot="1">
      <c r="B196" s="474"/>
      <c r="C196" s="573"/>
      <c r="D196" s="475"/>
      <c r="E196" s="475"/>
      <c r="F196" s="475"/>
      <c r="G196" s="477"/>
      <c r="H196" s="573"/>
      <c r="I196" s="889" t="s">
        <v>94</v>
      </c>
      <c r="J196" s="890"/>
      <c r="K196" s="578">
        <f>SUM(K181:K194)</f>
        <v>0</v>
      </c>
      <c r="L196" s="563" t="s">
        <v>1454</v>
      </c>
      <c r="M196" s="543" t="s">
        <v>1419</v>
      </c>
      <c r="N196" s="545"/>
      <c r="O196" s="546"/>
      <c r="P196" s="378"/>
      <c r="Q196" s="666"/>
      <c r="R196" s="666"/>
      <c r="S196" s="377"/>
      <c r="T196" s="666"/>
      <c r="U196" s="666"/>
      <c r="V196" s="376"/>
      <c r="W196" s="670"/>
      <c r="X196" s="375"/>
    </row>
    <row r="197" spans="1:69" ht="15" customHeight="1">
      <c r="B197" s="474"/>
      <c r="C197" s="573"/>
      <c r="D197" s="475"/>
      <c r="E197" s="475"/>
      <c r="F197" s="475"/>
      <c r="G197" s="477"/>
      <c r="H197" s="573"/>
      <c r="I197" s="664"/>
      <c r="J197" s="664"/>
      <c r="K197" s="454"/>
      <c r="L197" s="563"/>
      <c r="N197" s="545"/>
      <c r="O197" s="546"/>
      <c r="P197" s="378"/>
      <c r="Q197" s="666"/>
      <c r="R197" s="666"/>
      <c r="S197" s="377"/>
      <c r="T197" s="666"/>
      <c r="U197" s="666"/>
      <c r="V197" s="376"/>
      <c r="W197" s="670"/>
      <c r="X197" s="375"/>
    </row>
    <row r="198" spans="1:69" s="1" customFormat="1" ht="18" customHeight="1">
      <c r="A198" s="561" t="s">
        <v>1455</v>
      </c>
      <c r="B198" s="558" t="s">
        <v>526</v>
      </c>
      <c r="C198" s="557"/>
      <c r="D198" s="557"/>
      <c r="E198" s="557"/>
      <c r="F198" s="442"/>
      <c r="G198" s="557"/>
      <c r="H198" s="557"/>
      <c r="I198" s="443"/>
      <c r="J198" s="557"/>
      <c r="K198" s="452"/>
      <c r="L198" s="563"/>
      <c r="M198" s="550"/>
      <c r="N198" s="545"/>
      <c r="O198" s="550"/>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row>
    <row r="199" spans="1:69" s="1" customFormat="1" ht="17.25" customHeight="1">
      <c r="A199" s="560"/>
      <c r="B199" s="924" t="s">
        <v>1456</v>
      </c>
      <c r="C199" s="924"/>
      <c r="D199" s="924"/>
      <c r="E199" s="924"/>
      <c r="F199" s="924"/>
      <c r="G199" s="924"/>
      <c r="H199" s="924"/>
      <c r="I199" s="924"/>
      <c r="J199" s="924"/>
      <c r="K199" s="924"/>
      <c r="L199" s="557"/>
      <c r="M199" s="550"/>
      <c r="N199" s="545"/>
      <c r="O199" s="550"/>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row>
    <row r="200" spans="1:69" s="1" customFormat="1" ht="11.25" customHeight="1">
      <c r="A200" s="560"/>
      <c r="B200" s="558"/>
      <c r="C200" s="490"/>
      <c r="D200" s="490"/>
      <c r="E200" s="490"/>
      <c r="F200" s="490"/>
      <c r="G200" s="490"/>
      <c r="H200" s="490"/>
      <c r="I200" s="490"/>
      <c r="J200" s="490"/>
      <c r="K200" s="491"/>
      <c r="L200" s="557"/>
      <c r="M200" s="550"/>
      <c r="N200" s="550"/>
      <c r="O200" s="550"/>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row>
    <row r="201" spans="1:69" s="1" customFormat="1" ht="15" customHeight="1">
      <c r="A201" s="560"/>
      <c r="B201" s="892" t="s">
        <v>112</v>
      </c>
      <c r="C201" s="893"/>
      <c r="D201" s="892" t="s">
        <v>111</v>
      </c>
      <c r="E201" s="925"/>
      <c r="F201" s="893"/>
      <c r="G201" s="671" t="s">
        <v>110</v>
      </c>
      <c r="H201" s="671"/>
      <c r="I201" s="458" t="s">
        <v>109</v>
      </c>
      <c r="J201" s="671"/>
      <c r="K201" s="459" t="s">
        <v>3</v>
      </c>
      <c r="L201" s="557"/>
      <c r="M201" s="550"/>
      <c r="N201" s="550"/>
      <c r="O201" s="550"/>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8"/>
      <c r="AL201" s="568"/>
      <c r="AM201" s="568"/>
      <c r="AN201" s="568"/>
      <c r="AO201" s="568"/>
      <c r="AP201" s="568"/>
      <c r="AQ201" s="568"/>
      <c r="AR201" s="568"/>
      <c r="AS201" s="568"/>
      <c r="AT201" s="568"/>
      <c r="AU201" s="568"/>
      <c r="AV201" s="568"/>
      <c r="AW201" s="568"/>
      <c r="AX201" s="568"/>
      <c r="AY201" s="568"/>
      <c r="AZ201" s="568"/>
      <c r="BA201" s="568"/>
      <c r="BB201" s="568"/>
      <c r="BC201" s="568"/>
      <c r="BD201" s="568"/>
      <c r="BE201" s="568"/>
      <c r="BF201" s="568"/>
      <c r="BG201" s="568"/>
      <c r="BH201" s="568"/>
      <c r="BI201" s="568"/>
      <c r="BJ201" s="568"/>
      <c r="BK201" s="568"/>
      <c r="BL201" s="568"/>
      <c r="BM201" s="568"/>
      <c r="BN201" s="568"/>
      <c r="BO201" s="568"/>
      <c r="BP201" s="568"/>
      <c r="BQ201" s="568"/>
    </row>
    <row r="202" spans="1:69" s="1" customFormat="1" ht="15" customHeight="1">
      <c r="A202" s="560"/>
      <c r="B202" s="565"/>
      <c r="C202" s="677"/>
      <c r="D202" s="573"/>
      <c r="E202" s="478"/>
      <c r="F202" s="493"/>
      <c r="G202" s="673"/>
      <c r="H202" s="673"/>
      <c r="I202" s="465"/>
      <c r="J202" s="673"/>
      <c r="K202" s="466" t="s">
        <v>1457</v>
      </c>
      <c r="L202" s="563"/>
      <c r="M202" s="550"/>
      <c r="N202" s="550"/>
      <c r="O202" s="550"/>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68"/>
      <c r="AL202" s="568"/>
      <c r="AM202" s="568"/>
      <c r="AN202" s="568"/>
      <c r="AO202" s="568"/>
      <c r="AP202" s="568"/>
      <c r="AQ202" s="568"/>
      <c r="AR202" s="568"/>
      <c r="AS202" s="568"/>
      <c r="AT202" s="568"/>
      <c r="AU202" s="568"/>
      <c r="AV202" s="568"/>
      <c r="AW202" s="568"/>
      <c r="AX202" s="568"/>
      <c r="AY202" s="568"/>
      <c r="AZ202" s="568"/>
      <c r="BA202" s="568"/>
      <c r="BB202" s="568"/>
      <c r="BC202" s="568"/>
      <c r="BD202" s="568"/>
      <c r="BE202" s="568"/>
      <c r="BF202" s="568"/>
      <c r="BG202" s="568"/>
      <c r="BH202" s="568"/>
      <c r="BI202" s="568"/>
      <c r="BJ202" s="568"/>
      <c r="BK202" s="568"/>
      <c r="BL202" s="568"/>
      <c r="BM202" s="568"/>
      <c r="BN202" s="568"/>
      <c r="BO202" s="568"/>
      <c r="BP202" s="568"/>
      <c r="BQ202" s="568"/>
    </row>
    <row r="203" spans="1:69" s="1" customFormat="1" ht="15" customHeight="1">
      <c r="A203" s="568"/>
      <c r="B203" s="675">
        <v>1</v>
      </c>
      <c r="C203" s="494" t="s">
        <v>130</v>
      </c>
      <c r="D203" s="882"/>
      <c r="E203" s="926"/>
      <c r="F203" s="883"/>
      <c r="G203" s="570"/>
      <c r="H203" s="674" t="s">
        <v>1419</v>
      </c>
      <c r="I203" s="495">
        <v>0.26800000000000002</v>
      </c>
      <c r="J203" s="674" t="s">
        <v>1422</v>
      </c>
      <c r="K203" s="571">
        <f t="shared" ref="K203:K220" si="14">ROUND(G203*I203,0)</f>
        <v>0</v>
      </c>
      <c r="L203" s="563" t="s">
        <v>1458</v>
      </c>
      <c r="M203" s="550"/>
      <c r="N203" s="550"/>
      <c r="O203" s="550"/>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8"/>
      <c r="AL203" s="568"/>
      <c r="AM203" s="568"/>
      <c r="AN203" s="568"/>
      <c r="AO203" s="568"/>
      <c r="AP203" s="568"/>
      <c r="AQ203" s="568"/>
      <c r="AR203" s="568"/>
      <c r="AS203" s="568"/>
      <c r="AT203" s="568"/>
      <c r="AU203" s="568"/>
      <c r="AV203" s="568"/>
      <c r="AW203" s="568"/>
      <c r="AX203" s="568"/>
      <c r="AY203" s="568"/>
      <c r="AZ203" s="568"/>
      <c r="BA203" s="568"/>
      <c r="BB203" s="568"/>
      <c r="BC203" s="568"/>
      <c r="BD203" s="568"/>
      <c r="BE203" s="568"/>
      <c r="BF203" s="568"/>
      <c r="BG203" s="568"/>
      <c r="BH203" s="568"/>
      <c r="BI203" s="568"/>
      <c r="BJ203" s="568"/>
      <c r="BK203" s="568"/>
      <c r="BL203" s="568"/>
      <c r="BM203" s="568"/>
      <c r="BN203" s="568"/>
      <c r="BO203" s="568"/>
      <c r="BP203" s="568"/>
      <c r="BQ203" s="568"/>
    </row>
    <row r="204" spans="1:69" s="1" customFormat="1" ht="15" customHeight="1">
      <c r="A204" s="568"/>
      <c r="B204" s="675">
        <v>2</v>
      </c>
      <c r="C204" s="494" t="s">
        <v>119</v>
      </c>
      <c r="D204" s="882"/>
      <c r="E204" s="926"/>
      <c r="F204" s="883"/>
      <c r="G204" s="570"/>
      <c r="H204" s="674" t="s">
        <v>1419</v>
      </c>
      <c r="I204" s="496">
        <v>0.28399999999999997</v>
      </c>
      <c r="J204" s="674" t="s">
        <v>1422</v>
      </c>
      <c r="K204" s="571">
        <f t="shared" si="14"/>
        <v>0</v>
      </c>
      <c r="L204" s="563" t="s">
        <v>1459</v>
      </c>
      <c r="M204" s="550"/>
      <c r="N204" s="550"/>
      <c r="O204" s="550"/>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68"/>
      <c r="AL204" s="568"/>
      <c r="AM204" s="568"/>
      <c r="AN204" s="568"/>
      <c r="AO204" s="568"/>
      <c r="AP204" s="568"/>
      <c r="AQ204" s="568"/>
      <c r="AR204" s="568"/>
      <c r="AS204" s="568"/>
      <c r="AT204" s="568"/>
      <c r="AU204" s="568"/>
      <c r="AV204" s="568"/>
      <c r="AW204" s="568"/>
      <c r="AX204" s="568"/>
      <c r="AY204" s="568"/>
      <c r="AZ204" s="568"/>
      <c r="BA204" s="568"/>
      <c r="BB204" s="568"/>
      <c r="BC204" s="568"/>
      <c r="BD204" s="568"/>
      <c r="BE204" s="568"/>
      <c r="BF204" s="568"/>
      <c r="BG204" s="568"/>
      <c r="BH204" s="568"/>
      <c r="BI204" s="568"/>
      <c r="BJ204" s="568"/>
      <c r="BK204" s="568"/>
      <c r="BL204" s="568"/>
      <c r="BM204" s="568"/>
      <c r="BN204" s="568"/>
      <c r="BO204" s="568"/>
      <c r="BP204" s="568"/>
      <c r="BQ204" s="568"/>
    </row>
    <row r="205" spans="1:69" s="1" customFormat="1" ht="15" customHeight="1">
      <c r="A205" s="568"/>
      <c r="B205" s="675">
        <v>3</v>
      </c>
      <c r="C205" s="494" t="s">
        <v>118</v>
      </c>
      <c r="D205" s="882"/>
      <c r="E205" s="926"/>
      <c r="F205" s="883"/>
      <c r="G205" s="570"/>
      <c r="H205" s="674" t="s">
        <v>1419</v>
      </c>
      <c r="I205" s="496">
        <v>0.31</v>
      </c>
      <c r="J205" s="674" t="s">
        <v>1422</v>
      </c>
      <c r="K205" s="571">
        <f t="shared" si="14"/>
        <v>0</v>
      </c>
      <c r="L205" s="563" t="s">
        <v>1460</v>
      </c>
      <c r="M205" s="550"/>
      <c r="N205" s="550"/>
      <c r="O205" s="550"/>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68"/>
      <c r="AL205" s="568"/>
      <c r="AM205" s="568"/>
      <c r="AN205" s="568"/>
      <c r="AO205" s="568"/>
      <c r="AP205" s="568"/>
      <c r="AQ205" s="568"/>
      <c r="AR205" s="568"/>
      <c r="AS205" s="568"/>
      <c r="AT205" s="568"/>
      <c r="AU205" s="568"/>
      <c r="AV205" s="568"/>
      <c r="AW205" s="568"/>
      <c r="AX205" s="568"/>
      <c r="AY205" s="568"/>
      <c r="AZ205" s="568"/>
      <c r="BA205" s="568"/>
      <c r="BB205" s="568"/>
      <c r="BC205" s="568"/>
      <c r="BD205" s="568"/>
      <c r="BE205" s="568"/>
      <c r="BF205" s="568"/>
      <c r="BG205" s="568"/>
      <c r="BH205" s="568"/>
      <c r="BI205" s="568"/>
      <c r="BJ205" s="568"/>
      <c r="BK205" s="568"/>
      <c r="BL205" s="568"/>
      <c r="BM205" s="568"/>
      <c r="BN205" s="568"/>
      <c r="BO205" s="568"/>
      <c r="BP205" s="568"/>
      <c r="BQ205" s="568"/>
    </row>
    <row r="206" spans="1:69" s="1" customFormat="1" ht="15" customHeight="1">
      <c r="A206" s="568"/>
      <c r="B206" s="675">
        <v>4</v>
      </c>
      <c r="C206" s="494" t="s">
        <v>117</v>
      </c>
      <c r="D206" s="882"/>
      <c r="E206" s="926"/>
      <c r="F206" s="883"/>
      <c r="G206" s="570"/>
      <c r="H206" s="674" t="s">
        <v>1419</v>
      </c>
      <c r="I206" s="496">
        <v>0.318</v>
      </c>
      <c r="J206" s="674" t="s">
        <v>1422</v>
      </c>
      <c r="K206" s="571">
        <f t="shared" si="14"/>
        <v>0</v>
      </c>
      <c r="L206" s="563" t="s">
        <v>1461</v>
      </c>
      <c r="M206" s="550"/>
      <c r="N206" s="550"/>
      <c r="O206" s="550"/>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68"/>
      <c r="AL206" s="568"/>
      <c r="AM206" s="568"/>
      <c r="AN206" s="568"/>
      <c r="AO206" s="568"/>
      <c r="AP206" s="568"/>
      <c r="AQ206" s="568"/>
      <c r="AR206" s="568"/>
      <c r="AS206" s="568"/>
      <c r="AT206" s="568"/>
      <c r="AU206" s="568"/>
      <c r="AV206" s="568"/>
      <c r="AW206" s="568"/>
      <c r="AX206" s="568"/>
      <c r="AY206" s="568"/>
      <c r="AZ206" s="568"/>
      <c r="BA206" s="568"/>
      <c r="BB206" s="568"/>
      <c r="BC206" s="568"/>
      <c r="BD206" s="568"/>
      <c r="BE206" s="568"/>
      <c r="BF206" s="568"/>
      <c r="BG206" s="568"/>
      <c r="BH206" s="568"/>
      <c r="BI206" s="568"/>
      <c r="BJ206" s="568"/>
      <c r="BK206" s="568"/>
      <c r="BL206" s="568"/>
      <c r="BM206" s="568"/>
      <c r="BN206" s="568"/>
      <c r="BO206" s="568"/>
      <c r="BP206" s="568"/>
      <c r="BQ206" s="568"/>
    </row>
    <row r="207" spans="1:69" s="1" customFormat="1" ht="15" customHeight="1">
      <c r="A207" s="568"/>
      <c r="B207" s="675">
        <v>5</v>
      </c>
      <c r="C207" s="494" t="s">
        <v>107</v>
      </c>
      <c r="D207" s="882"/>
      <c r="E207" s="926"/>
      <c r="F207" s="883"/>
      <c r="G207" s="570"/>
      <c r="H207" s="674" t="s">
        <v>1419</v>
      </c>
      <c r="I207" s="496">
        <v>0.308</v>
      </c>
      <c r="J207" s="674" t="s">
        <v>1422</v>
      </c>
      <c r="K207" s="571">
        <f t="shared" si="14"/>
        <v>0</v>
      </c>
      <c r="L207" s="563" t="s">
        <v>1462</v>
      </c>
      <c r="M207" s="550"/>
      <c r="N207" s="550"/>
      <c r="O207" s="550"/>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8"/>
      <c r="AL207" s="568"/>
      <c r="AM207" s="568"/>
      <c r="AN207" s="568"/>
      <c r="AO207" s="568"/>
      <c r="AP207" s="568"/>
      <c r="AQ207" s="568"/>
      <c r="AR207" s="568"/>
      <c r="AS207" s="568"/>
      <c r="AT207" s="568"/>
      <c r="AU207" s="568"/>
      <c r="AV207" s="568"/>
      <c r="AW207" s="568"/>
      <c r="AX207" s="568"/>
      <c r="AY207" s="568"/>
      <c r="AZ207" s="568"/>
      <c r="BA207" s="568"/>
      <c r="BB207" s="568"/>
      <c r="BC207" s="568"/>
      <c r="BD207" s="568"/>
      <c r="BE207" s="568"/>
      <c r="BF207" s="568"/>
      <c r="BG207" s="568"/>
      <c r="BH207" s="568"/>
      <c r="BI207" s="568"/>
      <c r="BJ207" s="568"/>
      <c r="BK207" s="568"/>
      <c r="BL207" s="568"/>
      <c r="BM207" s="568"/>
      <c r="BN207" s="568"/>
      <c r="BO207" s="568"/>
      <c r="BP207" s="568"/>
      <c r="BQ207" s="568"/>
    </row>
    <row r="208" spans="1:69" s="1" customFormat="1" ht="15" customHeight="1">
      <c r="A208" s="568"/>
      <c r="B208" s="675">
        <v>6</v>
      </c>
      <c r="C208" s="494" t="s">
        <v>105</v>
      </c>
      <c r="D208" s="882"/>
      <c r="E208" s="926"/>
      <c r="F208" s="883"/>
      <c r="G208" s="570"/>
      <c r="H208" s="674" t="s">
        <v>1419</v>
      </c>
      <c r="I208" s="496">
        <v>0.312</v>
      </c>
      <c r="J208" s="674" t="s">
        <v>1422</v>
      </c>
      <c r="K208" s="571">
        <f t="shared" si="14"/>
        <v>0</v>
      </c>
      <c r="L208" s="563" t="s">
        <v>1463</v>
      </c>
      <c r="M208" s="550"/>
      <c r="N208" s="550"/>
      <c r="O208" s="550"/>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568"/>
      <c r="AM208" s="568"/>
      <c r="AN208" s="568"/>
      <c r="AO208" s="568"/>
      <c r="AP208" s="568"/>
      <c r="AQ208" s="568"/>
      <c r="AR208" s="568"/>
      <c r="AS208" s="568"/>
      <c r="AT208" s="568"/>
      <c r="AU208" s="568"/>
      <c r="AV208" s="568"/>
      <c r="AW208" s="568"/>
      <c r="AX208" s="568"/>
      <c r="AY208" s="568"/>
      <c r="AZ208" s="568"/>
      <c r="BA208" s="568"/>
      <c r="BB208" s="568"/>
      <c r="BC208" s="568"/>
      <c r="BD208" s="568"/>
      <c r="BE208" s="568"/>
      <c r="BF208" s="568"/>
      <c r="BG208" s="568"/>
      <c r="BH208" s="568"/>
      <c r="BI208" s="568"/>
      <c r="BJ208" s="568"/>
      <c r="BK208" s="568"/>
      <c r="BL208" s="568"/>
      <c r="BM208" s="568"/>
      <c r="BN208" s="568"/>
      <c r="BO208" s="568"/>
      <c r="BP208" s="568"/>
      <c r="BQ208" s="568"/>
    </row>
    <row r="209" spans="1:69" s="1" customFormat="1" ht="15" customHeight="1">
      <c r="A209" s="568"/>
      <c r="B209" s="675">
        <v>7</v>
      </c>
      <c r="C209" s="494" t="s">
        <v>103</v>
      </c>
      <c r="D209" s="882"/>
      <c r="E209" s="926"/>
      <c r="F209" s="883"/>
      <c r="G209" s="570"/>
      <c r="H209" s="674" t="s">
        <v>1419</v>
      </c>
      <c r="I209" s="496">
        <v>0.33600000000000002</v>
      </c>
      <c r="J209" s="674" t="s">
        <v>1422</v>
      </c>
      <c r="K209" s="571">
        <f t="shared" si="14"/>
        <v>0</v>
      </c>
      <c r="L209" s="563" t="s">
        <v>1464</v>
      </c>
      <c r="M209" s="550"/>
      <c r="N209" s="550"/>
      <c r="O209" s="550"/>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68"/>
      <c r="AL209" s="568"/>
      <c r="AM209" s="568"/>
      <c r="AN209" s="568"/>
      <c r="AO209" s="568"/>
      <c r="AP209" s="568"/>
      <c r="AQ209" s="568"/>
      <c r="AR209" s="568"/>
      <c r="AS209" s="568"/>
      <c r="AT209" s="568"/>
      <c r="AU209" s="568"/>
      <c r="AV209" s="568"/>
      <c r="AW209" s="568"/>
      <c r="AX209" s="568"/>
      <c r="AY209" s="568"/>
      <c r="AZ209" s="568"/>
      <c r="BA209" s="568"/>
      <c r="BB209" s="568"/>
      <c r="BC209" s="568"/>
      <c r="BD209" s="568"/>
      <c r="BE209" s="568"/>
      <c r="BF209" s="568"/>
      <c r="BG209" s="568"/>
      <c r="BH209" s="568"/>
      <c r="BI209" s="568"/>
      <c r="BJ209" s="568"/>
      <c r="BK209" s="568"/>
      <c r="BL209" s="568"/>
      <c r="BM209" s="568"/>
      <c r="BN209" s="568"/>
      <c r="BO209" s="568"/>
      <c r="BP209" s="568"/>
      <c r="BQ209" s="568"/>
    </row>
    <row r="210" spans="1:69" s="1" customFormat="1" ht="15" customHeight="1">
      <c r="A210" s="568"/>
      <c r="B210" s="675">
        <v>8</v>
      </c>
      <c r="C210" s="494" t="s">
        <v>101</v>
      </c>
      <c r="D210" s="882"/>
      <c r="E210" s="926"/>
      <c r="F210" s="883"/>
      <c r="G210" s="570"/>
      <c r="H210" s="674" t="s">
        <v>1419</v>
      </c>
      <c r="I210" s="496">
        <v>0.33200000000000002</v>
      </c>
      <c r="J210" s="674" t="s">
        <v>1422</v>
      </c>
      <c r="K210" s="470">
        <f t="shared" si="14"/>
        <v>0</v>
      </c>
      <c r="L210" s="563" t="s">
        <v>1465</v>
      </c>
      <c r="M210" s="550"/>
      <c r="N210" s="550"/>
      <c r="O210" s="551"/>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68"/>
      <c r="AL210" s="568"/>
      <c r="AM210" s="568"/>
      <c r="AN210" s="568"/>
      <c r="AO210" s="568"/>
      <c r="AP210" s="568"/>
      <c r="AQ210" s="568"/>
      <c r="AR210" s="568"/>
      <c r="AS210" s="568"/>
      <c r="AT210" s="568"/>
      <c r="AU210" s="568"/>
      <c r="AV210" s="568"/>
      <c r="AW210" s="568"/>
      <c r="AX210" s="568"/>
      <c r="AY210" s="568"/>
      <c r="AZ210" s="568"/>
      <c r="BA210" s="568"/>
      <c r="BB210" s="568"/>
      <c r="BC210" s="568"/>
      <c r="BD210" s="568"/>
      <c r="BE210" s="568"/>
      <c r="BF210" s="568"/>
      <c r="BG210" s="568"/>
      <c r="BH210" s="568"/>
      <c r="BI210" s="568"/>
      <c r="BJ210" s="568"/>
      <c r="BK210" s="568"/>
      <c r="BL210" s="568"/>
      <c r="BM210" s="568"/>
      <c r="BN210" s="568"/>
      <c r="BO210" s="568"/>
      <c r="BP210" s="568"/>
      <c r="BQ210" s="568"/>
    </row>
    <row r="211" spans="1:69" s="1" customFormat="1" ht="15" customHeight="1">
      <c r="A211" s="568"/>
      <c r="B211" s="675">
        <v>9</v>
      </c>
      <c r="C211" s="494" t="s">
        <v>99</v>
      </c>
      <c r="D211" s="882"/>
      <c r="E211" s="927"/>
      <c r="F211" s="928"/>
      <c r="G211" s="497"/>
      <c r="H211" s="674" t="s">
        <v>1419</v>
      </c>
      <c r="I211" s="496">
        <v>0.36599999999999999</v>
      </c>
      <c r="J211" s="674" t="s">
        <v>1422</v>
      </c>
      <c r="K211" s="470">
        <f t="shared" si="14"/>
        <v>0</v>
      </c>
      <c r="L211" s="563" t="s">
        <v>1466</v>
      </c>
      <c r="M211" s="550"/>
      <c r="N211" s="550"/>
      <c r="O211" s="551"/>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8"/>
      <c r="AL211" s="568"/>
      <c r="AM211" s="568"/>
      <c r="AN211" s="568"/>
      <c r="AO211" s="568"/>
      <c r="AP211" s="568"/>
      <c r="AQ211" s="568"/>
      <c r="AR211" s="568"/>
      <c r="AS211" s="568"/>
      <c r="AT211" s="568"/>
      <c r="AU211" s="568"/>
      <c r="AV211" s="568"/>
      <c r="AW211" s="568"/>
      <c r="AX211" s="568"/>
      <c r="AY211" s="568"/>
      <c r="AZ211" s="568"/>
      <c r="BA211" s="568"/>
      <c r="BB211" s="568"/>
      <c r="BC211" s="568"/>
      <c r="BD211" s="568"/>
      <c r="BE211" s="568"/>
      <c r="BF211" s="568"/>
      <c r="BG211" s="568"/>
      <c r="BH211" s="568"/>
      <c r="BI211" s="568"/>
      <c r="BJ211" s="568"/>
      <c r="BK211" s="568"/>
      <c r="BL211" s="568"/>
      <c r="BM211" s="568"/>
      <c r="BN211" s="568"/>
      <c r="BO211" s="568"/>
      <c r="BP211" s="568"/>
      <c r="BQ211" s="568"/>
    </row>
    <row r="212" spans="1:69" s="1" customFormat="1" ht="15" customHeight="1">
      <c r="A212" s="568"/>
      <c r="B212" s="675">
        <v>10</v>
      </c>
      <c r="C212" s="494" t="s">
        <v>97</v>
      </c>
      <c r="D212" s="882"/>
      <c r="E212" s="927"/>
      <c r="F212" s="928"/>
      <c r="G212" s="497"/>
      <c r="H212" s="674" t="s">
        <v>1419</v>
      </c>
      <c r="I212" s="496">
        <v>0.38200000000000001</v>
      </c>
      <c r="J212" s="674" t="s">
        <v>1422</v>
      </c>
      <c r="K212" s="470">
        <f t="shared" si="14"/>
        <v>0</v>
      </c>
      <c r="L212" s="563" t="s">
        <v>1467</v>
      </c>
      <c r="M212" s="550"/>
      <c r="N212" s="550"/>
      <c r="O212" s="551"/>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8"/>
      <c r="AY212" s="568"/>
      <c r="AZ212" s="568"/>
      <c r="BA212" s="568"/>
      <c r="BB212" s="568"/>
      <c r="BC212" s="568"/>
      <c r="BD212" s="568"/>
      <c r="BE212" s="568"/>
      <c r="BF212" s="568"/>
      <c r="BG212" s="568"/>
      <c r="BH212" s="568"/>
      <c r="BI212" s="568"/>
      <c r="BJ212" s="568"/>
      <c r="BK212" s="568"/>
      <c r="BL212" s="568"/>
      <c r="BM212" s="568"/>
      <c r="BN212" s="568"/>
      <c r="BO212" s="568"/>
      <c r="BP212" s="568"/>
      <c r="BQ212" s="568"/>
    </row>
    <row r="213" spans="1:69" s="1" customFormat="1" ht="15" customHeight="1">
      <c r="A213" s="568"/>
      <c r="B213" s="675">
        <v>11</v>
      </c>
      <c r="C213" s="494" t="s">
        <v>484</v>
      </c>
      <c r="D213" s="882"/>
      <c r="E213" s="927"/>
      <c r="F213" s="928"/>
      <c r="G213" s="497"/>
      <c r="H213" s="674" t="s">
        <v>1419</v>
      </c>
      <c r="I213" s="496">
        <v>0.40300000000000002</v>
      </c>
      <c r="J213" s="674" t="s">
        <v>1422</v>
      </c>
      <c r="K213" s="470">
        <f t="shared" si="14"/>
        <v>0</v>
      </c>
      <c r="L213" s="563" t="s">
        <v>1468</v>
      </c>
      <c r="M213" s="550"/>
      <c r="N213" s="550"/>
      <c r="O213" s="551"/>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68"/>
      <c r="AL213" s="568"/>
      <c r="AM213" s="568"/>
      <c r="AN213" s="568"/>
      <c r="AO213" s="568"/>
      <c r="AP213" s="568"/>
      <c r="AQ213" s="568"/>
      <c r="AR213" s="568"/>
      <c r="AS213" s="568"/>
      <c r="AT213" s="568"/>
      <c r="AU213" s="568"/>
      <c r="AV213" s="568"/>
      <c r="AW213" s="568"/>
      <c r="AX213" s="568"/>
      <c r="AY213" s="568"/>
      <c r="AZ213" s="568"/>
      <c r="BA213" s="568"/>
      <c r="BB213" s="568"/>
      <c r="BC213" s="568"/>
      <c r="BD213" s="568"/>
      <c r="BE213" s="568"/>
      <c r="BF213" s="568"/>
      <c r="BG213" s="568"/>
      <c r="BH213" s="568"/>
      <c r="BI213" s="568"/>
      <c r="BJ213" s="568"/>
      <c r="BK213" s="568"/>
      <c r="BL213" s="568"/>
      <c r="BM213" s="568"/>
      <c r="BN213" s="568"/>
      <c r="BO213" s="568"/>
      <c r="BP213" s="568"/>
      <c r="BQ213" s="568"/>
    </row>
    <row r="214" spans="1:69" s="1" customFormat="1" ht="15" customHeight="1">
      <c r="A214" s="568"/>
      <c r="B214" s="675">
        <v>12</v>
      </c>
      <c r="C214" s="494" t="s">
        <v>506</v>
      </c>
      <c r="D214" s="882"/>
      <c r="E214" s="927"/>
      <c r="F214" s="928"/>
      <c r="G214" s="497"/>
      <c r="H214" s="674" t="s">
        <v>1419</v>
      </c>
      <c r="I214" s="496">
        <v>0.41899999999999998</v>
      </c>
      <c r="J214" s="674" t="s">
        <v>1422</v>
      </c>
      <c r="K214" s="470">
        <f t="shared" si="14"/>
        <v>0</v>
      </c>
      <c r="L214" s="563" t="s">
        <v>1469</v>
      </c>
      <c r="M214" s="550"/>
      <c r="N214" s="550"/>
      <c r="O214" s="551"/>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row>
    <row r="215" spans="1:69" s="1" customFormat="1" ht="15" customHeight="1">
      <c r="A215" s="568"/>
      <c r="B215" s="675">
        <v>13</v>
      </c>
      <c r="C215" s="494" t="s">
        <v>583</v>
      </c>
      <c r="D215" s="882"/>
      <c r="E215" s="927"/>
      <c r="F215" s="928"/>
      <c r="G215" s="497"/>
      <c r="H215" s="674" t="s">
        <v>1419</v>
      </c>
      <c r="I215" s="496">
        <v>0.437</v>
      </c>
      <c r="J215" s="674" t="s">
        <v>1422</v>
      </c>
      <c r="K215" s="470">
        <f t="shared" si="14"/>
        <v>0</v>
      </c>
      <c r="L215" s="563" t="s">
        <v>1470</v>
      </c>
      <c r="M215" s="550"/>
      <c r="N215" s="550"/>
      <c r="O215" s="551"/>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row>
    <row r="216" spans="1:69" s="1" customFormat="1" ht="15" customHeight="1">
      <c r="A216" s="568"/>
      <c r="B216" s="675">
        <v>14</v>
      </c>
      <c r="C216" s="494" t="s">
        <v>649</v>
      </c>
      <c r="D216" s="882"/>
      <c r="E216" s="927"/>
      <c r="F216" s="928"/>
      <c r="G216" s="497"/>
      <c r="H216" s="674" t="s">
        <v>1419</v>
      </c>
      <c r="I216" s="496">
        <v>0.443</v>
      </c>
      <c r="J216" s="674" t="s">
        <v>1422</v>
      </c>
      <c r="K216" s="470">
        <f t="shared" si="14"/>
        <v>0</v>
      </c>
      <c r="L216" s="563" t="s">
        <v>1471</v>
      </c>
      <c r="M216" s="550"/>
      <c r="N216" s="550"/>
      <c r="O216" s="551"/>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row>
    <row r="217" spans="1:69" s="1" customFormat="1" ht="15" customHeight="1">
      <c r="A217" s="568"/>
      <c r="B217" s="675">
        <v>15</v>
      </c>
      <c r="C217" s="494" t="s">
        <v>712</v>
      </c>
      <c r="D217" s="882"/>
      <c r="E217" s="927"/>
      <c r="F217" s="928"/>
      <c r="G217" s="497"/>
      <c r="H217" s="674" t="s">
        <v>1419</v>
      </c>
      <c r="I217" s="496">
        <v>0.45</v>
      </c>
      <c r="J217" s="674" t="s">
        <v>1422</v>
      </c>
      <c r="K217" s="470">
        <f t="shared" si="14"/>
        <v>0</v>
      </c>
      <c r="L217" s="563" t="s">
        <v>1472</v>
      </c>
      <c r="M217" s="550"/>
      <c r="N217" s="550"/>
      <c r="O217" s="551"/>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row>
    <row r="218" spans="1:69" s="1" customFormat="1" ht="15" customHeight="1">
      <c r="A218" s="568"/>
      <c r="B218" s="675">
        <v>16</v>
      </c>
      <c r="C218" s="494" t="s">
        <v>788</v>
      </c>
      <c r="D218" s="882"/>
      <c r="E218" s="927"/>
      <c r="F218" s="928"/>
      <c r="G218" s="497"/>
      <c r="H218" s="674" t="s">
        <v>1419</v>
      </c>
      <c r="I218" s="496">
        <v>0.45</v>
      </c>
      <c r="J218" s="674" t="s">
        <v>1422</v>
      </c>
      <c r="K218" s="470">
        <f t="shared" si="14"/>
        <v>0</v>
      </c>
      <c r="L218" s="563" t="s">
        <v>1473</v>
      </c>
      <c r="M218" s="550"/>
      <c r="N218" s="550"/>
      <c r="O218" s="551"/>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row>
    <row r="219" spans="1:69" s="1" customFormat="1" ht="15" customHeight="1">
      <c r="A219" s="568"/>
      <c r="B219" s="675">
        <v>17</v>
      </c>
      <c r="C219" s="494" t="s">
        <v>832</v>
      </c>
      <c r="D219" s="882"/>
      <c r="E219" s="927"/>
      <c r="F219" s="928"/>
      <c r="G219" s="497"/>
      <c r="H219" s="674" t="s">
        <v>1419</v>
      </c>
      <c r="I219" s="496">
        <v>0.45</v>
      </c>
      <c r="J219" s="674" t="s">
        <v>1422</v>
      </c>
      <c r="K219" s="470">
        <f t="shared" si="14"/>
        <v>0</v>
      </c>
      <c r="L219" s="563" t="s">
        <v>1474</v>
      </c>
      <c r="M219" s="550"/>
      <c r="N219" s="550"/>
      <c r="O219" s="551"/>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row>
    <row r="220" spans="1:69" s="1" customFormat="1" ht="15" customHeight="1" thickBot="1">
      <c r="A220" s="568"/>
      <c r="B220" s="675">
        <v>18</v>
      </c>
      <c r="C220" s="494" t="s">
        <v>969</v>
      </c>
      <c r="D220" s="882"/>
      <c r="E220" s="927"/>
      <c r="F220" s="928"/>
      <c r="G220" s="497"/>
      <c r="H220" s="674" t="s">
        <v>1419</v>
      </c>
      <c r="I220" s="496">
        <v>0.45</v>
      </c>
      <c r="J220" s="674" t="s">
        <v>1422</v>
      </c>
      <c r="K220" s="470">
        <f t="shared" si="14"/>
        <v>0</v>
      </c>
      <c r="L220" s="563" t="s">
        <v>1475</v>
      </c>
      <c r="M220" s="550"/>
      <c r="N220" s="550"/>
      <c r="O220" s="551"/>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row>
    <row r="221" spans="1:69" s="1" customFormat="1" ht="18.75" customHeight="1" thickBot="1">
      <c r="A221" s="568"/>
      <c r="B221" s="892" t="s">
        <v>135</v>
      </c>
      <c r="C221" s="893"/>
      <c r="D221" s="882"/>
      <c r="E221" s="927"/>
      <c r="F221" s="928"/>
      <c r="G221" s="498"/>
      <c r="H221" s="499"/>
      <c r="I221" s="500"/>
      <c r="J221" s="611"/>
      <c r="K221" s="451">
        <f>SUM(K203:K220)</f>
        <v>0</v>
      </c>
      <c r="L221" s="563" t="s">
        <v>1476</v>
      </c>
      <c r="M221" s="550" t="s">
        <v>1419</v>
      </c>
      <c r="N221" s="550"/>
      <c r="O221" s="551"/>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row>
    <row r="222" spans="1:69" s="42" customFormat="1" ht="15" customHeight="1">
      <c r="A222" s="501"/>
      <c r="B222" s="667"/>
      <c r="C222" s="667"/>
      <c r="D222" s="667"/>
      <c r="E222" s="667"/>
      <c r="F222" s="502"/>
      <c r="G222" s="503"/>
      <c r="H222" s="667"/>
      <c r="I222" s="504"/>
      <c r="J222" s="667"/>
      <c r="K222" s="454"/>
      <c r="L222" s="574"/>
      <c r="M222" s="552"/>
      <c r="N222" s="552"/>
      <c r="O222" s="553"/>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1"/>
      <c r="AY222" s="501"/>
      <c r="AZ222" s="501"/>
      <c r="BA222" s="501"/>
      <c r="BB222" s="501"/>
      <c r="BC222" s="501"/>
      <c r="BD222" s="501"/>
      <c r="BE222" s="501"/>
      <c r="BF222" s="501"/>
      <c r="BG222" s="501"/>
      <c r="BH222" s="501"/>
      <c r="BI222" s="501"/>
      <c r="BJ222" s="501"/>
      <c r="BK222" s="501"/>
      <c r="BL222" s="501"/>
      <c r="BM222" s="501"/>
      <c r="BN222" s="501"/>
      <c r="BO222" s="501"/>
      <c r="BP222" s="501"/>
      <c r="BQ222" s="501"/>
    </row>
    <row r="223" spans="1:69" s="42" customFormat="1" ht="18.75" customHeight="1">
      <c r="A223" s="561" t="s">
        <v>1477</v>
      </c>
      <c r="B223" s="505" t="s">
        <v>1478</v>
      </c>
      <c r="C223" s="506"/>
      <c r="D223" s="573"/>
      <c r="E223" s="573"/>
      <c r="F223" s="489"/>
      <c r="G223" s="454"/>
      <c r="H223" s="573"/>
      <c r="I223" s="507"/>
      <c r="J223" s="573"/>
      <c r="K223" s="454"/>
      <c r="L223" s="574"/>
      <c r="M223" s="552"/>
      <c r="N223" s="552"/>
      <c r="O223" s="553"/>
      <c r="P223" s="501"/>
      <c r="Q223" s="501"/>
      <c r="R223" s="501"/>
      <c r="S223" s="501"/>
      <c r="T223" s="501"/>
      <c r="U223" s="501"/>
      <c r="V223" s="501"/>
      <c r="W223" s="501"/>
      <c r="X223" s="501"/>
      <c r="Y223" s="501"/>
      <c r="Z223" s="501"/>
      <c r="AA223" s="501"/>
      <c r="AB223" s="501"/>
      <c r="AC223" s="501"/>
      <c r="AD223" s="501"/>
      <c r="AE223" s="501"/>
      <c r="AF223" s="501"/>
      <c r="AG223" s="501"/>
      <c r="AH223" s="501"/>
      <c r="AI223" s="501"/>
      <c r="AJ223" s="501"/>
      <c r="AK223" s="501"/>
      <c r="AL223" s="501"/>
      <c r="AM223" s="501"/>
      <c r="AN223" s="501"/>
      <c r="AO223" s="501"/>
      <c r="AP223" s="501"/>
      <c r="AQ223" s="501"/>
      <c r="AR223" s="501"/>
      <c r="AS223" s="501"/>
      <c r="AT223" s="501"/>
      <c r="AU223" s="501"/>
      <c r="AV223" s="501"/>
      <c r="AW223" s="501"/>
      <c r="AX223" s="501"/>
      <c r="AY223" s="501"/>
      <c r="AZ223" s="501"/>
      <c r="BA223" s="501"/>
      <c r="BB223" s="501"/>
      <c r="BC223" s="501"/>
      <c r="BD223" s="501"/>
      <c r="BE223" s="501"/>
      <c r="BF223" s="501"/>
      <c r="BG223" s="501"/>
      <c r="BH223" s="501"/>
      <c r="BI223" s="501"/>
      <c r="BJ223" s="501"/>
      <c r="BK223" s="501"/>
      <c r="BL223" s="501"/>
      <c r="BM223" s="501"/>
      <c r="BN223" s="501"/>
      <c r="BO223" s="501"/>
      <c r="BP223" s="501"/>
      <c r="BQ223" s="501"/>
    </row>
    <row r="224" spans="1:69" ht="11.25" customHeight="1">
      <c r="A224" s="445"/>
      <c r="B224" s="446"/>
      <c r="G224" s="452"/>
      <c r="K224" s="444"/>
      <c r="N224" s="544"/>
      <c r="O224" s="544"/>
      <c r="P224" s="379"/>
      <c r="Q224" s="670"/>
      <c r="R224" s="670"/>
      <c r="S224" s="670"/>
      <c r="T224" s="670"/>
      <c r="U224" s="670"/>
      <c r="V224" s="670"/>
      <c r="W224" s="666"/>
      <c r="X224" s="375"/>
    </row>
    <row r="225" spans="1:69" ht="18.75" customHeight="1" thickBot="1">
      <c r="A225" s="445"/>
      <c r="B225" s="899" t="s">
        <v>1479</v>
      </c>
      <c r="C225" s="899"/>
      <c r="D225" s="899"/>
      <c r="E225" s="899"/>
      <c r="F225" s="899"/>
      <c r="G225" s="448"/>
      <c r="H225" s="568"/>
      <c r="I225" s="568" t="s">
        <v>161</v>
      </c>
      <c r="J225" s="568"/>
      <c r="K225" s="448"/>
      <c r="L225" s="568"/>
      <c r="O225" s="544"/>
      <c r="P225" s="379"/>
      <c r="Q225" s="379"/>
      <c r="R225" s="670"/>
      <c r="S225" s="670"/>
      <c r="T225" s="670"/>
      <c r="U225" s="670"/>
      <c r="V225" s="670"/>
      <c r="W225" s="670"/>
      <c r="X225" s="666"/>
      <c r="Y225" s="375"/>
    </row>
    <row r="226" spans="1:69" ht="18.75" customHeight="1" thickBot="1">
      <c r="A226" s="445"/>
      <c r="B226" s="899"/>
      <c r="C226" s="899"/>
      <c r="D226" s="899"/>
      <c r="E226" s="899"/>
      <c r="F226" s="899"/>
      <c r="G226" s="449">
        <f>●附表!G30</f>
        <v>0</v>
      </c>
      <c r="H226" s="683" t="s">
        <v>93</v>
      </c>
      <c r="I226" s="450">
        <v>0.5</v>
      </c>
      <c r="J226" s="683" t="s">
        <v>96</v>
      </c>
      <c r="K226" s="451">
        <f>ROUND(G226*I226,0)</f>
        <v>0</v>
      </c>
      <c r="L226" s="563" t="s">
        <v>546</v>
      </c>
      <c r="M226" s="543" t="s">
        <v>93</v>
      </c>
      <c r="O226" s="544"/>
      <c r="P226" s="379"/>
      <c r="Q226" s="379"/>
      <c r="R226" s="670"/>
      <c r="S226" s="670"/>
      <c r="T226" s="670"/>
      <c r="U226" s="670"/>
      <c r="V226" s="670"/>
      <c r="W226" s="670"/>
      <c r="X226" s="666"/>
      <c r="Y226" s="375"/>
    </row>
    <row r="227" spans="1:69" ht="11.25" customHeight="1">
      <c r="G227" s="454"/>
      <c r="H227" s="664"/>
      <c r="I227" s="455"/>
      <c r="J227" s="664"/>
      <c r="K227" s="453" t="s">
        <v>160</v>
      </c>
      <c r="N227" s="545"/>
      <c r="O227" s="546"/>
      <c r="P227" s="378"/>
      <c r="Q227" s="666"/>
      <c r="R227" s="666"/>
      <c r="S227" s="377"/>
      <c r="T227" s="900"/>
      <c r="U227" s="900"/>
      <c r="V227" s="376"/>
      <c r="W227" s="670"/>
      <c r="X227" s="375"/>
    </row>
    <row r="228" spans="1:69" ht="18" customHeight="1">
      <c r="G228" s="454"/>
      <c r="H228" s="664"/>
      <c r="I228" s="455"/>
      <c r="J228" s="664"/>
      <c r="K228" s="454"/>
      <c r="N228" s="545"/>
      <c r="O228" s="546"/>
      <c r="P228" s="378"/>
      <c r="Q228" s="666"/>
      <c r="R228" s="666"/>
      <c r="S228" s="377"/>
      <c r="T228" s="666"/>
      <c r="U228" s="666"/>
      <c r="V228" s="376"/>
      <c r="W228" s="670"/>
      <c r="X228" s="375"/>
    </row>
    <row r="229" spans="1:69" ht="18.75" customHeight="1" thickBot="1">
      <c r="A229" s="445"/>
      <c r="B229" s="899" t="s">
        <v>1480</v>
      </c>
      <c r="C229" s="899"/>
      <c r="D229" s="899"/>
      <c r="E229" s="899"/>
      <c r="F229" s="899"/>
      <c r="G229" s="448"/>
      <c r="H229" s="568"/>
      <c r="I229" s="568" t="s">
        <v>161</v>
      </c>
      <c r="J229" s="568"/>
      <c r="K229" s="448"/>
      <c r="L229" s="568"/>
      <c r="O229" s="544"/>
      <c r="P229" s="379"/>
      <c r="Q229" s="379"/>
      <c r="R229" s="670"/>
      <c r="S229" s="670"/>
      <c r="T229" s="670"/>
      <c r="U229" s="670"/>
      <c r="V229" s="670"/>
      <c r="W229" s="670"/>
      <c r="X229" s="666"/>
      <c r="Y229" s="375"/>
    </row>
    <row r="230" spans="1:69" ht="18.75" customHeight="1" thickBot="1">
      <c r="A230" s="445"/>
      <c r="B230" s="899"/>
      <c r="C230" s="899"/>
      <c r="D230" s="899"/>
      <c r="E230" s="899"/>
      <c r="F230" s="899"/>
      <c r="G230" s="449">
        <f>●附表!G40</f>
        <v>0</v>
      </c>
      <c r="H230" s="683" t="s">
        <v>93</v>
      </c>
      <c r="I230" s="450">
        <v>0.5</v>
      </c>
      <c r="J230" s="683" t="s">
        <v>96</v>
      </c>
      <c r="K230" s="451">
        <f>ROUND(G230*I230,0)</f>
        <v>0</v>
      </c>
      <c r="L230" s="563" t="s">
        <v>543</v>
      </c>
      <c r="M230" s="543" t="s">
        <v>93</v>
      </c>
      <c r="O230" s="544"/>
      <c r="P230" s="379"/>
      <c r="Q230" s="379"/>
      <c r="R230" s="670"/>
      <c r="S230" s="670"/>
      <c r="T230" s="670"/>
      <c r="U230" s="670"/>
      <c r="V230" s="670"/>
      <c r="W230" s="670"/>
      <c r="X230" s="666"/>
      <c r="Y230" s="375"/>
    </row>
    <row r="231" spans="1:69" ht="11.25" customHeight="1">
      <c r="G231" s="454"/>
      <c r="H231" s="664"/>
      <c r="I231" s="455"/>
      <c r="J231" s="664"/>
      <c r="K231" s="453" t="s">
        <v>160</v>
      </c>
      <c r="N231" s="545"/>
      <c r="O231" s="546"/>
      <c r="P231" s="378"/>
      <c r="Q231" s="666"/>
      <c r="R231" s="666"/>
      <c r="S231" s="377"/>
      <c r="T231" s="900"/>
      <c r="U231" s="900"/>
      <c r="V231" s="376"/>
      <c r="W231" s="670"/>
      <c r="X231" s="375"/>
    </row>
    <row r="232" spans="1:69" ht="18" customHeight="1">
      <c r="G232" s="454"/>
      <c r="H232" s="664"/>
      <c r="I232" s="455"/>
      <c r="J232" s="664"/>
      <c r="K232" s="454"/>
      <c r="N232" s="545"/>
      <c r="O232" s="546"/>
      <c r="P232" s="378"/>
      <c r="Q232" s="666"/>
      <c r="R232" s="666"/>
      <c r="S232" s="377"/>
      <c r="T232" s="900"/>
      <c r="U232" s="900"/>
      <c r="V232" s="376"/>
      <c r="W232" s="670"/>
      <c r="X232" s="375"/>
    </row>
    <row r="233" spans="1:69" ht="27.75" customHeight="1" thickBot="1">
      <c r="A233" s="445"/>
      <c r="B233" s="899" t="s">
        <v>1481</v>
      </c>
      <c r="C233" s="899"/>
      <c r="D233" s="899"/>
      <c r="E233" s="899"/>
      <c r="F233" s="899"/>
      <c r="G233" s="448"/>
      <c r="H233" s="568"/>
      <c r="I233" s="568" t="s">
        <v>161</v>
      </c>
      <c r="J233" s="568"/>
      <c r="K233" s="448"/>
      <c r="L233" s="568"/>
      <c r="O233" s="544"/>
      <c r="P233" s="379"/>
      <c r="Q233" s="379"/>
      <c r="R233" s="670"/>
      <c r="S233" s="670"/>
      <c r="T233" s="670"/>
      <c r="U233" s="670"/>
      <c r="V233" s="670"/>
      <c r="W233" s="670"/>
      <c r="X233" s="666"/>
      <c r="Y233" s="375"/>
    </row>
    <row r="234" spans="1:69" ht="18.75" customHeight="1" thickBot="1">
      <c r="A234" s="445"/>
      <c r="B234" s="899"/>
      <c r="C234" s="899"/>
      <c r="D234" s="899"/>
      <c r="E234" s="899"/>
      <c r="F234" s="899"/>
      <c r="G234" s="488"/>
      <c r="H234" s="683" t="s">
        <v>93</v>
      </c>
      <c r="I234" s="450">
        <v>0.5</v>
      </c>
      <c r="J234" s="683" t="s">
        <v>96</v>
      </c>
      <c r="K234" s="451">
        <f>ROUND(G234*I234,0)</f>
        <v>0</v>
      </c>
      <c r="L234" s="563" t="s">
        <v>541</v>
      </c>
      <c r="M234" s="543" t="s">
        <v>93</v>
      </c>
      <c r="O234" s="544"/>
      <c r="P234" s="379"/>
      <c r="Q234" s="379"/>
      <c r="R234" s="670"/>
      <c r="S234" s="670"/>
      <c r="T234" s="670"/>
      <c r="U234" s="670"/>
      <c r="V234" s="670"/>
      <c r="W234" s="670"/>
      <c r="X234" s="666"/>
      <c r="Y234" s="375"/>
    </row>
    <row r="235" spans="1:69" ht="11.25" customHeight="1">
      <c r="G235" s="454"/>
      <c r="H235" s="664"/>
      <c r="I235" s="455"/>
      <c r="J235" s="664"/>
      <c r="K235" s="453" t="s">
        <v>160</v>
      </c>
      <c r="N235" s="545"/>
      <c r="O235" s="546"/>
      <c r="P235" s="378"/>
      <c r="Q235" s="666"/>
      <c r="R235" s="666"/>
      <c r="S235" s="377"/>
      <c r="T235" s="900"/>
      <c r="U235" s="900"/>
      <c r="V235" s="376"/>
      <c r="W235" s="670"/>
      <c r="X235" s="375"/>
    </row>
    <row r="236" spans="1:69" s="1" customFormat="1" ht="15" customHeight="1" thickBot="1">
      <c r="A236" s="568"/>
      <c r="B236" s="577"/>
      <c r="C236" s="563"/>
      <c r="D236" s="563"/>
      <c r="E236" s="563"/>
      <c r="F236" s="442"/>
      <c r="G236" s="508"/>
      <c r="H236" s="575"/>
      <c r="I236" s="486"/>
      <c r="J236" s="664"/>
      <c r="K236" s="454"/>
      <c r="L236" s="563"/>
      <c r="M236" s="550"/>
      <c r="N236" s="550"/>
      <c r="O236" s="550"/>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8"/>
      <c r="AL236" s="568"/>
      <c r="AM236" s="568"/>
      <c r="AN236" s="568"/>
      <c r="AO236" s="568"/>
      <c r="AP236" s="568"/>
      <c r="AQ236" s="568"/>
      <c r="AR236" s="568"/>
      <c r="AS236" s="568"/>
      <c r="AT236" s="568"/>
      <c r="AU236" s="568"/>
      <c r="AV236" s="568"/>
      <c r="AW236" s="568"/>
      <c r="AX236" s="568"/>
      <c r="AY236" s="568"/>
      <c r="AZ236" s="568"/>
      <c r="BA236" s="568"/>
      <c r="BB236" s="568"/>
      <c r="BC236" s="568"/>
      <c r="BD236" s="568"/>
      <c r="BE236" s="568"/>
      <c r="BF236" s="568"/>
      <c r="BG236" s="568"/>
      <c r="BH236" s="568"/>
      <c r="BI236" s="568"/>
      <c r="BJ236" s="568"/>
      <c r="BK236" s="568"/>
      <c r="BL236" s="568"/>
      <c r="BM236" s="568"/>
      <c r="BN236" s="568"/>
      <c r="BO236" s="568"/>
      <c r="BP236" s="568"/>
      <c r="BQ236" s="568"/>
    </row>
    <row r="237" spans="1:69" s="1" customFormat="1" ht="15" customHeight="1">
      <c r="A237" s="568"/>
      <c r="B237" s="577"/>
      <c r="C237" s="563"/>
      <c r="D237" s="563"/>
      <c r="E237" s="563"/>
      <c r="F237" s="442"/>
      <c r="G237" s="508"/>
      <c r="H237" s="575"/>
      <c r="I237" s="887" t="s">
        <v>938</v>
      </c>
      <c r="J237" s="888"/>
      <c r="K237" s="576"/>
      <c r="L237" s="563"/>
      <c r="M237" s="550"/>
      <c r="N237" s="550"/>
      <c r="O237" s="550"/>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8"/>
      <c r="AL237" s="568"/>
      <c r="AM237" s="568"/>
      <c r="AN237" s="568"/>
      <c r="AO237" s="568"/>
      <c r="AP237" s="568"/>
      <c r="AQ237" s="568"/>
      <c r="AR237" s="568"/>
      <c r="AS237" s="568"/>
      <c r="AT237" s="568"/>
      <c r="AU237" s="568"/>
      <c r="AV237" s="568"/>
      <c r="AW237" s="568"/>
      <c r="AX237" s="568"/>
      <c r="AY237" s="568"/>
      <c r="AZ237" s="568"/>
      <c r="BA237" s="568"/>
      <c r="BB237" s="568"/>
      <c r="BC237" s="568"/>
      <c r="BD237" s="568"/>
      <c r="BE237" s="568"/>
      <c r="BF237" s="568"/>
      <c r="BG237" s="568"/>
      <c r="BH237" s="568"/>
      <c r="BI237" s="568"/>
      <c r="BJ237" s="568"/>
      <c r="BK237" s="568"/>
      <c r="BL237" s="568"/>
      <c r="BM237" s="568"/>
      <c r="BN237" s="568"/>
      <c r="BO237" s="568"/>
      <c r="BP237" s="568"/>
      <c r="BQ237" s="568"/>
    </row>
    <row r="238" spans="1:69" s="1" customFormat="1" ht="15" customHeight="1" thickBot="1">
      <c r="A238" s="568"/>
      <c r="B238" s="577"/>
      <c r="C238" s="563"/>
      <c r="D238" s="563"/>
      <c r="E238" s="563"/>
      <c r="F238" s="442"/>
      <c r="G238" s="508"/>
      <c r="H238" s="575"/>
      <c r="I238" s="889" t="s">
        <v>172</v>
      </c>
      <c r="J238" s="890"/>
      <c r="K238" s="578">
        <f>SUMIF(M6:M234,"*",K6:K234)</f>
        <v>0</v>
      </c>
      <c r="L238" s="563" t="s">
        <v>48</v>
      </c>
      <c r="M238" s="550"/>
      <c r="N238" s="550"/>
      <c r="O238" s="550"/>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8"/>
      <c r="AL238" s="568"/>
      <c r="AM238" s="568"/>
      <c r="AN238" s="568"/>
      <c r="AO238" s="568"/>
      <c r="AP238" s="568"/>
      <c r="AQ238" s="568"/>
      <c r="AR238" s="568"/>
      <c r="AS238" s="568"/>
      <c r="AT238" s="568"/>
      <c r="AU238" s="568"/>
      <c r="AV238" s="568"/>
      <c r="AW238" s="568"/>
      <c r="AX238" s="568"/>
      <c r="AY238" s="568"/>
      <c r="AZ238" s="568"/>
      <c r="BA238" s="568"/>
      <c r="BB238" s="568"/>
      <c r="BC238" s="568"/>
      <c r="BD238" s="568"/>
      <c r="BE238" s="568"/>
      <c r="BF238" s="568"/>
      <c r="BG238" s="568"/>
      <c r="BH238" s="568"/>
      <c r="BI238" s="568"/>
      <c r="BJ238" s="568"/>
      <c r="BK238" s="568"/>
      <c r="BL238" s="568"/>
      <c r="BM238" s="568"/>
      <c r="BN238" s="568"/>
      <c r="BO238" s="568"/>
      <c r="BP238" s="568"/>
      <c r="BQ238" s="568"/>
    </row>
    <row r="239" spans="1:69" s="4" customFormat="1" ht="15" customHeight="1">
      <c r="A239" s="509"/>
      <c r="B239" s="510"/>
      <c r="C239" s="575"/>
      <c r="D239" s="575"/>
      <c r="E239" s="575"/>
      <c r="F239" s="511"/>
      <c r="G239" s="575"/>
      <c r="H239" s="575"/>
      <c r="I239" s="486"/>
      <c r="J239" s="664"/>
      <c r="K239" s="454"/>
      <c r="L239" s="575"/>
      <c r="M239" s="554"/>
      <c r="N239" s="554"/>
      <c r="O239" s="554"/>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09"/>
      <c r="AY239" s="509"/>
      <c r="AZ239" s="509"/>
      <c r="BA239" s="509"/>
      <c r="BB239" s="509"/>
      <c r="BC239" s="509"/>
      <c r="BD239" s="509"/>
      <c r="BE239" s="509"/>
      <c r="BF239" s="509"/>
      <c r="BG239" s="509"/>
      <c r="BH239" s="509"/>
      <c r="BI239" s="509"/>
      <c r="BJ239" s="509"/>
      <c r="BK239" s="509"/>
      <c r="BL239" s="509"/>
      <c r="BM239" s="509"/>
      <c r="BN239" s="509"/>
      <c r="BO239" s="509"/>
      <c r="BP239" s="509"/>
      <c r="BQ239" s="509"/>
    </row>
    <row r="240" spans="1:69" s="4" customFormat="1" ht="15" customHeight="1">
      <c r="A240" s="509"/>
      <c r="B240" s="510"/>
      <c r="C240" s="575"/>
      <c r="D240" s="575"/>
      <c r="E240" s="575"/>
      <c r="F240" s="511"/>
      <c r="G240" s="575"/>
      <c r="H240" s="575"/>
      <c r="I240" s="486"/>
      <c r="J240" s="664"/>
      <c r="K240" s="454"/>
      <c r="L240" s="575"/>
      <c r="M240" s="554"/>
      <c r="N240" s="554"/>
      <c r="O240" s="554"/>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09"/>
      <c r="AY240" s="509"/>
      <c r="AZ240" s="509"/>
      <c r="BA240" s="509"/>
      <c r="BB240" s="509"/>
      <c r="BC240" s="509"/>
      <c r="BD240" s="509"/>
      <c r="BE240" s="509"/>
      <c r="BF240" s="509"/>
      <c r="BG240" s="509"/>
      <c r="BH240" s="509"/>
      <c r="BI240" s="509"/>
      <c r="BJ240" s="509"/>
      <c r="BK240" s="509"/>
      <c r="BL240" s="509"/>
      <c r="BM240" s="509"/>
      <c r="BN240" s="509"/>
      <c r="BO240" s="509"/>
      <c r="BP240" s="509"/>
      <c r="BQ240" s="509"/>
    </row>
    <row r="241" spans="1:69" s="4" customFormat="1" ht="15" customHeight="1">
      <c r="A241" s="509"/>
      <c r="B241" s="510"/>
      <c r="C241" s="575"/>
      <c r="D241" s="575"/>
      <c r="E241" s="575"/>
      <c r="F241" s="511"/>
      <c r="G241" s="575"/>
      <c r="H241" s="575"/>
      <c r="I241" s="486"/>
      <c r="J241" s="664"/>
      <c r="K241" s="454"/>
      <c r="L241" s="575"/>
      <c r="M241" s="554"/>
      <c r="N241" s="555"/>
      <c r="O241" s="554"/>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09"/>
      <c r="AY241" s="509"/>
      <c r="AZ241" s="509"/>
      <c r="BA241" s="509"/>
      <c r="BB241" s="509"/>
      <c r="BC241" s="509"/>
      <c r="BD241" s="509"/>
      <c r="BE241" s="509"/>
      <c r="BF241" s="509"/>
      <c r="BG241" s="509"/>
      <c r="BH241" s="509"/>
      <c r="BI241" s="509"/>
      <c r="BJ241" s="509"/>
      <c r="BK241" s="509"/>
      <c r="BL241" s="509"/>
      <c r="BM241" s="509"/>
      <c r="BN241" s="509"/>
      <c r="BO241" s="509"/>
      <c r="BP241" s="509"/>
      <c r="BQ241" s="509"/>
    </row>
    <row r="242" spans="1:69" s="4" customFormat="1" ht="15" customHeight="1">
      <c r="A242" s="509"/>
      <c r="B242" s="510"/>
      <c r="C242" s="575"/>
      <c r="D242" s="575"/>
      <c r="E242" s="575"/>
      <c r="F242" s="511"/>
      <c r="G242" s="575"/>
      <c r="H242" s="575"/>
      <c r="I242" s="486"/>
      <c r="J242" s="664"/>
      <c r="K242" s="454"/>
      <c r="L242" s="575"/>
      <c r="M242" s="554"/>
      <c r="N242" s="555"/>
      <c r="O242" s="554"/>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09"/>
      <c r="AY242" s="509"/>
      <c r="AZ242" s="509"/>
      <c r="BA242" s="509"/>
      <c r="BB242" s="509"/>
      <c r="BC242" s="509"/>
      <c r="BD242" s="509"/>
      <c r="BE242" s="509"/>
      <c r="BF242" s="509"/>
      <c r="BG242" s="509"/>
      <c r="BH242" s="509"/>
      <c r="BI242" s="509"/>
      <c r="BJ242" s="509"/>
      <c r="BK242" s="509"/>
      <c r="BL242" s="509"/>
      <c r="BM242" s="509"/>
      <c r="BN242" s="509"/>
      <c r="BO242" s="509"/>
      <c r="BP242" s="509"/>
      <c r="BQ242" s="509"/>
    </row>
    <row r="243" spans="1:69" s="4" customFormat="1" ht="15" customHeight="1">
      <c r="A243" s="509"/>
      <c r="B243" s="510"/>
      <c r="C243" s="575"/>
      <c r="D243" s="575"/>
      <c r="E243" s="575"/>
      <c r="F243" s="511"/>
      <c r="G243" s="575"/>
      <c r="H243" s="575"/>
      <c r="I243" s="486"/>
      <c r="J243" s="664"/>
      <c r="K243" s="454"/>
      <c r="L243" s="575"/>
      <c r="M243" s="554"/>
      <c r="N243" s="555"/>
      <c r="O243" s="554"/>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09"/>
      <c r="AY243" s="509"/>
      <c r="AZ243" s="509"/>
      <c r="BA243" s="509"/>
      <c r="BB243" s="509"/>
      <c r="BC243" s="509"/>
      <c r="BD243" s="509"/>
      <c r="BE243" s="509"/>
      <c r="BF243" s="509"/>
      <c r="BG243" s="509"/>
      <c r="BH243" s="509"/>
      <c r="BI243" s="509"/>
      <c r="BJ243" s="509"/>
      <c r="BK243" s="509"/>
      <c r="BL243" s="509"/>
      <c r="BM243" s="509"/>
      <c r="BN243" s="509"/>
      <c r="BO243" s="509"/>
      <c r="BP243" s="509"/>
      <c r="BQ243" s="509"/>
    </row>
    <row r="244" spans="1:69" s="4" customFormat="1" ht="15" customHeight="1">
      <c r="A244" s="509"/>
      <c r="B244" s="510"/>
      <c r="C244" s="575"/>
      <c r="D244" s="575"/>
      <c r="E244" s="575"/>
      <c r="F244" s="511"/>
      <c r="G244" s="575"/>
      <c r="H244" s="575"/>
      <c r="I244" s="486"/>
      <c r="J244" s="664"/>
      <c r="K244" s="454"/>
      <c r="L244" s="575"/>
      <c r="M244" s="554"/>
      <c r="N244" s="555"/>
      <c r="O244" s="554"/>
      <c r="P244" s="509"/>
      <c r="Q244" s="509"/>
      <c r="R244" s="509"/>
      <c r="S244" s="509"/>
      <c r="T244" s="509"/>
      <c r="U244" s="509"/>
      <c r="V244" s="509"/>
      <c r="W244" s="509"/>
      <c r="X244" s="509"/>
      <c r="Y244" s="509"/>
      <c r="Z244" s="509"/>
      <c r="AA244" s="509"/>
      <c r="AB244" s="509"/>
      <c r="AC244" s="509"/>
      <c r="AD244" s="509"/>
      <c r="AE244" s="509"/>
      <c r="AF244" s="509"/>
      <c r="AG244" s="509"/>
      <c r="AH244" s="509"/>
      <c r="AI244" s="509"/>
      <c r="AJ244" s="509"/>
      <c r="AK244" s="509"/>
      <c r="AL244" s="509"/>
      <c r="AM244" s="509"/>
      <c r="AN244" s="509"/>
      <c r="AO244" s="509"/>
      <c r="AP244" s="509"/>
      <c r="AQ244" s="509"/>
      <c r="AR244" s="509"/>
      <c r="AS244" s="509"/>
      <c r="AT244" s="509"/>
      <c r="AU244" s="509"/>
      <c r="AV244" s="509"/>
      <c r="AW244" s="509"/>
      <c r="AX244" s="509"/>
      <c r="AY244" s="509"/>
      <c r="AZ244" s="509"/>
      <c r="BA244" s="509"/>
      <c r="BB244" s="509"/>
      <c r="BC244" s="509"/>
      <c r="BD244" s="509"/>
      <c r="BE244" s="509"/>
      <c r="BF244" s="509"/>
      <c r="BG244" s="509"/>
      <c r="BH244" s="509"/>
      <c r="BI244" s="509"/>
      <c r="BJ244" s="509"/>
      <c r="BK244" s="509"/>
      <c r="BL244" s="509"/>
      <c r="BM244" s="509"/>
      <c r="BN244" s="509"/>
      <c r="BO244" s="509"/>
      <c r="BP244" s="509"/>
      <c r="BQ244" s="509"/>
    </row>
    <row r="245" spans="1:69" s="4" customFormat="1" ht="15" customHeight="1">
      <c r="A245" s="509"/>
      <c r="B245" s="510"/>
      <c r="C245" s="575"/>
      <c r="D245" s="575"/>
      <c r="E245" s="575"/>
      <c r="F245" s="511"/>
      <c r="G245" s="575"/>
      <c r="H245" s="575"/>
      <c r="I245" s="486"/>
      <c r="J245" s="664"/>
      <c r="K245" s="454"/>
      <c r="L245" s="575"/>
      <c r="M245" s="554"/>
      <c r="N245" s="554"/>
      <c r="O245" s="554"/>
      <c r="P245" s="509"/>
      <c r="Q245" s="509"/>
      <c r="R245" s="509"/>
      <c r="S245" s="509"/>
      <c r="T245" s="509"/>
      <c r="U245" s="509"/>
      <c r="V245" s="509"/>
      <c r="W245" s="509"/>
      <c r="X245" s="509"/>
      <c r="Y245" s="509"/>
      <c r="Z245" s="509"/>
      <c r="AA245" s="509"/>
      <c r="AB245" s="509"/>
      <c r="AC245" s="509"/>
      <c r="AD245" s="509"/>
      <c r="AE245" s="509"/>
      <c r="AF245" s="509"/>
      <c r="AG245" s="509"/>
      <c r="AH245" s="509"/>
      <c r="AI245" s="509"/>
      <c r="AJ245" s="509"/>
      <c r="AK245" s="509"/>
      <c r="AL245" s="509"/>
      <c r="AM245" s="509"/>
      <c r="AN245" s="509"/>
      <c r="AO245" s="509"/>
      <c r="AP245" s="509"/>
      <c r="AQ245" s="509"/>
      <c r="AR245" s="509"/>
      <c r="AS245" s="509"/>
      <c r="AT245" s="509"/>
      <c r="AU245" s="509"/>
      <c r="AV245" s="509"/>
      <c r="AW245" s="509"/>
      <c r="AX245" s="509"/>
      <c r="AY245" s="509"/>
      <c r="AZ245" s="509"/>
      <c r="BA245" s="509"/>
      <c r="BB245" s="509"/>
      <c r="BC245" s="509"/>
      <c r="BD245" s="509"/>
      <c r="BE245" s="509"/>
      <c r="BF245" s="509"/>
      <c r="BG245" s="509"/>
      <c r="BH245" s="509"/>
      <c r="BI245" s="509"/>
      <c r="BJ245" s="509"/>
      <c r="BK245" s="509"/>
      <c r="BL245" s="509"/>
      <c r="BM245" s="509"/>
      <c r="BN245" s="509"/>
      <c r="BO245" s="509"/>
      <c r="BP245" s="509"/>
      <c r="BQ245" s="509"/>
    </row>
    <row r="246" spans="1:69" s="4" customFormat="1" ht="15" customHeight="1">
      <c r="A246" s="509"/>
      <c r="B246" s="510"/>
      <c r="C246" s="575"/>
      <c r="D246" s="575"/>
      <c r="E246" s="575"/>
      <c r="F246" s="511"/>
      <c r="G246" s="575"/>
      <c r="H246" s="575"/>
      <c r="I246" s="486"/>
      <c r="J246" s="664"/>
      <c r="K246" s="454"/>
      <c r="L246" s="575"/>
      <c r="M246" s="554"/>
      <c r="N246" s="554"/>
      <c r="O246" s="554"/>
      <c r="P246" s="509"/>
      <c r="Q246" s="509"/>
      <c r="R246" s="509"/>
      <c r="S246" s="509"/>
      <c r="T246" s="509"/>
      <c r="U246" s="509"/>
      <c r="V246" s="509"/>
      <c r="W246" s="509"/>
      <c r="X246" s="509"/>
      <c r="Y246" s="509"/>
      <c r="Z246" s="509"/>
      <c r="AA246" s="509"/>
      <c r="AB246" s="509"/>
      <c r="AC246" s="509"/>
      <c r="AD246" s="509"/>
      <c r="AE246" s="509"/>
      <c r="AF246" s="509"/>
      <c r="AG246" s="509"/>
      <c r="AH246" s="509"/>
      <c r="AI246" s="509"/>
      <c r="AJ246" s="509"/>
      <c r="AK246" s="509"/>
      <c r="AL246" s="509"/>
      <c r="AM246" s="509"/>
      <c r="AN246" s="509"/>
      <c r="AO246" s="509"/>
      <c r="AP246" s="509"/>
      <c r="AQ246" s="509"/>
      <c r="AR246" s="509"/>
      <c r="AS246" s="509"/>
      <c r="AT246" s="509"/>
      <c r="AU246" s="509"/>
      <c r="AV246" s="509"/>
      <c r="AW246" s="509"/>
      <c r="AX246" s="509"/>
      <c r="AY246" s="509"/>
      <c r="AZ246" s="509"/>
      <c r="BA246" s="509"/>
      <c r="BB246" s="509"/>
      <c r="BC246" s="509"/>
      <c r="BD246" s="509"/>
      <c r="BE246" s="509"/>
      <c r="BF246" s="509"/>
      <c r="BG246" s="509"/>
      <c r="BH246" s="509"/>
      <c r="BI246" s="509"/>
      <c r="BJ246" s="509"/>
      <c r="BK246" s="509"/>
      <c r="BL246" s="509"/>
      <c r="BM246" s="509"/>
      <c r="BN246" s="509"/>
      <c r="BO246" s="509"/>
      <c r="BP246" s="509"/>
      <c r="BQ246" s="509"/>
    </row>
    <row r="247" spans="1:69" s="4" customFormat="1" ht="15" customHeight="1">
      <c r="A247" s="509"/>
      <c r="B247" s="510"/>
      <c r="C247" s="575"/>
      <c r="D247" s="575"/>
      <c r="E247" s="575"/>
      <c r="F247" s="511"/>
      <c r="G247" s="575"/>
      <c r="H247" s="575"/>
      <c r="I247" s="486"/>
      <c r="J247" s="664"/>
      <c r="K247" s="454"/>
      <c r="L247" s="575"/>
      <c r="M247" s="554"/>
      <c r="N247" s="554"/>
      <c r="O247" s="554"/>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c r="AK247" s="509"/>
      <c r="AL247" s="509"/>
      <c r="AM247" s="509"/>
      <c r="AN247" s="509"/>
      <c r="AO247" s="509"/>
      <c r="AP247" s="509"/>
      <c r="AQ247" s="509"/>
      <c r="AR247" s="509"/>
      <c r="AS247" s="509"/>
      <c r="AT247" s="509"/>
      <c r="AU247" s="509"/>
      <c r="AV247" s="509"/>
      <c r="AW247" s="509"/>
      <c r="AX247" s="509"/>
      <c r="AY247" s="509"/>
      <c r="AZ247" s="509"/>
      <c r="BA247" s="509"/>
      <c r="BB247" s="509"/>
      <c r="BC247" s="509"/>
      <c r="BD247" s="509"/>
      <c r="BE247" s="509"/>
      <c r="BF247" s="509"/>
      <c r="BG247" s="509"/>
      <c r="BH247" s="509"/>
      <c r="BI247" s="509"/>
      <c r="BJ247" s="509"/>
      <c r="BK247" s="509"/>
      <c r="BL247" s="509"/>
      <c r="BM247" s="509"/>
      <c r="BN247" s="509"/>
      <c r="BO247" s="509"/>
      <c r="BP247" s="509"/>
      <c r="BQ247" s="509"/>
    </row>
    <row r="248" spans="1:69" s="4" customFormat="1" ht="15" customHeight="1">
      <c r="A248" s="509"/>
      <c r="B248" s="510"/>
      <c r="C248" s="575"/>
      <c r="D248" s="575"/>
      <c r="E248" s="575"/>
      <c r="F248" s="511"/>
      <c r="G248" s="575"/>
      <c r="H248" s="575"/>
      <c r="I248" s="486"/>
      <c r="J248" s="664"/>
      <c r="K248" s="454"/>
      <c r="L248" s="575"/>
      <c r="M248" s="554"/>
      <c r="N248" s="554"/>
      <c r="O248" s="554"/>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c r="AK248" s="509"/>
      <c r="AL248" s="509"/>
      <c r="AM248" s="509"/>
      <c r="AN248" s="509"/>
      <c r="AO248" s="509"/>
      <c r="AP248" s="509"/>
      <c r="AQ248" s="509"/>
      <c r="AR248" s="509"/>
      <c r="AS248" s="509"/>
      <c r="AT248" s="509"/>
      <c r="AU248" s="509"/>
      <c r="AV248" s="509"/>
      <c r="AW248" s="509"/>
      <c r="AX248" s="509"/>
      <c r="AY248" s="509"/>
      <c r="AZ248" s="509"/>
      <c r="BA248" s="509"/>
      <c r="BB248" s="509"/>
      <c r="BC248" s="509"/>
      <c r="BD248" s="509"/>
      <c r="BE248" s="509"/>
      <c r="BF248" s="509"/>
      <c r="BG248" s="509"/>
      <c r="BH248" s="509"/>
      <c r="BI248" s="509"/>
      <c r="BJ248" s="509"/>
      <c r="BK248" s="509"/>
      <c r="BL248" s="509"/>
      <c r="BM248" s="509"/>
      <c r="BN248" s="509"/>
      <c r="BO248" s="509"/>
      <c r="BP248" s="509"/>
      <c r="BQ248" s="509"/>
    </row>
    <row r="249" spans="1:69" s="4" customFormat="1" ht="15" customHeight="1">
      <c r="A249" s="509"/>
      <c r="B249" s="510"/>
      <c r="C249" s="575"/>
      <c r="D249" s="575"/>
      <c r="E249" s="575"/>
      <c r="F249" s="511"/>
      <c r="G249" s="575"/>
      <c r="H249" s="575"/>
      <c r="I249" s="486"/>
      <c r="J249" s="664"/>
      <c r="K249" s="454"/>
      <c r="L249" s="575"/>
      <c r="M249" s="554"/>
      <c r="N249" s="554"/>
      <c r="O249" s="554"/>
      <c r="P249" s="509"/>
      <c r="Q249" s="509"/>
      <c r="R249" s="509"/>
      <c r="S249" s="509"/>
      <c r="T249" s="509"/>
      <c r="U249" s="509"/>
      <c r="V249" s="509"/>
      <c r="W249" s="509"/>
      <c r="X249" s="509"/>
      <c r="Y249" s="509"/>
      <c r="Z249" s="509"/>
      <c r="AA249" s="509"/>
      <c r="AB249" s="509"/>
      <c r="AC249" s="509"/>
      <c r="AD249" s="509"/>
      <c r="AE249" s="509"/>
      <c r="AF249" s="509"/>
      <c r="AG249" s="509"/>
      <c r="AH249" s="509"/>
      <c r="AI249" s="509"/>
      <c r="AJ249" s="509"/>
      <c r="AK249" s="509"/>
      <c r="AL249" s="509"/>
      <c r="AM249" s="509"/>
      <c r="AN249" s="509"/>
      <c r="AO249" s="509"/>
      <c r="AP249" s="509"/>
      <c r="AQ249" s="509"/>
      <c r="AR249" s="509"/>
      <c r="AS249" s="509"/>
      <c r="AT249" s="509"/>
      <c r="AU249" s="509"/>
      <c r="AV249" s="509"/>
      <c r="AW249" s="509"/>
      <c r="AX249" s="509"/>
      <c r="AY249" s="509"/>
      <c r="AZ249" s="509"/>
      <c r="BA249" s="509"/>
      <c r="BB249" s="509"/>
      <c r="BC249" s="509"/>
      <c r="BD249" s="509"/>
      <c r="BE249" s="509"/>
      <c r="BF249" s="509"/>
      <c r="BG249" s="509"/>
      <c r="BH249" s="509"/>
      <c r="BI249" s="509"/>
      <c r="BJ249" s="509"/>
      <c r="BK249" s="509"/>
      <c r="BL249" s="509"/>
      <c r="BM249" s="509"/>
      <c r="BN249" s="509"/>
      <c r="BO249" s="509"/>
      <c r="BP249" s="509"/>
      <c r="BQ249" s="509"/>
    </row>
    <row r="250" spans="1:69" s="4" customFormat="1" ht="15" customHeight="1">
      <c r="A250" s="512"/>
      <c r="B250" s="513"/>
      <c r="C250" s="514"/>
      <c r="D250" s="514"/>
      <c r="E250" s="514"/>
      <c r="F250" s="511"/>
      <c r="G250" s="514"/>
      <c r="H250" s="514"/>
      <c r="I250" s="515"/>
      <c r="J250" s="514"/>
      <c r="K250" s="516"/>
      <c r="L250" s="575"/>
      <c r="M250" s="554"/>
      <c r="N250" s="554"/>
      <c r="O250" s="554"/>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09"/>
      <c r="AY250" s="509"/>
      <c r="AZ250" s="509"/>
      <c r="BA250" s="509"/>
      <c r="BB250" s="509"/>
      <c r="BC250" s="509"/>
      <c r="BD250" s="509"/>
      <c r="BE250" s="509"/>
      <c r="BF250" s="509"/>
      <c r="BG250" s="509"/>
      <c r="BH250" s="509"/>
      <c r="BI250" s="509"/>
      <c r="BJ250" s="509"/>
      <c r="BK250" s="509"/>
      <c r="BL250" s="509"/>
      <c r="BM250" s="509"/>
      <c r="BN250" s="509"/>
      <c r="BO250" s="509"/>
      <c r="BP250" s="509"/>
      <c r="BQ250" s="509"/>
    </row>
    <row r="251" spans="1:69" s="4" customFormat="1" ht="14.4">
      <c r="A251" s="517"/>
      <c r="B251" s="518"/>
      <c r="C251" s="514"/>
      <c r="D251" s="514"/>
      <c r="E251" s="514"/>
      <c r="F251" s="511"/>
      <c r="G251" s="514"/>
      <c r="H251" s="514"/>
      <c r="I251" s="515"/>
      <c r="J251" s="514"/>
      <c r="K251" s="516"/>
      <c r="L251" s="514"/>
      <c r="M251" s="554"/>
      <c r="N251" s="554"/>
      <c r="O251" s="554"/>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c r="AK251" s="509"/>
      <c r="AL251" s="509"/>
      <c r="AM251" s="509"/>
      <c r="AN251" s="509"/>
      <c r="AO251" s="509"/>
      <c r="AP251" s="509"/>
      <c r="AQ251" s="509"/>
      <c r="AR251" s="509"/>
      <c r="AS251" s="509"/>
      <c r="AT251" s="509"/>
      <c r="AU251" s="509"/>
      <c r="AV251" s="509"/>
      <c r="AW251" s="509"/>
      <c r="AX251" s="509"/>
      <c r="AY251" s="509"/>
      <c r="AZ251" s="509"/>
      <c r="BA251" s="509"/>
      <c r="BB251" s="509"/>
      <c r="BC251" s="509"/>
      <c r="BD251" s="509"/>
      <c r="BE251" s="509"/>
      <c r="BF251" s="509"/>
      <c r="BG251" s="509"/>
      <c r="BH251" s="509"/>
      <c r="BI251" s="509"/>
      <c r="BJ251" s="509"/>
      <c r="BK251" s="509"/>
      <c r="BL251" s="509"/>
      <c r="BM251" s="509"/>
      <c r="BN251" s="509"/>
      <c r="BO251" s="509"/>
      <c r="BP251" s="509"/>
      <c r="BQ251" s="509"/>
    </row>
    <row r="252" spans="1:69" s="4" customFormat="1" ht="15" customHeight="1">
      <c r="A252" s="517"/>
      <c r="B252" s="930"/>
      <c r="C252" s="930"/>
      <c r="D252" s="664"/>
      <c r="E252" s="664"/>
      <c r="F252" s="665"/>
      <c r="G252" s="664"/>
      <c r="H252" s="664"/>
      <c r="I252" s="486"/>
      <c r="J252" s="664"/>
      <c r="K252" s="519"/>
      <c r="L252" s="514"/>
      <c r="M252" s="554"/>
      <c r="N252" s="554"/>
      <c r="O252" s="554"/>
      <c r="P252" s="509"/>
      <c r="Q252" s="509"/>
      <c r="R252" s="509"/>
      <c r="S252" s="509"/>
      <c r="T252" s="509"/>
      <c r="U252" s="509"/>
      <c r="V252" s="509"/>
      <c r="W252" s="509"/>
      <c r="X252" s="509"/>
      <c r="Y252" s="509"/>
      <c r="Z252" s="509"/>
      <c r="AA252" s="509"/>
      <c r="AB252" s="509"/>
      <c r="AC252" s="509"/>
      <c r="AD252" s="509"/>
      <c r="AE252" s="509"/>
      <c r="AF252" s="509"/>
      <c r="AG252" s="509"/>
      <c r="AH252" s="509"/>
      <c r="AI252" s="509"/>
      <c r="AJ252" s="509"/>
      <c r="AK252" s="509"/>
      <c r="AL252" s="509"/>
      <c r="AM252" s="509"/>
      <c r="AN252" s="509"/>
      <c r="AO252" s="509"/>
      <c r="AP252" s="509"/>
      <c r="AQ252" s="509"/>
      <c r="AR252" s="509"/>
      <c r="AS252" s="509"/>
      <c r="AT252" s="509"/>
      <c r="AU252" s="509"/>
      <c r="AV252" s="509"/>
      <c r="AW252" s="509"/>
      <c r="AX252" s="509"/>
      <c r="AY252" s="509"/>
      <c r="AZ252" s="509"/>
      <c r="BA252" s="509"/>
      <c r="BB252" s="509"/>
      <c r="BC252" s="509"/>
      <c r="BD252" s="509"/>
      <c r="BE252" s="509"/>
      <c r="BF252" s="509"/>
      <c r="BG252" s="509"/>
      <c r="BH252" s="509"/>
      <c r="BI252" s="509"/>
      <c r="BJ252" s="509"/>
      <c r="BK252" s="509"/>
      <c r="BL252" s="509"/>
      <c r="BM252" s="509"/>
      <c r="BN252" s="509"/>
      <c r="BO252" s="509"/>
      <c r="BP252" s="509"/>
      <c r="BQ252" s="509"/>
    </row>
    <row r="253" spans="1:69" s="4" customFormat="1" ht="14.4">
      <c r="A253" s="517"/>
      <c r="B253" s="664"/>
      <c r="C253" s="664"/>
      <c r="D253" s="664"/>
      <c r="E253" s="664"/>
      <c r="F253" s="665"/>
      <c r="G253" s="664"/>
      <c r="H253" s="664"/>
      <c r="I253" s="486"/>
      <c r="J253" s="664"/>
      <c r="K253" s="520"/>
      <c r="L253" s="575"/>
      <c r="M253" s="554"/>
      <c r="N253" s="554"/>
      <c r="O253" s="554"/>
      <c r="P253" s="509"/>
      <c r="Q253" s="509"/>
      <c r="R253" s="509"/>
      <c r="S253" s="509"/>
      <c r="T253" s="509"/>
      <c r="U253" s="509"/>
      <c r="V253" s="509"/>
      <c r="W253" s="509"/>
      <c r="X253" s="509"/>
      <c r="Y253" s="509"/>
      <c r="Z253" s="509"/>
      <c r="AA253" s="509"/>
      <c r="AB253" s="509"/>
      <c r="AC253" s="509"/>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09"/>
      <c r="AY253" s="509"/>
      <c r="AZ253" s="509"/>
      <c r="BA253" s="509"/>
      <c r="BB253" s="509"/>
      <c r="BC253" s="509"/>
      <c r="BD253" s="509"/>
      <c r="BE253" s="509"/>
      <c r="BF253" s="509"/>
      <c r="BG253" s="509"/>
      <c r="BH253" s="509"/>
      <c r="BI253" s="509"/>
      <c r="BJ253" s="509"/>
      <c r="BK253" s="509"/>
      <c r="BL253" s="509"/>
      <c r="BM253" s="509"/>
      <c r="BN253" s="509"/>
      <c r="BO253" s="509"/>
      <c r="BP253" s="509"/>
      <c r="BQ253" s="509"/>
    </row>
    <row r="254" spans="1:69" s="4" customFormat="1" ht="15" customHeight="1">
      <c r="A254" s="509"/>
      <c r="B254" s="521"/>
      <c r="C254" s="575"/>
      <c r="D254" s="575"/>
      <c r="E254" s="575"/>
      <c r="F254" s="511"/>
      <c r="G254" s="575"/>
      <c r="H254" s="664"/>
      <c r="I254" s="455"/>
      <c r="J254" s="664"/>
      <c r="K254" s="454"/>
      <c r="L254" s="575"/>
      <c r="M254" s="554"/>
      <c r="N254" s="554"/>
      <c r="O254" s="554"/>
      <c r="P254" s="509"/>
      <c r="Q254" s="509"/>
      <c r="R254" s="509"/>
      <c r="S254" s="509"/>
      <c r="T254" s="509"/>
      <c r="U254" s="509"/>
      <c r="V254" s="509"/>
      <c r="W254" s="509"/>
      <c r="X254" s="509"/>
      <c r="Y254" s="509"/>
      <c r="Z254" s="509"/>
      <c r="AA254" s="509"/>
      <c r="AB254" s="509"/>
      <c r="AC254" s="509"/>
      <c r="AD254" s="509"/>
      <c r="AE254" s="509"/>
      <c r="AF254" s="509"/>
      <c r="AG254" s="509"/>
      <c r="AH254" s="509"/>
      <c r="AI254" s="509"/>
      <c r="AJ254" s="509"/>
      <c r="AK254" s="509"/>
      <c r="AL254" s="509"/>
      <c r="AM254" s="509"/>
      <c r="AN254" s="509"/>
      <c r="AO254" s="509"/>
      <c r="AP254" s="509"/>
      <c r="AQ254" s="509"/>
      <c r="AR254" s="509"/>
      <c r="AS254" s="509"/>
      <c r="AT254" s="509"/>
      <c r="AU254" s="509"/>
      <c r="AV254" s="509"/>
      <c r="AW254" s="509"/>
      <c r="AX254" s="509"/>
      <c r="AY254" s="509"/>
      <c r="AZ254" s="509"/>
      <c r="BA254" s="509"/>
      <c r="BB254" s="509"/>
      <c r="BC254" s="509"/>
      <c r="BD254" s="509"/>
      <c r="BE254" s="509"/>
      <c r="BF254" s="509"/>
      <c r="BG254" s="509"/>
      <c r="BH254" s="509"/>
      <c r="BI254" s="509"/>
      <c r="BJ254" s="509"/>
      <c r="BK254" s="509"/>
      <c r="BL254" s="509"/>
      <c r="BM254" s="509"/>
      <c r="BN254" s="509"/>
      <c r="BO254" s="509"/>
      <c r="BP254" s="509"/>
      <c r="BQ254" s="509"/>
    </row>
    <row r="255" spans="1:69" s="4" customFormat="1" ht="15" customHeight="1">
      <c r="A255" s="509"/>
      <c r="B255" s="510"/>
      <c r="C255" s="664"/>
      <c r="D255" s="664"/>
      <c r="E255" s="664"/>
      <c r="F255" s="511"/>
      <c r="G255" s="575"/>
      <c r="H255" s="664"/>
      <c r="I255" s="455"/>
      <c r="J255" s="664"/>
      <c r="K255" s="454"/>
      <c r="L255" s="575"/>
      <c r="M255" s="554"/>
      <c r="N255" s="554"/>
      <c r="O255" s="554"/>
      <c r="P255" s="509"/>
      <c r="Q255" s="509"/>
      <c r="R255" s="509"/>
      <c r="S255" s="509"/>
      <c r="T255" s="509"/>
      <c r="U255" s="509"/>
      <c r="V255" s="509"/>
      <c r="W255" s="509"/>
      <c r="X255" s="509"/>
      <c r="Y255" s="509"/>
      <c r="Z255" s="509"/>
      <c r="AA255" s="509"/>
      <c r="AB255" s="509"/>
      <c r="AC255" s="509"/>
      <c r="AD255" s="509"/>
      <c r="AE255" s="509"/>
      <c r="AF255" s="509"/>
      <c r="AG255" s="509"/>
      <c r="AH255" s="509"/>
      <c r="AI255" s="509"/>
      <c r="AJ255" s="509"/>
      <c r="AK255" s="509"/>
      <c r="AL255" s="509"/>
      <c r="AM255" s="509"/>
      <c r="AN255" s="509"/>
      <c r="AO255" s="509"/>
      <c r="AP255" s="509"/>
      <c r="AQ255" s="509"/>
      <c r="AR255" s="509"/>
      <c r="AS255" s="509"/>
      <c r="AT255" s="509"/>
      <c r="AU255" s="509"/>
      <c r="AV255" s="509"/>
      <c r="AW255" s="509"/>
      <c r="AX255" s="509"/>
      <c r="AY255" s="509"/>
      <c r="AZ255" s="509"/>
      <c r="BA255" s="509"/>
      <c r="BB255" s="509"/>
      <c r="BC255" s="509"/>
      <c r="BD255" s="509"/>
      <c r="BE255" s="509"/>
      <c r="BF255" s="509"/>
      <c r="BG255" s="509"/>
      <c r="BH255" s="509"/>
      <c r="BI255" s="509"/>
      <c r="BJ255" s="509"/>
      <c r="BK255" s="509"/>
      <c r="BL255" s="509"/>
      <c r="BM255" s="509"/>
      <c r="BN255" s="509"/>
      <c r="BO255" s="509"/>
      <c r="BP255" s="509"/>
      <c r="BQ255" s="509"/>
    </row>
    <row r="256" spans="1:69" s="4" customFormat="1" ht="15" customHeight="1">
      <c r="A256" s="509"/>
      <c r="B256" s="521"/>
      <c r="C256" s="575"/>
      <c r="D256" s="575"/>
      <c r="E256" s="575"/>
      <c r="F256" s="511"/>
      <c r="G256" s="575"/>
      <c r="H256" s="664"/>
      <c r="I256" s="455"/>
      <c r="J256" s="664"/>
      <c r="K256" s="454"/>
      <c r="L256" s="575"/>
      <c r="M256" s="554"/>
      <c r="N256" s="554"/>
      <c r="O256" s="556"/>
      <c r="P256" s="514"/>
      <c r="Q256" s="509"/>
      <c r="R256" s="509"/>
      <c r="S256" s="509"/>
      <c r="T256" s="509"/>
      <c r="U256" s="509"/>
      <c r="V256" s="509"/>
      <c r="W256" s="509"/>
      <c r="X256" s="509"/>
      <c r="Y256" s="509"/>
      <c r="Z256" s="509"/>
      <c r="AA256" s="509"/>
      <c r="AB256" s="509"/>
      <c r="AC256" s="509"/>
      <c r="AD256" s="509"/>
      <c r="AE256" s="509"/>
      <c r="AF256" s="509"/>
      <c r="AG256" s="509"/>
      <c r="AH256" s="509"/>
      <c r="AI256" s="509"/>
      <c r="AJ256" s="509"/>
      <c r="AK256" s="509"/>
      <c r="AL256" s="509"/>
      <c r="AM256" s="509"/>
      <c r="AN256" s="509"/>
      <c r="AO256" s="509"/>
      <c r="AP256" s="509"/>
      <c r="AQ256" s="509"/>
      <c r="AR256" s="509"/>
      <c r="AS256" s="509"/>
      <c r="AT256" s="509"/>
      <c r="AU256" s="509"/>
      <c r="AV256" s="509"/>
      <c r="AW256" s="509"/>
      <c r="AX256" s="509"/>
      <c r="AY256" s="509"/>
      <c r="AZ256" s="509"/>
      <c r="BA256" s="509"/>
      <c r="BB256" s="509"/>
      <c r="BC256" s="509"/>
      <c r="BD256" s="509"/>
      <c r="BE256" s="509"/>
      <c r="BF256" s="509"/>
      <c r="BG256" s="509"/>
      <c r="BH256" s="509"/>
      <c r="BI256" s="509"/>
      <c r="BJ256" s="509"/>
      <c r="BK256" s="509"/>
      <c r="BL256" s="509"/>
      <c r="BM256" s="509"/>
      <c r="BN256" s="509"/>
      <c r="BO256" s="509"/>
      <c r="BP256" s="509"/>
      <c r="BQ256" s="509"/>
    </row>
    <row r="257" spans="1:69" s="4" customFormat="1" ht="15" customHeight="1">
      <c r="A257" s="509"/>
      <c r="B257" s="510"/>
      <c r="C257" s="664"/>
      <c r="D257" s="664"/>
      <c r="E257" s="664"/>
      <c r="F257" s="511"/>
      <c r="G257" s="575"/>
      <c r="H257" s="664"/>
      <c r="I257" s="455"/>
      <c r="J257" s="664"/>
      <c r="K257" s="454"/>
      <c r="L257" s="575"/>
      <c r="M257" s="554"/>
      <c r="N257" s="554"/>
      <c r="O257" s="556"/>
      <c r="P257" s="514"/>
      <c r="Q257" s="509"/>
      <c r="R257" s="509"/>
      <c r="S257" s="509"/>
      <c r="T257" s="509"/>
      <c r="U257" s="509"/>
      <c r="V257" s="509"/>
      <c r="W257" s="509"/>
      <c r="X257" s="509"/>
      <c r="Y257" s="509"/>
      <c r="Z257" s="509"/>
      <c r="AA257" s="509"/>
      <c r="AB257" s="509"/>
      <c r="AC257" s="509"/>
      <c r="AD257" s="509"/>
      <c r="AE257" s="509"/>
      <c r="AF257" s="509"/>
      <c r="AG257" s="509"/>
      <c r="AH257" s="509"/>
      <c r="AI257" s="509"/>
      <c r="AJ257" s="509"/>
      <c r="AK257" s="509"/>
      <c r="AL257" s="509"/>
      <c r="AM257" s="509"/>
      <c r="AN257" s="509"/>
      <c r="AO257" s="509"/>
      <c r="AP257" s="509"/>
      <c r="AQ257" s="509"/>
      <c r="AR257" s="509"/>
      <c r="AS257" s="509"/>
      <c r="AT257" s="509"/>
      <c r="AU257" s="509"/>
      <c r="AV257" s="509"/>
      <c r="AW257" s="509"/>
      <c r="AX257" s="509"/>
      <c r="AY257" s="509"/>
      <c r="AZ257" s="509"/>
      <c r="BA257" s="509"/>
      <c r="BB257" s="509"/>
      <c r="BC257" s="509"/>
      <c r="BD257" s="509"/>
      <c r="BE257" s="509"/>
      <c r="BF257" s="509"/>
      <c r="BG257" s="509"/>
      <c r="BH257" s="509"/>
      <c r="BI257" s="509"/>
      <c r="BJ257" s="509"/>
      <c r="BK257" s="509"/>
      <c r="BL257" s="509"/>
      <c r="BM257" s="509"/>
      <c r="BN257" s="509"/>
      <c r="BO257" s="509"/>
      <c r="BP257" s="509"/>
      <c r="BQ257" s="509"/>
    </row>
    <row r="258" spans="1:69" s="4" customFormat="1" ht="15" customHeight="1">
      <c r="A258" s="509"/>
      <c r="B258" s="521"/>
      <c r="C258" s="575"/>
      <c r="D258" s="575"/>
      <c r="E258" s="575"/>
      <c r="F258" s="511"/>
      <c r="G258" s="575"/>
      <c r="H258" s="664"/>
      <c r="I258" s="455"/>
      <c r="J258" s="664"/>
      <c r="K258" s="454"/>
      <c r="L258" s="575"/>
      <c r="M258" s="554"/>
      <c r="N258" s="554"/>
      <c r="O258" s="556"/>
      <c r="P258" s="514"/>
      <c r="Q258" s="514"/>
      <c r="R258" s="514"/>
      <c r="S258" s="514"/>
      <c r="T258" s="514"/>
      <c r="U258" s="514"/>
      <c r="V258" s="514"/>
      <c r="W258" s="509"/>
      <c r="X258" s="509"/>
      <c r="Y258" s="509"/>
      <c r="Z258" s="509"/>
      <c r="AA258" s="509"/>
      <c r="AB258" s="509"/>
      <c r="AC258" s="509"/>
      <c r="AD258" s="509"/>
      <c r="AE258" s="509"/>
      <c r="AF258" s="509"/>
      <c r="AG258" s="509"/>
      <c r="AH258" s="509"/>
      <c r="AI258" s="509"/>
      <c r="AJ258" s="509"/>
      <c r="AK258" s="509"/>
      <c r="AL258" s="509"/>
      <c r="AM258" s="509"/>
      <c r="AN258" s="509"/>
      <c r="AO258" s="509"/>
      <c r="AP258" s="509"/>
      <c r="AQ258" s="509"/>
      <c r="AR258" s="509"/>
      <c r="AS258" s="509"/>
      <c r="AT258" s="509"/>
      <c r="AU258" s="509"/>
      <c r="AV258" s="509"/>
      <c r="AW258" s="509"/>
      <c r="AX258" s="509"/>
      <c r="AY258" s="509"/>
      <c r="AZ258" s="509"/>
      <c r="BA258" s="509"/>
      <c r="BB258" s="509"/>
      <c r="BC258" s="509"/>
      <c r="BD258" s="509"/>
      <c r="BE258" s="509"/>
      <c r="BF258" s="509"/>
      <c r="BG258" s="509"/>
      <c r="BH258" s="509"/>
      <c r="BI258" s="509"/>
      <c r="BJ258" s="509"/>
      <c r="BK258" s="509"/>
      <c r="BL258" s="509"/>
      <c r="BM258" s="509"/>
      <c r="BN258" s="509"/>
      <c r="BO258" s="509"/>
      <c r="BP258" s="509"/>
      <c r="BQ258" s="509"/>
    </row>
    <row r="259" spans="1:69" s="4" customFormat="1" ht="15" customHeight="1">
      <c r="A259" s="509"/>
      <c r="B259" s="510"/>
      <c r="C259" s="664"/>
      <c r="D259" s="664"/>
      <c r="E259" s="664"/>
      <c r="F259" s="511"/>
      <c r="G259" s="575"/>
      <c r="H259" s="664"/>
      <c r="I259" s="455"/>
      <c r="J259" s="664"/>
      <c r="K259" s="454"/>
      <c r="L259" s="575"/>
      <c r="M259" s="554"/>
      <c r="N259" s="554"/>
      <c r="O259" s="556"/>
      <c r="P259" s="514"/>
      <c r="Q259" s="514"/>
      <c r="R259" s="514"/>
      <c r="S259" s="514"/>
      <c r="T259" s="514"/>
      <c r="U259" s="514"/>
      <c r="V259" s="514"/>
      <c r="W259" s="509"/>
      <c r="X259" s="509"/>
      <c r="Y259" s="509"/>
      <c r="Z259" s="509"/>
      <c r="AA259" s="509"/>
      <c r="AB259" s="509"/>
      <c r="AC259" s="509"/>
      <c r="AD259" s="509"/>
      <c r="AE259" s="509"/>
      <c r="AF259" s="509"/>
      <c r="AG259" s="509"/>
      <c r="AH259" s="509"/>
      <c r="AI259" s="509"/>
      <c r="AJ259" s="509"/>
      <c r="AK259" s="509"/>
      <c r="AL259" s="509"/>
      <c r="AM259" s="509"/>
      <c r="AN259" s="509"/>
      <c r="AO259" s="509"/>
      <c r="AP259" s="509"/>
      <c r="AQ259" s="509"/>
      <c r="AR259" s="509"/>
      <c r="AS259" s="509"/>
      <c r="AT259" s="509"/>
      <c r="AU259" s="509"/>
      <c r="AV259" s="509"/>
      <c r="AW259" s="509"/>
      <c r="AX259" s="509"/>
      <c r="AY259" s="509"/>
      <c r="AZ259" s="509"/>
      <c r="BA259" s="509"/>
      <c r="BB259" s="509"/>
      <c r="BC259" s="509"/>
      <c r="BD259" s="509"/>
      <c r="BE259" s="509"/>
      <c r="BF259" s="509"/>
      <c r="BG259" s="509"/>
      <c r="BH259" s="509"/>
      <c r="BI259" s="509"/>
      <c r="BJ259" s="509"/>
      <c r="BK259" s="509"/>
      <c r="BL259" s="509"/>
      <c r="BM259" s="509"/>
      <c r="BN259" s="509"/>
      <c r="BO259" s="509"/>
      <c r="BP259" s="509"/>
      <c r="BQ259" s="509"/>
    </row>
    <row r="260" spans="1:69" s="4" customFormat="1" ht="15" customHeight="1">
      <c r="A260" s="509"/>
      <c r="B260" s="521"/>
      <c r="C260" s="575"/>
      <c r="D260" s="575"/>
      <c r="E260" s="575"/>
      <c r="F260" s="511"/>
      <c r="G260" s="575"/>
      <c r="H260" s="664"/>
      <c r="I260" s="455"/>
      <c r="J260" s="664"/>
      <c r="K260" s="454"/>
      <c r="L260" s="575"/>
      <c r="M260" s="554"/>
      <c r="N260" s="554"/>
      <c r="O260" s="554"/>
      <c r="P260" s="509"/>
      <c r="Q260" s="514"/>
      <c r="R260" s="514"/>
      <c r="S260" s="514"/>
      <c r="T260" s="514"/>
      <c r="U260" s="514"/>
      <c r="V260" s="514"/>
      <c r="W260" s="509"/>
      <c r="X260" s="509"/>
      <c r="Y260" s="509"/>
      <c r="Z260" s="509"/>
      <c r="AA260" s="509"/>
      <c r="AB260" s="509"/>
      <c r="AC260" s="509"/>
      <c r="AD260" s="509"/>
      <c r="AE260" s="509"/>
      <c r="AF260" s="509"/>
      <c r="AG260" s="509"/>
      <c r="AH260" s="509"/>
      <c r="AI260" s="509"/>
      <c r="AJ260" s="509"/>
      <c r="AK260" s="509"/>
      <c r="AL260" s="509"/>
      <c r="AM260" s="509"/>
      <c r="AN260" s="509"/>
      <c r="AO260" s="509"/>
      <c r="AP260" s="509"/>
      <c r="AQ260" s="509"/>
      <c r="AR260" s="509"/>
      <c r="AS260" s="509"/>
      <c r="AT260" s="509"/>
      <c r="AU260" s="509"/>
      <c r="AV260" s="509"/>
      <c r="AW260" s="509"/>
      <c r="AX260" s="509"/>
      <c r="AY260" s="509"/>
      <c r="AZ260" s="509"/>
      <c r="BA260" s="509"/>
      <c r="BB260" s="509"/>
      <c r="BC260" s="509"/>
      <c r="BD260" s="509"/>
      <c r="BE260" s="509"/>
      <c r="BF260" s="509"/>
      <c r="BG260" s="509"/>
      <c r="BH260" s="509"/>
      <c r="BI260" s="509"/>
      <c r="BJ260" s="509"/>
      <c r="BK260" s="509"/>
      <c r="BL260" s="509"/>
      <c r="BM260" s="509"/>
      <c r="BN260" s="509"/>
      <c r="BO260" s="509"/>
      <c r="BP260" s="509"/>
      <c r="BQ260" s="509"/>
    </row>
    <row r="261" spans="1:69" s="4" customFormat="1" ht="15" customHeight="1">
      <c r="A261" s="509"/>
      <c r="B261" s="510"/>
      <c r="C261" s="664"/>
      <c r="D261" s="664"/>
      <c r="E261" s="664"/>
      <c r="F261" s="511"/>
      <c r="G261" s="575"/>
      <c r="H261" s="664"/>
      <c r="I261" s="455"/>
      <c r="J261" s="664"/>
      <c r="K261" s="454"/>
      <c r="L261" s="575"/>
      <c r="M261" s="554"/>
      <c r="N261" s="554"/>
      <c r="O261" s="554"/>
      <c r="P261" s="509"/>
      <c r="Q261" s="514"/>
      <c r="R261" s="514"/>
      <c r="S261" s="514"/>
      <c r="T261" s="514"/>
      <c r="U261" s="514"/>
      <c r="V261" s="514"/>
      <c r="W261" s="509"/>
      <c r="X261" s="509"/>
      <c r="Y261" s="509"/>
      <c r="Z261" s="509"/>
      <c r="AA261" s="509"/>
      <c r="AB261" s="509"/>
      <c r="AC261" s="509"/>
      <c r="AD261" s="509"/>
      <c r="AE261" s="509"/>
      <c r="AF261" s="509"/>
      <c r="AG261" s="509"/>
      <c r="AH261" s="509"/>
      <c r="AI261" s="509"/>
      <c r="AJ261" s="509"/>
      <c r="AK261" s="509"/>
      <c r="AL261" s="509"/>
      <c r="AM261" s="509"/>
      <c r="AN261" s="509"/>
      <c r="AO261" s="509"/>
      <c r="AP261" s="509"/>
      <c r="AQ261" s="509"/>
      <c r="AR261" s="509"/>
      <c r="AS261" s="509"/>
      <c r="AT261" s="509"/>
      <c r="AU261" s="509"/>
      <c r="AV261" s="509"/>
      <c r="AW261" s="509"/>
      <c r="AX261" s="509"/>
      <c r="AY261" s="509"/>
      <c r="AZ261" s="509"/>
      <c r="BA261" s="509"/>
      <c r="BB261" s="509"/>
      <c r="BC261" s="509"/>
      <c r="BD261" s="509"/>
      <c r="BE261" s="509"/>
      <c r="BF261" s="509"/>
      <c r="BG261" s="509"/>
      <c r="BH261" s="509"/>
      <c r="BI261" s="509"/>
      <c r="BJ261" s="509"/>
      <c r="BK261" s="509"/>
      <c r="BL261" s="509"/>
      <c r="BM261" s="509"/>
      <c r="BN261" s="509"/>
      <c r="BO261" s="509"/>
      <c r="BP261" s="509"/>
      <c r="BQ261" s="509"/>
    </row>
    <row r="262" spans="1:69" s="4" customFormat="1" ht="18.75" customHeight="1">
      <c r="A262" s="509"/>
      <c r="B262" s="521"/>
      <c r="C262" s="575"/>
      <c r="D262" s="575"/>
      <c r="E262" s="575"/>
      <c r="F262" s="665"/>
      <c r="G262" s="575"/>
      <c r="H262" s="664"/>
      <c r="I262" s="455"/>
      <c r="J262" s="664"/>
      <c r="K262" s="454"/>
      <c r="L262" s="575"/>
      <c r="M262" s="554"/>
      <c r="N262" s="554"/>
      <c r="O262" s="554"/>
      <c r="P262" s="509"/>
      <c r="Q262" s="509"/>
      <c r="R262" s="509"/>
      <c r="S262" s="509"/>
      <c r="T262" s="509"/>
      <c r="U262" s="509"/>
      <c r="V262" s="509"/>
      <c r="W262" s="509"/>
      <c r="X262" s="509"/>
      <c r="Y262" s="509"/>
      <c r="Z262" s="509"/>
      <c r="AA262" s="509"/>
      <c r="AB262" s="509"/>
      <c r="AC262" s="509"/>
      <c r="AD262" s="509"/>
      <c r="AE262" s="509"/>
      <c r="AF262" s="509"/>
      <c r="AG262" s="509"/>
      <c r="AH262" s="509"/>
      <c r="AI262" s="509"/>
      <c r="AJ262" s="509"/>
      <c r="AK262" s="509"/>
      <c r="AL262" s="509"/>
      <c r="AM262" s="509"/>
      <c r="AN262" s="509"/>
      <c r="AO262" s="509"/>
      <c r="AP262" s="509"/>
      <c r="AQ262" s="509"/>
      <c r="AR262" s="509"/>
      <c r="AS262" s="509"/>
      <c r="AT262" s="509"/>
      <c r="AU262" s="509"/>
      <c r="AV262" s="509"/>
      <c r="AW262" s="509"/>
      <c r="AX262" s="509"/>
      <c r="AY262" s="509"/>
      <c r="AZ262" s="509"/>
      <c r="BA262" s="509"/>
      <c r="BB262" s="509"/>
      <c r="BC262" s="509"/>
      <c r="BD262" s="509"/>
      <c r="BE262" s="509"/>
      <c r="BF262" s="509"/>
      <c r="BG262" s="509"/>
      <c r="BH262" s="509"/>
      <c r="BI262" s="509"/>
      <c r="BJ262" s="509"/>
      <c r="BK262" s="509"/>
      <c r="BL262" s="509"/>
      <c r="BM262" s="509"/>
      <c r="BN262" s="509"/>
      <c r="BO262" s="509"/>
      <c r="BP262" s="509"/>
      <c r="BQ262" s="509"/>
    </row>
    <row r="263" spans="1:69" s="4" customFormat="1" ht="18.75" customHeight="1">
      <c r="A263" s="509"/>
      <c r="B263" s="521"/>
      <c r="C263" s="575"/>
      <c r="D263" s="575"/>
      <c r="E263" s="575"/>
      <c r="F263" s="665"/>
      <c r="G263" s="575"/>
      <c r="H263" s="664"/>
      <c r="I263" s="455"/>
      <c r="J263" s="664"/>
      <c r="K263" s="454"/>
      <c r="L263" s="575"/>
      <c r="M263" s="554"/>
      <c r="N263" s="554"/>
      <c r="O263" s="554"/>
      <c r="P263" s="509"/>
      <c r="Q263" s="509"/>
      <c r="R263" s="509"/>
      <c r="S263" s="509"/>
      <c r="T263" s="509"/>
      <c r="U263" s="509"/>
      <c r="V263" s="509"/>
      <c r="W263" s="509"/>
      <c r="X263" s="509"/>
      <c r="Y263" s="509"/>
      <c r="Z263" s="509"/>
      <c r="AA263" s="509"/>
      <c r="AB263" s="509"/>
      <c r="AC263" s="509"/>
      <c r="AD263" s="509"/>
      <c r="AE263" s="509"/>
      <c r="AF263" s="509"/>
      <c r="AG263" s="509"/>
      <c r="AH263" s="509"/>
      <c r="AI263" s="509"/>
      <c r="AJ263" s="509"/>
      <c r="AK263" s="509"/>
      <c r="AL263" s="509"/>
      <c r="AM263" s="509"/>
      <c r="AN263" s="509"/>
      <c r="AO263" s="509"/>
      <c r="AP263" s="509"/>
      <c r="AQ263" s="509"/>
      <c r="AR263" s="509"/>
      <c r="AS263" s="509"/>
      <c r="AT263" s="509"/>
      <c r="AU263" s="509"/>
      <c r="AV263" s="509"/>
      <c r="AW263" s="509"/>
      <c r="AX263" s="509"/>
      <c r="AY263" s="509"/>
      <c r="AZ263" s="509"/>
      <c r="BA263" s="509"/>
      <c r="BB263" s="509"/>
      <c r="BC263" s="509"/>
      <c r="BD263" s="509"/>
      <c r="BE263" s="509"/>
      <c r="BF263" s="509"/>
      <c r="BG263" s="509"/>
      <c r="BH263" s="509"/>
      <c r="BI263" s="509"/>
      <c r="BJ263" s="509"/>
      <c r="BK263" s="509"/>
      <c r="BL263" s="509"/>
      <c r="BM263" s="509"/>
      <c r="BN263" s="509"/>
      <c r="BO263" s="509"/>
      <c r="BP263" s="509"/>
      <c r="BQ263" s="509"/>
    </row>
    <row r="264" spans="1:69" s="4" customFormat="1" ht="18.75" customHeight="1">
      <c r="A264" s="509"/>
      <c r="B264" s="521"/>
      <c r="C264" s="575"/>
      <c r="D264" s="575"/>
      <c r="E264" s="575"/>
      <c r="F264" s="665"/>
      <c r="G264" s="575"/>
      <c r="H264" s="664"/>
      <c r="I264" s="455"/>
      <c r="J264" s="664"/>
      <c r="K264" s="454"/>
      <c r="L264" s="575"/>
      <c r="M264" s="554"/>
      <c r="N264" s="554"/>
      <c r="O264" s="554"/>
      <c r="P264" s="509"/>
      <c r="Q264" s="509"/>
      <c r="R264" s="509"/>
      <c r="S264" s="509"/>
      <c r="T264" s="509"/>
      <c r="U264" s="509"/>
      <c r="V264" s="509"/>
      <c r="W264" s="509"/>
      <c r="X264" s="509"/>
      <c r="Y264" s="509"/>
      <c r="Z264" s="509"/>
      <c r="AA264" s="509"/>
      <c r="AB264" s="509"/>
      <c r="AC264" s="509"/>
      <c r="AD264" s="509"/>
      <c r="AE264" s="509"/>
      <c r="AF264" s="509"/>
      <c r="AG264" s="509"/>
      <c r="AH264" s="509"/>
      <c r="AI264" s="509"/>
      <c r="AJ264" s="509"/>
      <c r="AK264" s="509"/>
      <c r="AL264" s="509"/>
      <c r="AM264" s="509"/>
      <c r="AN264" s="509"/>
      <c r="AO264" s="509"/>
      <c r="AP264" s="509"/>
      <c r="AQ264" s="509"/>
      <c r="AR264" s="509"/>
      <c r="AS264" s="509"/>
      <c r="AT264" s="509"/>
      <c r="AU264" s="509"/>
      <c r="AV264" s="509"/>
      <c r="AW264" s="509"/>
      <c r="AX264" s="509"/>
      <c r="AY264" s="509"/>
      <c r="AZ264" s="509"/>
      <c r="BA264" s="509"/>
      <c r="BB264" s="509"/>
      <c r="BC264" s="509"/>
      <c r="BD264" s="509"/>
      <c r="BE264" s="509"/>
      <c r="BF264" s="509"/>
      <c r="BG264" s="509"/>
      <c r="BH264" s="509"/>
      <c r="BI264" s="509"/>
      <c r="BJ264" s="509"/>
      <c r="BK264" s="509"/>
      <c r="BL264" s="509"/>
      <c r="BM264" s="509"/>
      <c r="BN264" s="509"/>
      <c r="BO264" s="509"/>
      <c r="BP264" s="509"/>
      <c r="BQ264" s="509"/>
    </row>
    <row r="265" spans="1:69" s="4" customFormat="1" ht="18.75" customHeight="1">
      <c r="A265" s="509"/>
      <c r="B265" s="521"/>
      <c r="C265" s="575"/>
      <c r="D265" s="575"/>
      <c r="E265" s="575"/>
      <c r="F265" s="665"/>
      <c r="G265" s="575"/>
      <c r="H265" s="664"/>
      <c r="I265" s="455"/>
      <c r="J265" s="664"/>
      <c r="K265" s="454"/>
      <c r="L265" s="575"/>
      <c r="M265" s="554"/>
      <c r="N265" s="554"/>
      <c r="O265" s="554"/>
      <c r="P265" s="509"/>
      <c r="Q265" s="509"/>
      <c r="R265" s="509"/>
      <c r="S265" s="509"/>
      <c r="T265" s="509"/>
      <c r="U265" s="509"/>
      <c r="V265" s="509"/>
      <c r="W265" s="509"/>
      <c r="X265" s="509"/>
      <c r="Y265" s="509"/>
      <c r="Z265" s="509"/>
      <c r="AA265" s="509"/>
      <c r="AB265" s="509"/>
      <c r="AC265" s="509"/>
      <c r="AD265" s="509"/>
      <c r="AE265" s="509"/>
      <c r="AF265" s="509"/>
      <c r="AG265" s="509"/>
      <c r="AH265" s="509"/>
      <c r="AI265" s="509"/>
      <c r="AJ265" s="509"/>
      <c r="AK265" s="509"/>
      <c r="AL265" s="509"/>
      <c r="AM265" s="509"/>
      <c r="AN265" s="509"/>
      <c r="AO265" s="509"/>
      <c r="AP265" s="509"/>
      <c r="AQ265" s="509"/>
      <c r="AR265" s="509"/>
      <c r="AS265" s="509"/>
      <c r="AT265" s="509"/>
      <c r="AU265" s="509"/>
      <c r="AV265" s="509"/>
      <c r="AW265" s="509"/>
      <c r="AX265" s="509"/>
      <c r="AY265" s="509"/>
      <c r="AZ265" s="509"/>
      <c r="BA265" s="509"/>
      <c r="BB265" s="509"/>
      <c r="BC265" s="509"/>
      <c r="BD265" s="509"/>
      <c r="BE265" s="509"/>
      <c r="BF265" s="509"/>
      <c r="BG265" s="509"/>
      <c r="BH265" s="509"/>
      <c r="BI265" s="509"/>
      <c r="BJ265" s="509"/>
      <c r="BK265" s="509"/>
      <c r="BL265" s="509"/>
      <c r="BM265" s="509"/>
      <c r="BN265" s="509"/>
      <c r="BO265" s="509"/>
      <c r="BP265" s="509"/>
      <c r="BQ265" s="509"/>
    </row>
    <row r="266" spans="1:69" s="4" customFormat="1" ht="18.75" customHeight="1">
      <c r="A266" s="509"/>
      <c r="B266" s="521"/>
      <c r="C266" s="575"/>
      <c r="D266" s="575"/>
      <c r="E266" s="575"/>
      <c r="F266" s="665"/>
      <c r="G266" s="575"/>
      <c r="H266" s="664"/>
      <c r="I266" s="455"/>
      <c r="J266" s="664"/>
      <c r="K266" s="454"/>
      <c r="L266" s="575"/>
      <c r="M266" s="554"/>
      <c r="N266" s="554"/>
      <c r="O266" s="554"/>
      <c r="P266" s="509"/>
      <c r="Q266" s="509"/>
      <c r="R266" s="509"/>
      <c r="S266" s="509"/>
      <c r="T266" s="509"/>
      <c r="U266" s="509"/>
      <c r="V266" s="509"/>
      <c r="W266" s="509"/>
      <c r="X266" s="509"/>
      <c r="Y266" s="509"/>
      <c r="Z266" s="509"/>
      <c r="AA266" s="509"/>
      <c r="AB266" s="509"/>
      <c r="AC266" s="509"/>
      <c r="AD266" s="509"/>
      <c r="AE266" s="509"/>
      <c r="AF266" s="509"/>
      <c r="AG266" s="509"/>
      <c r="AH266" s="509"/>
      <c r="AI266" s="509"/>
      <c r="AJ266" s="509"/>
      <c r="AK266" s="509"/>
      <c r="AL266" s="509"/>
      <c r="AM266" s="509"/>
      <c r="AN266" s="509"/>
      <c r="AO266" s="509"/>
      <c r="AP266" s="509"/>
      <c r="AQ266" s="509"/>
      <c r="AR266" s="509"/>
      <c r="AS266" s="509"/>
      <c r="AT266" s="509"/>
      <c r="AU266" s="509"/>
      <c r="AV266" s="509"/>
      <c r="AW266" s="509"/>
      <c r="AX266" s="509"/>
      <c r="AY266" s="509"/>
      <c r="AZ266" s="509"/>
      <c r="BA266" s="509"/>
      <c r="BB266" s="509"/>
      <c r="BC266" s="509"/>
      <c r="BD266" s="509"/>
      <c r="BE266" s="509"/>
      <c r="BF266" s="509"/>
      <c r="BG266" s="509"/>
      <c r="BH266" s="509"/>
      <c r="BI266" s="509"/>
      <c r="BJ266" s="509"/>
      <c r="BK266" s="509"/>
      <c r="BL266" s="509"/>
      <c r="BM266" s="509"/>
      <c r="BN266" s="509"/>
      <c r="BO266" s="509"/>
      <c r="BP266" s="509"/>
      <c r="BQ266" s="509"/>
    </row>
    <row r="267" spans="1:69" s="4" customFormat="1" ht="18.75" customHeight="1">
      <c r="A267" s="509"/>
      <c r="B267" s="521"/>
      <c r="C267" s="575"/>
      <c r="D267" s="575"/>
      <c r="E267" s="575"/>
      <c r="F267" s="665"/>
      <c r="G267" s="575"/>
      <c r="H267" s="664"/>
      <c r="I267" s="455"/>
      <c r="J267" s="664"/>
      <c r="K267" s="454"/>
      <c r="L267" s="575"/>
      <c r="M267" s="554"/>
      <c r="N267" s="554"/>
      <c r="O267" s="554"/>
      <c r="P267" s="509"/>
      <c r="Q267" s="509"/>
      <c r="R267" s="509"/>
      <c r="S267" s="509"/>
      <c r="T267" s="509"/>
      <c r="U267" s="509"/>
      <c r="V267" s="509"/>
      <c r="W267" s="509"/>
      <c r="X267" s="509"/>
      <c r="Y267" s="509"/>
      <c r="Z267" s="509"/>
      <c r="AA267" s="509"/>
      <c r="AB267" s="509"/>
      <c r="AC267" s="509"/>
      <c r="AD267" s="509"/>
      <c r="AE267" s="509"/>
      <c r="AF267" s="509"/>
      <c r="AG267" s="509"/>
      <c r="AH267" s="509"/>
      <c r="AI267" s="509"/>
      <c r="AJ267" s="509"/>
      <c r="AK267" s="509"/>
      <c r="AL267" s="509"/>
      <c r="AM267" s="509"/>
      <c r="AN267" s="509"/>
      <c r="AO267" s="509"/>
      <c r="AP267" s="509"/>
      <c r="AQ267" s="509"/>
      <c r="AR267" s="509"/>
      <c r="AS267" s="509"/>
      <c r="AT267" s="509"/>
      <c r="AU267" s="509"/>
      <c r="AV267" s="509"/>
      <c r="AW267" s="509"/>
      <c r="AX267" s="509"/>
      <c r="AY267" s="509"/>
      <c r="AZ267" s="509"/>
      <c r="BA267" s="509"/>
      <c r="BB267" s="509"/>
      <c r="BC267" s="509"/>
      <c r="BD267" s="509"/>
      <c r="BE267" s="509"/>
      <c r="BF267" s="509"/>
      <c r="BG267" s="509"/>
      <c r="BH267" s="509"/>
      <c r="BI267" s="509"/>
      <c r="BJ267" s="509"/>
      <c r="BK267" s="509"/>
      <c r="BL267" s="509"/>
      <c r="BM267" s="509"/>
      <c r="BN267" s="509"/>
      <c r="BO267" s="509"/>
      <c r="BP267" s="509"/>
      <c r="BQ267" s="509"/>
    </row>
    <row r="268" spans="1:69" s="4" customFormat="1" ht="18.75" customHeight="1">
      <c r="A268" s="509"/>
      <c r="B268" s="521"/>
      <c r="C268" s="575"/>
      <c r="D268" s="575"/>
      <c r="E268" s="575"/>
      <c r="F268" s="665"/>
      <c r="G268" s="575"/>
      <c r="H268" s="664"/>
      <c r="I268" s="455"/>
      <c r="J268" s="664"/>
      <c r="K268" s="454"/>
      <c r="L268" s="575"/>
      <c r="M268" s="554"/>
      <c r="N268" s="554"/>
      <c r="O268" s="554"/>
      <c r="P268" s="509"/>
      <c r="Q268" s="509"/>
      <c r="R268" s="509"/>
      <c r="S268" s="509"/>
      <c r="T268" s="509"/>
      <c r="U268" s="509"/>
      <c r="V268" s="509"/>
      <c r="W268" s="509"/>
      <c r="X268" s="509"/>
      <c r="Y268" s="509"/>
      <c r="Z268" s="509"/>
      <c r="AA268" s="509"/>
      <c r="AB268" s="509"/>
      <c r="AC268" s="509"/>
      <c r="AD268" s="509"/>
      <c r="AE268" s="509"/>
      <c r="AF268" s="509"/>
      <c r="AG268" s="509"/>
      <c r="AH268" s="509"/>
      <c r="AI268" s="509"/>
      <c r="AJ268" s="509"/>
      <c r="AK268" s="509"/>
      <c r="AL268" s="509"/>
      <c r="AM268" s="509"/>
      <c r="AN268" s="509"/>
      <c r="AO268" s="509"/>
      <c r="AP268" s="509"/>
      <c r="AQ268" s="509"/>
      <c r="AR268" s="509"/>
      <c r="AS268" s="509"/>
      <c r="AT268" s="509"/>
      <c r="AU268" s="509"/>
      <c r="AV268" s="509"/>
      <c r="AW268" s="509"/>
      <c r="AX268" s="509"/>
      <c r="AY268" s="509"/>
      <c r="AZ268" s="509"/>
      <c r="BA268" s="509"/>
      <c r="BB268" s="509"/>
      <c r="BC268" s="509"/>
      <c r="BD268" s="509"/>
      <c r="BE268" s="509"/>
      <c r="BF268" s="509"/>
      <c r="BG268" s="509"/>
      <c r="BH268" s="509"/>
      <c r="BI268" s="509"/>
      <c r="BJ268" s="509"/>
      <c r="BK268" s="509"/>
      <c r="BL268" s="509"/>
      <c r="BM268" s="509"/>
      <c r="BN268" s="509"/>
      <c r="BO268" s="509"/>
      <c r="BP268" s="509"/>
      <c r="BQ268" s="509"/>
    </row>
    <row r="269" spans="1:69" s="4" customFormat="1" ht="18.75" customHeight="1">
      <c r="A269" s="509"/>
      <c r="B269" s="510"/>
      <c r="C269" s="664"/>
      <c r="D269" s="664"/>
      <c r="E269" s="664"/>
      <c r="F269" s="511"/>
      <c r="G269" s="575"/>
      <c r="H269" s="664"/>
      <c r="I269" s="930"/>
      <c r="J269" s="930"/>
      <c r="K269" s="454"/>
      <c r="L269" s="575"/>
      <c r="M269" s="554"/>
      <c r="N269" s="554"/>
      <c r="O269" s="554"/>
      <c r="P269" s="509"/>
      <c r="Q269" s="509"/>
      <c r="R269" s="509"/>
      <c r="S269" s="509"/>
      <c r="T269" s="509"/>
      <c r="U269" s="509"/>
      <c r="V269" s="509"/>
      <c r="W269" s="509"/>
      <c r="X269" s="509"/>
      <c r="Y269" s="509"/>
      <c r="Z269" s="509"/>
      <c r="AA269" s="509"/>
      <c r="AB269" s="509"/>
      <c r="AC269" s="509"/>
      <c r="AD269" s="509"/>
      <c r="AE269" s="509"/>
      <c r="AF269" s="509"/>
      <c r="AG269" s="509"/>
      <c r="AH269" s="509"/>
      <c r="AI269" s="509"/>
      <c r="AJ269" s="509"/>
      <c r="AK269" s="509"/>
      <c r="AL269" s="509"/>
      <c r="AM269" s="509"/>
      <c r="AN269" s="509"/>
      <c r="AO269" s="509"/>
      <c r="AP269" s="509"/>
      <c r="AQ269" s="509"/>
      <c r="AR269" s="509"/>
      <c r="AS269" s="509"/>
      <c r="AT269" s="509"/>
      <c r="AU269" s="509"/>
      <c r="AV269" s="509"/>
      <c r="AW269" s="509"/>
      <c r="AX269" s="509"/>
      <c r="AY269" s="509"/>
      <c r="AZ269" s="509"/>
      <c r="BA269" s="509"/>
      <c r="BB269" s="509"/>
      <c r="BC269" s="509"/>
      <c r="BD269" s="509"/>
      <c r="BE269" s="509"/>
      <c r="BF269" s="509"/>
      <c r="BG269" s="509"/>
      <c r="BH269" s="509"/>
      <c r="BI269" s="509"/>
      <c r="BJ269" s="509"/>
      <c r="BK269" s="509"/>
      <c r="BL269" s="509"/>
      <c r="BM269" s="509"/>
      <c r="BN269" s="509"/>
      <c r="BO269" s="509"/>
      <c r="BP269" s="509"/>
      <c r="BQ269" s="509"/>
    </row>
    <row r="270" spans="1:69" s="4" customFormat="1" ht="18.75" customHeight="1">
      <c r="A270" s="509"/>
      <c r="B270" s="510"/>
      <c r="C270" s="575"/>
      <c r="D270" s="575"/>
      <c r="E270" s="575"/>
      <c r="F270" s="511"/>
      <c r="G270" s="575"/>
      <c r="H270" s="575"/>
      <c r="I270" s="930"/>
      <c r="J270" s="930"/>
      <c r="K270" s="454"/>
      <c r="L270" s="575"/>
      <c r="M270" s="554"/>
      <c r="N270" s="554"/>
      <c r="O270" s="554"/>
      <c r="P270" s="509"/>
      <c r="Q270" s="509"/>
      <c r="R270" s="509"/>
      <c r="S270" s="509"/>
      <c r="T270" s="509"/>
      <c r="U270" s="509"/>
      <c r="V270" s="509"/>
      <c r="W270" s="509"/>
      <c r="X270" s="509"/>
      <c r="Y270" s="509"/>
      <c r="Z270" s="509"/>
      <c r="AA270" s="509"/>
      <c r="AB270" s="509"/>
      <c r="AC270" s="509"/>
      <c r="AD270" s="509"/>
      <c r="AE270" s="509"/>
      <c r="AF270" s="509"/>
      <c r="AG270" s="509"/>
      <c r="AH270" s="509"/>
      <c r="AI270" s="509"/>
      <c r="AJ270" s="509"/>
      <c r="AK270" s="509"/>
      <c r="AL270" s="509"/>
      <c r="AM270" s="509"/>
      <c r="AN270" s="509"/>
      <c r="AO270" s="509"/>
      <c r="AP270" s="509"/>
      <c r="AQ270" s="509"/>
      <c r="AR270" s="509"/>
      <c r="AS270" s="509"/>
      <c r="AT270" s="509"/>
      <c r="AU270" s="509"/>
      <c r="AV270" s="509"/>
      <c r="AW270" s="509"/>
      <c r="AX270" s="509"/>
      <c r="AY270" s="509"/>
      <c r="AZ270" s="509"/>
      <c r="BA270" s="509"/>
      <c r="BB270" s="509"/>
      <c r="BC270" s="509"/>
      <c r="BD270" s="509"/>
      <c r="BE270" s="509"/>
      <c r="BF270" s="509"/>
      <c r="BG270" s="509"/>
      <c r="BH270" s="509"/>
      <c r="BI270" s="509"/>
      <c r="BJ270" s="509"/>
      <c r="BK270" s="509"/>
      <c r="BL270" s="509"/>
      <c r="BM270" s="509"/>
      <c r="BN270" s="509"/>
      <c r="BO270" s="509"/>
      <c r="BP270" s="509"/>
      <c r="BQ270" s="509"/>
    </row>
    <row r="271" spans="1:69" s="4" customFormat="1" ht="18.75" customHeight="1">
      <c r="A271" s="509"/>
      <c r="B271" s="510"/>
      <c r="C271" s="575"/>
      <c r="D271" s="575"/>
      <c r="E271" s="575"/>
      <c r="F271" s="511"/>
      <c r="G271" s="575"/>
      <c r="H271" s="575"/>
      <c r="I271" s="486"/>
      <c r="J271" s="664"/>
      <c r="K271" s="454"/>
      <c r="L271" s="575"/>
      <c r="M271" s="554"/>
      <c r="N271" s="554"/>
      <c r="O271" s="554"/>
      <c r="P271" s="509"/>
      <c r="Q271" s="509"/>
      <c r="R271" s="509"/>
      <c r="S271" s="509"/>
      <c r="T271" s="509"/>
      <c r="U271" s="509"/>
      <c r="V271" s="509"/>
      <c r="W271" s="509"/>
      <c r="X271" s="509"/>
      <c r="Y271" s="509"/>
      <c r="Z271" s="509"/>
      <c r="AA271" s="509"/>
      <c r="AB271" s="509"/>
      <c r="AC271" s="509"/>
      <c r="AD271" s="509"/>
      <c r="AE271" s="509"/>
      <c r="AF271" s="509"/>
      <c r="AG271" s="509"/>
      <c r="AH271" s="509"/>
      <c r="AI271" s="509"/>
      <c r="AJ271" s="509"/>
      <c r="AK271" s="509"/>
      <c r="AL271" s="509"/>
      <c r="AM271" s="509"/>
      <c r="AN271" s="509"/>
      <c r="AO271" s="509"/>
      <c r="AP271" s="509"/>
      <c r="AQ271" s="509"/>
      <c r="AR271" s="509"/>
      <c r="AS271" s="509"/>
      <c r="AT271" s="509"/>
      <c r="AU271" s="509"/>
      <c r="AV271" s="509"/>
      <c r="AW271" s="509"/>
      <c r="AX271" s="509"/>
      <c r="AY271" s="509"/>
      <c r="AZ271" s="509"/>
      <c r="BA271" s="509"/>
      <c r="BB271" s="509"/>
      <c r="BC271" s="509"/>
      <c r="BD271" s="509"/>
      <c r="BE271" s="509"/>
      <c r="BF271" s="509"/>
      <c r="BG271" s="509"/>
      <c r="BH271" s="509"/>
      <c r="BI271" s="509"/>
      <c r="BJ271" s="509"/>
      <c r="BK271" s="509"/>
      <c r="BL271" s="509"/>
      <c r="BM271" s="509"/>
      <c r="BN271" s="509"/>
      <c r="BO271" s="509"/>
      <c r="BP271" s="509"/>
      <c r="BQ271" s="509"/>
    </row>
    <row r="272" spans="1:69" s="4" customFormat="1" ht="18.75" customHeight="1">
      <c r="A272" s="512"/>
      <c r="B272" s="513"/>
      <c r="C272" s="514"/>
      <c r="D272" s="514"/>
      <c r="E272" s="514"/>
      <c r="F272" s="511"/>
      <c r="G272" s="514"/>
      <c r="H272" s="514"/>
      <c r="I272" s="515"/>
      <c r="J272" s="514"/>
      <c r="K272" s="516"/>
      <c r="L272" s="575"/>
      <c r="M272" s="554"/>
      <c r="N272" s="554"/>
      <c r="O272" s="554"/>
      <c r="P272" s="509"/>
      <c r="Q272" s="509"/>
      <c r="R272" s="509"/>
      <c r="S272" s="509"/>
      <c r="T272" s="509"/>
      <c r="U272" s="509"/>
      <c r="V272" s="509"/>
      <c r="W272" s="509"/>
      <c r="X272" s="509"/>
      <c r="Y272" s="509"/>
      <c r="Z272" s="509"/>
      <c r="AA272" s="509"/>
      <c r="AB272" s="509"/>
      <c r="AC272" s="509"/>
      <c r="AD272" s="509"/>
      <c r="AE272" s="509"/>
      <c r="AF272" s="509"/>
      <c r="AG272" s="509"/>
      <c r="AH272" s="509"/>
      <c r="AI272" s="509"/>
      <c r="AJ272" s="509"/>
      <c r="AK272" s="509"/>
      <c r="AL272" s="509"/>
      <c r="AM272" s="509"/>
      <c r="AN272" s="509"/>
      <c r="AO272" s="509"/>
      <c r="AP272" s="509"/>
      <c r="AQ272" s="509"/>
      <c r="AR272" s="509"/>
      <c r="AS272" s="509"/>
      <c r="AT272" s="509"/>
      <c r="AU272" s="509"/>
      <c r="AV272" s="509"/>
      <c r="AW272" s="509"/>
      <c r="AX272" s="509"/>
      <c r="AY272" s="509"/>
      <c r="AZ272" s="509"/>
      <c r="BA272" s="509"/>
      <c r="BB272" s="509"/>
      <c r="BC272" s="509"/>
      <c r="BD272" s="509"/>
      <c r="BE272" s="509"/>
      <c r="BF272" s="509"/>
      <c r="BG272" s="509"/>
      <c r="BH272" s="509"/>
      <c r="BI272" s="509"/>
      <c r="BJ272" s="509"/>
      <c r="BK272" s="509"/>
      <c r="BL272" s="509"/>
      <c r="BM272" s="509"/>
      <c r="BN272" s="509"/>
      <c r="BO272" s="509"/>
      <c r="BP272" s="509"/>
      <c r="BQ272" s="509"/>
    </row>
    <row r="273" spans="1:69" s="4" customFormat="1" ht="18.75" customHeight="1">
      <c r="A273" s="517"/>
      <c r="B273" s="518"/>
      <c r="C273" s="514"/>
      <c r="D273" s="514"/>
      <c r="E273" s="514"/>
      <c r="F273" s="511"/>
      <c r="G273" s="514"/>
      <c r="H273" s="514"/>
      <c r="I273" s="515"/>
      <c r="J273" s="514"/>
      <c r="K273" s="516"/>
      <c r="L273" s="514"/>
      <c r="M273" s="554"/>
      <c r="N273" s="555"/>
      <c r="O273" s="554"/>
      <c r="P273" s="509"/>
      <c r="Q273" s="509"/>
      <c r="R273" s="509"/>
      <c r="S273" s="509"/>
      <c r="T273" s="509"/>
      <c r="U273" s="509"/>
      <c r="V273" s="509"/>
      <c r="W273" s="509"/>
      <c r="X273" s="509"/>
      <c r="Y273" s="509"/>
      <c r="Z273" s="509"/>
      <c r="AA273" s="509"/>
      <c r="AB273" s="509"/>
      <c r="AC273" s="509"/>
      <c r="AD273" s="509"/>
      <c r="AE273" s="509"/>
      <c r="AF273" s="509"/>
      <c r="AG273" s="509"/>
      <c r="AH273" s="509"/>
      <c r="AI273" s="509"/>
      <c r="AJ273" s="509"/>
      <c r="AK273" s="509"/>
      <c r="AL273" s="509"/>
      <c r="AM273" s="509"/>
      <c r="AN273" s="509"/>
      <c r="AO273" s="509"/>
      <c r="AP273" s="509"/>
      <c r="AQ273" s="509"/>
      <c r="AR273" s="509"/>
      <c r="AS273" s="509"/>
      <c r="AT273" s="509"/>
      <c r="AU273" s="509"/>
      <c r="AV273" s="509"/>
      <c r="AW273" s="509"/>
      <c r="AX273" s="509"/>
      <c r="AY273" s="509"/>
      <c r="AZ273" s="509"/>
      <c r="BA273" s="509"/>
      <c r="BB273" s="509"/>
      <c r="BC273" s="509"/>
      <c r="BD273" s="509"/>
      <c r="BE273" s="509"/>
      <c r="BF273" s="509"/>
      <c r="BG273" s="509"/>
      <c r="BH273" s="509"/>
      <c r="BI273" s="509"/>
      <c r="BJ273" s="509"/>
      <c r="BK273" s="509"/>
      <c r="BL273" s="509"/>
      <c r="BM273" s="509"/>
      <c r="BN273" s="509"/>
      <c r="BO273" s="509"/>
      <c r="BP273" s="509"/>
      <c r="BQ273" s="509"/>
    </row>
    <row r="274" spans="1:69" s="4" customFormat="1" ht="18.75" customHeight="1">
      <c r="A274" s="517"/>
      <c r="B274" s="930"/>
      <c r="C274" s="930"/>
      <c r="D274" s="664"/>
      <c r="E274" s="664"/>
      <c r="F274" s="665"/>
      <c r="G274" s="664"/>
      <c r="H274" s="664"/>
      <c r="I274" s="486"/>
      <c r="J274" s="664"/>
      <c r="K274" s="519"/>
      <c r="L274" s="514"/>
      <c r="M274" s="554"/>
      <c r="N274" s="555"/>
      <c r="O274" s="554"/>
      <c r="P274" s="509"/>
      <c r="Q274" s="509"/>
      <c r="R274" s="509"/>
      <c r="S274" s="509"/>
      <c r="T274" s="509"/>
      <c r="U274" s="509"/>
      <c r="V274" s="509"/>
      <c r="W274" s="509"/>
      <c r="X274" s="509"/>
      <c r="Y274" s="509"/>
      <c r="Z274" s="509"/>
      <c r="AA274" s="509"/>
      <c r="AB274" s="509"/>
      <c r="AC274" s="509"/>
      <c r="AD274" s="509"/>
      <c r="AE274" s="509"/>
      <c r="AF274" s="509"/>
      <c r="AG274" s="509"/>
      <c r="AH274" s="509"/>
      <c r="AI274" s="509"/>
      <c r="AJ274" s="509"/>
      <c r="AK274" s="509"/>
      <c r="AL274" s="509"/>
      <c r="AM274" s="509"/>
      <c r="AN274" s="509"/>
      <c r="AO274" s="509"/>
      <c r="AP274" s="509"/>
      <c r="AQ274" s="509"/>
      <c r="AR274" s="509"/>
      <c r="AS274" s="509"/>
      <c r="AT274" s="509"/>
      <c r="AU274" s="509"/>
      <c r="AV274" s="509"/>
      <c r="AW274" s="509"/>
      <c r="AX274" s="509"/>
      <c r="AY274" s="509"/>
      <c r="AZ274" s="509"/>
      <c r="BA274" s="509"/>
      <c r="BB274" s="509"/>
      <c r="BC274" s="509"/>
      <c r="BD274" s="509"/>
      <c r="BE274" s="509"/>
      <c r="BF274" s="509"/>
      <c r="BG274" s="509"/>
      <c r="BH274" s="509"/>
      <c r="BI274" s="509"/>
      <c r="BJ274" s="509"/>
      <c r="BK274" s="509"/>
      <c r="BL274" s="509"/>
      <c r="BM274" s="509"/>
      <c r="BN274" s="509"/>
      <c r="BO274" s="509"/>
      <c r="BP274" s="509"/>
      <c r="BQ274" s="509"/>
    </row>
    <row r="275" spans="1:69" s="4" customFormat="1" ht="18.75" customHeight="1">
      <c r="A275" s="517"/>
      <c r="B275" s="664"/>
      <c r="C275" s="664"/>
      <c r="D275" s="664"/>
      <c r="E275" s="664"/>
      <c r="F275" s="665"/>
      <c r="G275" s="664"/>
      <c r="H275" s="664"/>
      <c r="I275" s="486"/>
      <c r="J275" s="664"/>
      <c r="K275" s="520"/>
      <c r="L275" s="575"/>
      <c r="M275" s="554"/>
      <c r="N275" s="555"/>
      <c r="O275" s="554"/>
      <c r="P275" s="509"/>
      <c r="Q275" s="509"/>
      <c r="R275" s="509"/>
      <c r="S275" s="509"/>
      <c r="T275" s="509"/>
      <c r="U275" s="509"/>
      <c r="V275" s="509"/>
      <c r="W275" s="509"/>
      <c r="X275" s="509"/>
      <c r="Y275" s="509"/>
      <c r="Z275" s="509"/>
      <c r="AA275" s="509"/>
      <c r="AB275" s="509"/>
      <c r="AC275" s="509"/>
      <c r="AD275" s="509"/>
      <c r="AE275" s="509"/>
      <c r="AF275" s="509"/>
      <c r="AG275" s="509"/>
      <c r="AH275" s="509"/>
      <c r="AI275" s="509"/>
      <c r="AJ275" s="509"/>
      <c r="AK275" s="509"/>
      <c r="AL275" s="509"/>
      <c r="AM275" s="509"/>
      <c r="AN275" s="509"/>
      <c r="AO275" s="509"/>
      <c r="AP275" s="509"/>
      <c r="AQ275" s="509"/>
      <c r="AR275" s="509"/>
      <c r="AS275" s="509"/>
      <c r="AT275" s="509"/>
      <c r="AU275" s="509"/>
      <c r="AV275" s="509"/>
      <c r="AW275" s="509"/>
      <c r="AX275" s="509"/>
      <c r="AY275" s="509"/>
      <c r="AZ275" s="509"/>
      <c r="BA275" s="509"/>
      <c r="BB275" s="509"/>
      <c r="BC275" s="509"/>
      <c r="BD275" s="509"/>
      <c r="BE275" s="509"/>
      <c r="BF275" s="509"/>
      <c r="BG275" s="509"/>
      <c r="BH275" s="509"/>
      <c r="BI275" s="509"/>
      <c r="BJ275" s="509"/>
      <c r="BK275" s="509"/>
      <c r="BL275" s="509"/>
      <c r="BM275" s="509"/>
      <c r="BN275" s="509"/>
      <c r="BO275" s="509"/>
      <c r="BP275" s="509"/>
      <c r="BQ275" s="509"/>
    </row>
    <row r="276" spans="1:69" s="67" customFormat="1" ht="18.75" customHeight="1">
      <c r="A276" s="509"/>
      <c r="B276" s="521"/>
      <c r="C276" s="575"/>
      <c r="D276" s="575"/>
      <c r="E276" s="575"/>
      <c r="F276" s="665"/>
      <c r="G276" s="575"/>
      <c r="H276" s="664"/>
      <c r="I276" s="455"/>
      <c r="J276" s="664"/>
      <c r="K276" s="454"/>
      <c r="L276" s="575"/>
      <c r="M276" s="556"/>
      <c r="N276" s="555"/>
      <c r="O276" s="554"/>
      <c r="P276" s="509"/>
      <c r="Q276" s="509"/>
      <c r="R276" s="509"/>
      <c r="S276" s="509"/>
      <c r="T276" s="509"/>
      <c r="U276" s="509"/>
      <c r="V276" s="509"/>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row>
    <row r="277" spans="1:69" s="67" customFormat="1" ht="11.25" customHeight="1">
      <c r="A277" s="509"/>
      <c r="B277" s="521"/>
      <c r="C277" s="575"/>
      <c r="D277" s="575"/>
      <c r="E277" s="575"/>
      <c r="F277" s="665"/>
      <c r="G277" s="575"/>
      <c r="H277" s="664"/>
      <c r="I277" s="455"/>
      <c r="J277" s="664"/>
      <c r="K277" s="454"/>
      <c r="L277" s="575"/>
      <c r="M277" s="556"/>
      <c r="N277" s="555"/>
      <c r="O277" s="554"/>
      <c r="P277" s="509"/>
      <c r="Q277" s="509"/>
      <c r="R277" s="509"/>
      <c r="S277" s="509"/>
      <c r="T277" s="509"/>
      <c r="U277" s="509"/>
      <c r="V277" s="509"/>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row>
    <row r="278" spans="1:69" s="67" customFormat="1" ht="18.75" customHeight="1">
      <c r="A278" s="509"/>
      <c r="B278" s="521"/>
      <c r="C278" s="575"/>
      <c r="D278" s="575"/>
      <c r="E278" s="575"/>
      <c r="F278" s="665"/>
      <c r="G278" s="575"/>
      <c r="H278" s="664"/>
      <c r="I278" s="455"/>
      <c r="J278" s="664"/>
      <c r="K278" s="454"/>
      <c r="L278" s="575"/>
      <c r="M278" s="556"/>
      <c r="N278" s="555"/>
      <c r="O278" s="556"/>
      <c r="P278" s="514"/>
      <c r="Q278" s="509"/>
      <c r="R278" s="509"/>
      <c r="S278" s="509"/>
      <c r="T278" s="509"/>
      <c r="U278" s="509"/>
      <c r="V278" s="509"/>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row>
    <row r="279" spans="1:69" s="67" customFormat="1" ht="15" customHeight="1">
      <c r="A279" s="509"/>
      <c r="B279" s="521"/>
      <c r="C279" s="575"/>
      <c r="D279" s="575"/>
      <c r="E279" s="575"/>
      <c r="F279" s="665"/>
      <c r="G279" s="575"/>
      <c r="H279" s="664"/>
      <c r="I279" s="455"/>
      <c r="J279" s="664"/>
      <c r="K279" s="454"/>
      <c r="L279" s="575"/>
      <c r="M279" s="556"/>
      <c r="N279" s="555"/>
      <c r="O279" s="556"/>
      <c r="P279" s="514"/>
      <c r="Q279" s="509"/>
      <c r="R279" s="509"/>
      <c r="S279" s="509"/>
      <c r="T279" s="509"/>
      <c r="U279" s="509"/>
      <c r="V279" s="509"/>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row>
    <row r="280" spans="1:69" s="4" customFormat="1" ht="15" customHeight="1">
      <c r="A280" s="509"/>
      <c r="B280" s="521"/>
      <c r="C280" s="575"/>
      <c r="D280" s="575"/>
      <c r="E280" s="575"/>
      <c r="F280" s="665"/>
      <c r="G280" s="575"/>
      <c r="H280" s="664"/>
      <c r="I280" s="455"/>
      <c r="J280" s="664"/>
      <c r="K280" s="454"/>
      <c r="L280" s="575"/>
      <c r="M280" s="554"/>
      <c r="N280" s="555"/>
      <c r="O280" s="556"/>
      <c r="P280" s="514"/>
      <c r="Q280" s="514"/>
      <c r="R280" s="514"/>
      <c r="S280" s="514"/>
      <c r="T280" s="514"/>
      <c r="U280" s="514"/>
      <c r="V280" s="514"/>
      <c r="W280" s="509"/>
      <c r="X280" s="509"/>
      <c r="Y280" s="509"/>
      <c r="Z280" s="509"/>
      <c r="AA280" s="509"/>
      <c r="AB280" s="509"/>
      <c r="AC280" s="509"/>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09"/>
      <c r="AY280" s="509"/>
      <c r="AZ280" s="509"/>
      <c r="BA280" s="509"/>
      <c r="BB280" s="509"/>
      <c r="BC280" s="509"/>
      <c r="BD280" s="509"/>
      <c r="BE280" s="509"/>
      <c r="BF280" s="509"/>
      <c r="BG280" s="509"/>
      <c r="BH280" s="509"/>
      <c r="BI280" s="509"/>
      <c r="BJ280" s="509"/>
      <c r="BK280" s="509"/>
      <c r="BL280" s="509"/>
      <c r="BM280" s="509"/>
      <c r="BN280" s="509"/>
      <c r="BO280" s="509"/>
      <c r="BP280" s="509"/>
      <c r="BQ280" s="509"/>
    </row>
    <row r="281" spans="1:69" s="4" customFormat="1" ht="15" customHeight="1">
      <c r="A281" s="509"/>
      <c r="B281" s="521"/>
      <c r="C281" s="575"/>
      <c r="D281" s="575"/>
      <c r="E281" s="575"/>
      <c r="F281" s="665"/>
      <c r="G281" s="575"/>
      <c r="H281" s="664"/>
      <c r="I281" s="455"/>
      <c r="J281" s="664"/>
      <c r="K281" s="454"/>
      <c r="L281" s="575"/>
      <c r="M281" s="554"/>
      <c r="N281" s="555"/>
      <c r="O281" s="556"/>
      <c r="P281" s="514"/>
      <c r="Q281" s="514"/>
      <c r="R281" s="514"/>
      <c r="S281" s="514"/>
      <c r="T281" s="514"/>
      <c r="U281" s="514"/>
      <c r="V281" s="514"/>
      <c r="W281" s="509"/>
      <c r="X281" s="509"/>
      <c r="Y281" s="509"/>
      <c r="Z281" s="509"/>
      <c r="AA281" s="509"/>
      <c r="AB281" s="509"/>
      <c r="AC281" s="509"/>
      <c r="AD281" s="509"/>
      <c r="AE281" s="509"/>
      <c r="AF281" s="509"/>
      <c r="AG281" s="509"/>
      <c r="AH281" s="509"/>
      <c r="AI281" s="509"/>
      <c r="AJ281" s="509"/>
      <c r="AK281" s="509"/>
      <c r="AL281" s="509"/>
      <c r="AM281" s="509"/>
      <c r="AN281" s="509"/>
      <c r="AO281" s="509"/>
      <c r="AP281" s="509"/>
      <c r="AQ281" s="509"/>
      <c r="AR281" s="509"/>
      <c r="AS281" s="509"/>
      <c r="AT281" s="509"/>
      <c r="AU281" s="509"/>
      <c r="AV281" s="509"/>
      <c r="AW281" s="509"/>
      <c r="AX281" s="509"/>
      <c r="AY281" s="509"/>
      <c r="AZ281" s="509"/>
      <c r="BA281" s="509"/>
      <c r="BB281" s="509"/>
      <c r="BC281" s="509"/>
      <c r="BD281" s="509"/>
      <c r="BE281" s="509"/>
      <c r="BF281" s="509"/>
      <c r="BG281" s="509"/>
      <c r="BH281" s="509"/>
      <c r="BI281" s="509"/>
      <c r="BJ281" s="509"/>
      <c r="BK281" s="509"/>
      <c r="BL281" s="509"/>
      <c r="BM281" s="509"/>
      <c r="BN281" s="509"/>
      <c r="BO281" s="509"/>
      <c r="BP281" s="509"/>
      <c r="BQ281" s="509"/>
    </row>
    <row r="282" spans="1:69" s="4" customFormat="1" ht="15" customHeight="1">
      <c r="A282" s="509"/>
      <c r="B282" s="521"/>
      <c r="C282" s="575"/>
      <c r="D282" s="575"/>
      <c r="E282" s="575"/>
      <c r="F282" s="665"/>
      <c r="G282" s="575"/>
      <c r="H282" s="664"/>
      <c r="I282" s="455"/>
      <c r="J282" s="664"/>
      <c r="K282" s="454"/>
      <c r="L282" s="575"/>
      <c r="M282" s="554"/>
      <c r="N282" s="555"/>
      <c r="O282" s="554"/>
      <c r="P282" s="509"/>
      <c r="Q282" s="514"/>
      <c r="R282" s="514"/>
      <c r="S282" s="514"/>
      <c r="T282" s="514"/>
      <c r="U282" s="514"/>
      <c r="V282" s="514"/>
      <c r="W282" s="509"/>
      <c r="X282" s="509"/>
      <c r="Y282" s="509"/>
      <c r="Z282" s="509"/>
      <c r="AA282" s="509"/>
      <c r="AB282" s="509"/>
      <c r="AC282" s="509"/>
      <c r="AD282" s="509"/>
      <c r="AE282" s="509"/>
      <c r="AF282" s="509"/>
      <c r="AG282" s="509"/>
      <c r="AH282" s="509"/>
      <c r="AI282" s="509"/>
      <c r="AJ282" s="509"/>
      <c r="AK282" s="509"/>
      <c r="AL282" s="509"/>
      <c r="AM282" s="509"/>
      <c r="AN282" s="509"/>
      <c r="AO282" s="509"/>
      <c r="AP282" s="509"/>
      <c r="AQ282" s="509"/>
      <c r="AR282" s="509"/>
      <c r="AS282" s="509"/>
      <c r="AT282" s="509"/>
      <c r="AU282" s="509"/>
      <c r="AV282" s="509"/>
      <c r="AW282" s="509"/>
      <c r="AX282" s="509"/>
      <c r="AY282" s="509"/>
      <c r="AZ282" s="509"/>
      <c r="BA282" s="509"/>
      <c r="BB282" s="509"/>
      <c r="BC282" s="509"/>
      <c r="BD282" s="509"/>
      <c r="BE282" s="509"/>
      <c r="BF282" s="509"/>
      <c r="BG282" s="509"/>
      <c r="BH282" s="509"/>
      <c r="BI282" s="509"/>
      <c r="BJ282" s="509"/>
      <c r="BK282" s="509"/>
      <c r="BL282" s="509"/>
      <c r="BM282" s="509"/>
      <c r="BN282" s="509"/>
      <c r="BO282" s="509"/>
      <c r="BP282" s="509"/>
      <c r="BQ282" s="509"/>
    </row>
    <row r="283" spans="1:69" s="4" customFormat="1" ht="15" customHeight="1">
      <c r="A283" s="509"/>
      <c r="B283" s="510"/>
      <c r="C283" s="664"/>
      <c r="D283" s="664"/>
      <c r="E283" s="664"/>
      <c r="F283" s="511"/>
      <c r="G283" s="575"/>
      <c r="H283" s="664"/>
      <c r="I283" s="930"/>
      <c r="J283" s="930"/>
      <c r="K283" s="454"/>
      <c r="L283" s="575"/>
      <c r="M283" s="554"/>
      <c r="N283" s="555"/>
      <c r="O283" s="554"/>
      <c r="P283" s="509"/>
      <c r="Q283" s="514"/>
      <c r="R283" s="514"/>
      <c r="S283" s="514"/>
      <c r="T283" s="514"/>
      <c r="U283" s="514"/>
      <c r="V283" s="514"/>
      <c r="W283" s="509"/>
      <c r="X283" s="509"/>
      <c r="Y283" s="509"/>
      <c r="Z283" s="509"/>
      <c r="AA283" s="509"/>
      <c r="AB283" s="509"/>
      <c r="AC283" s="509"/>
      <c r="AD283" s="509"/>
      <c r="AE283" s="509"/>
      <c r="AF283" s="509"/>
      <c r="AG283" s="509"/>
      <c r="AH283" s="509"/>
      <c r="AI283" s="509"/>
      <c r="AJ283" s="509"/>
      <c r="AK283" s="509"/>
      <c r="AL283" s="509"/>
      <c r="AM283" s="509"/>
      <c r="AN283" s="509"/>
      <c r="AO283" s="509"/>
      <c r="AP283" s="509"/>
      <c r="AQ283" s="509"/>
      <c r="AR283" s="509"/>
      <c r="AS283" s="509"/>
      <c r="AT283" s="509"/>
      <c r="AU283" s="509"/>
      <c r="AV283" s="509"/>
      <c r="AW283" s="509"/>
      <c r="AX283" s="509"/>
      <c r="AY283" s="509"/>
      <c r="AZ283" s="509"/>
      <c r="BA283" s="509"/>
      <c r="BB283" s="509"/>
      <c r="BC283" s="509"/>
      <c r="BD283" s="509"/>
      <c r="BE283" s="509"/>
      <c r="BF283" s="509"/>
      <c r="BG283" s="509"/>
      <c r="BH283" s="509"/>
      <c r="BI283" s="509"/>
      <c r="BJ283" s="509"/>
      <c r="BK283" s="509"/>
      <c r="BL283" s="509"/>
      <c r="BM283" s="509"/>
      <c r="BN283" s="509"/>
      <c r="BO283" s="509"/>
      <c r="BP283" s="509"/>
      <c r="BQ283" s="509"/>
    </row>
    <row r="284" spans="1:69" s="4" customFormat="1" ht="15" customHeight="1">
      <c r="A284" s="509"/>
      <c r="B284" s="510"/>
      <c r="C284" s="575"/>
      <c r="D284" s="575"/>
      <c r="E284" s="575"/>
      <c r="F284" s="511"/>
      <c r="G284" s="575"/>
      <c r="H284" s="575"/>
      <c r="I284" s="930"/>
      <c r="J284" s="930"/>
      <c r="K284" s="454"/>
      <c r="L284" s="575"/>
      <c r="M284" s="554"/>
      <c r="N284" s="555"/>
      <c r="O284" s="554"/>
      <c r="P284" s="509"/>
      <c r="Q284" s="509"/>
      <c r="R284" s="509"/>
      <c r="S284" s="509"/>
      <c r="T284" s="509"/>
      <c r="U284" s="509"/>
      <c r="V284" s="509"/>
      <c r="W284" s="509"/>
      <c r="X284" s="509"/>
      <c r="Y284" s="509"/>
      <c r="Z284" s="509"/>
      <c r="AA284" s="509"/>
      <c r="AB284" s="509"/>
      <c r="AC284" s="509"/>
      <c r="AD284" s="509"/>
      <c r="AE284" s="509"/>
      <c r="AF284" s="509"/>
      <c r="AG284" s="509"/>
      <c r="AH284" s="509"/>
      <c r="AI284" s="509"/>
      <c r="AJ284" s="509"/>
      <c r="AK284" s="509"/>
      <c r="AL284" s="509"/>
      <c r="AM284" s="509"/>
      <c r="AN284" s="509"/>
      <c r="AO284" s="509"/>
      <c r="AP284" s="509"/>
      <c r="AQ284" s="509"/>
      <c r="AR284" s="509"/>
      <c r="AS284" s="509"/>
      <c r="AT284" s="509"/>
      <c r="AU284" s="509"/>
      <c r="AV284" s="509"/>
      <c r="AW284" s="509"/>
      <c r="AX284" s="509"/>
      <c r="AY284" s="509"/>
      <c r="AZ284" s="509"/>
      <c r="BA284" s="509"/>
      <c r="BB284" s="509"/>
      <c r="BC284" s="509"/>
      <c r="BD284" s="509"/>
      <c r="BE284" s="509"/>
      <c r="BF284" s="509"/>
      <c r="BG284" s="509"/>
      <c r="BH284" s="509"/>
      <c r="BI284" s="509"/>
      <c r="BJ284" s="509"/>
      <c r="BK284" s="509"/>
      <c r="BL284" s="509"/>
      <c r="BM284" s="509"/>
      <c r="BN284" s="509"/>
      <c r="BO284" s="509"/>
      <c r="BP284" s="509"/>
      <c r="BQ284" s="509"/>
    </row>
    <row r="285" spans="1:69" s="4" customFormat="1" ht="15" customHeight="1">
      <c r="A285" s="509"/>
      <c r="B285" s="510"/>
      <c r="C285" s="575"/>
      <c r="D285" s="575"/>
      <c r="E285" s="575"/>
      <c r="F285" s="511"/>
      <c r="G285" s="575"/>
      <c r="H285" s="575"/>
      <c r="I285" s="486"/>
      <c r="J285" s="664"/>
      <c r="K285" s="454"/>
      <c r="L285" s="575"/>
      <c r="M285" s="554"/>
      <c r="N285" s="555"/>
      <c r="O285" s="554"/>
      <c r="P285" s="509"/>
      <c r="Q285" s="509"/>
      <c r="R285" s="509"/>
      <c r="S285" s="509"/>
      <c r="T285" s="509"/>
      <c r="U285" s="509"/>
      <c r="V285" s="509"/>
      <c r="W285" s="509"/>
      <c r="X285" s="509"/>
      <c r="Y285" s="509"/>
      <c r="Z285" s="509"/>
      <c r="AA285" s="509"/>
      <c r="AB285" s="509"/>
      <c r="AC285" s="509"/>
      <c r="AD285" s="509"/>
      <c r="AE285" s="509"/>
      <c r="AF285" s="509"/>
      <c r="AG285" s="509"/>
      <c r="AH285" s="509"/>
      <c r="AI285" s="509"/>
      <c r="AJ285" s="509"/>
      <c r="AK285" s="509"/>
      <c r="AL285" s="509"/>
      <c r="AM285" s="509"/>
      <c r="AN285" s="509"/>
      <c r="AO285" s="509"/>
      <c r="AP285" s="509"/>
      <c r="AQ285" s="509"/>
      <c r="AR285" s="509"/>
      <c r="AS285" s="509"/>
      <c r="AT285" s="509"/>
      <c r="AU285" s="509"/>
      <c r="AV285" s="509"/>
      <c r="AW285" s="509"/>
      <c r="AX285" s="509"/>
      <c r="AY285" s="509"/>
      <c r="AZ285" s="509"/>
      <c r="BA285" s="509"/>
      <c r="BB285" s="509"/>
      <c r="BC285" s="509"/>
      <c r="BD285" s="509"/>
      <c r="BE285" s="509"/>
      <c r="BF285" s="509"/>
      <c r="BG285" s="509"/>
      <c r="BH285" s="509"/>
      <c r="BI285" s="509"/>
      <c r="BJ285" s="509"/>
      <c r="BK285" s="509"/>
      <c r="BL285" s="509"/>
      <c r="BM285" s="509"/>
      <c r="BN285" s="509"/>
      <c r="BO285" s="509"/>
      <c r="BP285" s="509"/>
      <c r="BQ285" s="509"/>
    </row>
    <row r="286" spans="1:69" s="4" customFormat="1" ht="15" customHeight="1">
      <c r="A286" s="512"/>
      <c r="B286" s="513"/>
      <c r="C286" s="514"/>
      <c r="D286" s="514"/>
      <c r="E286" s="514"/>
      <c r="F286" s="511"/>
      <c r="G286" s="514"/>
      <c r="H286" s="514"/>
      <c r="I286" s="515"/>
      <c r="J286" s="514"/>
      <c r="K286" s="516"/>
      <c r="L286" s="575"/>
      <c r="M286" s="554"/>
      <c r="N286" s="555"/>
      <c r="O286" s="554"/>
      <c r="P286" s="509"/>
      <c r="Q286" s="509"/>
      <c r="R286" s="509"/>
      <c r="S286" s="509"/>
      <c r="T286" s="509"/>
      <c r="U286" s="509"/>
      <c r="V286" s="509"/>
      <c r="W286" s="509"/>
      <c r="X286" s="509"/>
      <c r="Y286" s="509"/>
      <c r="Z286" s="509"/>
      <c r="AA286" s="509"/>
      <c r="AB286" s="509"/>
      <c r="AC286" s="509"/>
      <c r="AD286" s="509"/>
      <c r="AE286" s="509"/>
      <c r="AF286" s="509"/>
      <c r="AG286" s="509"/>
      <c r="AH286" s="509"/>
      <c r="AI286" s="509"/>
      <c r="AJ286" s="509"/>
      <c r="AK286" s="509"/>
      <c r="AL286" s="509"/>
      <c r="AM286" s="509"/>
      <c r="AN286" s="509"/>
      <c r="AO286" s="509"/>
      <c r="AP286" s="509"/>
      <c r="AQ286" s="509"/>
      <c r="AR286" s="509"/>
      <c r="AS286" s="509"/>
      <c r="AT286" s="509"/>
      <c r="AU286" s="509"/>
      <c r="AV286" s="509"/>
      <c r="AW286" s="509"/>
      <c r="AX286" s="509"/>
      <c r="AY286" s="509"/>
      <c r="AZ286" s="509"/>
      <c r="BA286" s="509"/>
      <c r="BB286" s="509"/>
      <c r="BC286" s="509"/>
      <c r="BD286" s="509"/>
      <c r="BE286" s="509"/>
      <c r="BF286" s="509"/>
      <c r="BG286" s="509"/>
      <c r="BH286" s="509"/>
      <c r="BI286" s="509"/>
      <c r="BJ286" s="509"/>
      <c r="BK286" s="509"/>
      <c r="BL286" s="509"/>
      <c r="BM286" s="509"/>
      <c r="BN286" s="509"/>
      <c r="BO286" s="509"/>
      <c r="BP286" s="509"/>
      <c r="BQ286" s="509"/>
    </row>
    <row r="287" spans="1:69" s="4" customFormat="1" ht="15" customHeight="1">
      <c r="A287" s="517"/>
      <c r="B287" s="518"/>
      <c r="C287" s="514"/>
      <c r="D287" s="514"/>
      <c r="E287" s="514"/>
      <c r="F287" s="511"/>
      <c r="G287" s="514"/>
      <c r="H287" s="514"/>
      <c r="I287" s="515"/>
      <c r="J287" s="514"/>
      <c r="K287" s="516"/>
      <c r="L287" s="514"/>
      <c r="M287" s="554"/>
      <c r="N287" s="554"/>
      <c r="O287" s="554"/>
      <c r="P287" s="509"/>
      <c r="Q287" s="509"/>
      <c r="R287" s="509"/>
      <c r="S287" s="509"/>
      <c r="T287" s="509"/>
      <c r="U287" s="509"/>
      <c r="V287" s="509"/>
      <c r="W287" s="509"/>
      <c r="X287" s="509"/>
      <c r="Y287" s="509"/>
      <c r="Z287" s="509"/>
      <c r="AA287" s="509"/>
      <c r="AB287" s="509"/>
      <c r="AC287" s="509"/>
      <c r="AD287" s="509"/>
      <c r="AE287" s="509"/>
      <c r="AF287" s="509"/>
      <c r="AG287" s="509"/>
      <c r="AH287" s="509"/>
      <c r="AI287" s="509"/>
      <c r="AJ287" s="509"/>
      <c r="AK287" s="509"/>
      <c r="AL287" s="509"/>
      <c r="AM287" s="509"/>
      <c r="AN287" s="509"/>
      <c r="AO287" s="509"/>
      <c r="AP287" s="509"/>
      <c r="AQ287" s="509"/>
      <c r="AR287" s="509"/>
      <c r="AS287" s="509"/>
      <c r="AT287" s="509"/>
      <c r="AU287" s="509"/>
      <c r="AV287" s="509"/>
      <c r="AW287" s="509"/>
      <c r="AX287" s="509"/>
      <c r="AY287" s="509"/>
      <c r="AZ287" s="509"/>
      <c r="BA287" s="509"/>
      <c r="BB287" s="509"/>
      <c r="BC287" s="509"/>
      <c r="BD287" s="509"/>
      <c r="BE287" s="509"/>
      <c r="BF287" s="509"/>
      <c r="BG287" s="509"/>
      <c r="BH287" s="509"/>
      <c r="BI287" s="509"/>
      <c r="BJ287" s="509"/>
      <c r="BK287" s="509"/>
      <c r="BL287" s="509"/>
      <c r="BM287" s="509"/>
      <c r="BN287" s="509"/>
      <c r="BO287" s="509"/>
      <c r="BP287" s="509"/>
      <c r="BQ287" s="509"/>
    </row>
    <row r="288" spans="1:69" s="4" customFormat="1" ht="15" customHeight="1">
      <c r="A288" s="517"/>
      <c r="B288" s="930"/>
      <c r="C288" s="930"/>
      <c r="D288" s="664"/>
      <c r="E288" s="664"/>
      <c r="F288" s="665"/>
      <c r="G288" s="664"/>
      <c r="H288" s="664"/>
      <c r="I288" s="486"/>
      <c r="J288" s="664"/>
      <c r="K288" s="519"/>
      <c r="L288" s="514"/>
      <c r="M288" s="554"/>
      <c r="N288" s="554"/>
      <c r="O288" s="554"/>
      <c r="P288" s="509"/>
      <c r="Q288" s="509"/>
      <c r="R288" s="509"/>
      <c r="S288" s="509"/>
      <c r="T288" s="509"/>
      <c r="U288" s="509"/>
      <c r="V288" s="509"/>
      <c r="W288" s="509"/>
      <c r="X288" s="509"/>
      <c r="Y288" s="509"/>
      <c r="Z288" s="509"/>
      <c r="AA288" s="509"/>
      <c r="AB288" s="509"/>
      <c r="AC288" s="509"/>
      <c r="AD288" s="509"/>
      <c r="AE288" s="509"/>
      <c r="AF288" s="509"/>
      <c r="AG288" s="509"/>
      <c r="AH288" s="509"/>
      <c r="AI288" s="509"/>
      <c r="AJ288" s="509"/>
      <c r="AK288" s="509"/>
      <c r="AL288" s="509"/>
      <c r="AM288" s="509"/>
      <c r="AN288" s="509"/>
      <c r="AO288" s="509"/>
      <c r="AP288" s="509"/>
      <c r="AQ288" s="509"/>
      <c r="AR288" s="509"/>
      <c r="AS288" s="509"/>
      <c r="AT288" s="509"/>
      <c r="AU288" s="509"/>
      <c r="AV288" s="509"/>
      <c r="AW288" s="509"/>
      <c r="AX288" s="509"/>
      <c r="AY288" s="509"/>
      <c r="AZ288" s="509"/>
      <c r="BA288" s="509"/>
      <c r="BB288" s="509"/>
      <c r="BC288" s="509"/>
      <c r="BD288" s="509"/>
      <c r="BE288" s="509"/>
      <c r="BF288" s="509"/>
      <c r="BG288" s="509"/>
      <c r="BH288" s="509"/>
      <c r="BI288" s="509"/>
      <c r="BJ288" s="509"/>
      <c r="BK288" s="509"/>
      <c r="BL288" s="509"/>
      <c r="BM288" s="509"/>
      <c r="BN288" s="509"/>
      <c r="BO288" s="509"/>
      <c r="BP288" s="509"/>
      <c r="BQ288" s="509"/>
    </row>
    <row r="289" spans="1:69" s="4" customFormat="1" ht="15" customHeight="1">
      <c r="A289" s="517"/>
      <c r="B289" s="664"/>
      <c r="C289" s="664"/>
      <c r="D289" s="664"/>
      <c r="E289" s="664"/>
      <c r="F289" s="665"/>
      <c r="G289" s="664"/>
      <c r="H289" s="664"/>
      <c r="I289" s="486"/>
      <c r="J289" s="664"/>
      <c r="K289" s="520"/>
      <c r="L289" s="575"/>
      <c r="M289" s="554"/>
      <c r="N289" s="554"/>
      <c r="O289" s="554"/>
      <c r="P289" s="509"/>
      <c r="Q289" s="509"/>
      <c r="R289" s="509"/>
      <c r="S289" s="509"/>
      <c r="T289" s="509"/>
      <c r="U289" s="509"/>
      <c r="V289" s="509"/>
      <c r="W289" s="509"/>
      <c r="X289" s="509"/>
      <c r="Y289" s="509"/>
      <c r="Z289" s="509"/>
      <c r="AA289" s="509"/>
      <c r="AB289" s="509"/>
      <c r="AC289" s="509"/>
      <c r="AD289" s="509"/>
      <c r="AE289" s="509"/>
      <c r="AF289" s="509"/>
      <c r="AG289" s="509"/>
      <c r="AH289" s="509"/>
      <c r="AI289" s="509"/>
      <c r="AJ289" s="509"/>
      <c r="AK289" s="509"/>
      <c r="AL289" s="509"/>
      <c r="AM289" s="509"/>
      <c r="AN289" s="509"/>
      <c r="AO289" s="509"/>
      <c r="AP289" s="509"/>
      <c r="AQ289" s="509"/>
      <c r="AR289" s="509"/>
      <c r="AS289" s="509"/>
      <c r="AT289" s="509"/>
      <c r="AU289" s="509"/>
      <c r="AV289" s="509"/>
      <c r="AW289" s="509"/>
      <c r="AX289" s="509"/>
      <c r="AY289" s="509"/>
      <c r="AZ289" s="509"/>
      <c r="BA289" s="509"/>
      <c r="BB289" s="509"/>
      <c r="BC289" s="509"/>
      <c r="BD289" s="509"/>
      <c r="BE289" s="509"/>
      <c r="BF289" s="509"/>
      <c r="BG289" s="509"/>
      <c r="BH289" s="509"/>
      <c r="BI289" s="509"/>
      <c r="BJ289" s="509"/>
      <c r="BK289" s="509"/>
      <c r="BL289" s="509"/>
      <c r="BM289" s="509"/>
      <c r="BN289" s="509"/>
      <c r="BO289" s="509"/>
      <c r="BP289" s="509"/>
      <c r="BQ289" s="509"/>
    </row>
    <row r="290" spans="1:69" s="4" customFormat="1" ht="15" customHeight="1">
      <c r="A290" s="509"/>
      <c r="B290" s="521"/>
      <c r="C290" s="575"/>
      <c r="D290" s="575"/>
      <c r="E290" s="575"/>
      <c r="F290" s="665"/>
      <c r="G290" s="575"/>
      <c r="H290" s="664"/>
      <c r="I290" s="455"/>
      <c r="J290" s="664"/>
      <c r="K290" s="454"/>
      <c r="L290" s="575"/>
      <c r="M290" s="554"/>
      <c r="N290" s="554"/>
      <c r="O290" s="554"/>
      <c r="P290" s="509"/>
      <c r="Q290" s="509"/>
      <c r="R290" s="509"/>
      <c r="S290" s="509"/>
      <c r="T290" s="509"/>
      <c r="U290" s="509"/>
      <c r="V290" s="509"/>
      <c r="W290" s="509"/>
      <c r="X290" s="509"/>
      <c r="Y290" s="509"/>
      <c r="Z290" s="509"/>
      <c r="AA290" s="509"/>
      <c r="AB290" s="509"/>
      <c r="AC290" s="509"/>
      <c r="AD290" s="509"/>
      <c r="AE290" s="509"/>
      <c r="AF290" s="509"/>
      <c r="AG290" s="509"/>
      <c r="AH290" s="509"/>
      <c r="AI290" s="509"/>
      <c r="AJ290" s="509"/>
      <c r="AK290" s="509"/>
      <c r="AL290" s="509"/>
      <c r="AM290" s="509"/>
      <c r="AN290" s="509"/>
      <c r="AO290" s="509"/>
      <c r="AP290" s="509"/>
      <c r="AQ290" s="509"/>
      <c r="AR290" s="509"/>
      <c r="AS290" s="509"/>
      <c r="AT290" s="509"/>
      <c r="AU290" s="509"/>
      <c r="AV290" s="509"/>
      <c r="AW290" s="509"/>
      <c r="AX290" s="509"/>
      <c r="AY290" s="509"/>
      <c r="AZ290" s="509"/>
      <c r="BA290" s="509"/>
      <c r="BB290" s="509"/>
      <c r="BC290" s="509"/>
      <c r="BD290" s="509"/>
      <c r="BE290" s="509"/>
      <c r="BF290" s="509"/>
      <c r="BG290" s="509"/>
      <c r="BH290" s="509"/>
      <c r="BI290" s="509"/>
      <c r="BJ290" s="509"/>
      <c r="BK290" s="509"/>
      <c r="BL290" s="509"/>
      <c r="BM290" s="509"/>
      <c r="BN290" s="509"/>
      <c r="BO290" s="509"/>
      <c r="BP290" s="509"/>
      <c r="BQ290" s="509"/>
    </row>
    <row r="291" spans="1:69" s="4" customFormat="1" ht="15" customHeight="1">
      <c r="A291" s="509"/>
      <c r="B291" s="521"/>
      <c r="C291" s="575"/>
      <c r="D291" s="575"/>
      <c r="E291" s="575"/>
      <c r="F291" s="665"/>
      <c r="G291" s="575"/>
      <c r="H291" s="664"/>
      <c r="I291" s="455"/>
      <c r="J291" s="664"/>
      <c r="K291" s="454"/>
      <c r="L291" s="575"/>
      <c r="M291" s="554"/>
      <c r="N291" s="554"/>
      <c r="O291" s="554"/>
      <c r="P291" s="509"/>
      <c r="Q291" s="509"/>
      <c r="R291" s="509"/>
      <c r="S291" s="509"/>
      <c r="T291" s="509"/>
      <c r="U291" s="509"/>
      <c r="V291" s="509"/>
      <c r="W291" s="509"/>
      <c r="X291" s="509"/>
      <c r="Y291" s="509"/>
      <c r="Z291" s="509"/>
      <c r="AA291" s="509"/>
      <c r="AB291" s="509"/>
      <c r="AC291" s="509"/>
      <c r="AD291" s="509"/>
      <c r="AE291" s="509"/>
      <c r="AF291" s="509"/>
      <c r="AG291" s="509"/>
      <c r="AH291" s="509"/>
      <c r="AI291" s="509"/>
      <c r="AJ291" s="509"/>
      <c r="AK291" s="509"/>
      <c r="AL291" s="509"/>
      <c r="AM291" s="509"/>
      <c r="AN291" s="509"/>
      <c r="AO291" s="509"/>
      <c r="AP291" s="509"/>
      <c r="AQ291" s="509"/>
      <c r="AR291" s="509"/>
      <c r="AS291" s="509"/>
      <c r="AT291" s="509"/>
      <c r="AU291" s="509"/>
      <c r="AV291" s="509"/>
      <c r="AW291" s="509"/>
      <c r="AX291" s="509"/>
      <c r="AY291" s="509"/>
      <c r="AZ291" s="509"/>
      <c r="BA291" s="509"/>
      <c r="BB291" s="509"/>
      <c r="BC291" s="509"/>
      <c r="BD291" s="509"/>
      <c r="BE291" s="509"/>
      <c r="BF291" s="509"/>
      <c r="BG291" s="509"/>
      <c r="BH291" s="509"/>
      <c r="BI291" s="509"/>
      <c r="BJ291" s="509"/>
      <c r="BK291" s="509"/>
      <c r="BL291" s="509"/>
      <c r="BM291" s="509"/>
      <c r="BN291" s="509"/>
      <c r="BO291" s="509"/>
      <c r="BP291" s="509"/>
      <c r="BQ291" s="509"/>
    </row>
    <row r="292" spans="1:69" s="4" customFormat="1" ht="15" customHeight="1">
      <c r="A292" s="509"/>
      <c r="B292" s="521"/>
      <c r="C292" s="575"/>
      <c r="D292" s="575"/>
      <c r="E292" s="575"/>
      <c r="F292" s="665"/>
      <c r="G292" s="575"/>
      <c r="H292" s="664"/>
      <c r="I292" s="455"/>
      <c r="J292" s="664"/>
      <c r="K292" s="454"/>
      <c r="L292" s="575"/>
      <c r="M292" s="554"/>
      <c r="N292" s="554"/>
      <c r="O292" s="556"/>
      <c r="P292" s="514"/>
      <c r="Q292" s="509"/>
      <c r="R292" s="509"/>
      <c r="S292" s="509"/>
      <c r="T292" s="509"/>
      <c r="U292" s="509"/>
      <c r="V292" s="509"/>
      <c r="W292" s="509"/>
      <c r="X292" s="509"/>
      <c r="Y292" s="509"/>
      <c r="Z292" s="509"/>
      <c r="AA292" s="509"/>
      <c r="AB292" s="509"/>
      <c r="AC292" s="509"/>
      <c r="AD292" s="509"/>
      <c r="AE292" s="509"/>
      <c r="AF292" s="509"/>
      <c r="AG292" s="509"/>
      <c r="AH292" s="509"/>
      <c r="AI292" s="509"/>
      <c r="AJ292" s="509"/>
      <c r="AK292" s="509"/>
      <c r="AL292" s="509"/>
      <c r="AM292" s="509"/>
      <c r="AN292" s="509"/>
      <c r="AO292" s="509"/>
      <c r="AP292" s="509"/>
      <c r="AQ292" s="509"/>
      <c r="AR292" s="509"/>
      <c r="AS292" s="509"/>
      <c r="AT292" s="509"/>
      <c r="AU292" s="509"/>
      <c r="AV292" s="509"/>
      <c r="AW292" s="509"/>
      <c r="AX292" s="509"/>
      <c r="AY292" s="509"/>
      <c r="AZ292" s="509"/>
      <c r="BA292" s="509"/>
      <c r="BB292" s="509"/>
      <c r="BC292" s="509"/>
      <c r="BD292" s="509"/>
      <c r="BE292" s="509"/>
      <c r="BF292" s="509"/>
      <c r="BG292" s="509"/>
      <c r="BH292" s="509"/>
      <c r="BI292" s="509"/>
      <c r="BJ292" s="509"/>
      <c r="BK292" s="509"/>
      <c r="BL292" s="509"/>
      <c r="BM292" s="509"/>
      <c r="BN292" s="509"/>
      <c r="BO292" s="509"/>
      <c r="BP292" s="509"/>
      <c r="BQ292" s="509"/>
    </row>
    <row r="293" spans="1:69" s="4" customFormat="1" ht="15" customHeight="1">
      <c r="A293" s="509"/>
      <c r="B293" s="521"/>
      <c r="C293" s="575"/>
      <c r="D293" s="575"/>
      <c r="E293" s="575"/>
      <c r="F293" s="665"/>
      <c r="G293" s="575"/>
      <c r="H293" s="664"/>
      <c r="I293" s="455"/>
      <c r="J293" s="664"/>
      <c r="K293" s="454"/>
      <c r="L293" s="575"/>
      <c r="M293" s="554"/>
      <c r="N293" s="554"/>
      <c r="O293" s="556"/>
      <c r="P293" s="514"/>
      <c r="Q293" s="509"/>
      <c r="R293" s="509"/>
      <c r="S293" s="509"/>
      <c r="T293" s="509"/>
      <c r="U293" s="509"/>
      <c r="V293" s="509"/>
      <c r="W293" s="509"/>
      <c r="X293" s="509"/>
      <c r="Y293" s="509"/>
      <c r="Z293" s="509"/>
      <c r="AA293" s="509"/>
      <c r="AB293" s="509"/>
      <c r="AC293" s="509"/>
      <c r="AD293" s="509"/>
      <c r="AE293" s="509"/>
      <c r="AF293" s="509"/>
      <c r="AG293" s="509"/>
      <c r="AH293" s="509"/>
      <c r="AI293" s="509"/>
      <c r="AJ293" s="509"/>
      <c r="AK293" s="509"/>
      <c r="AL293" s="509"/>
      <c r="AM293" s="509"/>
      <c r="AN293" s="509"/>
      <c r="AO293" s="509"/>
      <c r="AP293" s="509"/>
      <c r="AQ293" s="509"/>
      <c r="AR293" s="509"/>
      <c r="AS293" s="509"/>
      <c r="AT293" s="509"/>
      <c r="AU293" s="509"/>
      <c r="AV293" s="509"/>
      <c r="AW293" s="509"/>
      <c r="AX293" s="509"/>
      <c r="AY293" s="509"/>
      <c r="AZ293" s="509"/>
      <c r="BA293" s="509"/>
      <c r="BB293" s="509"/>
      <c r="BC293" s="509"/>
      <c r="BD293" s="509"/>
      <c r="BE293" s="509"/>
      <c r="BF293" s="509"/>
      <c r="BG293" s="509"/>
      <c r="BH293" s="509"/>
      <c r="BI293" s="509"/>
      <c r="BJ293" s="509"/>
      <c r="BK293" s="509"/>
      <c r="BL293" s="509"/>
      <c r="BM293" s="509"/>
      <c r="BN293" s="509"/>
      <c r="BO293" s="509"/>
      <c r="BP293" s="509"/>
      <c r="BQ293" s="509"/>
    </row>
    <row r="294" spans="1:69" s="4" customFormat="1" ht="15" customHeight="1">
      <c r="A294" s="509"/>
      <c r="B294" s="510"/>
      <c r="C294" s="664"/>
      <c r="D294" s="664"/>
      <c r="E294" s="664"/>
      <c r="F294" s="511"/>
      <c r="G294" s="575"/>
      <c r="H294" s="664"/>
      <c r="I294" s="930"/>
      <c r="J294" s="930"/>
      <c r="K294" s="454"/>
      <c r="L294" s="575"/>
      <c r="M294" s="554"/>
      <c r="N294" s="554"/>
      <c r="O294" s="556"/>
      <c r="P294" s="514"/>
      <c r="Q294" s="514"/>
      <c r="R294" s="514"/>
      <c r="S294" s="514"/>
      <c r="T294" s="514"/>
      <c r="U294" s="514"/>
      <c r="V294" s="514"/>
      <c r="W294" s="509"/>
      <c r="X294" s="509"/>
      <c r="Y294" s="509"/>
      <c r="Z294" s="509"/>
      <c r="AA294" s="509"/>
      <c r="AB294" s="509"/>
      <c r="AC294" s="509"/>
      <c r="AD294" s="509"/>
      <c r="AE294" s="509"/>
      <c r="AF294" s="509"/>
      <c r="AG294" s="509"/>
      <c r="AH294" s="509"/>
      <c r="AI294" s="509"/>
      <c r="AJ294" s="509"/>
      <c r="AK294" s="509"/>
      <c r="AL294" s="509"/>
      <c r="AM294" s="509"/>
      <c r="AN294" s="509"/>
      <c r="AO294" s="509"/>
      <c r="AP294" s="509"/>
      <c r="AQ294" s="509"/>
      <c r="AR294" s="509"/>
      <c r="AS294" s="509"/>
      <c r="AT294" s="509"/>
      <c r="AU294" s="509"/>
      <c r="AV294" s="509"/>
      <c r="AW294" s="509"/>
      <c r="AX294" s="509"/>
      <c r="AY294" s="509"/>
      <c r="AZ294" s="509"/>
      <c r="BA294" s="509"/>
      <c r="BB294" s="509"/>
      <c r="BC294" s="509"/>
      <c r="BD294" s="509"/>
      <c r="BE294" s="509"/>
      <c r="BF294" s="509"/>
      <c r="BG294" s="509"/>
      <c r="BH294" s="509"/>
      <c r="BI294" s="509"/>
      <c r="BJ294" s="509"/>
      <c r="BK294" s="509"/>
      <c r="BL294" s="509"/>
      <c r="BM294" s="509"/>
      <c r="BN294" s="509"/>
      <c r="BO294" s="509"/>
      <c r="BP294" s="509"/>
      <c r="BQ294" s="509"/>
    </row>
    <row r="295" spans="1:69" s="4" customFormat="1" ht="15" customHeight="1">
      <c r="A295" s="509"/>
      <c r="B295" s="510"/>
      <c r="C295" s="575"/>
      <c r="D295" s="575"/>
      <c r="E295" s="575"/>
      <c r="F295" s="511"/>
      <c r="G295" s="575"/>
      <c r="H295" s="575"/>
      <c r="I295" s="930"/>
      <c r="J295" s="930"/>
      <c r="K295" s="454"/>
      <c r="L295" s="575"/>
      <c r="M295" s="554"/>
      <c r="N295" s="554"/>
      <c r="O295" s="556"/>
      <c r="P295" s="514"/>
      <c r="Q295" s="514"/>
      <c r="R295" s="514"/>
      <c r="S295" s="514"/>
      <c r="T295" s="514"/>
      <c r="U295" s="514"/>
      <c r="V295" s="514"/>
      <c r="W295" s="509"/>
      <c r="X295" s="509"/>
      <c r="Y295" s="509"/>
      <c r="Z295" s="509"/>
      <c r="AA295" s="509"/>
      <c r="AB295" s="509"/>
      <c r="AC295" s="509"/>
      <c r="AD295" s="509"/>
      <c r="AE295" s="509"/>
      <c r="AF295" s="509"/>
      <c r="AG295" s="509"/>
      <c r="AH295" s="509"/>
      <c r="AI295" s="509"/>
      <c r="AJ295" s="509"/>
      <c r="AK295" s="509"/>
      <c r="AL295" s="509"/>
      <c r="AM295" s="509"/>
      <c r="AN295" s="509"/>
      <c r="AO295" s="509"/>
      <c r="AP295" s="509"/>
      <c r="AQ295" s="509"/>
      <c r="AR295" s="509"/>
      <c r="AS295" s="509"/>
      <c r="AT295" s="509"/>
      <c r="AU295" s="509"/>
      <c r="AV295" s="509"/>
      <c r="AW295" s="509"/>
      <c r="AX295" s="509"/>
      <c r="AY295" s="509"/>
      <c r="AZ295" s="509"/>
      <c r="BA295" s="509"/>
      <c r="BB295" s="509"/>
      <c r="BC295" s="509"/>
      <c r="BD295" s="509"/>
      <c r="BE295" s="509"/>
      <c r="BF295" s="509"/>
      <c r="BG295" s="509"/>
      <c r="BH295" s="509"/>
      <c r="BI295" s="509"/>
      <c r="BJ295" s="509"/>
      <c r="BK295" s="509"/>
      <c r="BL295" s="509"/>
      <c r="BM295" s="509"/>
      <c r="BN295" s="509"/>
      <c r="BO295" s="509"/>
      <c r="BP295" s="509"/>
      <c r="BQ295" s="509"/>
    </row>
    <row r="296" spans="1:69" s="4" customFormat="1" ht="15" customHeight="1">
      <c r="A296" s="509"/>
      <c r="B296" s="510"/>
      <c r="C296" s="575"/>
      <c r="D296" s="575"/>
      <c r="E296" s="575"/>
      <c r="F296" s="511"/>
      <c r="G296" s="575"/>
      <c r="H296" s="575"/>
      <c r="I296" s="486"/>
      <c r="J296" s="664"/>
      <c r="K296" s="454"/>
      <c r="L296" s="575"/>
      <c r="M296" s="554"/>
      <c r="N296" s="555"/>
      <c r="O296" s="554"/>
      <c r="P296" s="509"/>
      <c r="Q296" s="514"/>
      <c r="R296" s="514"/>
      <c r="S296" s="514"/>
      <c r="T296" s="514"/>
      <c r="U296" s="514"/>
      <c r="V296" s="514"/>
      <c r="W296" s="509"/>
      <c r="X296" s="509"/>
      <c r="Y296" s="509"/>
      <c r="Z296" s="509"/>
      <c r="AA296" s="509"/>
      <c r="AB296" s="509"/>
      <c r="AC296" s="509"/>
      <c r="AD296" s="509"/>
      <c r="AE296" s="509"/>
      <c r="AF296" s="509"/>
      <c r="AG296" s="509"/>
      <c r="AH296" s="509"/>
      <c r="AI296" s="509"/>
      <c r="AJ296" s="509"/>
      <c r="AK296" s="509"/>
      <c r="AL296" s="509"/>
      <c r="AM296" s="509"/>
      <c r="AN296" s="509"/>
      <c r="AO296" s="509"/>
      <c r="AP296" s="509"/>
      <c r="AQ296" s="509"/>
      <c r="AR296" s="509"/>
      <c r="AS296" s="509"/>
      <c r="AT296" s="509"/>
      <c r="AU296" s="509"/>
      <c r="AV296" s="509"/>
      <c r="AW296" s="509"/>
      <c r="AX296" s="509"/>
      <c r="AY296" s="509"/>
      <c r="AZ296" s="509"/>
      <c r="BA296" s="509"/>
      <c r="BB296" s="509"/>
      <c r="BC296" s="509"/>
      <c r="BD296" s="509"/>
      <c r="BE296" s="509"/>
      <c r="BF296" s="509"/>
      <c r="BG296" s="509"/>
      <c r="BH296" s="509"/>
      <c r="BI296" s="509"/>
      <c r="BJ296" s="509"/>
      <c r="BK296" s="509"/>
      <c r="BL296" s="509"/>
      <c r="BM296" s="509"/>
      <c r="BN296" s="509"/>
      <c r="BO296" s="509"/>
      <c r="BP296" s="509"/>
      <c r="BQ296" s="509"/>
    </row>
    <row r="297" spans="1:69" s="4" customFormat="1" ht="18.75" customHeight="1">
      <c r="A297" s="509"/>
      <c r="B297" s="510"/>
      <c r="C297" s="575"/>
      <c r="D297" s="575"/>
      <c r="E297" s="575"/>
      <c r="F297" s="511"/>
      <c r="G297" s="575"/>
      <c r="H297" s="575"/>
      <c r="I297" s="929"/>
      <c r="J297" s="929"/>
      <c r="K297" s="454"/>
      <c r="L297" s="575"/>
      <c r="M297" s="554"/>
      <c r="N297" s="555"/>
      <c r="O297" s="554"/>
      <c r="P297" s="509"/>
      <c r="Q297" s="514"/>
      <c r="R297" s="514"/>
      <c r="S297" s="514"/>
      <c r="T297" s="514"/>
      <c r="U297" s="514"/>
      <c r="V297" s="514"/>
      <c r="W297" s="509"/>
      <c r="X297" s="509"/>
      <c r="Y297" s="509"/>
      <c r="Z297" s="509"/>
      <c r="AA297" s="509"/>
      <c r="AB297" s="509"/>
      <c r="AC297" s="509"/>
      <c r="AD297" s="509"/>
      <c r="AE297" s="509"/>
      <c r="AF297" s="509"/>
      <c r="AG297" s="509"/>
      <c r="AH297" s="509"/>
      <c r="AI297" s="509"/>
      <c r="AJ297" s="509"/>
      <c r="AK297" s="509"/>
      <c r="AL297" s="509"/>
      <c r="AM297" s="509"/>
      <c r="AN297" s="509"/>
      <c r="AO297" s="509"/>
      <c r="AP297" s="509"/>
      <c r="AQ297" s="509"/>
      <c r="AR297" s="509"/>
      <c r="AS297" s="509"/>
      <c r="AT297" s="509"/>
      <c r="AU297" s="509"/>
      <c r="AV297" s="509"/>
      <c r="AW297" s="509"/>
      <c r="AX297" s="509"/>
      <c r="AY297" s="509"/>
      <c r="AZ297" s="509"/>
      <c r="BA297" s="509"/>
      <c r="BB297" s="509"/>
      <c r="BC297" s="509"/>
      <c r="BD297" s="509"/>
      <c r="BE297" s="509"/>
      <c r="BF297" s="509"/>
      <c r="BG297" s="509"/>
      <c r="BH297" s="509"/>
      <c r="BI297" s="509"/>
      <c r="BJ297" s="509"/>
      <c r="BK297" s="509"/>
      <c r="BL297" s="509"/>
      <c r="BM297" s="509"/>
      <c r="BN297" s="509"/>
      <c r="BO297" s="509"/>
      <c r="BP297" s="509"/>
      <c r="BQ297" s="509"/>
    </row>
    <row r="298" spans="1:69" s="67" customFormat="1" ht="18.75" customHeight="1">
      <c r="A298" s="514"/>
      <c r="B298" s="518"/>
      <c r="C298" s="514"/>
      <c r="D298" s="514"/>
      <c r="E298" s="514"/>
      <c r="F298" s="511"/>
      <c r="G298" s="514"/>
      <c r="H298" s="514"/>
      <c r="I298" s="929"/>
      <c r="J298" s="929"/>
      <c r="K298" s="454"/>
      <c r="L298" s="575"/>
      <c r="M298" s="556"/>
      <c r="N298" s="555"/>
      <c r="O298" s="554"/>
      <c r="P298" s="509"/>
      <c r="Q298" s="509"/>
      <c r="R298" s="509"/>
      <c r="S298" s="509"/>
      <c r="T298" s="509"/>
      <c r="U298" s="509"/>
      <c r="V298" s="509"/>
      <c r="W298" s="514"/>
      <c r="X298" s="514"/>
      <c r="Y298" s="514"/>
      <c r="Z298" s="514"/>
      <c r="AA298" s="514"/>
      <c r="AB298" s="514"/>
      <c r="AC298" s="514"/>
      <c r="AD298" s="514"/>
      <c r="AE298" s="514"/>
      <c r="AF298" s="514"/>
      <c r="AG298" s="514"/>
      <c r="AH298" s="514"/>
      <c r="AI298" s="514"/>
      <c r="AJ298" s="514"/>
      <c r="AK298" s="514"/>
      <c r="AL298" s="514"/>
      <c r="AM298" s="514"/>
      <c r="AN298" s="514"/>
      <c r="AO298" s="514"/>
      <c r="AP298" s="514"/>
      <c r="AQ298" s="514"/>
      <c r="AR298" s="514"/>
      <c r="AS298" s="514"/>
      <c r="AT298" s="514"/>
      <c r="AU298" s="514"/>
      <c r="AV298" s="514"/>
      <c r="AW298" s="514"/>
      <c r="AX298" s="514"/>
      <c r="AY298" s="514"/>
      <c r="AZ298" s="514"/>
      <c r="BA298" s="514"/>
      <c r="BB298" s="514"/>
      <c r="BC298" s="514"/>
      <c r="BD298" s="514"/>
      <c r="BE298" s="514"/>
      <c r="BF298" s="514"/>
      <c r="BG298" s="514"/>
      <c r="BH298" s="514"/>
      <c r="BI298" s="514"/>
      <c r="BJ298" s="514"/>
      <c r="BK298" s="514"/>
      <c r="BL298" s="514"/>
      <c r="BM298" s="514"/>
      <c r="BN298" s="514"/>
      <c r="BO298" s="514"/>
      <c r="BP298" s="514"/>
      <c r="BQ298" s="514"/>
    </row>
    <row r="299" spans="1:69" s="67" customFormat="1" ht="11.25" customHeight="1">
      <c r="A299" s="514"/>
      <c r="B299" s="518"/>
      <c r="C299" s="514"/>
      <c r="D299" s="514"/>
      <c r="E299" s="514"/>
      <c r="F299" s="511"/>
      <c r="G299" s="514"/>
      <c r="H299" s="514"/>
      <c r="I299" s="515"/>
      <c r="J299" s="514"/>
      <c r="K299" s="516"/>
      <c r="L299" s="575"/>
      <c r="M299" s="556"/>
      <c r="N299" s="556"/>
      <c r="O299" s="554"/>
      <c r="P299" s="509"/>
      <c r="Q299" s="509"/>
      <c r="R299" s="509"/>
      <c r="S299" s="509"/>
      <c r="T299" s="509"/>
      <c r="U299" s="509"/>
      <c r="V299" s="509"/>
      <c r="W299" s="514"/>
      <c r="X299" s="514"/>
      <c r="Y299" s="514"/>
      <c r="Z299" s="514"/>
      <c r="AA299" s="514"/>
      <c r="AB299" s="514"/>
      <c r="AC299" s="514"/>
      <c r="AD299" s="514"/>
      <c r="AE299" s="514"/>
      <c r="AF299" s="514"/>
      <c r="AG299" s="514"/>
      <c r="AH299" s="514"/>
      <c r="AI299" s="514"/>
      <c r="AJ299" s="514"/>
      <c r="AK299" s="514"/>
      <c r="AL299" s="514"/>
      <c r="AM299" s="514"/>
      <c r="AN299" s="514"/>
      <c r="AO299" s="514"/>
      <c r="AP299" s="514"/>
      <c r="AQ299" s="514"/>
      <c r="AR299" s="514"/>
      <c r="AS299" s="514"/>
      <c r="AT299" s="514"/>
      <c r="AU299" s="514"/>
      <c r="AV299" s="514"/>
      <c r="AW299" s="514"/>
      <c r="AX299" s="514"/>
      <c r="AY299" s="514"/>
      <c r="AZ299" s="514"/>
      <c r="BA299" s="514"/>
      <c r="BB299" s="514"/>
      <c r="BC299" s="514"/>
      <c r="BD299" s="514"/>
      <c r="BE299" s="514"/>
      <c r="BF299" s="514"/>
      <c r="BG299" s="514"/>
      <c r="BH299" s="514"/>
      <c r="BI299" s="514"/>
      <c r="BJ299" s="514"/>
      <c r="BK299" s="514"/>
      <c r="BL299" s="514"/>
      <c r="BM299" s="514"/>
      <c r="BN299" s="514"/>
      <c r="BO299" s="514"/>
      <c r="BP299" s="514"/>
      <c r="BQ299" s="514"/>
    </row>
    <row r="300" spans="1:69" s="67" customFormat="1" ht="18.75" customHeight="1">
      <c r="A300" s="514"/>
      <c r="B300" s="518"/>
      <c r="C300" s="514"/>
      <c r="D300" s="514"/>
      <c r="E300" s="514"/>
      <c r="F300" s="511"/>
      <c r="G300" s="514"/>
      <c r="H300" s="514"/>
      <c r="I300" s="515"/>
      <c r="J300" s="514"/>
      <c r="K300" s="516"/>
      <c r="L300" s="514"/>
      <c r="M300" s="556"/>
      <c r="N300" s="554"/>
      <c r="O300" s="554"/>
      <c r="P300" s="509"/>
      <c r="Q300" s="509"/>
      <c r="R300" s="509"/>
      <c r="S300" s="509"/>
      <c r="T300" s="509"/>
      <c r="U300" s="509"/>
      <c r="V300" s="509"/>
      <c r="W300" s="514"/>
      <c r="X300" s="514"/>
      <c r="Y300" s="514"/>
      <c r="Z300" s="514"/>
      <c r="AA300" s="514"/>
      <c r="AB300" s="514"/>
      <c r="AC300" s="514"/>
      <c r="AD300" s="514"/>
      <c r="AE300" s="514"/>
      <c r="AF300" s="514"/>
      <c r="AG300" s="514"/>
      <c r="AH300" s="514"/>
      <c r="AI300" s="514"/>
      <c r="AJ300" s="514"/>
      <c r="AK300" s="514"/>
      <c r="AL300" s="514"/>
      <c r="AM300" s="514"/>
      <c r="AN300" s="514"/>
      <c r="AO300" s="514"/>
      <c r="AP300" s="514"/>
      <c r="AQ300" s="514"/>
      <c r="AR300" s="514"/>
      <c r="AS300" s="514"/>
      <c r="AT300" s="514"/>
      <c r="AU300" s="514"/>
      <c r="AV300" s="514"/>
      <c r="AW300" s="514"/>
      <c r="AX300" s="514"/>
      <c r="AY300" s="514"/>
      <c r="AZ300" s="514"/>
      <c r="BA300" s="514"/>
      <c r="BB300" s="514"/>
      <c r="BC300" s="514"/>
      <c r="BD300" s="514"/>
      <c r="BE300" s="514"/>
      <c r="BF300" s="514"/>
      <c r="BG300" s="514"/>
      <c r="BH300" s="514"/>
      <c r="BI300" s="514"/>
      <c r="BJ300" s="514"/>
      <c r="BK300" s="514"/>
      <c r="BL300" s="514"/>
      <c r="BM300" s="514"/>
      <c r="BN300" s="514"/>
      <c r="BO300" s="514"/>
      <c r="BP300" s="514"/>
      <c r="BQ300" s="514"/>
    </row>
    <row r="301" spans="1:69" s="67" customFormat="1" ht="15" customHeight="1">
      <c r="A301" s="514"/>
      <c r="B301" s="518"/>
      <c r="C301" s="514"/>
      <c r="D301" s="514"/>
      <c r="E301" s="514"/>
      <c r="F301" s="511"/>
      <c r="G301" s="514"/>
      <c r="H301" s="514"/>
      <c r="I301" s="515"/>
      <c r="J301" s="514"/>
      <c r="K301" s="516"/>
      <c r="L301" s="514"/>
      <c r="M301" s="556"/>
      <c r="N301" s="554"/>
      <c r="O301" s="554"/>
      <c r="P301" s="509"/>
      <c r="Q301" s="509"/>
      <c r="R301" s="509"/>
      <c r="S301" s="509"/>
      <c r="T301" s="509"/>
      <c r="U301" s="509"/>
      <c r="V301" s="509"/>
      <c r="W301" s="514"/>
      <c r="X301" s="514"/>
      <c r="Y301" s="514"/>
      <c r="Z301" s="514"/>
      <c r="AA301" s="514"/>
      <c r="AB301" s="514"/>
      <c r="AC301" s="514"/>
      <c r="AD301" s="514"/>
      <c r="AE301" s="514"/>
      <c r="AF301" s="514"/>
      <c r="AG301" s="514"/>
      <c r="AH301" s="514"/>
      <c r="AI301" s="514"/>
      <c r="AJ301" s="514"/>
      <c r="AK301" s="514"/>
      <c r="AL301" s="514"/>
      <c r="AM301" s="514"/>
      <c r="AN301" s="514"/>
      <c r="AO301" s="514"/>
      <c r="AP301" s="514"/>
      <c r="AQ301" s="514"/>
      <c r="AR301" s="514"/>
      <c r="AS301" s="514"/>
      <c r="AT301" s="514"/>
      <c r="AU301" s="514"/>
      <c r="AV301" s="514"/>
      <c r="AW301" s="514"/>
      <c r="AX301" s="514"/>
      <c r="AY301" s="514"/>
      <c r="AZ301" s="514"/>
      <c r="BA301" s="514"/>
      <c r="BB301" s="514"/>
      <c r="BC301" s="514"/>
      <c r="BD301" s="514"/>
      <c r="BE301" s="514"/>
      <c r="BF301" s="514"/>
      <c r="BG301" s="514"/>
      <c r="BH301" s="514"/>
      <c r="BI301" s="514"/>
      <c r="BJ301" s="514"/>
      <c r="BK301" s="514"/>
      <c r="BL301" s="514"/>
      <c r="BM301" s="514"/>
      <c r="BN301" s="514"/>
      <c r="BO301" s="514"/>
      <c r="BP301" s="514"/>
      <c r="BQ301" s="514"/>
    </row>
    <row r="302" spans="1:69" s="4" customFormat="1" ht="15" customHeight="1">
      <c r="A302" s="514"/>
      <c r="B302" s="518"/>
      <c r="C302" s="514"/>
      <c r="D302" s="514"/>
      <c r="E302" s="514"/>
      <c r="F302" s="511"/>
      <c r="G302" s="514"/>
      <c r="H302" s="514"/>
      <c r="I302" s="515"/>
      <c r="J302" s="514"/>
      <c r="K302" s="516"/>
      <c r="L302" s="514"/>
      <c r="M302" s="554"/>
      <c r="N302" s="554"/>
      <c r="O302" s="554"/>
      <c r="P302" s="509"/>
      <c r="Q302" s="509"/>
      <c r="R302" s="509"/>
      <c r="S302" s="509"/>
      <c r="T302" s="509"/>
      <c r="U302" s="509"/>
      <c r="V302" s="509"/>
      <c r="W302" s="509"/>
      <c r="X302" s="509"/>
      <c r="Y302" s="509"/>
      <c r="Z302" s="509"/>
      <c r="AA302" s="509"/>
      <c r="AB302" s="509"/>
      <c r="AC302" s="509"/>
      <c r="AD302" s="509"/>
      <c r="AE302" s="509"/>
      <c r="AF302" s="509"/>
      <c r="AG302" s="509"/>
      <c r="AH302" s="509"/>
      <c r="AI302" s="509"/>
      <c r="AJ302" s="509"/>
      <c r="AK302" s="509"/>
      <c r="AL302" s="509"/>
      <c r="AM302" s="509"/>
      <c r="AN302" s="509"/>
      <c r="AO302" s="509"/>
      <c r="AP302" s="509"/>
      <c r="AQ302" s="509"/>
      <c r="AR302" s="509"/>
      <c r="AS302" s="509"/>
      <c r="AT302" s="509"/>
      <c r="AU302" s="509"/>
      <c r="AV302" s="509"/>
      <c r="AW302" s="509"/>
      <c r="AX302" s="509"/>
      <c r="AY302" s="509"/>
      <c r="AZ302" s="509"/>
      <c r="BA302" s="509"/>
      <c r="BB302" s="509"/>
      <c r="BC302" s="509"/>
      <c r="BD302" s="509"/>
      <c r="BE302" s="509"/>
      <c r="BF302" s="509"/>
      <c r="BG302" s="509"/>
      <c r="BH302" s="509"/>
      <c r="BI302" s="509"/>
      <c r="BJ302" s="509"/>
      <c r="BK302" s="509"/>
      <c r="BL302" s="509"/>
      <c r="BM302" s="509"/>
      <c r="BN302" s="509"/>
      <c r="BO302" s="509"/>
      <c r="BP302" s="509"/>
      <c r="BQ302" s="509"/>
    </row>
    <row r="303" spans="1:69" s="4" customFormat="1" ht="15" customHeight="1">
      <c r="A303" s="514"/>
      <c r="B303" s="518"/>
      <c r="C303" s="514"/>
      <c r="D303" s="514"/>
      <c r="E303" s="514"/>
      <c r="F303" s="511"/>
      <c r="G303" s="514"/>
      <c r="H303" s="514"/>
      <c r="I303" s="515"/>
      <c r="J303" s="514"/>
      <c r="K303" s="516"/>
      <c r="L303" s="514"/>
      <c r="M303" s="554"/>
      <c r="N303" s="554"/>
      <c r="O303" s="554"/>
      <c r="P303" s="509"/>
      <c r="Q303" s="509"/>
      <c r="R303" s="509"/>
      <c r="S303" s="509"/>
      <c r="T303" s="509"/>
      <c r="U303" s="509"/>
      <c r="V303" s="509"/>
      <c r="W303" s="509"/>
      <c r="X303" s="509"/>
      <c r="Y303" s="509"/>
      <c r="Z303" s="509"/>
      <c r="AA303" s="509"/>
      <c r="AB303" s="509"/>
      <c r="AC303" s="509"/>
      <c r="AD303" s="509"/>
      <c r="AE303" s="509"/>
      <c r="AF303" s="509"/>
      <c r="AG303" s="509"/>
      <c r="AH303" s="509"/>
      <c r="AI303" s="509"/>
      <c r="AJ303" s="509"/>
      <c r="AK303" s="509"/>
      <c r="AL303" s="509"/>
      <c r="AM303" s="509"/>
      <c r="AN303" s="509"/>
      <c r="AO303" s="509"/>
      <c r="AP303" s="509"/>
      <c r="AQ303" s="509"/>
      <c r="AR303" s="509"/>
      <c r="AS303" s="509"/>
      <c r="AT303" s="509"/>
      <c r="AU303" s="509"/>
      <c r="AV303" s="509"/>
      <c r="AW303" s="509"/>
      <c r="AX303" s="509"/>
      <c r="AY303" s="509"/>
      <c r="AZ303" s="509"/>
      <c r="BA303" s="509"/>
      <c r="BB303" s="509"/>
      <c r="BC303" s="509"/>
      <c r="BD303" s="509"/>
      <c r="BE303" s="509"/>
      <c r="BF303" s="509"/>
      <c r="BG303" s="509"/>
      <c r="BH303" s="509"/>
      <c r="BI303" s="509"/>
      <c r="BJ303" s="509"/>
      <c r="BK303" s="509"/>
      <c r="BL303" s="509"/>
      <c r="BM303" s="509"/>
      <c r="BN303" s="509"/>
      <c r="BO303" s="509"/>
      <c r="BP303" s="509"/>
      <c r="BQ303" s="509"/>
    </row>
    <row r="304" spans="1:69" s="4" customFormat="1" ht="15" customHeight="1">
      <c r="A304" s="514"/>
      <c r="B304" s="518"/>
      <c r="C304" s="514"/>
      <c r="D304" s="514"/>
      <c r="E304" s="514"/>
      <c r="F304" s="511"/>
      <c r="G304" s="514"/>
      <c r="H304" s="514"/>
      <c r="I304" s="515"/>
      <c r="J304" s="514"/>
      <c r="K304" s="516"/>
      <c r="L304" s="514"/>
      <c r="M304" s="554"/>
      <c r="N304" s="554"/>
      <c r="O304" s="556"/>
      <c r="P304" s="514"/>
      <c r="Q304" s="509"/>
      <c r="R304" s="509"/>
      <c r="S304" s="509"/>
      <c r="T304" s="509"/>
      <c r="U304" s="509"/>
      <c r="V304" s="509"/>
      <c r="W304" s="509"/>
      <c r="X304" s="509"/>
      <c r="Y304" s="509"/>
      <c r="Z304" s="509"/>
      <c r="AA304" s="509"/>
      <c r="AB304" s="509"/>
      <c r="AC304" s="509"/>
      <c r="AD304" s="509"/>
      <c r="AE304" s="509"/>
      <c r="AF304" s="509"/>
      <c r="AG304" s="509"/>
      <c r="AH304" s="509"/>
      <c r="AI304" s="509"/>
      <c r="AJ304" s="509"/>
      <c r="AK304" s="509"/>
      <c r="AL304" s="509"/>
      <c r="AM304" s="509"/>
      <c r="AN304" s="509"/>
      <c r="AO304" s="509"/>
      <c r="AP304" s="509"/>
      <c r="AQ304" s="509"/>
      <c r="AR304" s="509"/>
      <c r="AS304" s="509"/>
      <c r="AT304" s="509"/>
      <c r="AU304" s="509"/>
      <c r="AV304" s="509"/>
      <c r="AW304" s="509"/>
      <c r="AX304" s="509"/>
      <c r="AY304" s="509"/>
      <c r="AZ304" s="509"/>
      <c r="BA304" s="509"/>
      <c r="BB304" s="509"/>
      <c r="BC304" s="509"/>
      <c r="BD304" s="509"/>
      <c r="BE304" s="509"/>
      <c r="BF304" s="509"/>
      <c r="BG304" s="509"/>
      <c r="BH304" s="509"/>
      <c r="BI304" s="509"/>
      <c r="BJ304" s="509"/>
      <c r="BK304" s="509"/>
      <c r="BL304" s="509"/>
      <c r="BM304" s="509"/>
      <c r="BN304" s="509"/>
      <c r="BO304" s="509"/>
      <c r="BP304" s="509"/>
      <c r="BQ304" s="509"/>
    </row>
    <row r="305" spans="1:69" s="4" customFormat="1" ht="15" customHeight="1">
      <c r="A305" s="514"/>
      <c r="B305" s="518"/>
      <c r="C305" s="514"/>
      <c r="D305" s="514"/>
      <c r="E305" s="514"/>
      <c r="F305" s="511"/>
      <c r="G305" s="514"/>
      <c r="H305" s="514"/>
      <c r="I305" s="515"/>
      <c r="J305" s="514"/>
      <c r="K305" s="516"/>
      <c r="L305" s="514"/>
      <c r="M305" s="554"/>
      <c r="N305" s="554"/>
      <c r="O305" s="556"/>
      <c r="P305" s="514"/>
      <c r="Q305" s="509"/>
      <c r="R305" s="509"/>
      <c r="S305" s="509"/>
      <c r="T305" s="509"/>
      <c r="U305" s="509"/>
      <c r="V305" s="509"/>
      <c r="W305" s="509"/>
      <c r="X305" s="509"/>
      <c r="Y305" s="509"/>
      <c r="Z305" s="509"/>
      <c r="AA305" s="509"/>
      <c r="AB305" s="509"/>
      <c r="AC305" s="509"/>
      <c r="AD305" s="509"/>
      <c r="AE305" s="509"/>
      <c r="AF305" s="509"/>
      <c r="AG305" s="509"/>
      <c r="AH305" s="509"/>
      <c r="AI305" s="509"/>
      <c r="AJ305" s="509"/>
      <c r="AK305" s="509"/>
      <c r="AL305" s="509"/>
      <c r="AM305" s="509"/>
      <c r="AN305" s="509"/>
      <c r="AO305" s="509"/>
      <c r="AP305" s="509"/>
      <c r="AQ305" s="509"/>
      <c r="AR305" s="509"/>
      <c r="AS305" s="509"/>
      <c r="AT305" s="509"/>
      <c r="AU305" s="509"/>
      <c r="AV305" s="509"/>
      <c r="AW305" s="509"/>
      <c r="AX305" s="509"/>
      <c r="AY305" s="509"/>
      <c r="AZ305" s="509"/>
      <c r="BA305" s="509"/>
      <c r="BB305" s="509"/>
      <c r="BC305" s="509"/>
      <c r="BD305" s="509"/>
      <c r="BE305" s="509"/>
      <c r="BF305" s="509"/>
      <c r="BG305" s="509"/>
      <c r="BH305" s="509"/>
      <c r="BI305" s="509"/>
      <c r="BJ305" s="509"/>
      <c r="BK305" s="509"/>
      <c r="BL305" s="509"/>
      <c r="BM305" s="509"/>
      <c r="BN305" s="509"/>
      <c r="BO305" s="509"/>
      <c r="BP305" s="509"/>
      <c r="BQ305" s="509"/>
    </row>
    <row r="306" spans="1:69" s="4" customFormat="1" ht="15" customHeight="1">
      <c r="A306" s="514"/>
      <c r="B306" s="518"/>
      <c r="C306" s="514"/>
      <c r="D306" s="514"/>
      <c r="E306" s="514"/>
      <c r="F306" s="511"/>
      <c r="G306" s="514"/>
      <c r="H306" s="514"/>
      <c r="I306" s="515"/>
      <c r="J306" s="514"/>
      <c r="K306" s="516"/>
      <c r="L306" s="514"/>
      <c r="M306" s="554"/>
      <c r="N306" s="554"/>
      <c r="O306" s="556"/>
      <c r="P306" s="514"/>
      <c r="Q306" s="514"/>
      <c r="R306" s="514"/>
      <c r="S306" s="514"/>
      <c r="T306" s="514"/>
      <c r="U306" s="514"/>
      <c r="V306" s="514"/>
      <c r="W306" s="509"/>
      <c r="X306" s="509"/>
      <c r="Y306" s="509"/>
      <c r="Z306" s="509"/>
      <c r="AA306" s="509"/>
      <c r="AB306" s="509"/>
      <c r="AC306" s="509"/>
      <c r="AD306" s="509"/>
      <c r="AE306" s="509"/>
      <c r="AF306" s="509"/>
      <c r="AG306" s="509"/>
      <c r="AH306" s="509"/>
      <c r="AI306" s="509"/>
      <c r="AJ306" s="509"/>
      <c r="AK306" s="509"/>
      <c r="AL306" s="509"/>
      <c r="AM306" s="509"/>
      <c r="AN306" s="509"/>
      <c r="AO306" s="509"/>
      <c r="AP306" s="509"/>
      <c r="AQ306" s="509"/>
      <c r="AR306" s="509"/>
      <c r="AS306" s="509"/>
      <c r="AT306" s="509"/>
      <c r="AU306" s="509"/>
      <c r="AV306" s="509"/>
      <c r="AW306" s="509"/>
      <c r="AX306" s="509"/>
      <c r="AY306" s="509"/>
      <c r="AZ306" s="509"/>
      <c r="BA306" s="509"/>
      <c r="BB306" s="509"/>
      <c r="BC306" s="509"/>
      <c r="BD306" s="509"/>
      <c r="BE306" s="509"/>
      <c r="BF306" s="509"/>
      <c r="BG306" s="509"/>
      <c r="BH306" s="509"/>
      <c r="BI306" s="509"/>
      <c r="BJ306" s="509"/>
      <c r="BK306" s="509"/>
      <c r="BL306" s="509"/>
      <c r="BM306" s="509"/>
      <c r="BN306" s="509"/>
      <c r="BO306" s="509"/>
      <c r="BP306" s="509"/>
      <c r="BQ306" s="509"/>
    </row>
    <row r="307" spans="1:69" s="4" customFormat="1" ht="15" customHeight="1">
      <c r="A307" s="514"/>
      <c r="B307" s="518"/>
      <c r="C307" s="514"/>
      <c r="D307" s="514"/>
      <c r="E307" s="514"/>
      <c r="F307" s="511"/>
      <c r="G307" s="514"/>
      <c r="H307" s="514"/>
      <c r="I307" s="515"/>
      <c r="J307" s="514"/>
      <c r="K307" s="516"/>
      <c r="L307" s="514"/>
      <c r="M307" s="554"/>
      <c r="N307" s="554"/>
      <c r="O307" s="556"/>
      <c r="P307" s="514"/>
      <c r="Q307" s="514"/>
      <c r="R307" s="514"/>
      <c r="S307" s="514"/>
      <c r="T307" s="514"/>
      <c r="U307" s="514"/>
      <c r="V307" s="514"/>
      <c r="W307" s="509"/>
      <c r="X307" s="509"/>
      <c r="Y307" s="509"/>
      <c r="Z307" s="509"/>
      <c r="AA307" s="509"/>
      <c r="AB307" s="509"/>
      <c r="AC307" s="509"/>
      <c r="AD307" s="509"/>
      <c r="AE307" s="509"/>
      <c r="AF307" s="509"/>
      <c r="AG307" s="509"/>
      <c r="AH307" s="509"/>
      <c r="AI307" s="509"/>
      <c r="AJ307" s="509"/>
      <c r="AK307" s="509"/>
      <c r="AL307" s="509"/>
      <c r="AM307" s="509"/>
      <c r="AN307" s="509"/>
      <c r="AO307" s="509"/>
      <c r="AP307" s="509"/>
      <c r="AQ307" s="509"/>
      <c r="AR307" s="509"/>
      <c r="AS307" s="509"/>
      <c r="AT307" s="509"/>
      <c r="AU307" s="509"/>
      <c r="AV307" s="509"/>
      <c r="AW307" s="509"/>
      <c r="AX307" s="509"/>
      <c r="AY307" s="509"/>
      <c r="AZ307" s="509"/>
      <c r="BA307" s="509"/>
      <c r="BB307" s="509"/>
      <c r="BC307" s="509"/>
      <c r="BD307" s="509"/>
      <c r="BE307" s="509"/>
      <c r="BF307" s="509"/>
      <c r="BG307" s="509"/>
      <c r="BH307" s="509"/>
      <c r="BI307" s="509"/>
      <c r="BJ307" s="509"/>
      <c r="BK307" s="509"/>
      <c r="BL307" s="509"/>
      <c r="BM307" s="509"/>
      <c r="BN307" s="509"/>
      <c r="BO307" s="509"/>
      <c r="BP307" s="509"/>
      <c r="BQ307" s="509"/>
    </row>
    <row r="308" spans="1:69" s="4" customFormat="1" ht="15" customHeight="1">
      <c r="A308" s="514"/>
      <c r="B308" s="518"/>
      <c r="C308" s="514"/>
      <c r="D308" s="514"/>
      <c r="E308" s="514"/>
      <c r="F308" s="511"/>
      <c r="G308" s="514"/>
      <c r="H308" s="514"/>
      <c r="I308" s="515"/>
      <c r="J308" s="514"/>
      <c r="K308" s="516"/>
      <c r="L308" s="514"/>
      <c r="M308" s="554"/>
      <c r="N308" s="554"/>
      <c r="O308" s="556"/>
      <c r="P308" s="514"/>
      <c r="Q308" s="514"/>
      <c r="R308" s="514"/>
      <c r="S308" s="514"/>
      <c r="T308" s="514"/>
      <c r="U308" s="514"/>
      <c r="V308" s="514"/>
      <c r="W308" s="509"/>
      <c r="X308" s="509"/>
      <c r="Y308" s="509"/>
      <c r="Z308" s="509"/>
      <c r="AA308" s="509"/>
      <c r="AB308" s="509"/>
      <c r="AC308" s="509"/>
      <c r="AD308" s="509"/>
      <c r="AE308" s="509"/>
      <c r="AF308" s="509"/>
      <c r="AG308" s="509"/>
      <c r="AH308" s="509"/>
      <c r="AI308" s="509"/>
      <c r="AJ308" s="509"/>
      <c r="AK308" s="509"/>
      <c r="AL308" s="509"/>
      <c r="AM308" s="509"/>
      <c r="AN308" s="509"/>
      <c r="AO308" s="509"/>
      <c r="AP308" s="509"/>
      <c r="AQ308" s="509"/>
      <c r="AR308" s="509"/>
      <c r="AS308" s="509"/>
      <c r="AT308" s="509"/>
      <c r="AU308" s="509"/>
      <c r="AV308" s="509"/>
      <c r="AW308" s="509"/>
      <c r="AX308" s="509"/>
      <c r="AY308" s="509"/>
      <c r="AZ308" s="509"/>
      <c r="BA308" s="509"/>
      <c r="BB308" s="509"/>
      <c r="BC308" s="509"/>
      <c r="BD308" s="509"/>
      <c r="BE308" s="509"/>
      <c r="BF308" s="509"/>
      <c r="BG308" s="509"/>
      <c r="BH308" s="509"/>
      <c r="BI308" s="509"/>
      <c r="BJ308" s="509"/>
      <c r="BK308" s="509"/>
      <c r="BL308" s="509"/>
      <c r="BM308" s="509"/>
      <c r="BN308" s="509"/>
      <c r="BO308" s="509"/>
      <c r="BP308" s="509"/>
      <c r="BQ308" s="509"/>
    </row>
    <row r="309" spans="1:69" s="4" customFormat="1" ht="15" customHeight="1">
      <c r="A309" s="514"/>
      <c r="B309" s="518"/>
      <c r="C309" s="514"/>
      <c r="D309" s="514"/>
      <c r="E309" s="514"/>
      <c r="F309" s="511"/>
      <c r="G309" s="514"/>
      <c r="H309" s="514"/>
      <c r="I309" s="515"/>
      <c r="J309" s="514"/>
      <c r="K309" s="516"/>
      <c r="L309" s="514"/>
      <c r="M309" s="554"/>
      <c r="N309" s="554"/>
      <c r="O309" s="556"/>
      <c r="P309" s="514"/>
      <c r="Q309" s="514"/>
      <c r="R309" s="514"/>
      <c r="S309" s="514"/>
      <c r="T309" s="514"/>
      <c r="U309" s="514"/>
      <c r="V309" s="514"/>
      <c r="W309" s="509"/>
      <c r="X309" s="509"/>
      <c r="Y309" s="509"/>
      <c r="Z309" s="509"/>
      <c r="AA309" s="509"/>
      <c r="AB309" s="509"/>
      <c r="AC309" s="509"/>
      <c r="AD309" s="509"/>
      <c r="AE309" s="509"/>
      <c r="AF309" s="509"/>
      <c r="AG309" s="509"/>
      <c r="AH309" s="509"/>
      <c r="AI309" s="509"/>
      <c r="AJ309" s="509"/>
      <c r="AK309" s="509"/>
      <c r="AL309" s="509"/>
      <c r="AM309" s="509"/>
      <c r="AN309" s="509"/>
      <c r="AO309" s="509"/>
      <c r="AP309" s="509"/>
      <c r="AQ309" s="509"/>
      <c r="AR309" s="509"/>
      <c r="AS309" s="509"/>
      <c r="AT309" s="509"/>
      <c r="AU309" s="509"/>
      <c r="AV309" s="509"/>
      <c r="AW309" s="509"/>
      <c r="AX309" s="509"/>
      <c r="AY309" s="509"/>
      <c r="AZ309" s="509"/>
      <c r="BA309" s="509"/>
      <c r="BB309" s="509"/>
      <c r="BC309" s="509"/>
      <c r="BD309" s="509"/>
      <c r="BE309" s="509"/>
      <c r="BF309" s="509"/>
      <c r="BG309" s="509"/>
      <c r="BH309" s="509"/>
      <c r="BI309" s="509"/>
      <c r="BJ309" s="509"/>
      <c r="BK309" s="509"/>
      <c r="BL309" s="509"/>
      <c r="BM309" s="509"/>
      <c r="BN309" s="509"/>
      <c r="BO309" s="509"/>
      <c r="BP309" s="509"/>
      <c r="BQ309" s="509"/>
    </row>
    <row r="310" spans="1:69" s="4" customFormat="1" ht="15" customHeight="1">
      <c r="A310" s="514"/>
      <c r="B310" s="518"/>
      <c r="C310" s="514"/>
      <c r="D310" s="514"/>
      <c r="E310" s="514"/>
      <c r="F310" s="511"/>
      <c r="G310" s="514"/>
      <c r="H310" s="514"/>
      <c r="I310" s="515"/>
      <c r="J310" s="514"/>
      <c r="K310" s="516"/>
      <c r="L310" s="514"/>
      <c r="M310" s="554"/>
      <c r="N310" s="555"/>
      <c r="O310" s="556"/>
      <c r="P310" s="514"/>
      <c r="Q310" s="514"/>
      <c r="R310" s="514"/>
      <c r="S310" s="514"/>
      <c r="T310" s="514"/>
      <c r="U310" s="514"/>
      <c r="V310" s="514"/>
      <c r="W310" s="509"/>
      <c r="X310" s="509"/>
      <c r="Y310" s="509"/>
      <c r="Z310" s="509"/>
      <c r="AA310" s="509"/>
      <c r="AB310" s="509"/>
      <c r="AC310" s="509"/>
      <c r="AD310" s="509"/>
      <c r="AE310" s="509"/>
      <c r="AF310" s="509"/>
      <c r="AG310" s="509"/>
      <c r="AH310" s="509"/>
      <c r="AI310" s="509"/>
      <c r="AJ310" s="509"/>
      <c r="AK310" s="509"/>
      <c r="AL310" s="509"/>
      <c r="AM310" s="509"/>
      <c r="AN310" s="509"/>
      <c r="AO310" s="509"/>
      <c r="AP310" s="509"/>
      <c r="AQ310" s="509"/>
      <c r="AR310" s="509"/>
      <c r="AS310" s="509"/>
      <c r="AT310" s="509"/>
      <c r="AU310" s="509"/>
      <c r="AV310" s="509"/>
      <c r="AW310" s="509"/>
      <c r="AX310" s="509"/>
      <c r="AY310" s="509"/>
      <c r="AZ310" s="509"/>
      <c r="BA310" s="509"/>
      <c r="BB310" s="509"/>
      <c r="BC310" s="509"/>
      <c r="BD310" s="509"/>
      <c r="BE310" s="509"/>
      <c r="BF310" s="509"/>
      <c r="BG310" s="509"/>
      <c r="BH310" s="509"/>
      <c r="BI310" s="509"/>
      <c r="BJ310" s="509"/>
      <c r="BK310" s="509"/>
      <c r="BL310" s="509"/>
      <c r="BM310" s="509"/>
      <c r="BN310" s="509"/>
      <c r="BO310" s="509"/>
      <c r="BP310" s="509"/>
      <c r="BQ310" s="509"/>
    </row>
    <row r="311" spans="1:69" s="4" customFormat="1" ht="18.75" customHeight="1">
      <c r="A311" s="514"/>
      <c r="B311" s="518"/>
      <c r="C311" s="514"/>
      <c r="D311" s="514"/>
      <c r="E311" s="514"/>
      <c r="F311" s="511"/>
      <c r="G311" s="514"/>
      <c r="H311" s="514"/>
      <c r="I311" s="515"/>
      <c r="J311" s="514"/>
      <c r="K311" s="516"/>
      <c r="L311" s="514"/>
      <c r="M311" s="554"/>
      <c r="N311" s="555"/>
      <c r="O311" s="556"/>
      <c r="P311" s="514"/>
      <c r="Q311" s="514"/>
      <c r="R311" s="514"/>
      <c r="S311" s="514"/>
      <c r="T311" s="514"/>
      <c r="U311" s="514"/>
      <c r="V311" s="514"/>
      <c r="W311" s="509"/>
      <c r="X311" s="509"/>
      <c r="Y311" s="509"/>
      <c r="Z311" s="509"/>
      <c r="AA311" s="509"/>
      <c r="AB311" s="509"/>
      <c r="AC311" s="509"/>
      <c r="AD311" s="509"/>
      <c r="AE311" s="509"/>
      <c r="AF311" s="509"/>
      <c r="AG311" s="509"/>
      <c r="AH311" s="509"/>
      <c r="AI311" s="509"/>
      <c r="AJ311" s="509"/>
      <c r="AK311" s="509"/>
      <c r="AL311" s="509"/>
      <c r="AM311" s="509"/>
      <c r="AN311" s="509"/>
      <c r="AO311" s="509"/>
      <c r="AP311" s="509"/>
      <c r="AQ311" s="509"/>
      <c r="AR311" s="509"/>
      <c r="AS311" s="509"/>
      <c r="AT311" s="509"/>
      <c r="AU311" s="509"/>
      <c r="AV311" s="509"/>
      <c r="AW311" s="509"/>
      <c r="AX311" s="509"/>
      <c r="AY311" s="509"/>
      <c r="AZ311" s="509"/>
      <c r="BA311" s="509"/>
      <c r="BB311" s="509"/>
      <c r="BC311" s="509"/>
      <c r="BD311" s="509"/>
      <c r="BE311" s="509"/>
      <c r="BF311" s="509"/>
      <c r="BG311" s="509"/>
      <c r="BH311" s="509"/>
      <c r="BI311" s="509"/>
      <c r="BJ311" s="509"/>
      <c r="BK311" s="509"/>
      <c r="BL311" s="509"/>
      <c r="BM311" s="509"/>
      <c r="BN311" s="509"/>
      <c r="BO311" s="509"/>
      <c r="BP311" s="509"/>
      <c r="BQ311" s="509"/>
    </row>
    <row r="312" spans="1:69" s="67" customFormat="1" ht="18.75" customHeight="1">
      <c r="A312" s="514"/>
      <c r="B312" s="518"/>
      <c r="C312" s="514"/>
      <c r="D312" s="514"/>
      <c r="E312" s="514"/>
      <c r="F312" s="511"/>
      <c r="G312" s="514"/>
      <c r="H312" s="514"/>
      <c r="I312" s="515"/>
      <c r="J312" s="514"/>
      <c r="K312" s="516"/>
      <c r="L312" s="514"/>
      <c r="M312" s="556"/>
      <c r="N312" s="555"/>
      <c r="O312" s="556"/>
      <c r="P312" s="514"/>
      <c r="Q312" s="514"/>
      <c r="R312" s="514"/>
      <c r="S312" s="514"/>
      <c r="T312" s="514"/>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4"/>
      <c r="AU312" s="514"/>
      <c r="AV312" s="514"/>
      <c r="AW312" s="514"/>
      <c r="AX312" s="514"/>
      <c r="AY312" s="514"/>
      <c r="AZ312" s="514"/>
      <c r="BA312" s="514"/>
      <c r="BB312" s="514"/>
      <c r="BC312" s="514"/>
      <c r="BD312" s="514"/>
      <c r="BE312" s="514"/>
      <c r="BF312" s="514"/>
      <c r="BG312" s="514"/>
      <c r="BH312" s="514"/>
      <c r="BI312" s="514"/>
      <c r="BJ312" s="514"/>
      <c r="BK312" s="514"/>
      <c r="BL312" s="514"/>
      <c r="BM312" s="514"/>
      <c r="BN312" s="514"/>
      <c r="BO312" s="514"/>
      <c r="BP312" s="514"/>
      <c r="BQ312" s="514"/>
    </row>
    <row r="313" spans="1:69" s="67" customFormat="1" ht="11.25" customHeight="1">
      <c r="A313" s="514"/>
      <c r="B313" s="518"/>
      <c r="C313" s="514"/>
      <c r="D313" s="514"/>
      <c r="E313" s="514"/>
      <c r="F313" s="511"/>
      <c r="G313" s="514"/>
      <c r="H313" s="514"/>
      <c r="I313" s="515"/>
      <c r="J313" s="514"/>
      <c r="K313" s="516"/>
      <c r="L313" s="514"/>
      <c r="M313" s="556"/>
      <c r="N313" s="556"/>
      <c r="O313" s="556"/>
      <c r="P313" s="514"/>
      <c r="Q313" s="514"/>
      <c r="R313" s="514"/>
      <c r="S313" s="514"/>
      <c r="T313" s="514"/>
      <c r="U313" s="514"/>
      <c r="V313" s="514"/>
      <c r="W313" s="514"/>
      <c r="X313" s="514"/>
      <c r="Y313" s="514"/>
      <c r="Z313" s="514"/>
      <c r="AA313" s="514"/>
      <c r="AB313" s="514"/>
      <c r="AC313" s="514"/>
      <c r="AD313" s="514"/>
      <c r="AE313" s="514"/>
      <c r="AF313" s="514"/>
      <c r="AG313" s="514"/>
      <c r="AH313" s="514"/>
      <c r="AI313" s="514"/>
      <c r="AJ313" s="514"/>
      <c r="AK313" s="514"/>
      <c r="AL313" s="514"/>
      <c r="AM313" s="514"/>
      <c r="AN313" s="514"/>
      <c r="AO313" s="514"/>
      <c r="AP313" s="514"/>
      <c r="AQ313" s="514"/>
      <c r="AR313" s="514"/>
      <c r="AS313" s="514"/>
      <c r="AT313" s="514"/>
      <c r="AU313" s="514"/>
      <c r="AV313" s="514"/>
      <c r="AW313" s="514"/>
      <c r="AX313" s="514"/>
      <c r="AY313" s="514"/>
      <c r="AZ313" s="514"/>
      <c r="BA313" s="514"/>
      <c r="BB313" s="514"/>
      <c r="BC313" s="514"/>
      <c r="BD313" s="514"/>
      <c r="BE313" s="514"/>
      <c r="BF313" s="514"/>
      <c r="BG313" s="514"/>
      <c r="BH313" s="514"/>
      <c r="BI313" s="514"/>
      <c r="BJ313" s="514"/>
      <c r="BK313" s="514"/>
      <c r="BL313" s="514"/>
      <c r="BM313" s="514"/>
      <c r="BN313" s="514"/>
      <c r="BO313" s="514"/>
      <c r="BP313" s="514"/>
      <c r="BQ313" s="514"/>
    </row>
    <row r="314" spans="1:69" s="67" customFormat="1" ht="18.75" customHeight="1">
      <c r="A314" s="514"/>
      <c r="B314" s="518"/>
      <c r="C314" s="514"/>
      <c r="D314" s="514"/>
      <c r="E314" s="514"/>
      <c r="F314" s="511"/>
      <c r="G314" s="514"/>
      <c r="H314" s="514"/>
      <c r="I314" s="515"/>
      <c r="J314" s="514"/>
      <c r="K314" s="516"/>
      <c r="L314" s="514"/>
      <c r="M314" s="556"/>
      <c r="N314" s="554"/>
      <c r="O314" s="556"/>
      <c r="P314" s="514"/>
      <c r="Q314" s="514"/>
      <c r="R314" s="514"/>
      <c r="S314" s="514"/>
      <c r="T314" s="514"/>
      <c r="U314" s="514"/>
      <c r="V314" s="514"/>
      <c r="W314" s="514"/>
      <c r="X314" s="514"/>
      <c r="Y314" s="514"/>
      <c r="Z314" s="514"/>
      <c r="AA314" s="514"/>
      <c r="AB314" s="514"/>
      <c r="AC314" s="514"/>
      <c r="AD314" s="514"/>
      <c r="AE314" s="514"/>
      <c r="AF314" s="514"/>
      <c r="AG314" s="514"/>
      <c r="AH314" s="514"/>
      <c r="AI314" s="514"/>
      <c r="AJ314" s="514"/>
      <c r="AK314" s="514"/>
      <c r="AL314" s="514"/>
      <c r="AM314" s="514"/>
      <c r="AN314" s="514"/>
      <c r="AO314" s="514"/>
      <c r="AP314" s="514"/>
      <c r="AQ314" s="514"/>
      <c r="AR314" s="514"/>
      <c r="AS314" s="514"/>
      <c r="AT314" s="514"/>
      <c r="AU314" s="514"/>
      <c r="AV314" s="514"/>
      <c r="AW314" s="514"/>
      <c r="AX314" s="514"/>
      <c r="AY314" s="514"/>
      <c r="AZ314" s="514"/>
      <c r="BA314" s="514"/>
      <c r="BB314" s="514"/>
      <c r="BC314" s="514"/>
      <c r="BD314" s="514"/>
      <c r="BE314" s="514"/>
      <c r="BF314" s="514"/>
      <c r="BG314" s="514"/>
      <c r="BH314" s="514"/>
      <c r="BI314" s="514"/>
      <c r="BJ314" s="514"/>
      <c r="BK314" s="514"/>
      <c r="BL314" s="514"/>
      <c r="BM314" s="514"/>
      <c r="BN314" s="514"/>
      <c r="BO314" s="514"/>
      <c r="BP314" s="514"/>
      <c r="BQ314" s="514"/>
    </row>
    <row r="315" spans="1:69" s="67" customFormat="1" ht="15" customHeight="1">
      <c r="A315" s="514"/>
      <c r="B315" s="518"/>
      <c r="C315" s="514"/>
      <c r="D315" s="514"/>
      <c r="E315" s="514"/>
      <c r="F315" s="511"/>
      <c r="G315" s="514"/>
      <c r="H315" s="514"/>
      <c r="I315" s="515"/>
      <c r="J315" s="514"/>
      <c r="K315" s="516"/>
      <c r="L315" s="514"/>
      <c r="M315" s="556"/>
      <c r="N315" s="554"/>
      <c r="O315" s="556"/>
      <c r="P315" s="514"/>
      <c r="Q315" s="514"/>
      <c r="R315" s="514"/>
      <c r="S315" s="514"/>
      <c r="T315" s="514"/>
      <c r="U315" s="514"/>
      <c r="V315" s="514"/>
      <c r="W315" s="514"/>
      <c r="X315" s="514"/>
      <c r="Y315" s="514"/>
      <c r="Z315" s="514"/>
      <c r="AA315" s="514"/>
      <c r="AB315" s="514"/>
      <c r="AC315" s="514"/>
      <c r="AD315" s="514"/>
      <c r="AE315" s="514"/>
      <c r="AF315" s="514"/>
      <c r="AG315" s="514"/>
      <c r="AH315" s="514"/>
      <c r="AI315" s="514"/>
      <c r="AJ315" s="514"/>
      <c r="AK315" s="514"/>
      <c r="AL315" s="514"/>
      <c r="AM315" s="514"/>
      <c r="AN315" s="514"/>
      <c r="AO315" s="514"/>
      <c r="AP315" s="514"/>
      <c r="AQ315" s="514"/>
      <c r="AR315" s="514"/>
      <c r="AS315" s="514"/>
      <c r="AT315" s="514"/>
      <c r="AU315" s="514"/>
      <c r="AV315" s="514"/>
      <c r="AW315" s="514"/>
      <c r="AX315" s="514"/>
      <c r="AY315" s="514"/>
      <c r="AZ315" s="514"/>
      <c r="BA315" s="514"/>
      <c r="BB315" s="514"/>
      <c r="BC315" s="514"/>
      <c r="BD315" s="514"/>
      <c r="BE315" s="514"/>
      <c r="BF315" s="514"/>
      <c r="BG315" s="514"/>
      <c r="BH315" s="514"/>
      <c r="BI315" s="514"/>
      <c r="BJ315" s="514"/>
      <c r="BK315" s="514"/>
      <c r="BL315" s="514"/>
      <c r="BM315" s="514"/>
      <c r="BN315" s="514"/>
      <c r="BO315" s="514"/>
      <c r="BP315" s="514"/>
      <c r="BQ315" s="514"/>
    </row>
    <row r="316" spans="1:69" s="4" customFormat="1" ht="15" customHeight="1">
      <c r="A316" s="514"/>
      <c r="B316" s="518"/>
      <c r="C316" s="514"/>
      <c r="D316" s="514"/>
      <c r="E316" s="514"/>
      <c r="F316" s="511"/>
      <c r="G316" s="514"/>
      <c r="H316" s="514"/>
      <c r="I316" s="515"/>
      <c r="J316" s="514"/>
      <c r="K316" s="516"/>
      <c r="L316" s="514"/>
      <c r="M316" s="554"/>
      <c r="N316" s="554"/>
      <c r="O316" s="556"/>
      <c r="P316" s="514"/>
      <c r="Q316" s="514"/>
      <c r="R316" s="514"/>
      <c r="S316" s="514"/>
      <c r="T316" s="514"/>
      <c r="U316" s="514"/>
      <c r="V316" s="514"/>
      <c r="W316" s="509"/>
      <c r="X316" s="509"/>
      <c r="Y316" s="509"/>
      <c r="Z316" s="509"/>
      <c r="AA316" s="509"/>
      <c r="AB316" s="509"/>
      <c r="AC316" s="509"/>
      <c r="AD316" s="509"/>
      <c r="AE316" s="509"/>
      <c r="AF316" s="509"/>
      <c r="AG316" s="509"/>
      <c r="AH316" s="509"/>
      <c r="AI316" s="509"/>
      <c r="AJ316" s="509"/>
      <c r="AK316" s="509"/>
      <c r="AL316" s="509"/>
      <c r="AM316" s="509"/>
      <c r="AN316" s="509"/>
      <c r="AO316" s="509"/>
      <c r="AP316" s="509"/>
      <c r="AQ316" s="509"/>
      <c r="AR316" s="509"/>
      <c r="AS316" s="509"/>
      <c r="AT316" s="509"/>
      <c r="AU316" s="509"/>
      <c r="AV316" s="509"/>
      <c r="AW316" s="509"/>
      <c r="AX316" s="509"/>
      <c r="AY316" s="509"/>
      <c r="AZ316" s="509"/>
      <c r="BA316" s="509"/>
      <c r="BB316" s="509"/>
      <c r="BC316" s="509"/>
      <c r="BD316" s="509"/>
      <c r="BE316" s="509"/>
      <c r="BF316" s="509"/>
      <c r="BG316" s="509"/>
      <c r="BH316" s="509"/>
      <c r="BI316" s="509"/>
      <c r="BJ316" s="509"/>
      <c r="BK316" s="509"/>
      <c r="BL316" s="509"/>
      <c r="BM316" s="509"/>
      <c r="BN316" s="509"/>
      <c r="BO316" s="509"/>
      <c r="BP316" s="509"/>
      <c r="BQ316" s="509"/>
    </row>
    <row r="317" spans="1:69" s="4" customFormat="1" ht="15" customHeight="1">
      <c r="A317" s="514"/>
      <c r="B317" s="518"/>
      <c r="C317" s="514"/>
      <c r="D317" s="514"/>
      <c r="E317" s="514"/>
      <c r="F317" s="511"/>
      <c r="G317" s="514"/>
      <c r="H317" s="514"/>
      <c r="I317" s="515"/>
      <c r="J317" s="514"/>
      <c r="K317" s="516"/>
      <c r="L317" s="514"/>
      <c r="M317" s="554"/>
      <c r="N317" s="554"/>
      <c r="O317" s="556"/>
      <c r="P317" s="514"/>
      <c r="Q317" s="514"/>
      <c r="R317" s="514"/>
      <c r="S317" s="514"/>
      <c r="T317" s="514"/>
      <c r="U317" s="514"/>
      <c r="V317" s="514"/>
      <c r="W317" s="509"/>
      <c r="X317" s="509"/>
      <c r="Y317" s="509"/>
      <c r="Z317" s="509"/>
      <c r="AA317" s="509"/>
      <c r="AB317" s="509"/>
      <c r="AC317" s="509"/>
      <c r="AD317" s="509"/>
      <c r="AE317" s="509"/>
      <c r="AF317" s="509"/>
      <c r="AG317" s="509"/>
      <c r="AH317" s="509"/>
      <c r="AI317" s="509"/>
      <c r="AJ317" s="509"/>
      <c r="AK317" s="509"/>
      <c r="AL317" s="509"/>
      <c r="AM317" s="509"/>
      <c r="AN317" s="509"/>
      <c r="AO317" s="509"/>
      <c r="AP317" s="509"/>
      <c r="AQ317" s="509"/>
      <c r="AR317" s="509"/>
      <c r="AS317" s="509"/>
      <c r="AT317" s="509"/>
      <c r="AU317" s="509"/>
      <c r="AV317" s="509"/>
      <c r="AW317" s="509"/>
      <c r="AX317" s="509"/>
      <c r="AY317" s="509"/>
      <c r="AZ317" s="509"/>
      <c r="BA317" s="509"/>
      <c r="BB317" s="509"/>
      <c r="BC317" s="509"/>
      <c r="BD317" s="509"/>
      <c r="BE317" s="509"/>
      <c r="BF317" s="509"/>
      <c r="BG317" s="509"/>
      <c r="BH317" s="509"/>
      <c r="BI317" s="509"/>
      <c r="BJ317" s="509"/>
      <c r="BK317" s="509"/>
      <c r="BL317" s="509"/>
      <c r="BM317" s="509"/>
      <c r="BN317" s="509"/>
      <c r="BO317" s="509"/>
      <c r="BP317" s="509"/>
      <c r="BQ317" s="509"/>
    </row>
    <row r="318" spans="1:69" s="4" customFormat="1" ht="15" customHeight="1">
      <c r="A318" s="514"/>
      <c r="B318" s="518"/>
      <c r="C318" s="514"/>
      <c r="D318" s="514"/>
      <c r="E318" s="514"/>
      <c r="F318" s="511"/>
      <c r="G318" s="514"/>
      <c r="H318" s="514"/>
      <c r="I318" s="515"/>
      <c r="J318" s="514"/>
      <c r="K318" s="516"/>
      <c r="L318" s="514"/>
      <c r="M318" s="554"/>
      <c r="N318" s="554"/>
      <c r="O318" s="556"/>
      <c r="P318" s="514"/>
      <c r="Q318" s="514"/>
      <c r="R318" s="514"/>
      <c r="S318" s="514"/>
      <c r="T318" s="514"/>
      <c r="U318" s="514"/>
      <c r="V318" s="514"/>
      <c r="W318" s="509"/>
      <c r="X318" s="509"/>
      <c r="Y318" s="509"/>
      <c r="Z318" s="509"/>
      <c r="AA318" s="509"/>
      <c r="AB318" s="509"/>
      <c r="AC318" s="509"/>
      <c r="AD318" s="509"/>
      <c r="AE318" s="509"/>
      <c r="AF318" s="509"/>
      <c r="AG318" s="509"/>
      <c r="AH318" s="509"/>
      <c r="AI318" s="509"/>
      <c r="AJ318" s="509"/>
      <c r="AK318" s="509"/>
      <c r="AL318" s="509"/>
      <c r="AM318" s="509"/>
      <c r="AN318" s="509"/>
      <c r="AO318" s="509"/>
      <c r="AP318" s="509"/>
      <c r="AQ318" s="509"/>
      <c r="AR318" s="509"/>
      <c r="AS318" s="509"/>
      <c r="AT318" s="509"/>
      <c r="AU318" s="509"/>
      <c r="AV318" s="509"/>
      <c r="AW318" s="509"/>
      <c r="AX318" s="509"/>
      <c r="AY318" s="509"/>
      <c r="AZ318" s="509"/>
      <c r="BA318" s="509"/>
      <c r="BB318" s="509"/>
      <c r="BC318" s="509"/>
      <c r="BD318" s="509"/>
      <c r="BE318" s="509"/>
      <c r="BF318" s="509"/>
      <c r="BG318" s="509"/>
      <c r="BH318" s="509"/>
      <c r="BI318" s="509"/>
      <c r="BJ318" s="509"/>
      <c r="BK318" s="509"/>
      <c r="BL318" s="509"/>
      <c r="BM318" s="509"/>
      <c r="BN318" s="509"/>
      <c r="BO318" s="509"/>
      <c r="BP318" s="509"/>
      <c r="BQ318" s="509"/>
    </row>
    <row r="319" spans="1:69" s="4" customFormat="1" ht="15" customHeight="1">
      <c r="A319" s="514"/>
      <c r="B319" s="518"/>
      <c r="C319" s="514"/>
      <c r="D319" s="514"/>
      <c r="E319" s="514"/>
      <c r="F319" s="511"/>
      <c r="G319" s="514"/>
      <c r="H319" s="514"/>
      <c r="I319" s="515"/>
      <c r="J319" s="514"/>
      <c r="K319" s="516"/>
      <c r="L319" s="514"/>
      <c r="M319" s="554"/>
      <c r="N319" s="554"/>
      <c r="O319" s="556"/>
      <c r="P319" s="514"/>
      <c r="Q319" s="514"/>
      <c r="R319" s="514"/>
      <c r="S319" s="514"/>
      <c r="T319" s="514"/>
      <c r="U319" s="514"/>
      <c r="V319" s="514"/>
      <c r="W319" s="509"/>
      <c r="X319" s="509"/>
      <c r="Y319" s="509"/>
      <c r="Z319" s="509"/>
      <c r="AA319" s="509"/>
      <c r="AB319" s="509"/>
      <c r="AC319" s="509"/>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09"/>
      <c r="AY319" s="509"/>
      <c r="AZ319" s="509"/>
      <c r="BA319" s="509"/>
      <c r="BB319" s="509"/>
      <c r="BC319" s="509"/>
      <c r="BD319" s="509"/>
      <c r="BE319" s="509"/>
      <c r="BF319" s="509"/>
      <c r="BG319" s="509"/>
      <c r="BH319" s="509"/>
      <c r="BI319" s="509"/>
      <c r="BJ319" s="509"/>
      <c r="BK319" s="509"/>
      <c r="BL319" s="509"/>
      <c r="BM319" s="509"/>
      <c r="BN319" s="509"/>
      <c r="BO319" s="509"/>
      <c r="BP319" s="509"/>
      <c r="BQ319" s="509"/>
    </row>
    <row r="320" spans="1:69" s="4" customFormat="1" ht="15" customHeight="1">
      <c r="A320" s="514"/>
      <c r="B320" s="518"/>
      <c r="C320" s="514"/>
      <c r="D320" s="514"/>
      <c r="E320" s="514"/>
      <c r="F320" s="511"/>
      <c r="G320" s="514"/>
      <c r="H320" s="514"/>
      <c r="I320" s="515"/>
      <c r="J320" s="514"/>
      <c r="K320" s="516"/>
      <c r="L320" s="514"/>
      <c r="M320" s="554"/>
      <c r="N320" s="554"/>
      <c r="O320" s="556"/>
      <c r="P320" s="514"/>
      <c r="Q320" s="514"/>
      <c r="R320" s="514"/>
      <c r="S320" s="514"/>
      <c r="T320" s="514"/>
      <c r="U320" s="514"/>
      <c r="V320" s="514"/>
      <c r="W320" s="509"/>
      <c r="X320" s="509"/>
      <c r="Y320" s="509"/>
      <c r="Z320" s="509"/>
      <c r="AA320" s="509"/>
      <c r="AB320" s="509"/>
      <c r="AC320" s="509"/>
      <c r="AD320" s="509"/>
      <c r="AE320" s="509"/>
      <c r="AF320" s="509"/>
      <c r="AG320" s="509"/>
      <c r="AH320" s="509"/>
      <c r="AI320" s="509"/>
      <c r="AJ320" s="509"/>
      <c r="AK320" s="509"/>
      <c r="AL320" s="509"/>
      <c r="AM320" s="509"/>
      <c r="AN320" s="509"/>
      <c r="AO320" s="509"/>
      <c r="AP320" s="509"/>
      <c r="AQ320" s="509"/>
      <c r="AR320" s="509"/>
      <c r="AS320" s="509"/>
      <c r="AT320" s="509"/>
      <c r="AU320" s="509"/>
      <c r="AV320" s="509"/>
      <c r="AW320" s="509"/>
      <c r="AX320" s="509"/>
      <c r="AY320" s="509"/>
      <c r="AZ320" s="509"/>
      <c r="BA320" s="509"/>
      <c r="BB320" s="509"/>
      <c r="BC320" s="509"/>
      <c r="BD320" s="509"/>
      <c r="BE320" s="509"/>
      <c r="BF320" s="509"/>
      <c r="BG320" s="509"/>
      <c r="BH320" s="509"/>
      <c r="BI320" s="509"/>
      <c r="BJ320" s="509"/>
      <c r="BK320" s="509"/>
      <c r="BL320" s="509"/>
      <c r="BM320" s="509"/>
      <c r="BN320" s="509"/>
      <c r="BO320" s="509"/>
      <c r="BP320" s="509"/>
      <c r="BQ320" s="509"/>
    </row>
    <row r="321" spans="1:69" s="4" customFormat="1" ht="15" customHeight="1">
      <c r="A321" s="514"/>
      <c r="B321" s="518"/>
      <c r="C321" s="514"/>
      <c r="D321" s="514"/>
      <c r="E321" s="514"/>
      <c r="F321" s="511"/>
      <c r="G321" s="514"/>
      <c r="H321" s="514"/>
      <c r="I321" s="515"/>
      <c r="J321" s="514"/>
      <c r="K321" s="516"/>
      <c r="L321" s="514"/>
      <c r="M321" s="554"/>
      <c r="N321" s="554"/>
      <c r="O321" s="556"/>
      <c r="P321" s="514"/>
      <c r="Q321" s="514"/>
      <c r="R321" s="514"/>
      <c r="S321" s="514"/>
      <c r="T321" s="514"/>
      <c r="U321" s="514"/>
      <c r="V321" s="514"/>
      <c r="W321" s="509"/>
      <c r="X321" s="509"/>
      <c r="Y321" s="509"/>
      <c r="Z321" s="509"/>
      <c r="AA321" s="509"/>
      <c r="AB321" s="509"/>
      <c r="AC321" s="509"/>
      <c r="AD321" s="509"/>
      <c r="AE321" s="509"/>
      <c r="AF321" s="509"/>
      <c r="AG321" s="509"/>
      <c r="AH321" s="509"/>
      <c r="AI321" s="509"/>
      <c r="AJ321" s="509"/>
      <c r="AK321" s="509"/>
      <c r="AL321" s="509"/>
      <c r="AM321" s="509"/>
      <c r="AN321" s="509"/>
      <c r="AO321" s="509"/>
      <c r="AP321" s="509"/>
      <c r="AQ321" s="509"/>
      <c r="AR321" s="509"/>
      <c r="AS321" s="509"/>
      <c r="AT321" s="509"/>
      <c r="AU321" s="509"/>
      <c r="AV321" s="509"/>
      <c r="AW321" s="509"/>
      <c r="AX321" s="509"/>
      <c r="AY321" s="509"/>
      <c r="AZ321" s="509"/>
      <c r="BA321" s="509"/>
      <c r="BB321" s="509"/>
      <c r="BC321" s="509"/>
      <c r="BD321" s="509"/>
      <c r="BE321" s="509"/>
      <c r="BF321" s="509"/>
      <c r="BG321" s="509"/>
      <c r="BH321" s="509"/>
      <c r="BI321" s="509"/>
      <c r="BJ321" s="509"/>
      <c r="BK321" s="509"/>
      <c r="BL321" s="509"/>
      <c r="BM321" s="509"/>
      <c r="BN321" s="509"/>
      <c r="BO321" s="509"/>
      <c r="BP321" s="509"/>
      <c r="BQ321" s="509"/>
    </row>
    <row r="322" spans="1:69" s="4" customFormat="1" ht="18.75" customHeight="1">
      <c r="A322" s="514"/>
      <c r="B322" s="518"/>
      <c r="C322" s="514"/>
      <c r="D322" s="514"/>
      <c r="E322" s="514"/>
      <c r="F322" s="511"/>
      <c r="G322" s="514"/>
      <c r="H322" s="514"/>
      <c r="I322" s="515"/>
      <c r="J322" s="514"/>
      <c r="K322" s="516"/>
      <c r="L322" s="514"/>
      <c r="M322" s="554"/>
      <c r="N322" s="556"/>
      <c r="O322" s="556"/>
      <c r="P322" s="514"/>
      <c r="Q322" s="514"/>
      <c r="R322" s="514"/>
      <c r="S322" s="514"/>
      <c r="T322" s="514"/>
      <c r="U322" s="514"/>
      <c r="V322" s="514"/>
      <c r="W322" s="509"/>
      <c r="X322" s="509"/>
      <c r="Y322" s="509"/>
      <c r="Z322" s="509"/>
      <c r="AA322" s="509"/>
      <c r="AB322" s="509"/>
      <c r="AC322" s="509"/>
      <c r="AD322" s="509"/>
      <c r="AE322" s="509"/>
      <c r="AF322" s="509"/>
      <c r="AG322" s="509"/>
      <c r="AH322" s="509"/>
      <c r="AI322" s="509"/>
      <c r="AJ322" s="509"/>
      <c r="AK322" s="509"/>
      <c r="AL322" s="509"/>
      <c r="AM322" s="509"/>
      <c r="AN322" s="509"/>
      <c r="AO322" s="509"/>
      <c r="AP322" s="509"/>
      <c r="AQ322" s="509"/>
      <c r="AR322" s="509"/>
      <c r="AS322" s="509"/>
      <c r="AT322" s="509"/>
      <c r="AU322" s="509"/>
      <c r="AV322" s="509"/>
      <c r="AW322" s="509"/>
      <c r="AX322" s="509"/>
      <c r="AY322" s="509"/>
      <c r="AZ322" s="509"/>
      <c r="BA322" s="509"/>
      <c r="BB322" s="509"/>
      <c r="BC322" s="509"/>
      <c r="BD322" s="509"/>
      <c r="BE322" s="509"/>
      <c r="BF322" s="509"/>
      <c r="BG322" s="509"/>
      <c r="BH322" s="509"/>
      <c r="BI322" s="509"/>
      <c r="BJ322" s="509"/>
      <c r="BK322" s="509"/>
      <c r="BL322" s="509"/>
      <c r="BM322" s="509"/>
      <c r="BN322" s="509"/>
      <c r="BO322" s="509"/>
      <c r="BP322" s="509"/>
      <c r="BQ322" s="509"/>
    </row>
    <row r="323" spans="1:69" s="4" customFormat="1" ht="18.75" customHeight="1">
      <c r="A323" s="514"/>
      <c r="B323" s="518"/>
      <c r="C323" s="514"/>
      <c r="D323" s="514"/>
      <c r="E323" s="514"/>
      <c r="F323" s="511"/>
      <c r="G323" s="514"/>
      <c r="H323" s="514"/>
      <c r="I323" s="515"/>
      <c r="J323" s="514"/>
      <c r="K323" s="516"/>
      <c r="L323" s="514"/>
      <c r="M323" s="554"/>
      <c r="N323" s="556"/>
      <c r="O323" s="556"/>
      <c r="P323" s="514"/>
      <c r="Q323" s="514"/>
      <c r="R323" s="514"/>
      <c r="S323" s="514"/>
      <c r="T323" s="514"/>
      <c r="U323" s="514"/>
      <c r="V323" s="514"/>
      <c r="W323" s="509"/>
      <c r="X323" s="509"/>
      <c r="Y323" s="509"/>
      <c r="Z323" s="509"/>
      <c r="AA323" s="509"/>
      <c r="AB323" s="509"/>
      <c r="AC323" s="509"/>
      <c r="AD323" s="509"/>
      <c r="AE323" s="509"/>
      <c r="AF323" s="509"/>
      <c r="AG323" s="509"/>
      <c r="AH323" s="509"/>
      <c r="AI323" s="509"/>
      <c r="AJ323" s="509"/>
      <c r="AK323" s="509"/>
      <c r="AL323" s="509"/>
      <c r="AM323" s="509"/>
      <c r="AN323" s="509"/>
      <c r="AO323" s="509"/>
      <c r="AP323" s="509"/>
      <c r="AQ323" s="509"/>
      <c r="AR323" s="509"/>
      <c r="AS323" s="509"/>
      <c r="AT323" s="509"/>
      <c r="AU323" s="509"/>
      <c r="AV323" s="509"/>
      <c r="AW323" s="509"/>
      <c r="AX323" s="509"/>
      <c r="AY323" s="509"/>
      <c r="AZ323" s="509"/>
      <c r="BA323" s="509"/>
      <c r="BB323" s="509"/>
      <c r="BC323" s="509"/>
      <c r="BD323" s="509"/>
      <c r="BE323" s="509"/>
      <c r="BF323" s="509"/>
      <c r="BG323" s="509"/>
      <c r="BH323" s="509"/>
      <c r="BI323" s="509"/>
      <c r="BJ323" s="509"/>
      <c r="BK323" s="509"/>
      <c r="BL323" s="509"/>
      <c r="BM323" s="509"/>
      <c r="BN323" s="509"/>
      <c r="BO323" s="509"/>
      <c r="BP323" s="509"/>
      <c r="BQ323" s="509"/>
    </row>
    <row r="324" spans="1:69" s="67" customFormat="1" ht="18.75" customHeight="1">
      <c r="A324" s="514"/>
      <c r="B324" s="518"/>
      <c r="C324" s="514"/>
      <c r="D324" s="514"/>
      <c r="E324" s="514"/>
      <c r="F324" s="511"/>
      <c r="G324" s="514"/>
      <c r="H324" s="514"/>
      <c r="I324" s="515"/>
      <c r="J324" s="514"/>
      <c r="K324" s="516"/>
      <c r="L324" s="514"/>
      <c r="M324" s="556"/>
      <c r="N324" s="556"/>
      <c r="O324" s="556"/>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514"/>
      <c r="BJ324" s="514"/>
      <c r="BK324" s="514"/>
      <c r="BL324" s="514"/>
      <c r="BM324" s="514"/>
      <c r="BN324" s="514"/>
      <c r="BO324" s="514"/>
      <c r="BP324" s="514"/>
      <c r="BQ324" s="514"/>
    </row>
    <row r="325" spans="1:69" s="67" customFormat="1" ht="18.75" customHeight="1">
      <c r="A325" s="514"/>
      <c r="B325" s="518"/>
      <c r="C325" s="514"/>
      <c r="D325" s="514"/>
      <c r="E325" s="514"/>
      <c r="F325" s="511"/>
      <c r="G325" s="514"/>
      <c r="H325" s="514"/>
      <c r="I325" s="515"/>
      <c r="J325" s="514"/>
      <c r="K325" s="516"/>
      <c r="L325" s="514"/>
      <c r="M325" s="556"/>
      <c r="N325" s="556"/>
      <c r="O325" s="556"/>
      <c r="P325" s="514"/>
      <c r="Q325" s="514"/>
      <c r="R325" s="514"/>
      <c r="S325" s="514"/>
      <c r="T325" s="514"/>
      <c r="U325" s="514"/>
      <c r="V325" s="514"/>
      <c r="W325" s="514"/>
      <c r="X325" s="514"/>
      <c r="Y325" s="514"/>
      <c r="Z325" s="514"/>
      <c r="AA325" s="514"/>
      <c r="AB325" s="514"/>
      <c r="AC325" s="514"/>
      <c r="AD325" s="514"/>
      <c r="AE325" s="514"/>
      <c r="AF325" s="514"/>
      <c r="AG325" s="514"/>
      <c r="AH325" s="514"/>
      <c r="AI325" s="514"/>
      <c r="AJ325" s="514"/>
      <c r="AK325" s="514"/>
      <c r="AL325" s="514"/>
      <c r="AM325" s="514"/>
      <c r="AN325" s="514"/>
      <c r="AO325" s="514"/>
      <c r="AP325" s="514"/>
      <c r="AQ325" s="514"/>
      <c r="AR325" s="514"/>
      <c r="AS325" s="514"/>
      <c r="AT325" s="514"/>
      <c r="AU325" s="514"/>
      <c r="AV325" s="514"/>
      <c r="AW325" s="514"/>
      <c r="AX325" s="514"/>
      <c r="AY325" s="514"/>
      <c r="AZ325" s="514"/>
      <c r="BA325" s="514"/>
      <c r="BB325" s="514"/>
      <c r="BC325" s="514"/>
      <c r="BD325" s="514"/>
      <c r="BE325" s="514"/>
      <c r="BF325" s="514"/>
      <c r="BG325" s="514"/>
      <c r="BH325" s="514"/>
      <c r="BI325" s="514"/>
      <c r="BJ325" s="514"/>
      <c r="BK325" s="514"/>
      <c r="BL325" s="514"/>
      <c r="BM325" s="514"/>
      <c r="BN325" s="514"/>
      <c r="BO325" s="514"/>
      <c r="BP325" s="514"/>
      <c r="BQ325" s="514"/>
    </row>
    <row r="326" spans="1:69" s="67" customFormat="1" ht="18.75" customHeight="1">
      <c r="A326" s="514"/>
      <c r="B326" s="518"/>
      <c r="C326" s="514"/>
      <c r="D326" s="514"/>
      <c r="E326" s="514"/>
      <c r="F326" s="511"/>
      <c r="G326" s="514"/>
      <c r="H326" s="514"/>
      <c r="I326" s="515"/>
      <c r="J326" s="514"/>
      <c r="K326" s="516"/>
      <c r="L326" s="514"/>
      <c r="M326" s="556"/>
      <c r="N326" s="556"/>
      <c r="O326" s="556"/>
      <c r="P326" s="514"/>
      <c r="Q326" s="514"/>
      <c r="R326" s="514"/>
      <c r="S326" s="514"/>
      <c r="T326" s="514"/>
      <c r="U326" s="514"/>
      <c r="V326" s="514"/>
      <c r="W326" s="514"/>
      <c r="X326" s="514"/>
      <c r="Y326" s="514"/>
      <c r="Z326" s="514"/>
      <c r="AA326" s="514"/>
      <c r="AB326" s="514"/>
      <c r="AC326" s="514"/>
      <c r="AD326" s="514"/>
      <c r="AE326" s="514"/>
      <c r="AF326" s="514"/>
      <c r="AG326" s="514"/>
      <c r="AH326" s="514"/>
      <c r="AI326" s="514"/>
      <c r="AJ326" s="514"/>
      <c r="AK326" s="514"/>
      <c r="AL326" s="514"/>
      <c r="AM326" s="514"/>
      <c r="AN326" s="514"/>
      <c r="AO326" s="514"/>
      <c r="AP326" s="514"/>
      <c r="AQ326" s="514"/>
      <c r="AR326" s="514"/>
      <c r="AS326" s="514"/>
      <c r="AT326" s="514"/>
      <c r="AU326" s="514"/>
      <c r="AV326" s="514"/>
      <c r="AW326" s="514"/>
      <c r="AX326" s="514"/>
      <c r="AY326" s="514"/>
      <c r="AZ326" s="514"/>
      <c r="BA326" s="514"/>
      <c r="BB326" s="514"/>
      <c r="BC326" s="514"/>
      <c r="BD326" s="514"/>
      <c r="BE326" s="514"/>
      <c r="BF326" s="514"/>
      <c r="BG326" s="514"/>
      <c r="BH326" s="514"/>
      <c r="BI326" s="514"/>
      <c r="BJ326" s="514"/>
      <c r="BK326" s="514"/>
      <c r="BL326" s="514"/>
      <c r="BM326" s="514"/>
      <c r="BN326" s="514"/>
      <c r="BO326" s="514"/>
      <c r="BP326" s="514"/>
      <c r="BQ326" s="514"/>
    </row>
    <row r="327" spans="1:69" s="67" customFormat="1" ht="18.75" customHeight="1">
      <c r="A327" s="514"/>
      <c r="B327" s="518"/>
      <c r="C327" s="514"/>
      <c r="D327" s="514"/>
      <c r="E327" s="514"/>
      <c r="F327" s="511"/>
      <c r="G327" s="514"/>
      <c r="H327" s="514"/>
      <c r="I327" s="515"/>
      <c r="J327" s="514"/>
      <c r="K327" s="516"/>
      <c r="L327" s="514"/>
      <c r="M327" s="556"/>
      <c r="N327" s="556"/>
      <c r="O327" s="556"/>
      <c r="P327" s="514"/>
      <c r="Q327" s="514"/>
      <c r="R327" s="514"/>
      <c r="S327" s="514"/>
      <c r="T327" s="514"/>
      <c r="U327" s="514"/>
      <c r="V327" s="514"/>
      <c r="W327" s="514"/>
      <c r="X327" s="514"/>
      <c r="Y327" s="514"/>
      <c r="Z327" s="514"/>
      <c r="AA327" s="514"/>
      <c r="AB327" s="514"/>
      <c r="AC327" s="514"/>
      <c r="AD327" s="514"/>
      <c r="AE327" s="514"/>
      <c r="AF327" s="514"/>
      <c r="AG327" s="514"/>
      <c r="AH327" s="514"/>
      <c r="AI327" s="514"/>
      <c r="AJ327" s="514"/>
      <c r="AK327" s="514"/>
      <c r="AL327" s="514"/>
      <c r="AM327" s="514"/>
      <c r="AN327" s="514"/>
      <c r="AO327" s="514"/>
      <c r="AP327" s="514"/>
      <c r="AQ327" s="514"/>
      <c r="AR327" s="514"/>
      <c r="AS327" s="514"/>
      <c r="AT327" s="514"/>
      <c r="AU327" s="514"/>
      <c r="AV327" s="514"/>
      <c r="AW327" s="514"/>
      <c r="AX327" s="514"/>
      <c r="AY327" s="514"/>
      <c r="AZ327" s="514"/>
      <c r="BA327" s="514"/>
      <c r="BB327" s="514"/>
      <c r="BC327" s="514"/>
      <c r="BD327" s="514"/>
      <c r="BE327" s="514"/>
      <c r="BF327" s="514"/>
      <c r="BG327" s="514"/>
      <c r="BH327" s="514"/>
      <c r="BI327" s="514"/>
      <c r="BJ327" s="514"/>
      <c r="BK327" s="514"/>
      <c r="BL327" s="514"/>
      <c r="BM327" s="514"/>
      <c r="BN327" s="514"/>
      <c r="BO327" s="514"/>
      <c r="BP327" s="514"/>
      <c r="BQ327" s="514"/>
    </row>
    <row r="328" spans="1:69" s="67" customFormat="1" ht="18.75" customHeight="1">
      <c r="A328" s="514"/>
      <c r="B328" s="518"/>
      <c r="C328" s="514"/>
      <c r="D328" s="514"/>
      <c r="E328" s="514"/>
      <c r="F328" s="511"/>
      <c r="G328" s="514"/>
      <c r="H328" s="514"/>
      <c r="I328" s="515"/>
      <c r="J328" s="514"/>
      <c r="K328" s="516"/>
      <c r="L328" s="514"/>
      <c r="M328" s="556"/>
      <c r="N328" s="556"/>
      <c r="O328" s="556"/>
      <c r="P328" s="514"/>
      <c r="Q328" s="514"/>
      <c r="R328" s="514"/>
      <c r="S328" s="514"/>
      <c r="T328" s="514"/>
      <c r="U328" s="514"/>
      <c r="V328" s="514"/>
      <c r="W328" s="514"/>
      <c r="X328" s="514"/>
      <c r="Y328" s="514"/>
      <c r="Z328" s="514"/>
      <c r="AA328" s="514"/>
      <c r="AB328" s="514"/>
      <c r="AC328" s="514"/>
      <c r="AD328" s="514"/>
      <c r="AE328" s="514"/>
      <c r="AF328" s="514"/>
      <c r="AG328" s="514"/>
      <c r="AH328" s="514"/>
      <c r="AI328" s="514"/>
      <c r="AJ328" s="514"/>
      <c r="AK328" s="514"/>
      <c r="AL328" s="514"/>
      <c r="AM328" s="514"/>
      <c r="AN328" s="514"/>
      <c r="AO328" s="514"/>
      <c r="AP328" s="514"/>
      <c r="AQ328" s="514"/>
      <c r="AR328" s="514"/>
      <c r="AS328" s="514"/>
      <c r="AT328" s="514"/>
      <c r="AU328" s="514"/>
      <c r="AV328" s="514"/>
      <c r="AW328" s="514"/>
      <c r="AX328" s="514"/>
      <c r="AY328" s="514"/>
      <c r="AZ328" s="514"/>
      <c r="BA328" s="514"/>
      <c r="BB328" s="514"/>
      <c r="BC328" s="514"/>
      <c r="BD328" s="514"/>
      <c r="BE328" s="514"/>
      <c r="BF328" s="514"/>
      <c r="BG328" s="514"/>
      <c r="BH328" s="514"/>
      <c r="BI328" s="514"/>
      <c r="BJ328" s="514"/>
      <c r="BK328" s="514"/>
      <c r="BL328" s="514"/>
      <c r="BM328" s="514"/>
      <c r="BN328" s="514"/>
      <c r="BO328" s="514"/>
      <c r="BP328" s="514"/>
      <c r="BQ328" s="514"/>
    </row>
    <row r="329" spans="1:69" s="67" customFormat="1" ht="18.75" customHeight="1">
      <c r="A329" s="514"/>
      <c r="B329" s="518"/>
      <c r="C329" s="514"/>
      <c r="D329" s="514"/>
      <c r="E329" s="514"/>
      <c r="F329" s="511"/>
      <c r="G329" s="514"/>
      <c r="H329" s="514"/>
      <c r="I329" s="515"/>
      <c r="J329" s="514"/>
      <c r="K329" s="516"/>
      <c r="L329" s="514"/>
      <c r="M329" s="556"/>
      <c r="N329" s="556"/>
      <c r="O329" s="556"/>
      <c r="P329" s="514"/>
      <c r="Q329" s="514"/>
      <c r="R329" s="514"/>
      <c r="S329" s="514"/>
      <c r="T329" s="514"/>
      <c r="U329" s="514"/>
      <c r="V329" s="514"/>
      <c r="W329" s="514"/>
      <c r="X329" s="514"/>
      <c r="Y329" s="514"/>
      <c r="Z329" s="514"/>
      <c r="AA329" s="514"/>
      <c r="AB329" s="514"/>
      <c r="AC329" s="514"/>
      <c r="AD329" s="514"/>
      <c r="AE329" s="514"/>
      <c r="AF329" s="514"/>
      <c r="AG329" s="514"/>
      <c r="AH329" s="514"/>
      <c r="AI329" s="514"/>
      <c r="AJ329" s="514"/>
      <c r="AK329" s="514"/>
      <c r="AL329" s="514"/>
      <c r="AM329" s="514"/>
      <c r="AN329" s="514"/>
      <c r="AO329" s="514"/>
      <c r="AP329" s="514"/>
      <c r="AQ329" s="514"/>
      <c r="AR329" s="514"/>
      <c r="AS329" s="514"/>
      <c r="AT329" s="514"/>
      <c r="AU329" s="514"/>
      <c r="AV329" s="514"/>
      <c r="AW329" s="514"/>
      <c r="AX329" s="514"/>
      <c r="AY329" s="514"/>
      <c r="AZ329" s="514"/>
      <c r="BA329" s="514"/>
      <c r="BB329" s="514"/>
      <c r="BC329" s="514"/>
      <c r="BD329" s="514"/>
      <c r="BE329" s="514"/>
      <c r="BF329" s="514"/>
      <c r="BG329" s="514"/>
      <c r="BH329" s="514"/>
      <c r="BI329" s="514"/>
      <c r="BJ329" s="514"/>
      <c r="BK329" s="514"/>
      <c r="BL329" s="514"/>
      <c r="BM329" s="514"/>
      <c r="BN329" s="514"/>
      <c r="BO329" s="514"/>
      <c r="BP329" s="514"/>
      <c r="BQ329" s="514"/>
    </row>
    <row r="330" spans="1:69" s="67" customFormat="1" ht="18.75" customHeight="1">
      <c r="A330" s="514"/>
      <c r="B330" s="518"/>
      <c r="C330" s="514"/>
      <c r="D330" s="514"/>
      <c r="E330" s="514"/>
      <c r="F330" s="511"/>
      <c r="G330" s="514"/>
      <c r="H330" s="514"/>
      <c r="I330" s="515"/>
      <c r="J330" s="514"/>
      <c r="K330" s="516"/>
      <c r="L330" s="514"/>
      <c r="M330" s="556"/>
      <c r="N330" s="556"/>
      <c r="O330" s="556"/>
      <c r="P330" s="514"/>
      <c r="Q330" s="514"/>
      <c r="R330" s="514"/>
      <c r="S330" s="514"/>
      <c r="T330" s="514"/>
      <c r="U330" s="514"/>
      <c r="V330" s="514"/>
      <c r="W330" s="514"/>
      <c r="X330" s="514"/>
      <c r="Y330" s="514"/>
      <c r="Z330" s="514"/>
      <c r="AA330" s="514"/>
      <c r="AB330" s="514"/>
      <c r="AC330" s="514"/>
      <c r="AD330" s="514"/>
      <c r="AE330" s="514"/>
      <c r="AF330" s="514"/>
      <c r="AG330" s="514"/>
      <c r="AH330" s="514"/>
      <c r="AI330" s="514"/>
      <c r="AJ330" s="514"/>
      <c r="AK330" s="514"/>
      <c r="AL330" s="514"/>
      <c r="AM330" s="514"/>
      <c r="AN330" s="514"/>
      <c r="AO330" s="514"/>
      <c r="AP330" s="514"/>
      <c r="AQ330" s="514"/>
      <c r="AR330" s="514"/>
      <c r="AS330" s="514"/>
      <c r="AT330" s="514"/>
      <c r="AU330" s="514"/>
      <c r="AV330" s="514"/>
      <c r="AW330" s="514"/>
      <c r="AX330" s="514"/>
      <c r="AY330" s="514"/>
      <c r="AZ330" s="514"/>
      <c r="BA330" s="514"/>
      <c r="BB330" s="514"/>
      <c r="BC330" s="514"/>
      <c r="BD330" s="514"/>
      <c r="BE330" s="514"/>
      <c r="BF330" s="514"/>
      <c r="BG330" s="514"/>
      <c r="BH330" s="514"/>
      <c r="BI330" s="514"/>
      <c r="BJ330" s="514"/>
      <c r="BK330" s="514"/>
      <c r="BL330" s="514"/>
      <c r="BM330" s="514"/>
      <c r="BN330" s="514"/>
      <c r="BO330" s="514"/>
      <c r="BP330" s="514"/>
      <c r="BQ330" s="514"/>
    </row>
    <row r="331" spans="1:69" s="67" customFormat="1" ht="18.75" customHeight="1">
      <c r="A331" s="514"/>
      <c r="B331" s="518"/>
      <c r="C331" s="514"/>
      <c r="D331" s="514"/>
      <c r="E331" s="514"/>
      <c r="F331" s="511"/>
      <c r="G331" s="514"/>
      <c r="H331" s="514"/>
      <c r="I331" s="515"/>
      <c r="J331" s="514"/>
      <c r="K331" s="516"/>
      <c r="L331" s="514"/>
      <c r="M331" s="556"/>
      <c r="N331" s="556"/>
      <c r="O331" s="556"/>
      <c r="P331" s="514"/>
      <c r="Q331" s="514"/>
      <c r="R331" s="514"/>
      <c r="S331" s="514"/>
      <c r="T331" s="514"/>
      <c r="U331" s="514"/>
      <c r="V331" s="514"/>
      <c r="W331" s="514"/>
      <c r="X331" s="514"/>
      <c r="Y331" s="514"/>
      <c r="Z331" s="514"/>
      <c r="AA331" s="514"/>
      <c r="AB331" s="514"/>
      <c r="AC331" s="514"/>
      <c r="AD331" s="514"/>
      <c r="AE331" s="514"/>
      <c r="AF331" s="514"/>
      <c r="AG331" s="514"/>
      <c r="AH331" s="514"/>
      <c r="AI331" s="514"/>
      <c r="AJ331" s="514"/>
      <c r="AK331" s="514"/>
      <c r="AL331" s="514"/>
      <c r="AM331" s="514"/>
      <c r="AN331" s="514"/>
      <c r="AO331" s="514"/>
      <c r="AP331" s="514"/>
      <c r="AQ331" s="514"/>
      <c r="AR331" s="514"/>
      <c r="AS331" s="514"/>
      <c r="AT331" s="514"/>
      <c r="AU331" s="514"/>
      <c r="AV331" s="514"/>
      <c r="AW331" s="514"/>
      <c r="AX331" s="514"/>
      <c r="AY331" s="514"/>
      <c r="AZ331" s="514"/>
      <c r="BA331" s="514"/>
      <c r="BB331" s="514"/>
      <c r="BC331" s="514"/>
      <c r="BD331" s="514"/>
      <c r="BE331" s="514"/>
      <c r="BF331" s="514"/>
      <c r="BG331" s="514"/>
      <c r="BH331" s="514"/>
      <c r="BI331" s="514"/>
      <c r="BJ331" s="514"/>
      <c r="BK331" s="514"/>
      <c r="BL331" s="514"/>
      <c r="BM331" s="514"/>
      <c r="BN331" s="514"/>
      <c r="BO331" s="514"/>
      <c r="BP331" s="514"/>
      <c r="BQ331" s="514"/>
    </row>
    <row r="332" spans="1:69" s="67" customFormat="1" ht="18.75" customHeight="1">
      <c r="A332" s="514"/>
      <c r="B332" s="518"/>
      <c r="C332" s="514"/>
      <c r="D332" s="514"/>
      <c r="E332" s="514"/>
      <c r="F332" s="511"/>
      <c r="G332" s="514"/>
      <c r="H332" s="514"/>
      <c r="I332" s="515"/>
      <c r="J332" s="514"/>
      <c r="K332" s="516"/>
      <c r="L332" s="514"/>
      <c r="M332" s="556"/>
      <c r="N332" s="556"/>
      <c r="O332" s="556"/>
      <c r="P332" s="514"/>
      <c r="Q332" s="514"/>
      <c r="R332" s="514"/>
      <c r="S332" s="514"/>
      <c r="T332" s="514"/>
      <c r="U332" s="514"/>
      <c r="V332" s="514"/>
      <c r="W332" s="514"/>
      <c r="X332" s="514"/>
      <c r="Y332" s="514"/>
      <c r="Z332" s="514"/>
      <c r="AA332" s="514"/>
      <c r="AB332" s="514"/>
      <c r="AC332" s="514"/>
      <c r="AD332" s="514"/>
      <c r="AE332" s="514"/>
      <c r="AF332" s="514"/>
      <c r="AG332" s="514"/>
      <c r="AH332" s="514"/>
      <c r="AI332" s="514"/>
      <c r="AJ332" s="514"/>
      <c r="AK332" s="514"/>
      <c r="AL332" s="514"/>
      <c r="AM332" s="514"/>
      <c r="AN332" s="514"/>
      <c r="AO332" s="514"/>
      <c r="AP332" s="514"/>
      <c r="AQ332" s="514"/>
      <c r="AR332" s="514"/>
      <c r="AS332" s="514"/>
      <c r="AT332" s="514"/>
      <c r="AU332" s="514"/>
      <c r="AV332" s="514"/>
      <c r="AW332" s="514"/>
      <c r="AX332" s="514"/>
      <c r="AY332" s="514"/>
      <c r="AZ332" s="514"/>
      <c r="BA332" s="514"/>
      <c r="BB332" s="514"/>
      <c r="BC332" s="514"/>
      <c r="BD332" s="514"/>
      <c r="BE332" s="514"/>
      <c r="BF332" s="514"/>
      <c r="BG332" s="514"/>
      <c r="BH332" s="514"/>
      <c r="BI332" s="514"/>
      <c r="BJ332" s="514"/>
      <c r="BK332" s="514"/>
      <c r="BL332" s="514"/>
      <c r="BM332" s="514"/>
      <c r="BN332" s="514"/>
      <c r="BO332" s="514"/>
      <c r="BP332" s="514"/>
      <c r="BQ332" s="514"/>
    </row>
    <row r="333" spans="1:69" s="67" customFormat="1" ht="18.75" customHeight="1">
      <c r="A333" s="514"/>
      <c r="B333" s="518"/>
      <c r="C333" s="514"/>
      <c r="D333" s="514"/>
      <c r="E333" s="514"/>
      <c r="F333" s="511"/>
      <c r="G333" s="514"/>
      <c r="H333" s="514"/>
      <c r="I333" s="515"/>
      <c r="J333" s="514"/>
      <c r="K333" s="516"/>
      <c r="L333" s="514"/>
      <c r="M333" s="556"/>
      <c r="N333" s="556"/>
      <c r="O333" s="556"/>
      <c r="P333" s="514"/>
      <c r="Q333" s="514"/>
      <c r="R333" s="514"/>
      <c r="S333" s="514"/>
      <c r="T333" s="514"/>
      <c r="U333" s="514"/>
      <c r="V333" s="514"/>
      <c r="W333" s="514"/>
      <c r="X333" s="514"/>
      <c r="Y333" s="514"/>
      <c r="Z333" s="514"/>
      <c r="AA333" s="514"/>
      <c r="AB333" s="514"/>
      <c r="AC333" s="514"/>
      <c r="AD333" s="514"/>
      <c r="AE333" s="514"/>
      <c r="AF333" s="514"/>
      <c r="AG333" s="514"/>
      <c r="AH333" s="514"/>
      <c r="AI333" s="514"/>
      <c r="AJ333" s="514"/>
      <c r="AK333" s="514"/>
      <c r="AL333" s="514"/>
      <c r="AM333" s="514"/>
      <c r="AN333" s="514"/>
      <c r="AO333" s="514"/>
      <c r="AP333" s="514"/>
      <c r="AQ333" s="514"/>
      <c r="AR333" s="514"/>
      <c r="AS333" s="514"/>
      <c r="AT333" s="514"/>
      <c r="AU333" s="514"/>
      <c r="AV333" s="514"/>
      <c r="AW333" s="514"/>
      <c r="AX333" s="514"/>
      <c r="AY333" s="514"/>
      <c r="AZ333" s="514"/>
      <c r="BA333" s="514"/>
      <c r="BB333" s="514"/>
      <c r="BC333" s="514"/>
      <c r="BD333" s="514"/>
      <c r="BE333" s="514"/>
      <c r="BF333" s="514"/>
      <c r="BG333" s="514"/>
      <c r="BH333" s="514"/>
      <c r="BI333" s="514"/>
      <c r="BJ333" s="514"/>
      <c r="BK333" s="514"/>
      <c r="BL333" s="514"/>
      <c r="BM333" s="514"/>
      <c r="BN333" s="514"/>
      <c r="BO333" s="514"/>
      <c r="BP333" s="514"/>
      <c r="BQ333" s="514"/>
    </row>
    <row r="334" spans="1:69" s="67" customFormat="1" ht="18.75" customHeight="1">
      <c r="A334" s="514"/>
      <c r="B334" s="518"/>
      <c r="C334" s="514"/>
      <c r="D334" s="514"/>
      <c r="E334" s="514"/>
      <c r="F334" s="511"/>
      <c r="G334" s="514"/>
      <c r="H334" s="514"/>
      <c r="I334" s="515"/>
      <c r="J334" s="514"/>
      <c r="K334" s="516"/>
      <c r="L334" s="514"/>
      <c r="M334" s="556"/>
      <c r="N334" s="556"/>
      <c r="O334" s="556"/>
      <c r="P334" s="514"/>
      <c r="Q334" s="514"/>
      <c r="R334" s="514"/>
      <c r="S334" s="514"/>
      <c r="T334" s="514"/>
      <c r="U334" s="514"/>
      <c r="V334" s="514"/>
      <c r="W334" s="514"/>
      <c r="X334" s="514"/>
      <c r="Y334" s="514"/>
      <c r="Z334" s="514"/>
      <c r="AA334" s="514"/>
      <c r="AB334" s="514"/>
      <c r="AC334" s="514"/>
      <c r="AD334" s="514"/>
      <c r="AE334" s="514"/>
      <c r="AF334" s="514"/>
      <c r="AG334" s="514"/>
      <c r="AH334" s="514"/>
      <c r="AI334" s="514"/>
      <c r="AJ334" s="514"/>
      <c r="AK334" s="514"/>
      <c r="AL334" s="514"/>
      <c r="AM334" s="514"/>
      <c r="AN334" s="514"/>
      <c r="AO334" s="514"/>
      <c r="AP334" s="514"/>
      <c r="AQ334" s="514"/>
      <c r="AR334" s="514"/>
      <c r="AS334" s="514"/>
      <c r="AT334" s="514"/>
      <c r="AU334" s="514"/>
      <c r="AV334" s="514"/>
      <c r="AW334" s="514"/>
      <c r="AX334" s="514"/>
      <c r="AY334" s="514"/>
      <c r="AZ334" s="514"/>
      <c r="BA334" s="514"/>
      <c r="BB334" s="514"/>
      <c r="BC334" s="514"/>
      <c r="BD334" s="514"/>
      <c r="BE334" s="514"/>
      <c r="BF334" s="514"/>
      <c r="BG334" s="514"/>
      <c r="BH334" s="514"/>
      <c r="BI334" s="514"/>
      <c r="BJ334" s="514"/>
      <c r="BK334" s="514"/>
      <c r="BL334" s="514"/>
      <c r="BM334" s="514"/>
      <c r="BN334" s="514"/>
      <c r="BO334" s="514"/>
      <c r="BP334" s="514"/>
      <c r="BQ334" s="514"/>
    </row>
    <row r="335" spans="1:69" s="67" customFormat="1" ht="18.75" customHeight="1">
      <c r="A335" s="514"/>
      <c r="B335" s="518"/>
      <c r="C335" s="514"/>
      <c r="D335" s="514"/>
      <c r="E335" s="514"/>
      <c r="F335" s="511"/>
      <c r="G335" s="514"/>
      <c r="H335" s="514"/>
      <c r="I335" s="515"/>
      <c r="J335" s="514"/>
      <c r="K335" s="516"/>
      <c r="L335" s="514"/>
      <c r="M335" s="556"/>
      <c r="N335" s="556"/>
      <c r="O335" s="556"/>
      <c r="P335" s="514"/>
      <c r="Q335" s="514"/>
      <c r="R335" s="514"/>
      <c r="S335" s="514"/>
      <c r="T335" s="514"/>
      <c r="U335" s="514"/>
      <c r="V335" s="514"/>
      <c r="W335" s="514"/>
      <c r="X335" s="514"/>
      <c r="Y335" s="514"/>
      <c r="Z335" s="514"/>
      <c r="AA335" s="514"/>
      <c r="AB335" s="514"/>
      <c r="AC335" s="514"/>
      <c r="AD335" s="514"/>
      <c r="AE335" s="514"/>
      <c r="AF335" s="514"/>
      <c r="AG335" s="514"/>
      <c r="AH335" s="514"/>
      <c r="AI335" s="514"/>
      <c r="AJ335" s="514"/>
      <c r="AK335" s="514"/>
      <c r="AL335" s="514"/>
      <c r="AM335" s="514"/>
      <c r="AN335" s="514"/>
      <c r="AO335" s="514"/>
      <c r="AP335" s="514"/>
      <c r="AQ335" s="514"/>
      <c r="AR335" s="514"/>
      <c r="AS335" s="514"/>
      <c r="AT335" s="514"/>
      <c r="AU335" s="514"/>
      <c r="AV335" s="514"/>
      <c r="AW335" s="514"/>
      <c r="AX335" s="514"/>
      <c r="AY335" s="514"/>
      <c r="AZ335" s="514"/>
      <c r="BA335" s="514"/>
      <c r="BB335" s="514"/>
      <c r="BC335" s="514"/>
      <c r="BD335" s="514"/>
      <c r="BE335" s="514"/>
      <c r="BF335" s="514"/>
      <c r="BG335" s="514"/>
      <c r="BH335" s="514"/>
      <c r="BI335" s="514"/>
      <c r="BJ335" s="514"/>
      <c r="BK335" s="514"/>
      <c r="BL335" s="514"/>
      <c r="BM335" s="514"/>
      <c r="BN335" s="514"/>
      <c r="BO335" s="514"/>
      <c r="BP335" s="514"/>
      <c r="BQ335" s="514"/>
    </row>
    <row r="336" spans="1:69" s="67" customFormat="1" ht="18.75" customHeight="1">
      <c r="A336" s="514"/>
      <c r="B336" s="518"/>
      <c r="C336" s="514"/>
      <c r="D336" s="514"/>
      <c r="E336" s="514"/>
      <c r="F336" s="511"/>
      <c r="G336" s="514"/>
      <c r="H336" s="514"/>
      <c r="I336" s="515"/>
      <c r="J336" s="514"/>
      <c r="K336" s="516"/>
      <c r="L336" s="514"/>
      <c r="M336" s="556"/>
      <c r="N336" s="556"/>
      <c r="O336" s="556"/>
      <c r="P336" s="514"/>
      <c r="Q336" s="514"/>
      <c r="R336" s="514"/>
      <c r="S336" s="514"/>
      <c r="T336" s="514"/>
      <c r="U336" s="514"/>
      <c r="V336" s="514"/>
      <c r="W336" s="514"/>
      <c r="X336" s="514"/>
      <c r="Y336" s="514"/>
      <c r="Z336" s="514"/>
      <c r="AA336" s="514"/>
      <c r="AB336" s="514"/>
      <c r="AC336" s="514"/>
      <c r="AD336" s="514"/>
      <c r="AE336" s="514"/>
      <c r="AF336" s="514"/>
      <c r="AG336" s="514"/>
      <c r="AH336" s="514"/>
      <c r="AI336" s="514"/>
      <c r="AJ336" s="514"/>
      <c r="AK336" s="514"/>
      <c r="AL336" s="514"/>
      <c r="AM336" s="514"/>
      <c r="AN336" s="514"/>
      <c r="AO336" s="514"/>
      <c r="AP336" s="514"/>
      <c r="AQ336" s="514"/>
      <c r="AR336" s="514"/>
      <c r="AS336" s="514"/>
      <c r="AT336" s="514"/>
      <c r="AU336" s="514"/>
      <c r="AV336" s="514"/>
      <c r="AW336" s="514"/>
      <c r="AX336" s="514"/>
      <c r="AY336" s="514"/>
      <c r="AZ336" s="514"/>
      <c r="BA336" s="514"/>
      <c r="BB336" s="514"/>
      <c r="BC336" s="514"/>
      <c r="BD336" s="514"/>
      <c r="BE336" s="514"/>
      <c r="BF336" s="514"/>
      <c r="BG336" s="514"/>
      <c r="BH336" s="514"/>
      <c r="BI336" s="514"/>
      <c r="BJ336" s="514"/>
      <c r="BK336" s="514"/>
      <c r="BL336" s="514"/>
      <c r="BM336" s="514"/>
      <c r="BN336" s="514"/>
      <c r="BO336" s="514"/>
      <c r="BP336" s="514"/>
      <c r="BQ336" s="514"/>
    </row>
    <row r="337" spans="1:69" s="67" customFormat="1" ht="18.75" customHeight="1">
      <c r="A337" s="514"/>
      <c r="B337" s="518"/>
      <c r="C337" s="514"/>
      <c r="D337" s="514"/>
      <c r="E337" s="514"/>
      <c r="F337" s="511"/>
      <c r="G337" s="514"/>
      <c r="H337" s="514"/>
      <c r="I337" s="515"/>
      <c r="J337" s="514"/>
      <c r="K337" s="516"/>
      <c r="L337" s="514"/>
      <c r="M337" s="556"/>
      <c r="N337" s="556"/>
      <c r="O337" s="556"/>
      <c r="P337" s="514"/>
      <c r="Q337" s="514"/>
      <c r="R337" s="514"/>
      <c r="S337" s="514"/>
      <c r="T337" s="514"/>
      <c r="U337" s="514"/>
      <c r="V337" s="514"/>
      <c r="W337" s="514"/>
      <c r="X337" s="514"/>
      <c r="Y337" s="514"/>
      <c r="Z337" s="514"/>
      <c r="AA337" s="514"/>
      <c r="AB337" s="514"/>
      <c r="AC337" s="514"/>
      <c r="AD337" s="514"/>
      <c r="AE337" s="514"/>
      <c r="AF337" s="514"/>
      <c r="AG337" s="514"/>
      <c r="AH337" s="514"/>
      <c r="AI337" s="514"/>
      <c r="AJ337" s="514"/>
      <c r="AK337" s="514"/>
      <c r="AL337" s="514"/>
      <c r="AM337" s="514"/>
      <c r="AN337" s="514"/>
      <c r="AO337" s="514"/>
      <c r="AP337" s="514"/>
      <c r="AQ337" s="514"/>
      <c r="AR337" s="514"/>
      <c r="AS337" s="514"/>
      <c r="AT337" s="514"/>
      <c r="AU337" s="514"/>
      <c r="AV337" s="514"/>
      <c r="AW337" s="514"/>
      <c r="AX337" s="514"/>
      <c r="AY337" s="514"/>
      <c r="AZ337" s="514"/>
      <c r="BA337" s="514"/>
      <c r="BB337" s="514"/>
      <c r="BC337" s="514"/>
      <c r="BD337" s="514"/>
      <c r="BE337" s="514"/>
      <c r="BF337" s="514"/>
      <c r="BG337" s="514"/>
      <c r="BH337" s="514"/>
      <c r="BI337" s="514"/>
      <c r="BJ337" s="514"/>
      <c r="BK337" s="514"/>
      <c r="BL337" s="514"/>
      <c r="BM337" s="514"/>
      <c r="BN337" s="514"/>
      <c r="BO337" s="514"/>
      <c r="BP337" s="514"/>
      <c r="BQ337" s="514"/>
    </row>
    <row r="338" spans="1:69" s="67" customFormat="1" ht="18.75" customHeight="1">
      <c r="A338" s="514"/>
      <c r="B338" s="518"/>
      <c r="C338" s="514"/>
      <c r="D338" s="514"/>
      <c r="E338" s="514"/>
      <c r="F338" s="511"/>
      <c r="G338" s="514"/>
      <c r="H338" s="514"/>
      <c r="I338" s="515"/>
      <c r="J338" s="514"/>
      <c r="K338" s="516"/>
      <c r="L338" s="514"/>
      <c r="M338" s="556"/>
      <c r="N338" s="556"/>
      <c r="O338" s="556"/>
      <c r="P338" s="514"/>
      <c r="Q338" s="514"/>
      <c r="R338" s="514"/>
      <c r="S338" s="514"/>
      <c r="T338" s="514"/>
      <c r="U338" s="514"/>
      <c r="V338" s="514"/>
      <c r="W338" s="514"/>
      <c r="X338" s="514"/>
      <c r="Y338" s="514"/>
      <c r="Z338" s="514"/>
      <c r="AA338" s="514"/>
      <c r="AB338" s="514"/>
      <c r="AC338" s="514"/>
      <c r="AD338" s="514"/>
      <c r="AE338" s="514"/>
      <c r="AF338" s="514"/>
      <c r="AG338" s="514"/>
      <c r="AH338" s="514"/>
      <c r="AI338" s="514"/>
      <c r="AJ338" s="514"/>
      <c r="AK338" s="514"/>
      <c r="AL338" s="514"/>
      <c r="AM338" s="514"/>
      <c r="AN338" s="514"/>
      <c r="AO338" s="514"/>
      <c r="AP338" s="514"/>
      <c r="AQ338" s="514"/>
      <c r="AR338" s="514"/>
      <c r="AS338" s="514"/>
      <c r="AT338" s="514"/>
      <c r="AU338" s="514"/>
      <c r="AV338" s="514"/>
      <c r="AW338" s="514"/>
      <c r="AX338" s="514"/>
      <c r="AY338" s="514"/>
      <c r="AZ338" s="514"/>
      <c r="BA338" s="514"/>
      <c r="BB338" s="514"/>
      <c r="BC338" s="514"/>
      <c r="BD338" s="514"/>
      <c r="BE338" s="514"/>
      <c r="BF338" s="514"/>
      <c r="BG338" s="514"/>
      <c r="BH338" s="514"/>
      <c r="BI338" s="514"/>
      <c r="BJ338" s="514"/>
      <c r="BK338" s="514"/>
      <c r="BL338" s="514"/>
      <c r="BM338" s="514"/>
      <c r="BN338" s="514"/>
      <c r="BO338" s="514"/>
      <c r="BP338" s="514"/>
      <c r="BQ338" s="514"/>
    </row>
    <row r="339" spans="1:69" s="67" customFormat="1" ht="18.75" customHeight="1">
      <c r="A339" s="514"/>
      <c r="B339" s="518"/>
      <c r="C339" s="514"/>
      <c r="D339" s="514"/>
      <c r="E339" s="514"/>
      <c r="F339" s="511"/>
      <c r="G339" s="514"/>
      <c r="H339" s="514"/>
      <c r="I339" s="515"/>
      <c r="J339" s="514"/>
      <c r="K339" s="516"/>
      <c r="L339" s="514"/>
      <c r="M339" s="556"/>
      <c r="N339" s="556"/>
      <c r="O339" s="556"/>
      <c r="P339" s="514"/>
      <c r="Q339" s="514"/>
      <c r="R339" s="514"/>
      <c r="S339" s="514"/>
      <c r="T339" s="514"/>
      <c r="U339" s="514"/>
      <c r="V339" s="514"/>
      <c r="W339" s="514"/>
      <c r="X339" s="514"/>
      <c r="Y339" s="514"/>
      <c r="Z339" s="514"/>
      <c r="AA339" s="514"/>
      <c r="AB339" s="514"/>
      <c r="AC339" s="514"/>
      <c r="AD339" s="514"/>
      <c r="AE339" s="514"/>
      <c r="AF339" s="514"/>
      <c r="AG339" s="514"/>
      <c r="AH339" s="514"/>
      <c r="AI339" s="514"/>
      <c r="AJ339" s="514"/>
      <c r="AK339" s="514"/>
      <c r="AL339" s="514"/>
      <c r="AM339" s="514"/>
      <c r="AN339" s="514"/>
      <c r="AO339" s="514"/>
      <c r="AP339" s="514"/>
      <c r="AQ339" s="514"/>
      <c r="AR339" s="514"/>
      <c r="AS339" s="514"/>
      <c r="AT339" s="514"/>
      <c r="AU339" s="514"/>
      <c r="AV339" s="514"/>
      <c r="AW339" s="514"/>
      <c r="AX339" s="514"/>
      <c r="AY339" s="514"/>
      <c r="AZ339" s="514"/>
      <c r="BA339" s="514"/>
      <c r="BB339" s="514"/>
      <c r="BC339" s="514"/>
      <c r="BD339" s="514"/>
      <c r="BE339" s="514"/>
      <c r="BF339" s="514"/>
      <c r="BG339" s="514"/>
      <c r="BH339" s="514"/>
      <c r="BI339" s="514"/>
      <c r="BJ339" s="514"/>
      <c r="BK339" s="514"/>
      <c r="BL339" s="514"/>
      <c r="BM339" s="514"/>
      <c r="BN339" s="514"/>
      <c r="BO339" s="514"/>
      <c r="BP339" s="514"/>
      <c r="BQ339" s="514"/>
    </row>
    <row r="340" spans="1:69" s="67" customFormat="1" ht="18.75" customHeight="1">
      <c r="A340" s="514"/>
      <c r="B340" s="518"/>
      <c r="C340" s="514"/>
      <c r="D340" s="514"/>
      <c r="E340" s="514"/>
      <c r="F340" s="511"/>
      <c r="G340" s="514"/>
      <c r="H340" s="514"/>
      <c r="I340" s="515"/>
      <c r="J340" s="514"/>
      <c r="K340" s="516"/>
      <c r="L340" s="514"/>
      <c r="M340" s="556"/>
      <c r="N340" s="556"/>
      <c r="O340" s="556"/>
      <c r="P340" s="514"/>
      <c r="Q340" s="514"/>
      <c r="R340" s="514"/>
      <c r="S340" s="514"/>
      <c r="T340" s="514"/>
      <c r="U340" s="514"/>
      <c r="V340" s="514"/>
      <c r="W340" s="514"/>
      <c r="X340" s="514"/>
      <c r="Y340" s="514"/>
      <c r="Z340" s="514"/>
      <c r="AA340" s="514"/>
      <c r="AB340" s="514"/>
      <c r="AC340" s="514"/>
      <c r="AD340" s="514"/>
      <c r="AE340" s="514"/>
      <c r="AF340" s="514"/>
      <c r="AG340" s="514"/>
      <c r="AH340" s="514"/>
      <c r="AI340" s="514"/>
      <c r="AJ340" s="514"/>
      <c r="AK340" s="514"/>
      <c r="AL340" s="514"/>
      <c r="AM340" s="514"/>
      <c r="AN340" s="514"/>
      <c r="AO340" s="514"/>
      <c r="AP340" s="514"/>
      <c r="AQ340" s="514"/>
      <c r="AR340" s="514"/>
      <c r="AS340" s="514"/>
      <c r="AT340" s="514"/>
      <c r="AU340" s="514"/>
      <c r="AV340" s="514"/>
      <c r="AW340" s="514"/>
      <c r="AX340" s="514"/>
      <c r="AY340" s="514"/>
      <c r="AZ340" s="514"/>
      <c r="BA340" s="514"/>
      <c r="BB340" s="514"/>
      <c r="BC340" s="514"/>
      <c r="BD340" s="514"/>
      <c r="BE340" s="514"/>
      <c r="BF340" s="514"/>
      <c r="BG340" s="514"/>
      <c r="BH340" s="514"/>
      <c r="BI340" s="514"/>
      <c r="BJ340" s="514"/>
      <c r="BK340" s="514"/>
      <c r="BL340" s="514"/>
      <c r="BM340" s="514"/>
      <c r="BN340" s="514"/>
      <c r="BO340" s="514"/>
      <c r="BP340" s="514"/>
      <c r="BQ340" s="514"/>
    </row>
    <row r="341" spans="1:69" s="67" customFormat="1" ht="18.75" customHeight="1">
      <c r="A341" s="514"/>
      <c r="B341" s="518"/>
      <c r="C341" s="514"/>
      <c r="D341" s="514"/>
      <c r="E341" s="514"/>
      <c r="F341" s="511"/>
      <c r="G341" s="514"/>
      <c r="H341" s="514"/>
      <c r="I341" s="515"/>
      <c r="J341" s="514"/>
      <c r="K341" s="516"/>
      <c r="L341" s="514"/>
      <c r="M341" s="556"/>
      <c r="N341" s="556"/>
      <c r="O341" s="556"/>
      <c r="P341" s="514"/>
      <c r="Q341" s="514"/>
      <c r="R341" s="514"/>
      <c r="S341" s="514"/>
      <c r="T341" s="514"/>
      <c r="U341" s="514"/>
      <c r="V341" s="514"/>
      <c r="W341" s="514"/>
      <c r="X341" s="514"/>
      <c r="Y341" s="514"/>
      <c r="Z341" s="514"/>
      <c r="AA341" s="514"/>
      <c r="AB341" s="514"/>
      <c r="AC341" s="514"/>
      <c r="AD341" s="514"/>
      <c r="AE341" s="514"/>
      <c r="AF341" s="514"/>
      <c r="AG341" s="514"/>
      <c r="AH341" s="514"/>
      <c r="AI341" s="514"/>
      <c r="AJ341" s="514"/>
      <c r="AK341" s="514"/>
      <c r="AL341" s="514"/>
      <c r="AM341" s="514"/>
      <c r="AN341" s="514"/>
      <c r="AO341" s="514"/>
      <c r="AP341" s="514"/>
      <c r="AQ341" s="514"/>
      <c r="AR341" s="514"/>
      <c r="AS341" s="514"/>
      <c r="AT341" s="514"/>
      <c r="AU341" s="514"/>
      <c r="AV341" s="514"/>
      <c r="AW341" s="514"/>
      <c r="AX341" s="514"/>
      <c r="AY341" s="514"/>
      <c r="AZ341" s="514"/>
      <c r="BA341" s="514"/>
      <c r="BB341" s="514"/>
      <c r="BC341" s="514"/>
      <c r="BD341" s="514"/>
      <c r="BE341" s="514"/>
      <c r="BF341" s="514"/>
      <c r="BG341" s="514"/>
      <c r="BH341" s="514"/>
      <c r="BI341" s="514"/>
      <c r="BJ341" s="514"/>
      <c r="BK341" s="514"/>
      <c r="BL341" s="514"/>
      <c r="BM341" s="514"/>
      <c r="BN341" s="514"/>
      <c r="BO341" s="514"/>
      <c r="BP341" s="514"/>
      <c r="BQ341" s="514"/>
    </row>
    <row r="342" spans="1:69" s="67" customFormat="1" ht="18.75" customHeight="1">
      <c r="A342" s="514"/>
      <c r="B342" s="518"/>
      <c r="C342" s="514"/>
      <c r="D342" s="514"/>
      <c r="E342" s="514"/>
      <c r="F342" s="511"/>
      <c r="G342" s="514"/>
      <c r="H342" s="514"/>
      <c r="I342" s="515"/>
      <c r="J342" s="514"/>
      <c r="K342" s="516"/>
      <c r="L342" s="514"/>
      <c r="M342" s="556"/>
      <c r="N342" s="556"/>
      <c r="O342" s="556"/>
      <c r="P342" s="514"/>
      <c r="Q342" s="514"/>
      <c r="R342" s="514"/>
      <c r="S342" s="514"/>
      <c r="T342" s="514"/>
      <c r="U342" s="514"/>
      <c r="V342" s="514"/>
      <c r="W342" s="514"/>
      <c r="X342" s="514"/>
      <c r="Y342" s="514"/>
      <c r="Z342" s="514"/>
      <c r="AA342" s="514"/>
      <c r="AB342" s="514"/>
      <c r="AC342" s="514"/>
      <c r="AD342" s="514"/>
      <c r="AE342" s="514"/>
      <c r="AF342" s="514"/>
      <c r="AG342" s="514"/>
      <c r="AH342" s="514"/>
      <c r="AI342" s="514"/>
      <c r="AJ342" s="514"/>
      <c r="AK342" s="514"/>
      <c r="AL342" s="514"/>
      <c r="AM342" s="514"/>
      <c r="AN342" s="514"/>
      <c r="AO342" s="514"/>
      <c r="AP342" s="514"/>
      <c r="AQ342" s="514"/>
      <c r="AR342" s="514"/>
      <c r="AS342" s="514"/>
      <c r="AT342" s="514"/>
      <c r="AU342" s="514"/>
      <c r="AV342" s="514"/>
      <c r="AW342" s="514"/>
      <c r="AX342" s="514"/>
      <c r="AY342" s="514"/>
      <c r="AZ342" s="514"/>
      <c r="BA342" s="514"/>
      <c r="BB342" s="514"/>
      <c r="BC342" s="514"/>
      <c r="BD342" s="514"/>
      <c r="BE342" s="514"/>
      <c r="BF342" s="514"/>
      <c r="BG342" s="514"/>
      <c r="BH342" s="514"/>
      <c r="BI342" s="514"/>
      <c r="BJ342" s="514"/>
      <c r="BK342" s="514"/>
      <c r="BL342" s="514"/>
      <c r="BM342" s="514"/>
      <c r="BN342" s="514"/>
      <c r="BO342" s="514"/>
      <c r="BP342" s="514"/>
      <c r="BQ342" s="514"/>
    </row>
    <row r="343" spans="1:69" s="67" customFormat="1" ht="18.75" customHeight="1">
      <c r="A343" s="514"/>
      <c r="B343" s="518"/>
      <c r="C343" s="514"/>
      <c r="D343" s="514"/>
      <c r="E343" s="514"/>
      <c r="F343" s="511"/>
      <c r="G343" s="514"/>
      <c r="H343" s="514"/>
      <c r="I343" s="515"/>
      <c r="J343" s="514"/>
      <c r="K343" s="516"/>
      <c r="L343" s="514"/>
      <c r="M343" s="556"/>
      <c r="N343" s="556"/>
      <c r="O343" s="556"/>
      <c r="P343" s="514"/>
      <c r="Q343" s="514"/>
      <c r="R343" s="514"/>
      <c r="S343" s="514"/>
      <c r="T343" s="514"/>
      <c r="U343" s="514"/>
      <c r="V343" s="514"/>
      <c r="W343" s="514"/>
      <c r="X343" s="514"/>
      <c r="Y343" s="514"/>
      <c r="Z343" s="514"/>
      <c r="AA343" s="514"/>
      <c r="AB343" s="514"/>
      <c r="AC343" s="514"/>
      <c r="AD343" s="514"/>
      <c r="AE343" s="514"/>
      <c r="AF343" s="514"/>
      <c r="AG343" s="514"/>
      <c r="AH343" s="514"/>
      <c r="AI343" s="514"/>
      <c r="AJ343" s="514"/>
      <c r="AK343" s="514"/>
      <c r="AL343" s="514"/>
      <c r="AM343" s="514"/>
      <c r="AN343" s="514"/>
      <c r="AO343" s="514"/>
      <c r="AP343" s="514"/>
      <c r="AQ343" s="514"/>
      <c r="AR343" s="514"/>
      <c r="AS343" s="514"/>
      <c r="AT343" s="514"/>
      <c r="AU343" s="514"/>
      <c r="AV343" s="514"/>
      <c r="AW343" s="514"/>
      <c r="AX343" s="514"/>
      <c r="AY343" s="514"/>
      <c r="AZ343" s="514"/>
      <c r="BA343" s="514"/>
      <c r="BB343" s="514"/>
      <c r="BC343" s="514"/>
      <c r="BD343" s="514"/>
      <c r="BE343" s="514"/>
      <c r="BF343" s="514"/>
      <c r="BG343" s="514"/>
      <c r="BH343" s="514"/>
      <c r="BI343" s="514"/>
      <c r="BJ343" s="514"/>
      <c r="BK343" s="514"/>
      <c r="BL343" s="514"/>
      <c r="BM343" s="514"/>
      <c r="BN343" s="514"/>
      <c r="BO343" s="514"/>
      <c r="BP343" s="514"/>
      <c r="BQ343" s="514"/>
    </row>
    <row r="344" spans="1:69" s="67" customFormat="1" ht="18.75" customHeight="1">
      <c r="A344" s="514"/>
      <c r="B344" s="518"/>
      <c r="C344" s="514"/>
      <c r="D344" s="514"/>
      <c r="E344" s="514"/>
      <c r="F344" s="511"/>
      <c r="G344" s="514"/>
      <c r="H344" s="514"/>
      <c r="I344" s="515"/>
      <c r="J344" s="514"/>
      <c r="K344" s="516"/>
      <c r="L344" s="514"/>
      <c r="M344" s="556"/>
      <c r="N344" s="556"/>
      <c r="O344" s="556"/>
      <c r="P344" s="514"/>
      <c r="Q344" s="514"/>
      <c r="R344" s="514"/>
      <c r="S344" s="514"/>
      <c r="T344" s="514"/>
      <c r="U344" s="514"/>
      <c r="V344" s="514"/>
      <c r="W344" s="514"/>
      <c r="X344" s="514"/>
      <c r="Y344" s="514"/>
      <c r="Z344" s="514"/>
      <c r="AA344" s="514"/>
      <c r="AB344" s="514"/>
      <c r="AC344" s="514"/>
      <c r="AD344" s="514"/>
      <c r="AE344" s="514"/>
      <c r="AF344" s="514"/>
      <c r="AG344" s="514"/>
      <c r="AH344" s="514"/>
      <c r="AI344" s="514"/>
      <c r="AJ344" s="514"/>
      <c r="AK344" s="514"/>
      <c r="AL344" s="514"/>
      <c r="AM344" s="514"/>
      <c r="AN344" s="514"/>
      <c r="AO344" s="514"/>
      <c r="AP344" s="514"/>
      <c r="AQ344" s="514"/>
      <c r="AR344" s="514"/>
      <c r="AS344" s="514"/>
      <c r="AT344" s="514"/>
      <c r="AU344" s="514"/>
      <c r="AV344" s="514"/>
      <c r="AW344" s="514"/>
      <c r="AX344" s="514"/>
      <c r="AY344" s="514"/>
      <c r="AZ344" s="514"/>
      <c r="BA344" s="514"/>
      <c r="BB344" s="514"/>
      <c r="BC344" s="514"/>
      <c r="BD344" s="514"/>
      <c r="BE344" s="514"/>
      <c r="BF344" s="514"/>
      <c r="BG344" s="514"/>
      <c r="BH344" s="514"/>
      <c r="BI344" s="514"/>
      <c r="BJ344" s="514"/>
      <c r="BK344" s="514"/>
      <c r="BL344" s="514"/>
      <c r="BM344" s="514"/>
      <c r="BN344" s="514"/>
      <c r="BO344" s="514"/>
      <c r="BP344" s="514"/>
      <c r="BQ344" s="514"/>
    </row>
    <row r="345" spans="1:69" s="67" customFormat="1" ht="18.75" customHeight="1">
      <c r="A345" s="514"/>
      <c r="B345" s="518"/>
      <c r="C345" s="514"/>
      <c r="D345" s="514"/>
      <c r="E345" s="514"/>
      <c r="F345" s="511"/>
      <c r="G345" s="514"/>
      <c r="H345" s="514"/>
      <c r="I345" s="515"/>
      <c r="J345" s="514"/>
      <c r="K345" s="516"/>
      <c r="L345" s="514"/>
      <c r="M345" s="556"/>
      <c r="N345" s="556"/>
      <c r="O345" s="556"/>
      <c r="P345" s="514"/>
      <c r="Q345" s="514"/>
      <c r="R345" s="514"/>
      <c r="S345" s="514"/>
      <c r="T345" s="514"/>
      <c r="U345" s="514"/>
      <c r="V345" s="514"/>
      <c r="W345" s="514"/>
      <c r="X345" s="514"/>
      <c r="Y345" s="514"/>
      <c r="Z345" s="514"/>
      <c r="AA345" s="514"/>
      <c r="AB345" s="514"/>
      <c r="AC345" s="514"/>
      <c r="AD345" s="514"/>
      <c r="AE345" s="514"/>
      <c r="AF345" s="514"/>
      <c r="AG345" s="514"/>
      <c r="AH345" s="514"/>
      <c r="AI345" s="514"/>
      <c r="AJ345" s="514"/>
      <c r="AK345" s="514"/>
      <c r="AL345" s="514"/>
      <c r="AM345" s="514"/>
      <c r="AN345" s="514"/>
      <c r="AO345" s="514"/>
      <c r="AP345" s="514"/>
      <c r="AQ345" s="514"/>
      <c r="AR345" s="514"/>
      <c r="AS345" s="514"/>
      <c r="AT345" s="514"/>
      <c r="AU345" s="514"/>
      <c r="AV345" s="514"/>
      <c r="AW345" s="514"/>
      <c r="AX345" s="514"/>
      <c r="AY345" s="514"/>
      <c r="AZ345" s="514"/>
      <c r="BA345" s="514"/>
      <c r="BB345" s="514"/>
      <c r="BC345" s="514"/>
      <c r="BD345" s="514"/>
      <c r="BE345" s="514"/>
      <c r="BF345" s="514"/>
      <c r="BG345" s="514"/>
      <c r="BH345" s="514"/>
      <c r="BI345" s="514"/>
      <c r="BJ345" s="514"/>
      <c r="BK345" s="514"/>
      <c r="BL345" s="514"/>
      <c r="BM345" s="514"/>
      <c r="BN345" s="514"/>
      <c r="BO345" s="514"/>
      <c r="BP345" s="514"/>
      <c r="BQ345" s="514"/>
    </row>
    <row r="346" spans="1:69" s="67" customFormat="1" ht="18.75" customHeight="1">
      <c r="A346" s="514"/>
      <c r="B346" s="518"/>
      <c r="C346" s="514"/>
      <c r="D346" s="514"/>
      <c r="E346" s="514"/>
      <c r="F346" s="511"/>
      <c r="G346" s="514"/>
      <c r="H346" s="514"/>
      <c r="I346" s="515"/>
      <c r="J346" s="514"/>
      <c r="K346" s="516"/>
      <c r="L346" s="514"/>
      <c r="M346" s="556"/>
      <c r="N346" s="556"/>
      <c r="O346" s="556"/>
      <c r="P346" s="514"/>
      <c r="Q346" s="514"/>
      <c r="R346" s="514"/>
      <c r="S346" s="514"/>
      <c r="T346" s="514"/>
      <c r="U346" s="514"/>
      <c r="V346" s="514"/>
      <c r="W346" s="514"/>
      <c r="X346" s="514"/>
      <c r="Y346" s="514"/>
      <c r="Z346" s="514"/>
      <c r="AA346" s="514"/>
      <c r="AB346" s="514"/>
      <c r="AC346" s="514"/>
      <c r="AD346" s="514"/>
      <c r="AE346" s="514"/>
      <c r="AF346" s="514"/>
      <c r="AG346" s="514"/>
      <c r="AH346" s="514"/>
      <c r="AI346" s="514"/>
      <c r="AJ346" s="514"/>
      <c r="AK346" s="514"/>
      <c r="AL346" s="514"/>
      <c r="AM346" s="514"/>
      <c r="AN346" s="514"/>
      <c r="AO346" s="514"/>
      <c r="AP346" s="514"/>
      <c r="AQ346" s="514"/>
      <c r="AR346" s="514"/>
      <c r="AS346" s="514"/>
      <c r="AT346" s="514"/>
      <c r="AU346" s="514"/>
      <c r="AV346" s="514"/>
      <c r="AW346" s="514"/>
      <c r="AX346" s="514"/>
      <c r="AY346" s="514"/>
      <c r="AZ346" s="514"/>
      <c r="BA346" s="514"/>
      <c r="BB346" s="514"/>
      <c r="BC346" s="514"/>
      <c r="BD346" s="514"/>
      <c r="BE346" s="514"/>
      <c r="BF346" s="514"/>
      <c r="BG346" s="514"/>
      <c r="BH346" s="514"/>
      <c r="BI346" s="514"/>
      <c r="BJ346" s="514"/>
      <c r="BK346" s="514"/>
      <c r="BL346" s="514"/>
      <c r="BM346" s="514"/>
      <c r="BN346" s="514"/>
      <c r="BO346" s="514"/>
      <c r="BP346" s="514"/>
      <c r="BQ346" s="514"/>
    </row>
    <row r="347" spans="1:69" s="67" customFormat="1" ht="18.75" customHeight="1">
      <c r="A347" s="514"/>
      <c r="B347" s="518"/>
      <c r="C347" s="514"/>
      <c r="D347" s="514"/>
      <c r="E347" s="514"/>
      <c r="F347" s="511"/>
      <c r="G347" s="514"/>
      <c r="H347" s="514"/>
      <c r="I347" s="515"/>
      <c r="J347" s="514"/>
      <c r="K347" s="516"/>
      <c r="L347" s="514"/>
      <c r="M347" s="556"/>
      <c r="N347" s="556"/>
      <c r="O347" s="556"/>
      <c r="P347" s="514"/>
      <c r="Q347" s="514"/>
      <c r="R347" s="514"/>
      <c r="S347" s="514"/>
      <c r="T347" s="514"/>
      <c r="U347" s="514"/>
      <c r="V347" s="514"/>
      <c r="W347" s="514"/>
      <c r="X347" s="514"/>
      <c r="Y347" s="514"/>
      <c r="Z347" s="514"/>
      <c r="AA347" s="514"/>
      <c r="AB347" s="514"/>
      <c r="AC347" s="514"/>
      <c r="AD347" s="514"/>
      <c r="AE347" s="514"/>
      <c r="AF347" s="514"/>
      <c r="AG347" s="514"/>
      <c r="AH347" s="514"/>
      <c r="AI347" s="514"/>
      <c r="AJ347" s="514"/>
      <c r="AK347" s="514"/>
      <c r="AL347" s="514"/>
      <c r="AM347" s="514"/>
      <c r="AN347" s="514"/>
      <c r="AO347" s="514"/>
      <c r="AP347" s="514"/>
      <c r="AQ347" s="514"/>
      <c r="AR347" s="514"/>
      <c r="AS347" s="514"/>
      <c r="AT347" s="514"/>
      <c r="AU347" s="514"/>
      <c r="AV347" s="514"/>
      <c r="AW347" s="514"/>
      <c r="AX347" s="514"/>
      <c r="AY347" s="514"/>
      <c r="AZ347" s="514"/>
      <c r="BA347" s="514"/>
      <c r="BB347" s="514"/>
      <c r="BC347" s="514"/>
      <c r="BD347" s="514"/>
      <c r="BE347" s="514"/>
      <c r="BF347" s="514"/>
      <c r="BG347" s="514"/>
      <c r="BH347" s="514"/>
      <c r="BI347" s="514"/>
      <c r="BJ347" s="514"/>
      <c r="BK347" s="514"/>
      <c r="BL347" s="514"/>
      <c r="BM347" s="514"/>
      <c r="BN347" s="514"/>
      <c r="BO347" s="514"/>
      <c r="BP347" s="514"/>
      <c r="BQ347" s="514"/>
    </row>
    <row r="348" spans="1:69" s="67" customFormat="1" ht="18.75" customHeight="1">
      <c r="A348" s="514"/>
      <c r="B348" s="518"/>
      <c r="C348" s="514"/>
      <c r="D348" s="514"/>
      <c r="E348" s="514"/>
      <c r="F348" s="511"/>
      <c r="G348" s="514"/>
      <c r="H348" s="514"/>
      <c r="I348" s="515"/>
      <c r="J348" s="514"/>
      <c r="K348" s="516"/>
      <c r="L348" s="514"/>
      <c r="M348" s="556"/>
      <c r="N348" s="556"/>
      <c r="O348" s="556"/>
      <c r="P348" s="514"/>
      <c r="Q348" s="514"/>
      <c r="R348" s="514"/>
      <c r="S348" s="514"/>
      <c r="T348" s="514"/>
      <c r="U348" s="514"/>
      <c r="V348" s="514"/>
      <c r="W348" s="514"/>
      <c r="X348" s="514"/>
      <c r="Y348" s="514"/>
      <c r="Z348" s="514"/>
      <c r="AA348" s="514"/>
      <c r="AB348" s="514"/>
      <c r="AC348" s="514"/>
      <c r="AD348" s="514"/>
      <c r="AE348" s="514"/>
      <c r="AF348" s="514"/>
      <c r="AG348" s="514"/>
      <c r="AH348" s="514"/>
      <c r="AI348" s="514"/>
      <c r="AJ348" s="514"/>
      <c r="AK348" s="514"/>
      <c r="AL348" s="514"/>
      <c r="AM348" s="514"/>
      <c r="AN348" s="514"/>
      <c r="AO348" s="514"/>
      <c r="AP348" s="514"/>
      <c r="AQ348" s="514"/>
      <c r="AR348" s="514"/>
      <c r="AS348" s="514"/>
      <c r="AT348" s="514"/>
      <c r="AU348" s="514"/>
      <c r="AV348" s="514"/>
      <c r="AW348" s="514"/>
      <c r="AX348" s="514"/>
      <c r="AY348" s="514"/>
      <c r="AZ348" s="514"/>
      <c r="BA348" s="514"/>
      <c r="BB348" s="514"/>
      <c r="BC348" s="514"/>
      <c r="BD348" s="514"/>
      <c r="BE348" s="514"/>
      <c r="BF348" s="514"/>
      <c r="BG348" s="514"/>
      <c r="BH348" s="514"/>
      <c r="BI348" s="514"/>
      <c r="BJ348" s="514"/>
      <c r="BK348" s="514"/>
      <c r="BL348" s="514"/>
      <c r="BM348" s="514"/>
      <c r="BN348" s="514"/>
      <c r="BO348" s="514"/>
      <c r="BP348" s="514"/>
      <c r="BQ348" s="514"/>
    </row>
    <row r="349" spans="1:69" s="67" customFormat="1" ht="18.75" customHeight="1">
      <c r="A349" s="514"/>
      <c r="B349" s="518"/>
      <c r="C349" s="514"/>
      <c r="D349" s="514"/>
      <c r="E349" s="514"/>
      <c r="F349" s="511"/>
      <c r="G349" s="514"/>
      <c r="H349" s="514"/>
      <c r="I349" s="515"/>
      <c r="J349" s="514"/>
      <c r="K349" s="516"/>
      <c r="L349" s="514"/>
      <c r="M349" s="556"/>
      <c r="N349" s="556"/>
      <c r="O349" s="556"/>
      <c r="P349" s="514"/>
      <c r="Q349" s="514"/>
      <c r="R349" s="514"/>
      <c r="S349" s="514"/>
      <c r="T349" s="514"/>
      <c r="U349" s="514"/>
      <c r="V349" s="514"/>
      <c r="W349" s="514"/>
      <c r="X349" s="514"/>
      <c r="Y349" s="514"/>
      <c r="Z349" s="514"/>
      <c r="AA349" s="514"/>
      <c r="AB349" s="514"/>
      <c r="AC349" s="514"/>
      <c r="AD349" s="514"/>
      <c r="AE349" s="514"/>
      <c r="AF349" s="514"/>
      <c r="AG349" s="514"/>
      <c r="AH349" s="514"/>
      <c r="AI349" s="514"/>
      <c r="AJ349" s="514"/>
      <c r="AK349" s="514"/>
      <c r="AL349" s="514"/>
      <c r="AM349" s="514"/>
      <c r="AN349" s="514"/>
      <c r="AO349" s="514"/>
      <c r="AP349" s="514"/>
      <c r="AQ349" s="514"/>
      <c r="AR349" s="514"/>
      <c r="AS349" s="514"/>
      <c r="AT349" s="514"/>
      <c r="AU349" s="514"/>
      <c r="AV349" s="514"/>
      <c r="AW349" s="514"/>
      <c r="AX349" s="514"/>
      <c r="AY349" s="514"/>
      <c r="AZ349" s="514"/>
      <c r="BA349" s="514"/>
      <c r="BB349" s="514"/>
      <c r="BC349" s="514"/>
      <c r="BD349" s="514"/>
      <c r="BE349" s="514"/>
      <c r="BF349" s="514"/>
      <c r="BG349" s="514"/>
      <c r="BH349" s="514"/>
      <c r="BI349" s="514"/>
      <c r="BJ349" s="514"/>
      <c r="BK349" s="514"/>
      <c r="BL349" s="514"/>
      <c r="BM349" s="514"/>
      <c r="BN349" s="514"/>
      <c r="BO349" s="514"/>
      <c r="BP349" s="514"/>
      <c r="BQ349" s="514"/>
    </row>
    <row r="350" spans="1:69" s="67" customFormat="1" ht="18.75" customHeight="1">
      <c r="A350" s="514"/>
      <c r="B350" s="518"/>
      <c r="C350" s="514"/>
      <c r="D350" s="514"/>
      <c r="E350" s="514"/>
      <c r="F350" s="511"/>
      <c r="G350" s="514"/>
      <c r="H350" s="514"/>
      <c r="I350" s="515"/>
      <c r="J350" s="514"/>
      <c r="K350" s="516"/>
      <c r="L350" s="514"/>
      <c r="M350" s="556"/>
      <c r="N350" s="556"/>
      <c r="O350" s="556"/>
      <c r="P350" s="514"/>
      <c r="Q350" s="514"/>
      <c r="R350" s="514"/>
      <c r="S350" s="514"/>
      <c r="T350" s="514"/>
      <c r="U350" s="514"/>
      <c r="V350" s="514"/>
      <c r="W350" s="514"/>
      <c r="X350" s="514"/>
      <c r="Y350" s="514"/>
      <c r="Z350" s="514"/>
      <c r="AA350" s="514"/>
      <c r="AB350" s="514"/>
      <c r="AC350" s="514"/>
      <c r="AD350" s="514"/>
      <c r="AE350" s="514"/>
      <c r="AF350" s="514"/>
      <c r="AG350" s="514"/>
      <c r="AH350" s="514"/>
      <c r="AI350" s="514"/>
      <c r="AJ350" s="514"/>
      <c r="AK350" s="514"/>
      <c r="AL350" s="514"/>
      <c r="AM350" s="514"/>
      <c r="AN350" s="514"/>
      <c r="AO350" s="514"/>
      <c r="AP350" s="514"/>
      <c r="AQ350" s="514"/>
      <c r="AR350" s="514"/>
      <c r="AS350" s="514"/>
      <c r="AT350" s="514"/>
      <c r="AU350" s="514"/>
      <c r="AV350" s="514"/>
      <c r="AW350" s="514"/>
      <c r="AX350" s="514"/>
      <c r="AY350" s="514"/>
      <c r="AZ350" s="514"/>
      <c r="BA350" s="514"/>
      <c r="BB350" s="514"/>
      <c r="BC350" s="514"/>
      <c r="BD350" s="514"/>
      <c r="BE350" s="514"/>
      <c r="BF350" s="514"/>
      <c r="BG350" s="514"/>
      <c r="BH350" s="514"/>
      <c r="BI350" s="514"/>
      <c r="BJ350" s="514"/>
      <c r="BK350" s="514"/>
      <c r="BL350" s="514"/>
      <c r="BM350" s="514"/>
      <c r="BN350" s="514"/>
      <c r="BO350" s="514"/>
      <c r="BP350" s="514"/>
      <c r="BQ350" s="514"/>
    </row>
    <row r="351" spans="1:69" s="67" customFormat="1" ht="18.75" customHeight="1">
      <c r="A351" s="514"/>
      <c r="B351" s="518"/>
      <c r="C351" s="514"/>
      <c r="D351" s="514"/>
      <c r="E351" s="514"/>
      <c r="F351" s="511"/>
      <c r="G351" s="514"/>
      <c r="H351" s="514"/>
      <c r="I351" s="515"/>
      <c r="J351" s="514"/>
      <c r="K351" s="516"/>
      <c r="L351" s="514"/>
      <c r="M351" s="556"/>
      <c r="N351" s="556"/>
      <c r="O351" s="556"/>
      <c r="P351" s="514"/>
      <c r="Q351" s="514"/>
      <c r="R351" s="514"/>
      <c r="S351" s="514"/>
      <c r="T351" s="514"/>
      <c r="U351" s="514"/>
      <c r="V351" s="514"/>
      <c r="W351" s="514"/>
      <c r="X351" s="514"/>
      <c r="Y351" s="514"/>
      <c r="Z351" s="514"/>
      <c r="AA351" s="514"/>
      <c r="AB351" s="514"/>
      <c r="AC351" s="514"/>
      <c r="AD351" s="514"/>
      <c r="AE351" s="514"/>
      <c r="AF351" s="514"/>
      <c r="AG351" s="514"/>
      <c r="AH351" s="514"/>
      <c r="AI351" s="514"/>
      <c r="AJ351" s="514"/>
      <c r="AK351" s="514"/>
      <c r="AL351" s="514"/>
      <c r="AM351" s="514"/>
      <c r="AN351" s="514"/>
      <c r="AO351" s="514"/>
      <c r="AP351" s="514"/>
      <c r="AQ351" s="514"/>
      <c r="AR351" s="514"/>
      <c r="AS351" s="514"/>
      <c r="AT351" s="514"/>
      <c r="AU351" s="514"/>
      <c r="AV351" s="514"/>
      <c r="AW351" s="514"/>
      <c r="AX351" s="514"/>
      <c r="AY351" s="514"/>
      <c r="AZ351" s="514"/>
      <c r="BA351" s="514"/>
      <c r="BB351" s="514"/>
      <c r="BC351" s="514"/>
      <c r="BD351" s="514"/>
      <c r="BE351" s="514"/>
      <c r="BF351" s="514"/>
      <c r="BG351" s="514"/>
      <c r="BH351" s="514"/>
      <c r="BI351" s="514"/>
      <c r="BJ351" s="514"/>
      <c r="BK351" s="514"/>
      <c r="BL351" s="514"/>
      <c r="BM351" s="514"/>
      <c r="BN351" s="514"/>
      <c r="BO351" s="514"/>
      <c r="BP351" s="514"/>
      <c r="BQ351" s="514"/>
    </row>
    <row r="352" spans="1:69" s="67" customFormat="1" ht="18.75" customHeight="1">
      <c r="A352" s="514"/>
      <c r="B352" s="518"/>
      <c r="C352" s="514"/>
      <c r="D352" s="514"/>
      <c r="E352" s="514"/>
      <c r="F352" s="511"/>
      <c r="G352" s="514"/>
      <c r="H352" s="514"/>
      <c r="I352" s="515"/>
      <c r="J352" s="514"/>
      <c r="K352" s="516"/>
      <c r="L352" s="514"/>
      <c r="M352" s="556"/>
      <c r="N352" s="556"/>
      <c r="O352" s="556"/>
      <c r="P352" s="514"/>
      <c r="Q352" s="514"/>
      <c r="R352" s="514"/>
      <c r="S352" s="514"/>
      <c r="T352" s="514"/>
      <c r="U352" s="514"/>
      <c r="V352" s="514"/>
      <c r="W352" s="514"/>
      <c r="X352" s="514"/>
      <c r="Y352" s="514"/>
      <c r="Z352" s="514"/>
      <c r="AA352" s="514"/>
      <c r="AB352" s="514"/>
      <c r="AC352" s="514"/>
      <c r="AD352" s="514"/>
      <c r="AE352" s="514"/>
      <c r="AF352" s="514"/>
      <c r="AG352" s="514"/>
      <c r="AH352" s="514"/>
      <c r="AI352" s="514"/>
      <c r="AJ352" s="514"/>
      <c r="AK352" s="514"/>
      <c r="AL352" s="514"/>
      <c r="AM352" s="514"/>
      <c r="AN352" s="514"/>
      <c r="AO352" s="514"/>
      <c r="AP352" s="514"/>
      <c r="AQ352" s="514"/>
      <c r="AR352" s="514"/>
      <c r="AS352" s="514"/>
      <c r="AT352" s="514"/>
      <c r="AU352" s="514"/>
      <c r="AV352" s="514"/>
      <c r="AW352" s="514"/>
      <c r="AX352" s="514"/>
      <c r="AY352" s="514"/>
      <c r="AZ352" s="514"/>
      <c r="BA352" s="514"/>
      <c r="BB352" s="514"/>
      <c r="BC352" s="514"/>
      <c r="BD352" s="514"/>
      <c r="BE352" s="514"/>
      <c r="BF352" s="514"/>
      <c r="BG352" s="514"/>
      <c r="BH352" s="514"/>
      <c r="BI352" s="514"/>
      <c r="BJ352" s="514"/>
      <c r="BK352" s="514"/>
      <c r="BL352" s="514"/>
      <c r="BM352" s="514"/>
      <c r="BN352" s="514"/>
      <c r="BO352" s="514"/>
      <c r="BP352" s="514"/>
      <c r="BQ352" s="514"/>
    </row>
    <row r="353" spans="1:69" s="67" customFormat="1" ht="18.75" customHeight="1">
      <c r="A353" s="514"/>
      <c r="B353" s="518"/>
      <c r="C353" s="514"/>
      <c r="D353" s="514"/>
      <c r="E353" s="514"/>
      <c r="F353" s="511"/>
      <c r="G353" s="514"/>
      <c r="H353" s="514"/>
      <c r="I353" s="515"/>
      <c r="J353" s="514"/>
      <c r="K353" s="516"/>
      <c r="L353" s="514"/>
      <c r="M353" s="556"/>
      <c r="N353" s="556"/>
      <c r="O353" s="556"/>
      <c r="P353" s="514"/>
      <c r="Q353" s="514"/>
      <c r="R353" s="514"/>
      <c r="S353" s="514"/>
      <c r="T353" s="514"/>
      <c r="U353" s="514"/>
      <c r="V353" s="514"/>
      <c r="W353" s="514"/>
      <c r="X353" s="514"/>
      <c r="Y353" s="514"/>
      <c r="Z353" s="514"/>
      <c r="AA353" s="514"/>
      <c r="AB353" s="514"/>
      <c r="AC353" s="514"/>
      <c r="AD353" s="514"/>
      <c r="AE353" s="514"/>
      <c r="AF353" s="514"/>
      <c r="AG353" s="514"/>
      <c r="AH353" s="514"/>
      <c r="AI353" s="514"/>
      <c r="AJ353" s="514"/>
      <c r="AK353" s="514"/>
      <c r="AL353" s="514"/>
      <c r="AM353" s="514"/>
      <c r="AN353" s="514"/>
      <c r="AO353" s="514"/>
      <c r="AP353" s="514"/>
      <c r="AQ353" s="514"/>
      <c r="AR353" s="514"/>
      <c r="AS353" s="514"/>
      <c r="AT353" s="514"/>
      <c r="AU353" s="514"/>
      <c r="AV353" s="514"/>
      <c r="AW353" s="514"/>
      <c r="AX353" s="514"/>
      <c r="AY353" s="514"/>
      <c r="AZ353" s="514"/>
      <c r="BA353" s="514"/>
      <c r="BB353" s="514"/>
      <c r="BC353" s="514"/>
      <c r="BD353" s="514"/>
      <c r="BE353" s="514"/>
      <c r="BF353" s="514"/>
      <c r="BG353" s="514"/>
      <c r="BH353" s="514"/>
      <c r="BI353" s="514"/>
      <c r="BJ353" s="514"/>
      <c r="BK353" s="514"/>
      <c r="BL353" s="514"/>
      <c r="BM353" s="514"/>
      <c r="BN353" s="514"/>
      <c r="BO353" s="514"/>
      <c r="BP353" s="514"/>
      <c r="BQ353" s="514"/>
    </row>
    <row r="354" spans="1:69" s="67" customFormat="1" ht="18.75" customHeight="1">
      <c r="A354" s="514"/>
      <c r="B354" s="518"/>
      <c r="C354" s="514"/>
      <c r="D354" s="514"/>
      <c r="E354" s="514"/>
      <c r="F354" s="511"/>
      <c r="G354" s="514"/>
      <c r="H354" s="514"/>
      <c r="I354" s="515"/>
      <c r="J354" s="514"/>
      <c r="K354" s="516"/>
      <c r="L354" s="514"/>
      <c r="M354" s="556"/>
      <c r="N354" s="556"/>
      <c r="O354" s="556"/>
      <c r="P354" s="514"/>
      <c r="Q354" s="514"/>
      <c r="R354" s="514"/>
      <c r="S354" s="514"/>
      <c r="T354" s="514"/>
      <c r="U354" s="514"/>
      <c r="V354" s="514"/>
      <c r="W354" s="514"/>
      <c r="X354" s="514"/>
      <c r="Y354" s="514"/>
      <c r="Z354" s="514"/>
      <c r="AA354" s="514"/>
      <c r="AB354" s="514"/>
      <c r="AC354" s="514"/>
      <c r="AD354" s="514"/>
      <c r="AE354" s="514"/>
      <c r="AF354" s="514"/>
      <c r="AG354" s="514"/>
      <c r="AH354" s="514"/>
      <c r="AI354" s="514"/>
      <c r="AJ354" s="514"/>
      <c r="AK354" s="514"/>
      <c r="AL354" s="514"/>
      <c r="AM354" s="514"/>
      <c r="AN354" s="514"/>
      <c r="AO354" s="514"/>
      <c r="AP354" s="514"/>
      <c r="AQ354" s="514"/>
      <c r="AR354" s="514"/>
      <c r="AS354" s="514"/>
      <c r="AT354" s="514"/>
      <c r="AU354" s="514"/>
      <c r="AV354" s="514"/>
      <c r="AW354" s="514"/>
      <c r="AX354" s="514"/>
      <c r="AY354" s="514"/>
      <c r="AZ354" s="514"/>
      <c r="BA354" s="514"/>
      <c r="BB354" s="514"/>
      <c r="BC354" s="514"/>
      <c r="BD354" s="514"/>
      <c r="BE354" s="514"/>
      <c r="BF354" s="514"/>
      <c r="BG354" s="514"/>
      <c r="BH354" s="514"/>
      <c r="BI354" s="514"/>
      <c r="BJ354" s="514"/>
      <c r="BK354" s="514"/>
      <c r="BL354" s="514"/>
      <c r="BM354" s="514"/>
      <c r="BN354" s="514"/>
      <c r="BO354" s="514"/>
      <c r="BP354" s="514"/>
      <c r="BQ354" s="514"/>
    </row>
    <row r="355" spans="1:69" s="67" customFormat="1" ht="18.75" customHeight="1">
      <c r="A355" s="514"/>
      <c r="B355" s="518"/>
      <c r="C355" s="514"/>
      <c r="D355" s="514"/>
      <c r="E355" s="514"/>
      <c r="F355" s="511"/>
      <c r="G355" s="514"/>
      <c r="H355" s="514"/>
      <c r="I355" s="515"/>
      <c r="J355" s="514"/>
      <c r="K355" s="516"/>
      <c r="L355" s="514"/>
      <c r="M355" s="556"/>
      <c r="N355" s="556"/>
      <c r="O355" s="556"/>
      <c r="P355" s="514"/>
      <c r="Q355" s="514"/>
      <c r="R355" s="514"/>
      <c r="S355" s="514"/>
      <c r="T355" s="514"/>
      <c r="U355" s="514"/>
      <c r="V355" s="514"/>
      <c r="W355" s="514"/>
      <c r="X355" s="514"/>
      <c r="Y355" s="514"/>
      <c r="Z355" s="514"/>
      <c r="AA355" s="514"/>
      <c r="AB355" s="514"/>
      <c r="AC355" s="514"/>
      <c r="AD355" s="514"/>
      <c r="AE355" s="514"/>
      <c r="AF355" s="514"/>
      <c r="AG355" s="514"/>
      <c r="AH355" s="514"/>
      <c r="AI355" s="514"/>
      <c r="AJ355" s="514"/>
      <c r="AK355" s="514"/>
      <c r="AL355" s="514"/>
      <c r="AM355" s="514"/>
      <c r="AN355" s="514"/>
      <c r="AO355" s="514"/>
      <c r="AP355" s="514"/>
      <c r="AQ355" s="514"/>
      <c r="AR355" s="514"/>
      <c r="AS355" s="514"/>
      <c r="AT355" s="514"/>
      <c r="AU355" s="514"/>
      <c r="AV355" s="514"/>
      <c r="AW355" s="514"/>
      <c r="AX355" s="514"/>
      <c r="AY355" s="514"/>
      <c r="AZ355" s="514"/>
      <c r="BA355" s="514"/>
      <c r="BB355" s="514"/>
      <c r="BC355" s="514"/>
      <c r="BD355" s="514"/>
      <c r="BE355" s="514"/>
      <c r="BF355" s="514"/>
      <c r="BG355" s="514"/>
      <c r="BH355" s="514"/>
      <c r="BI355" s="514"/>
      <c r="BJ355" s="514"/>
      <c r="BK355" s="514"/>
      <c r="BL355" s="514"/>
      <c r="BM355" s="514"/>
      <c r="BN355" s="514"/>
      <c r="BO355" s="514"/>
      <c r="BP355" s="514"/>
      <c r="BQ355" s="514"/>
    </row>
    <row r="356" spans="1:69" s="67" customFormat="1" ht="18.75" customHeight="1">
      <c r="A356" s="514"/>
      <c r="B356" s="518"/>
      <c r="C356" s="514"/>
      <c r="D356" s="514"/>
      <c r="E356" s="514"/>
      <c r="F356" s="511"/>
      <c r="G356" s="514"/>
      <c r="H356" s="514"/>
      <c r="I356" s="515"/>
      <c r="J356" s="514"/>
      <c r="K356" s="516"/>
      <c r="L356" s="514"/>
      <c r="M356" s="556"/>
      <c r="N356" s="556"/>
      <c r="O356" s="556"/>
      <c r="P356" s="514"/>
      <c r="Q356" s="514"/>
      <c r="R356" s="514"/>
      <c r="S356" s="514"/>
      <c r="T356" s="514"/>
      <c r="U356" s="514"/>
      <c r="V356" s="514"/>
      <c r="W356" s="514"/>
      <c r="X356" s="514"/>
      <c r="Y356" s="514"/>
      <c r="Z356" s="514"/>
      <c r="AA356" s="514"/>
      <c r="AB356" s="514"/>
      <c r="AC356" s="514"/>
      <c r="AD356" s="514"/>
      <c r="AE356" s="514"/>
      <c r="AF356" s="514"/>
      <c r="AG356" s="514"/>
      <c r="AH356" s="514"/>
      <c r="AI356" s="514"/>
      <c r="AJ356" s="514"/>
      <c r="AK356" s="514"/>
      <c r="AL356" s="514"/>
      <c r="AM356" s="514"/>
      <c r="AN356" s="514"/>
      <c r="AO356" s="514"/>
      <c r="AP356" s="514"/>
      <c r="AQ356" s="514"/>
      <c r="AR356" s="514"/>
      <c r="AS356" s="514"/>
      <c r="AT356" s="514"/>
      <c r="AU356" s="514"/>
      <c r="AV356" s="514"/>
      <c r="AW356" s="514"/>
      <c r="AX356" s="514"/>
      <c r="AY356" s="514"/>
      <c r="AZ356" s="514"/>
      <c r="BA356" s="514"/>
      <c r="BB356" s="514"/>
      <c r="BC356" s="514"/>
      <c r="BD356" s="514"/>
      <c r="BE356" s="514"/>
      <c r="BF356" s="514"/>
      <c r="BG356" s="514"/>
      <c r="BH356" s="514"/>
      <c r="BI356" s="514"/>
      <c r="BJ356" s="514"/>
      <c r="BK356" s="514"/>
      <c r="BL356" s="514"/>
      <c r="BM356" s="514"/>
      <c r="BN356" s="514"/>
      <c r="BO356" s="514"/>
      <c r="BP356" s="514"/>
      <c r="BQ356" s="514"/>
    </row>
    <row r="357" spans="1:69" s="67" customFormat="1" ht="18.75" customHeight="1">
      <c r="A357" s="514"/>
      <c r="B357" s="518"/>
      <c r="C357" s="514"/>
      <c r="D357" s="514"/>
      <c r="E357" s="514"/>
      <c r="F357" s="511"/>
      <c r="G357" s="514"/>
      <c r="H357" s="514"/>
      <c r="I357" s="515"/>
      <c r="J357" s="514"/>
      <c r="K357" s="516"/>
      <c r="L357" s="514"/>
      <c r="M357" s="556"/>
      <c r="N357" s="556"/>
      <c r="O357" s="556"/>
      <c r="P357" s="514"/>
      <c r="Q357" s="514"/>
      <c r="R357" s="514"/>
      <c r="S357" s="514"/>
      <c r="T357" s="514"/>
      <c r="U357" s="514"/>
      <c r="V357" s="514"/>
      <c r="W357" s="514"/>
      <c r="X357" s="514"/>
      <c r="Y357" s="514"/>
      <c r="Z357" s="514"/>
      <c r="AA357" s="514"/>
      <c r="AB357" s="514"/>
      <c r="AC357" s="514"/>
      <c r="AD357" s="514"/>
      <c r="AE357" s="514"/>
      <c r="AF357" s="514"/>
      <c r="AG357" s="514"/>
      <c r="AH357" s="514"/>
      <c r="AI357" s="514"/>
      <c r="AJ357" s="514"/>
      <c r="AK357" s="514"/>
      <c r="AL357" s="514"/>
      <c r="AM357" s="514"/>
      <c r="AN357" s="514"/>
      <c r="AO357" s="514"/>
      <c r="AP357" s="514"/>
      <c r="AQ357" s="514"/>
      <c r="AR357" s="514"/>
      <c r="AS357" s="514"/>
      <c r="AT357" s="514"/>
      <c r="AU357" s="514"/>
      <c r="AV357" s="514"/>
      <c r="AW357" s="514"/>
      <c r="AX357" s="514"/>
      <c r="AY357" s="514"/>
      <c r="AZ357" s="514"/>
      <c r="BA357" s="514"/>
      <c r="BB357" s="514"/>
      <c r="BC357" s="514"/>
      <c r="BD357" s="514"/>
      <c r="BE357" s="514"/>
      <c r="BF357" s="514"/>
      <c r="BG357" s="514"/>
      <c r="BH357" s="514"/>
      <c r="BI357" s="514"/>
      <c r="BJ357" s="514"/>
      <c r="BK357" s="514"/>
      <c r="BL357" s="514"/>
      <c r="BM357" s="514"/>
      <c r="BN357" s="514"/>
      <c r="BO357" s="514"/>
      <c r="BP357" s="514"/>
      <c r="BQ357" s="514"/>
    </row>
    <row r="358" spans="1:69" s="67" customFormat="1" ht="18.75" customHeight="1">
      <c r="A358" s="514"/>
      <c r="B358" s="518"/>
      <c r="C358" s="514"/>
      <c r="D358" s="514"/>
      <c r="E358" s="514"/>
      <c r="F358" s="511"/>
      <c r="G358" s="514"/>
      <c r="H358" s="514"/>
      <c r="I358" s="515"/>
      <c r="J358" s="514"/>
      <c r="K358" s="516"/>
      <c r="L358" s="514"/>
      <c r="M358" s="556"/>
      <c r="N358" s="556"/>
      <c r="O358" s="556"/>
      <c r="P358" s="514"/>
      <c r="Q358" s="514"/>
      <c r="R358" s="514"/>
      <c r="S358" s="514"/>
      <c r="T358" s="514"/>
      <c r="U358" s="514"/>
      <c r="V358" s="514"/>
      <c r="W358" s="514"/>
      <c r="X358" s="514"/>
      <c r="Y358" s="514"/>
      <c r="Z358" s="514"/>
      <c r="AA358" s="514"/>
      <c r="AB358" s="514"/>
      <c r="AC358" s="514"/>
      <c r="AD358" s="514"/>
      <c r="AE358" s="514"/>
      <c r="AF358" s="514"/>
      <c r="AG358" s="514"/>
      <c r="AH358" s="514"/>
      <c r="AI358" s="514"/>
      <c r="AJ358" s="514"/>
      <c r="AK358" s="514"/>
      <c r="AL358" s="514"/>
      <c r="AM358" s="514"/>
      <c r="AN358" s="514"/>
      <c r="AO358" s="514"/>
      <c r="AP358" s="514"/>
      <c r="AQ358" s="514"/>
      <c r="AR358" s="514"/>
      <c r="AS358" s="514"/>
      <c r="AT358" s="514"/>
      <c r="AU358" s="514"/>
      <c r="AV358" s="514"/>
      <c r="AW358" s="514"/>
      <c r="AX358" s="514"/>
      <c r="AY358" s="514"/>
      <c r="AZ358" s="514"/>
      <c r="BA358" s="514"/>
      <c r="BB358" s="514"/>
      <c r="BC358" s="514"/>
      <c r="BD358" s="514"/>
      <c r="BE358" s="514"/>
      <c r="BF358" s="514"/>
      <c r="BG358" s="514"/>
      <c r="BH358" s="514"/>
      <c r="BI358" s="514"/>
      <c r="BJ358" s="514"/>
      <c r="BK358" s="514"/>
      <c r="BL358" s="514"/>
      <c r="BM358" s="514"/>
      <c r="BN358" s="514"/>
      <c r="BO358" s="514"/>
      <c r="BP358" s="514"/>
      <c r="BQ358" s="514"/>
    </row>
    <row r="359" spans="1:69" s="67" customFormat="1" ht="18.75" customHeight="1">
      <c r="A359" s="514"/>
      <c r="B359" s="518"/>
      <c r="C359" s="514"/>
      <c r="D359" s="514"/>
      <c r="E359" s="514"/>
      <c r="F359" s="511"/>
      <c r="G359" s="514"/>
      <c r="H359" s="514"/>
      <c r="I359" s="515"/>
      <c r="J359" s="514"/>
      <c r="K359" s="516"/>
      <c r="L359" s="514"/>
      <c r="M359" s="556"/>
      <c r="N359" s="556"/>
      <c r="O359" s="556"/>
      <c r="P359" s="514"/>
      <c r="Q359" s="514"/>
      <c r="R359" s="514"/>
      <c r="S359" s="514"/>
      <c r="T359" s="514"/>
      <c r="U359" s="514"/>
      <c r="V359" s="514"/>
      <c r="W359" s="514"/>
      <c r="X359" s="514"/>
      <c r="Y359" s="514"/>
      <c r="Z359" s="514"/>
      <c r="AA359" s="514"/>
      <c r="AB359" s="514"/>
      <c r="AC359" s="514"/>
      <c r="AD359" s="514"/>
      <c r="AE359" s="514"/>
      <c r="AF359" s="514"/>
      <c r="AG359" s="514"/>
      <c r="AH359" s="514"/>
      <c r="AI359" s="514"/>
      <c r="AJ359" s="514"/>
      <c r="AK359" s="514"/>
      <c r="AL359" s="514"/>
      <c r="AM359" s="514"/>
      <c r="AN359" s="514"/>
      <c r="AO359" s="514"/>
      <c r="AP359" s="514"/>
      <c r="AQ359" s="514"/>
      <c r="AR359" s="514"/>
      <c r="AS359" s="514"/>
      <c r="AT359" s="514"/>
      <c r="AU359" s="514"/>
      <c r="AV359" s="514"/>
      <c r="AW359" s="514"/>
      <c r="AX359" s="514"/>
      <c r="AY359" s="514"/>
      <c r="AZ359" s="514"/>
      <c r="BA359" s="514"/>
      <c r="BB359" s="514"/>
      <c r="BC359" s="514"/>
      <c r="BD359" s="514"/>
      <c r="BE359" s="514"/>
      <c r="BF359" s="514"/>
      <c r="BG359" s="514"/>
      <c r="BH359" s="514"/>
      <c r="BI359" s="514"/>
      <c r="BJ359" s="514"/>
      <c r="BK359" s="514"/>
      <c r="BL359" s="514"/>
      <c r="BM359" s="514"/>
      <c r="BN359" s="514"/>
      <c r="BO359" s="514"/>
      <c r="BP359" s="514"/>
      <c r="BQ359" s="514"/>
    </row>
    <row r="360" spans="1:69" s="67" customFormat="1" ht="18.75" customHeight="1">
      <c r="A360" s="514"/>
      <c r="B360" s="518"/>
      <c r="C360" s="514"/>
      <c r="D360" s="514"/>
      <c r="E360" s="514"/>
      <c r="F360" s="511"/>
      <c r="G360" s="514"/>
      <c r="H360" s="514"/>
      <c r="I360" s="515"/>
      <c r="J360" s="514"/>
      <c r="K360" s="516"/>
      <c r="L360" s="514"/>
      <c r="M360" s="556"/>
      <c r="N360" s="556"/>
      <c r="O360" s="556"/>
      <c r="P360" s="514"/>
      <c r="Q360" s="514"/>
      <c r="R360" s="514"/>
      <c r="S360" s="514"/>
      <c r="T360" s="514"/>
      <c r="U360" s="514"/>
      <c r="V360" s="514"/>
      <c r="W360" s="514"/>
      <c r="X360" s="514"/>
      <c r="Y360" s="514"/>
      <c r="Z360" s="514"/>
      <c r="AA360" s="514"/>
      <c r="AB360" s="514"/>
      <c r="AC360" s="514"/>
      <c r="AD360" s="514"/>
      <c r="AE360" s="514"/>
      <c r="AF360" s="514"/>
      <c r="AG360" s="514"/>
      <c r="AH360" s="514"/>
      <c r="AI360" s="514"/>
      <c r="AJ360" s="514"/>
      <c r="AK360" s="514"/>
      <c r="AL360" s="514"/>
      <c r="AM360" s="514"/>
      <c r="AN360" s="514"/>
      <c r="AO360" s="514"/>
      <c r="AP360" s="514"/>
      <c r="AQ360" s="514"/>
      <c r="AR360" s="514"/>
      <c r="AS360" s="514"/>
      <c r="AT360" s="514"/>
      <c r="AU360" s="514"/>
      <c r="AV360" s="514"/>
      <c r="AW360" s="514"/>
      <c r="AX360" s="514"/>
      <c r="AY360" s="514"/>
      <c r="AZ360" s="514"/>
      <c r="BA360" s="514"/>
      <c r="BB360" s="514"/>
      <c r="BC360" s="514"/>
      <c r="BD360" s="514"/>
      <c r="BE360" s="514"/>
      <c r="BF360" s="514"/>
      <c r="BG360" s="514"/>
      <c r="BH360" s="514"/>
      <c r="BI360" s="514"/>
      <c r="BJ360" s="514"/>
      <c r="BK360" s="514"/>
      <c r="BL360" s="514"/>
      <c r="BM360" s="514"/>
      <c r="BN360" s="514"/>
      <c r="BO360" s="514"/>
      <c r="BP360" s="514"/>
      <c r="BQ360" s="514"/>
    </row>
    <row r="361" spans="1:69" s="67" customFormat="1" ht="18.75" customHeight="1">
      <c r="A361" s="514"/>
      <c r="B361" s="518"/>
      <c r="C361" s="514"/>
      <c r="D361" s="514"/>
      <c r="E361" s="514"/>
      <c r="F361" s="511"/>
      <c r="G361" s="514"/>
      <c r="H361" s="514"/>
      <c r="I361" s="515"/>
      <c r="J361" s="514"/>
      <c r="K361" s="516"/>
      <c r="L361" s="514"/>
      <c r="M361" s="556"/>
      <c r="N361" s="556"/>
      <c r="O361" s="556"/>
      <c r="P361" s="514"/>
      <c r="Q361" s="514"/>
      <c r="R361" s="514"/>
      <c r="S361" s="514"/>
      <c r="T361" s="514"/>
      <c r="U361" s="514"/>
      <c r="V361" s="514"/>
      <c r="W361" s="514"/>
      <c r="X361" s="514"/>
      <c r="Y361" s="514"/>
      <c r="Z361" s="514"/>
      <c r="AA361" s="514"/>
      <c r="AB361" s="514"/>
      <c r="AC361" s="514"/>
      <c r="AD361" s="514"/>
      <c r="AE361" s="514"/>
      <c r="AF361" s="514"/>
      <c r="AG361" s="514"/>
      <c r="AH361" s="514"/>
      <c r="AI361" s="514"/>
      <c r="AJ361" s="514"/>
      <c r="AK361" s="514"/>
      <c r="AL361" s="514"/>
      <c r="AM361" s="514"/>
      <c r="AN361" s="514"/>
      <c r="AO361" s="514"/>
      <c r="AP361" s="514"/>
      <c r="AQ361" s="514"/>
      <c r="AR361" s="514"/>
      <c r="AS361" s="514"/>
      <c r="AT361" s="514"/>
      <c r="AU361" s="514"/>
      <c r="AV361" s="514"/>
      <c r="AW361" s="514"/>
      <c r="AX361" s="514"/>
      <c r="AY361" s="514"/>
      <c r="AZ361" s="514"/>
      <c r="BA361" s="514"/>
      <c r="BB361" s="514"/>
      <c r="BC361" s="514"/>
      <c r="BD361" s="514"/>
      <c r="BE361" s="514"/>
      <c r="BF361" s="514"/>
      <c r="BG361" s="514"/>
      <c r="BH361" s="514"/>
      <c r="BI361" s="514"/>
      <c r="BJ361" s="514"/>
      <c r="BK361" s="514"/>
      <c r="BL361" s="514"/>
      <c r="BM361" s="514"/>
      <c r="BN361" s="514"/>
      <c r="BO361" s="514"/>
      <c r="BP361" s="514"/>
      <c r="BQ361" s="514"/>
    </row>
    <row r="362" spans="1:69" s="67" customFormat="1" ht="18.75" customHeight="1">
      <c r="A362" s="514"/>
      <c r="B362" s="518"/>
      <c r="C362" s="514"/>
      <c r="D362" s="514"/>
      <c r="E362" s="514"/>
      <c r="F362" s="511"/>
      <c r="G362" s="514"/>
      <c r="H362" s="514"/>
      <c r="I362" s="515"/>
      <c r="J362" s="514"/>
      <c r="K362" s="516"/>
      <c r="L362" s="514"/>
      <c r="M362" s="556"/>
      <c r="N362" s="556"/>
      <c r="O362" s="556"/>
      <c r="P362" s="514"/>
      <c r="Q362" s="514"/>
      <c r="R362" s="514"/>
      <c r="S362" s="514"/>
      <c r="T362" s="514"/>
      <c r="U362" s="514"/>
      <c r="V362" s="514"/>
      <c r="W362" s="514"/>
      <c r="X362" s="514"/>
      <c r="Y362" s="514"/>
      <c r="Z362" s="514"/>
      <c r="AA362" s="514"/>
      <c r="AB362" s="514"/>
      <c r="AC362" s="514"/>
      <c r="AD362" s="514"/>
      <c r="AE362" s="514"/>
      <c r="AF362" s="514"/>
      <c r="AG362" s="514"/>
      <c r="AH362" s="514"/>
      <c r="AI362" s="514"/>
      <c r="AJ362" s="514"/>
      <c r="AK362" s="514"/>
      <c r="AL362" s="514"/>
      <c r="AM362" s="514"/>
      <c r="AN362" s="514"/>
      <c r="AO362" s="514"/>
      <c r="AP362" s="514"/>
      <c r="AQ362" s="514"/>
      <c r="AR362" s="514"/>
      <c r="AS362" s="514"/>
      <c r="AT362" s="514"/>
      <c r="AU362" s="514"/>
      <c r="AV362" s="514"/>
      <c r="AW362" s="514"/>
      <c r="AX362" s="514"/>
      <c r="AY362" s="514"/>
      <c r="AZ362" s="514"/>
      <c r="BA362" s="514"/>
      <c r="BB362" s="514"/>
      <c r="BC362" s="514"/>
      <c r="BD362" s="514"/>
      <c r="BE362" s="514"/>
      <c r="BF362" s="514"/>
      <c r="BG362" s="514"/>
      <c r="BH362" s="514"/>
      <c r="BI362" s="514"/>
      <c r="BJ362" s="514"/>
      <c r="BK362" s="514"/>
      <c r="BL362" s="514"/>
      <c r="BM362" s="514"/>
      <c r="BN362" s="514"/>
      <c r="BO362" s="514"/>
      <c r="BP362" s="514"/>
      <c r="BQ362" s="514"/>
    </row>
    <row r="363" spans="1:69" s="67" customFormat="1" ht="18.75" customHeight="1">
      <c r="A363" s="514"/>
      <c r="B363" s="518"/>
      <c r="C363" s="514"/>
      <c r="D363" s="514"/>
      <c r="E363" s="514"/>
      <c r="F363" s="511"/>
      <c r="G363" s="514"/>
      <c r="H363" s="514"/>
      <c r="I363" s="515"/>
      <c r="J363" s="514"/>
      <c r="K363" s="516"/>
      <c r="L363" s="514"/>
      <c r="M363" s="556"/>
      <c r="N363" s="556"/>
      <c r="O363" s="556"/>
      <c r="P363" s="514"/>
      <c r="Q363" s="514"/>
      <c r="R363" s="514"/>
      <c r="S363" s="514"/>
      <c r="T363" s="514"/>
      <c r="U363" s="514"/>
      <c r="V363" s="514"/>
      <c r="W363" s="514"/>
      <c r="X363" s="514"/>
      <c r="Y363" s="514"/>
      <c r="Z363" s="514"/>
      <c r="AA363" s="514"/>
      <c r="AB363" s="514"/>
      <c r="AC363" s="514"/>
      <c r="AD363" s="514"/>
      <c r="AE363" s="514"/>
      <c r="AF363" s="514"/>
      <c r="AG363" s="514"/>
      <c r="AH363" s="514"/>
      <c r="AI363" s="514"/>
      <c r="AJ363" s="514"/>
      <c r="AK363" s="514"/>
      <c r="AL363" s="514"/>
      <c r="AM363" s="514"/>
      <c r="AN363" s="514"/>
      <c r="AO363" s="514"/>
      <c r="AP363" s="514"/>
      <c r="AQ363" s="514"/>
      <c r="AR363" s="514"/>
      <c r="AS363" s="514"/>
      <c r="AT363" s="514"/>
      <c r="AU363" s="514"/>
      <c r="AV363" s="514"/>
      <c r="AW363" s="514"/>
      <c r="AX363" s="514"/>
      <c r="AY363" s="514"/>
      <c r="AZ363" s="514"/>
      <c r="BA363" s="514"/>
      <c r="BB363" s="514"/>
      <c r="BC363" s="514"/>
      <c r="BD363" s="514"/>
      <c r="BE363" s="514"/>
      <c r="BF363" s="514"/>
      <c r="BG363" s="514"/>
      <c r="BH363" s="514"/>
      <c r="BI363" s="514"/>
      <c r="BJ363" s="514"/>
      <c r="BK363" s="514"/>
      <c r="BL363" s="514"/>
      <c r="BM363" s="514"/>
      <c r="BN363" s="514"/>
      <c r="BO363" s="514"/>
      <c r="BP363" s="514"/>
      <c r="BQ363" s="514"/>
    </row>
    <row r="364" spans="1:69" s="67" customFormat="1" ht="18.75" customHeight="1">
      <c r="A364" s="514"/>
      <c r="B364" s="518"/>
      <c r="C364" s="514"/>
      <c r="D364" s="514"/>
      <c r="E364" s="514"/>
      <c r="F364" s="511"/>
      <c r="G364" s="514"/>
      <c r="H364" s="514"/>
      <c r="I364" s="515"/>
      <c r="J364" s="514"/>
      <c r="K364" s="516"/>
      <c r="L364" s="514"/>
      <c r="M364" s="556"/>
      <c r="N364" s="556"/>
      <c r="O364" s="556"/>
      <c r="P364" s="514"/>
      <c r="Q364" s="514"/>
      <c r="R364" s="514"/>
      <c r="S364" s="514"/>
      <c r="T364" s="514"/>
      <c r="U364" s="514"/>
      <c r="V364" s="514"/>
      <c r="W364" s="514"/>
      <c r="X364" s="514"/>
      <c r="Y364" s="514"/>
      <c r="Z364" s="514"/>
      <c r="AA364" s="514"/>
      <c r="AB364" s="514"/>
      <c r="AC364" s="514"/>
      <c r="AD364" s="514"/>
      <c r="AE364" s="514"/>
      <c r="AF364" s="514"/>
      <c r="AG364" s="514"/>
      <c r="AH364" s="514"/>
      <c r="AI364" s="514"/>
      <c r="AJ364" s="514"/>
      <c r="AK364" s="514"/>
      <c r="AL364" s="514"/>
      <c r="AM364" s="514"/>
      <c r="AN364" s="514"/>
      <c r="AO364" s="514"/>
      <c r="AP364" s="514"/>
      <c r="AQ364" s="514"/>
      <c r="AR364" s="514"/>
      <c r="AS364" s="514"/>
      <c r="AT364" s="514"/>
      <c r="AU364" s="514"/>
      <c r="AV364" s="514"/>
      <c r="AW364" s="514"/>
      <c r="AX364" s="514"/>
      <c r="AY364" s="514"/>
      <c r="AZ364" s="514"/>
      <c r="BA364" s="514"/>
      <c r="BB364" s="514"/>
      <c r="BC364" s="514"/>
      <c r="BD364" s="514"/>
      <c r="BE364" s="514"/>
      <c r="BF364" s="514"/>
      <c r="BG364" s="514"/>
      <c r="BH364" s="514"/>
      <c r="BI364" s="514"/>
      <c r="BJ364" s="514"/>
      <c r="BK364" s="514"/>
      <c r="BL364" s="514"/>
      <c r="BM364" s="514"/>
      <c r="BN364" s="514"/>
      <c r="BO364" s="514"/>
      <c r="BP364" s="514"/>
      <c r="BQ364" s="514"/>
    </row>
    <row r="365" spans="1:69" s="67" customFormat="1" ht="18.75" customHeight="1">
      <c r="A365" s="514"/>
      <c r="B365" s="518"/>
      <c r="C365" s="514"/>
      <c r="D365" s="514"/>
      <c r="E365" s="514"/>
      <c r="F365" s="511"/>
      <c r="G365" s="514"/>
      <c r="H365" s="514"/>
      <c r="I365" s="515"/>
      <c r="J365" s="514"/>
      <c r="K365" s="516"/>
      <c r="L365" s="514"/>
      <c r="M365" s="556"/>
      <c r="N365" s="556"/>
      <c r="O365" s="556"/>
      <c r="P365" s="514"/>
      <c r="Q365" s="514"/>
      <c r="R365" s="514"/>
      <c r="S365" s="514"/>
      <c r="T365" s="514"/>
      <c r="U365" s="514"/>
      <c r="V365" s="514"/>
      <c r="W365" s="514"/>
      <c r="X365" s="514"/>
      <c r="Y365" s="514"/>
      <c r="Z365" s="514"/>
      <c r="AA365" s="514"/>
      <c r="AB365" s="514"/>
      <c r="AC365" s="514"/>
      <c r="AD365" s="514"/>
      <c r="AE365" s="514"/>
      <c r="AF365" s="514"/>
      <c r="AG365" s="514"/>
      <c r="AH365" s="514"/>
      <c r="AI365" s="514"/>
      <c r="AJ365" s="514"/>
      <c r="AK365" s="514"/>
      <c r="AL365" s="514"/>
      <c r="AM365" s="514"/>
      <c r="AN365" s="514"/>
      <c r="AO365" s="514"/>
      <c r="AP365" s="514"/>
      <c r="AQ365" s="514"/>
      <c r="AR365" s="514"/>
      <c r="AS365" s="514"/>
      <c r="AT365" s="514"/>
      <c r="AU365" s="514"/>
      <c r="AV365" s="514"/>
      <c r="AW365" s="514"/>
      <c r="AX365" s="514"/>
      <c r="AY365" s="514"/>
      <c r="AZ365" s="514"/>
      <c r="BA365" s="514"/>
      <c r="BB365" s="514"/>
      <c r="BC365" s="514"/>
      <c r="BD365" s="514"/>
      <c r="BE365" s="514"/>
      <c r="BF365" s="514"/>
      <c r="BG365" s="514"/>
      <c r="BH365" s="514"/>
      <c r="BI365" s="514"/>
      <c r="BJ365" s="514"/>
      <c r="BK365" s="514"/>
      <c r="BL365" s="514"/>
      <c r="BM365" s="514"/>
      <c r="BN365" s="514"/>
      <c r="BO365" s="514"/>
      <c r="BP365" s="514"/>
      <c r="BQ365" s="514"/>
    </row>
    <row r="366" spans="1:69" s="67" customFormat="1" ht="18.75" customHeight="1">
      <c r="A366" s="514"/>
      <c r="B366" s="518"/>
      <c r="C366" s="514"/>
      <c r="D366" s="514"/>
      <c r="E366" s="514"/>
      <c r="F366" s="511"/>
      <c r="G366" s="514"/>
      <c r="H366" s="514"/>
      <c r="I366" s="515"/>
      <c r="J366" s="514"/>
      <c r="K366" s="516"/>
      <c r="L366" s="514"/>
      <c r="M366" s="556"/>
      <c r="N366" s="556"/>
      <c r="O366" s="556"/>
      <c r="P366" s="514"/>
      <c r="Q366" s="514"/>
      <c r="R366" s="514"/>
      <c r="S366" s="514"/>
      <c r="T366" s="514"/>
      <c r="U366" s="514"/>
      <c r="V366" s="514"/>
      <c r="W366" s="514"/>
      <c r="X366" s="514"/>
      <c r="Y366" s="514"/>
      <c r="Z366" s="514"/>
      <c r="AA366" s="514"/>
      <c r="AB366" s="514"/>
      <c r="AC366" s="514"/>
      <c r="AD366" s="514"/>
      <c r="AE366" s="514"/>
      <c r="AF366" s="514"/>
      <c r="AG366" s="514"/>
      <c r="AH366" s="514"/>
      <c r="AI366" s="514"/>
      <c r="AJ366" s="514"/>
      <c r="AK366" s="514"/>
      <c r="AL366" s="514"/>
      <c r="AM366" s="514"/>
      <c r="AN366" s="514"/>
      <c r="AO366" s="514"/>
      <c r="AP366" s="514"/>
      <c r="AQ366" s="514"/>
      <c r="AR366" s="514"/>
      <c r="AS366" s="514"/>
      <c r="AT366" s="514"/>
      <c r="AU366" s="514"/>
      <c r="AV366" s="514"/>
      <c r="AW366" s="514"/>
      <c r="AX366" s="514"/>
      <c r="AY366" s="514"/>
      <c r="AZ366" s="514"/>
      <c r="BA366" s="514"/>
      <c r="BB366" s="514"/>
      <c r="BC366" s="514"/>
      <c r="BD366" s="514"/>
      <c r="BE366" s="514"/>
      <c r="BF366" s="514"/>
      <c r="BG366" s="514"/>
      <c r="BH366" s="514"/>
      <c r="BI366" s="514"/>
      <c r="BJ366" s="514"/>
      <c r="BK366" s="514"/>
      <c r="BL366" s="514"/>
      <c r="BM366" s="514"/>
      <c r="BN366" s="514"/>
      <c r="BO366" s="514"/>
      <c r="BP366" s="514"/>
      <c r="BQ366" s="514"/>
    </row>
    <row r="367" spans="1:69" s="67" customFormat="1" ht="18.75" customHeight="1">
      <c r="A367" s="514"/>
      <c r="B367" s="518"/>
      <c r="C367" s="514"/>
      <c r="D367" s="514"/>
      <c r="E367" s="514"/>
      <c r="F367" s="511"/>
      <c r="G367" s="514"/>
      <c r="H367" s="514"/>
      <c r="I367" s="515"/>
      <c r="J367" s="514"/>
      <c r="K367" s="516"/>
      <c r="L367" s="514"/>
      <c r="M367" s="556"/>
      <c r="N367" s="556"/>
      <c r="O367" s="556"/>
      <c r="P367" s="514"/>
      <c r="Q367" s="514"/>
      <c r="R367" s="514"/>
      <c r="S367" s="514"/>
      <c r="T367" s="514"/>
      <c r="U367" s="514"/>
      <c r="V367" s="514"/>
      <c r="W367" s="514"/>
      <c r="X367" s="514"/>
      <c r="Y367" s="514"/>
      <c r="Z367" s="514"/>
      <c r="AA367" s="514"/>
      <c r="AB367" s="514"/>
      <c r="AC367" s="514"/>
      <c r="AD367" s="514"/>
      <c r="AE367" s="514"/>
      <c r="AF367" s="514"/>
      <c r="AG367" s="514"/>
      <c r="AH367" s="514"/>
      <c r="AI367" s="514"/>
      <c r="AJ367" s="514"/>
      <c r="AK367" s="514"/>
      <c r="AL367" s="514"/>
      <c r="AM367" s="514"/>
      <c r="AN367" s="514"/>
      <c r="AO367" s="514"/>
      <c r="AP367" s="514"/>
      <c r="AQ367" s="514"/>
      <c r="AR367" s="514"/>
      <c r="AS367" s="514"/>
      <c r="AT367" s="514"/>
      <c r="AU367" s="514"/>
      <c r="AV367" s="514"/>
      <c r="AW367" s="514"/>
      <c r="AX367" s="514"/>
      <c r="AY367" s="514"/>
      <c r="AZ367" s="514"/>
      <c r="BA367" s="514"/>
      <c r="BB367" s="514"/>
      <c r="BC367" s="514"/>
      <c r="BD367" s="514"/>
      <c r="BE367" s="514"/>
      <c r="BF367" s="514"/>
      <c r="BG367" s="514"/>
      <c r="BH367" s="514"/>
      <c r="BI367" s="514"/>
      <c r="BJ367" s="514"/>
      <c r="BK367" s="514"/>
      <c r="BL367" s="514"/>
      <c r="BM367" s="514"/>
      <c r="BN367" s="514"/>
      <c r="BO367" s="514"/>
      <c r="BP367" s="514"/>
      <c r="BQ367" s="514"/>
    </row>
    <row r="368" spans="1:69" s="67" customFormat="1" ht="18.75" customHeight="1">
      <c r="A368" s="514"/>
      <c r="B368" s="518"/>
      <c r="C368" s="514"/>
      <c r="D368" s="514"/>
      <c r="E368" s="514"/>
      <c r="F368" s="511"/>
      <c r="G368" s="514"/>
      <c r="H368" s="514"/>
      <c r="I368" s="515"/>
      <c r="J368" s="514"/>
      <c r="K368" s="516"/>
      <c r="L368" s="514"/>
      <c r="M368" s="556"/>
      <c r="N368" s="556"/>
      <c r="O368" s="556"/>
      <c r="P368" s="514"/>
      <c r="Q368" s="514"/>
      <c r="R368" s="514"/>
      <c r="S368" s="514"/>
      <c r="T368" s="514"/>
      <c r="U368" s="514"/>
      <c r="V368" s="514"/>
      <c r="W368" s="514"/>
      <c r="X368" s="514"/>
      <c r="Y368" s="514"/>
      <c r="Z368" s="514"/>
      <c r="AA368" s="514"/>
      <c r="AB368" s="514"/>
      <c r="AC368" s="514"/>
      <c r="AD368" s="514"/>
      <c r="AE368" s="514"/>
      <c r="AF368" s="514"/>
      <c r="AG368" s="514"/>
      <c r="AH368" s="514"/>
      <c r="AI368" s="514"/>
      <c r="AJ368" s="514"/>
      <c r="AK368" s="514"/>
      <c r="AL368" s="514"/>
      <c r="AM368" s="514"/>
      <c r="AN368" s="514"/>
      <c r="AO368" s="514"/>
      <c r="AP368" s="514"/>
      <c r="AQ368" s="514"/>
      <c r="AR368" s="514"/>
      <c r="AS368" s="514"/>
      <c r="AT368" s="514"/>
      <c r="AU368" s="514"/>
      <c r="AV368" s="514"/>
      <c r="AW368" s="514"/>
      <c r="AX368" s="514"/>
      <c r="AY368" s="514"/>
      <c r="AZ368" s="514"/>
      <c r="BA368" s="514"/>
      <c r="BB368" s="514"/>
      <c r="BC368" s="514"/>
      <c r="BD368" s="514"/>
      <c r="BE368" s="514"/>
      <c r="BF368" s="514"/>
      <c r="BG368" s="514"/>
      <c r="BH368" s="514"/>
      <c r="BI368" s="514"/>
      <c r="BJ368" s="514"/>
      <c r="BK368" s="514"/>
      <c r="BL368" s="514"/>
      <c r="BM368" s="514"/>
      <c r="BN368" s="514"/>
      <c r="BO368" s="514"/>
      <c r="BP368" s="514"/>
      <c r="BQ368" s="514"/>
    </row>
    <row r="369" spans="1:69" s="67" customFormat="1" ht="18.75" customHeight="1">
      <c r="A369" s="514"/>
      <c r="B369" s="518"/>
      <c r="C369" s="514"/>
      <c r="D369" s="514"/>
      <c r="E369" s="514"/>
      <c r="F369" s="511"/>
      <c r="G369" s="514"/>
      <c r="H369" s="514"/>
      <c r="I369" s="515"/>
      <c r="J369" s="514"/>
      <c r="K369" s="516"/>
      <c r="L369" s="514"/>
      <c r="M369" s="556"/>
      <c r="N369" s="556"/>
      <c r="O369" s="556"/>
      <c r="P369" s="514"/>
      <c r="Q369" s="514"/>
      <c r="R369" s="514"/>
      <c r="S369" s="514"/>
      <c r="T369" s="514"/>
      <c r="U369" s="514"/>
      <c r="V369" s="514"/>
      <c r="W369" s="514"/>
      <c r="X369" s="514"/>
      <c r="Y369" s="514"/>
      <c r="Z369" s="514"/>
      <c r="AA369" s="514"/>
      <c r="AB369" s="514"/>
      <c r="AC369" s="514"/>
      <c r="AD369" s="514"/>
      <c r="AE369" s="514"/>
      <c r="AF369" s="514"/>
      <c r="AG369" s="514"/>
      <c r="AH369" s="514"/>
      <c r="AI369" s="514"/>
      <c r="AJ369" s="514"/>
      <c r="AK369" s="514"/>
      <c r="AL369" s="514"/>
      <c r="AM369" s="514"/>
      <c r="AN369" s="514"/>
      <c r="AO369" s="514"/>
      <c r="AP369" s="514"/>
      <c r="AQ369" s="514"/>
      <c r="AR369" s="514"/>
      <c r="AS369" s="514"/>
      <c r="AT369" s="514"/>
      <c r="AU369" s="514"/>
      <c r="AV369" s="514"/>
      <c r="AW369" s="514"/>
      <c r="AX369" s="514"/>
      <c r="AY369" s="514"/>
      <c r="AZ369" s="514"/>
      <c r="BA369" s="514"/>
      <c r="BB369" s="514"/>
      <c r="BC369" s="514"/>
      <c r="BD369" s="514"/>
      <c r="BE369" s="514"/>
      <c r="BF369" s="514"/>
      <c r="BG369" s="514"/>
      <c r="BH369" s="514"/>
      <c r="BI369" s="514"/>
      <c r="BJ369" s="514"/>
      <c r="BK369" s="514"/>
      <c r="BL369" s="514"/>
      <c r="BM369" s="514"/>
      <c r="BN369" s="514"/>
      <c r="BO369" s="514"/>
      <c r="BP369" s="514"/>
      <c r="BQ369" s="514"/>
    </row>
    <row r="370" spans="1:69" s="67" customFormat="1" ht="18.75" customHeight="1">
      <c r="A370" s="514"/>
      <c r="B370" s="518"/>
      <c r="C370" s="514"/>
      <c r="D370" s="514"/>
      <c r="E370" s="514"/>
      <c r="F370" s="511"/>
      <c r="G370" s="514"/>
      <c r="H370" s="514"/>
      <c r="I370" s="515"/>
      <c r="J370" s="514"/>
      <c r="K370" s="516"/>
      <c r="L370" s="514"/>
      <c r="M370" s="556"/>
      <c r="N370" s="556"/>
      <c r="O370" s="556"/>
      <c r="P370" s="514"/>
      <c r="Q370" s="514"/>
      <c r="R370" s="514"/>
      <c r="S370" s="514"/>
      <c r="T370" s="514"/>
      <c r="U370" s="514"/>
      <c r="V370" s="514"/>
      <c r="W370" s="514"/>
      <c r="X370" s="514"/>
      <c r="Y370" s="514"/>
      <c r="Z370" s="514"/>
      <c r="AA370" s="514"/>
      <c r="AB370" s="514"/>
      <c r="AC370" s="514"/>
      <c r="AD370" s="514"/>
      <c r="AE370" s="514"/>
      <c r="AF370" s="514"/>
      <c r="AG370" s="514"/>
      <c r="AH370" s="514"/>
      <c r="AI370" s="514"/>
      <c r="AJ370" s="514"/>
      <c r="AK370" s="514"/>
      <c r="AL370" s="514"/>
      <c r="AM370" s="514"/>
      <c r="AN370" s="514"/>
      <c r="AO370" s="514"/>
      <c r="AP370" s="514"/>
      <c r="AQ370" s="514"/>
      <c r="AR370" s="514"/>
      <c r="AS370" s="514"/>
      <c r="AT370" s="514"/>
      <c r="AU370" s="514"/>
      <c r="AV370" s="514"/>
      <c r="AW370" s="514"/>
      <c r="AX370" s="514"/>
      <c r="AY370" s="514"/>
      <c r="AZ370" s="514"/>
      <c r="BA370" s="514"/>
      <c r="BB370" s="514"/>
      <c r="BC370" s="514"/>
      <c r="BD370" s="514"/>
      <c r="BE370" s="514"/>
      <c r="BF370" s="514"/>
      <c r="BG370" s="514"/>
      <c r="BH370" s="514"/>
      <c r="BI370" s="514"/>
      <c r="BJ370" s="514"/>
      <c r="BK370" s="514"/>
      <c r="BL370" s="514"/>
      <c r="BM370" s="514"/>
      <c r="BN370" s="514"/>
      <c r="BO370" s="514"/>
      <c r="BP370" s="514"/>
      <c r="BQ370" s="514"/>
    </row>
    <row r="371" spans="1:69" s="67" customFormat="1" ht="18.75" customHeight="1">
      <c r="A371" s="514"/>
      <c r="B371" s="518"/>
      <c r="C371" s="514"/>
      <c r="D371" s="514"/>
      <c r="E371" s="514"/>
      <c r="F371" s="511"/>
      <c r="G371" s="514"/>
      <c r="H371" s="514"/>
      <c r="I371" s="515"/>
      <c r="J371" s="514"/>
      <c r="K371" s="516"/>
      <c r="L371" s="514"/>
      <c r="M371" s="556"/>
      <c r="N371" s="556"/>
      <c r="O371" s="556"/>
      <c r="P371" s="514"/>
      <c r="Q371" s="514"/>
      <c r="R371" s="514"/>
      <c r="S371" s="514"/>
      <c r="T371" s="514"/>
      <c r="U371" s="514"/>
      <c r="V371" s="514"/>
      <c r="W371" s="514"/>
      <c r="X371" s="514"/>
      <c r="Y371" s="514"/>
      <c r="Z371" s="514"/>
      <c r="AA371" s="514"/>
      <c r="AB371" s="514"/>
      <c r="AC371" s="514"/>
      <c r="AD371" s="514"/>
      <c r="AE371" s="514"/>
      <c r="AF371" s="514"/>
      <c r="AG371" s="514"/>
      <c r="AH371" s="514"/>
      <c r="AI371" s="514"/>
      <c r="AJ371" s="514"/>
      <c r="AK371" s="514"/>
      <c r="AL371" s="514"/>
      <c r="AM371" s="514"/>
      <c r="AN371" s="514"/>
      <c r="AO371" s="514"/>
      <c r="AP371" s="514"/>
      <c r="AQ371" s="514"/>
      <c r="AR371" s="514"/>
      <c r="AS371" s="514"/>
      <c r="AT371" s="514"/>
      <c r="AU371" s="514"/>
      <c r="AV371" s="514"/>
      <c r="AW371" s="514"/>
      <c r="AX371" s="514"/>
      <c r="AY371" s="514"/>
      <c r="AZ371" s="514"/>
      <c r="BA371" s="514"/>
      <c r="BB371" s="514"/>
      <c r="BC371" s="514"/>
      <c r="BD371" s="514"/>
      <c r="BE371" s="514"/>
      <c r="BF371" s="514"/>
      <c r="BG371" s="514"/>
      <c r="BH371" s="514"/>
      <c r="BI371" s="514"/>
      <c r="BJ371" s="514"/>
      <c r="BK371" s="514"/>
      <c r="BL371" s="514"/>
      <c r="BM371" s="514"/>
      <c r="BN371" s="514"/>
      <c r="BO371" s="514"/>
      <c r="BP371" s="514"/>
      <c r="BQ371" s="514"/>
    </row>
    <row r="372" spans="1:69" s="67" customFormat="1" ht="18.75" customHeight="1">
      <c r="A372" s="514"/>
      <c r="B372" s="518"/>
      <c r="C372" s="514"/>
      <c r="D372" s="514"/>
      <c r="E372" s="514"/>
      <c r="F372" s="511"/>
      <c r="G372" s="514"/>
      <c r="H372" s="514"/>
      <c r="I372" s="515"/>
      <c r="J372" s="514"/>
      <c r="K372" s="516"/>
      <c r="L372" s="514"/>
      <c r="M372" s="556"/>
      <c r="N372" s="556"/>
      <c r="O372" s="556"/>
      <c r="P372" s="514"/>
      <c r="Q372" s="514"/>
      <c r="R372" s="514"/>
      <c r="S372" s="514"/>
      <c r="T372" s="514"/>
      <c r="U372" s="514"/>
      <c r="V372" s="514"/>
      <c r="W372" s="514"/>
      <c r="X372" s="514"/>
      <c r="Y372" s="514"/>
      <c r="Z372" s="514"/>
      <c r="AA372" s="514"/>
      <c r="AB372" s="514"/>
      <c r="AC372" s="514"/>
      <c r="AD372" s="514"/>
      <c r="AE372" s="514"/>
      <c r="AF372" s="514"/>
      <c r="AG372" s="514"/>
      <c r="AH372" s="514"/>
      <c r="AI372" s="514"/>
      <c r="AJ372" s="514"/>
      <c r="AK372" s="514"/>
      <c r="AL372" s="514"/>
      <c r="AM372" s="514"/>
      <c r="AN372" s="514"/>
      <c r="AO372" s="514"/>
      <c r="AP372" s="514"/>
      <c r="AQ372" s="514"/>
      <c r="AR372" s="514"/>
      <c r="AS372" s="514"/>
      <c r="AT372" s="514"/>
      <c r="AU372" s="514"/>
      <c r="AV372" s="514"/>
      <c r="AW372" s="514"/>
      <c r="AX372" s="514"/>
      <c r="AY372" s="514"/>
      <c r="AZ372" s="514"/>
      <c r="BA372" s="514"/>
      <c r="BB372" s="514"/>
      <c r="BC372" s="514"/>
      <c r="BD372" s="514"/>
      <c r="BE372" s="514"/>
      <c r="BF372" s="514"/>
      <c r="BG372" s="514"/>
      <c r="BH372" s="514"/>
      <c r="BI372" s="514"/>
      <c r="BJ372" s="514"/>
      <c r="BK372" s="514"/>
      <c r="BL372" s="514"/>
      <c r="BM372" s="514"/>
      <c r="BN372" s="514"/>
      <c r="BO372" s="514"/>
      <c r="BP372" s="514"/>
      <c r="BQ372" s="514"/>
    </row>
    <row r="373" spans="1:69" s="67" customFormat="1" ht="18.75" customHeight="1">
      <c r="A373" s="514"/>
      <c r="B373" s="518"/>
      <c r="C373" s="514"/>
      <c r="D373" s="514"/>
      <c r="E373" s="514"/>
      <c r="F373" s="511"/>
      <c r="G373" s="514"/>
      <c r="H373" s="514"/>
      <c r="I373" s="515"/>
      <c r="J373" s="514"/>
      <c r="K373" s="516"/>
      <c r="L373" s="514"/>
      <c r="M373" s="556"/>
      <c r="N373" s="556"/>
      <c r="O373" s="556"/>
      <c r="P373" s="514"/>
      <c r="Q373" s="514"/>
      <c r="R373" s="514"/>
      <c r="S373" s="514"/>
      <c r="T373" s="514"/>
      <c r="U373" s="514"/>
      <c r="V373" s="514"/>
      <c r="W373" s="514"/>
      <c r="X373" s="514"/>
      <c r="Y373" s="514"/>
      <c r="Z373" s="514"/>
      <c r="AA373" s="514"/>
      <c r="AB373" s="514"/>
      <c r="AC373" s="514"/>
      <c r="AD373" s="514"/>
      <c r="AE373" s="514"/>
      <c r="AF373" s="514"/>
      <c r="AG373" s="514"/>
      <c r="AH373" s="514"/>
      <c r="AI373" s="514"/>
      <c r="AJ373" s="514"/>
      <c r="AK373" s="514"/>
      <c r="AL373" s="514"/>
      <c r="AM373" s="514"/>
      <c r="AN373" s="514"/>
      <c r="AO373" s="514"/>
      <c r="AP373" s="514"/>
      <c r="AQ373" s="514"/>
      <c r="AR373" s="514"/>
      <c r="AS373" s="514"/>
      <c r="AT373" s="514"/>
      <c r="AU373" s="514"/>
      <c r="AV373" s="514"/>
      <c r="AW373" s="514"/>
      <c r="AX373" s="514"/>
      <c r="AY373" s="514"/>
      <c r="AZ373" s="514"/>
      <c r="BA373" s="514"/>
      <c r="BB373" s="514"/>
      <c r="BC373" s="514"/>
      <c r="BD373" s="514"/>
      <c r="BE373" s="514"/>
      <c r="BF373" s="514"/>
      <c r="BG373" s="514"/>
      <c r="BH373" s="514"/>
      <c r="BI373" s="514"/>
      <c r="BJ373" s="514"/>
      <c r="BK373" s="514"/>
      <c r="BL373" s="514"/>
      <c r="BM373" s="514"/>
      <c r="BN373" s="514"/>
      <c r="BO373" s="514"/>
      <c r="BP373" s="514"/>
      <c r="BQ373" s="514"/>
    </row>
    <row r="374" spans="1:69" s="67" customFormat="1" ht="18.75" customHeight="1">
      <c r="A374" s="514"/>
      <c r="B374" s="518"/>
      <c r="C374" s="514"/>
      <c r="D374" s="514"/>
      <c r="E374" s="514"/>
      <c r="F374" s="511"/>
      <c r="G374" s="514"/>
      <c r="H374" s="514"/>
      <c r="I374" s="515"/>
      <c r="J374" s="514"/>
      <c r="K374" s="516"/>
      <c r="L374" s="514"/>
      <c r="M374" s="556"/>
      <c r="N374" s="556"/>
      <c r="O374" s="556"/>
      <c r="P374" s="514"/>
      <c r="Q374" s="514"/>
      <c r="R374" s="514"/>
      <c r="S374" s="514"/>
      <c r="T374" s="514"/>
      <c r="U374" s="514"/>
      <c r="V374" s="514"/>
      <c r="W374" s="514"/>
      <c r="X374" s="514"/>
      <c r="Y374" s="514"/>
      <c r="Z374" s="514"/>
      <c r="AA374" s="514"/>
      <c r="AB374" s="514"/>
      <c r="AC374" s="514"/>
      <c r="AD374" s="514"/>
      <c r="AE374" s="514"/>
      <c r="AF374" s="514"/>
      <c r="AG374" s="514"/>
      <c r="AH374" s="514"/>
      <c r="AI374" s="514"/>
      <c r="AJ374" s="514"/>
      <c r="AK374" s="514"/>
      <c r="AL374" s="514"/>
      <c r="AM374" s="514"/>
      <c r="AN374" s="514"/>
      <c r="AO374" s="514"/>
      <c r="AP374" s="514"/>
      <c r="AQ374" s="514"/>
      <c r="AR374" s="514"/>
      <c r="AS374" s="514"/>
      <c r="AT374" s="514"/>
      <c r="AU374" s="514"/>
      <c r="AV374" s="514"/>
      <c r="AW374" s="514"/>
      <c r="AX374" s="514"/>
      <c r="AY374" s="514"/>
      <c r="AZ374" s="514"/>
      <c r="BA374" s="514"/>
      <c r="BB374" s="514"/>
      <c r="BC374" s="514"/>
      <c r="BD374" s="514"/>
      <c r="BE374" s="514"/>
      <c r="BF374" s="514"/>
      <c r="BG374" s="514"/>
      <c r="BH374" s="514"/>
      <c r="BI374" s="514"/>
      <c r="BJ374" s="514"/>
      <c r="BK374" s="514"/>
      <c r="BL374" s="514"/>
      <c r="BM374" s="514"/>
      <c r="BN374" s="514"/>
      <c r="BO374" s="514"/>
      <c r="BP374" s="514"/>
      <c r="BQ374" s="514"/>
    </row>
    <row r="375" spans="1:69" s="67" customFormat="1" ht="18.75" customHeight="1">
      <c r="A375" s="514"/>
      <c r="B375" s="518"/>
      <c r="C375" s="514"/>
      <c r="D375" s="514"/>
      <c r="E375" s="514"/>
      <c r="F375" s="511"/>
      <c r="G375" s="514"/>
      <c r="H375" s="514"/>
      <c r="I375" s="515"/>
      <c r="J375" s="514"/>
      <c r="K375" s="516"/>
      <c r="L375" s="514"/>
      <c r="M375" s="556"/>
      <c r="N375" s="556"/>
      <c r="O375" s="556"/>
      <c r="P375" s="514"/>
      <c r="Q375" s="514"/>
      <c r="R375" s="514"/>
      <c r="S375" s="514"/>
      <c r="T375" s="514"/>
      <c r="U375" s="514"/>
      <c r="V375" s="514"/>
      <c r="W375" s="514"/>
      <c r="X375" s="514"/>
      <c r="Y375" s="514"/>
      <c r="Z375" s="514"/>
      <c r="AA375" s="514"/>
      <c r="AB375" s="514"/>
      <c r="AC375" s="514"/>
      <c r="AD375" s="514"/>
      <c r="AE375" s="514"/>
      <c r="AF375" s="514"/>
      <c r="AG375" s="514"/>
      <c r="AH375" s="514"/>
      <c r="AI375" s="514"/>
      <c r="AJ375" s="514"/>
      <c r="AK375" s="514"/>
      <c r="AL375" s="514"/>
      <c r="AM375" s="514"/>
      <c r="AN375" s="514"/>
      <c r="AO375" s="514"/>
      <c r="AP375" s="514"/>
      <c r="AQ375" s="514"/>
      <c r="AR375" s="514"/>
      <c r="AS375" s="514"/>
      <c r="AT375" s="514"/>
      <c r="AU375" s="514"/>
      <c r="AV375" s="514"/>
      <c r="AW375" s="514"/>
      <c r="AX375" s="514"/>
      <c r="AY375" s="514"/>
      <c r="AZ375" s="514"/>
      <c r="BA375" s="514"/>
      <c r="BB375" s="514"/>
      <c r="BC375" s="514"/>
      <c r="BD375" s="514"/>
      <c r="BE375" s="514"/>
      <c r="BF375" s="514"/>
      <c r="BG375" s="514"/>
      <c r="BH375" s="514"/>
      <c r="BI375" s="514"/>
      <c r="BJ375" s="514"/>
      <c r="BK375" s="514"/>
      <c r="BL375" s="514"/>
      <c r="BM375" s="514"/>
      <c r="BN375" s="514"/>
      <c r="BO375" s="514"/>
      <c r="BP375" s="514"/>
      <c r="BQ375" s="514"/>
    </row>
    <row r="376" spans="1:69" s="67" customFormat="1" ht="18.75" customHeight="1">
      <c r="A376" s="514"/>
      <c r="B376" s="518"/>
      <c r="C376" s="514"/>
      <c r="D376" s="514"/>
      <c r="E376" s="514"/>
      <c r="F376" s="511"/>
      <c r="G376" s="514"/>
      <c r="H376" s="514"/>
      <c r="I376" s="515"/>
      <c r="J376" s="514"/>
      <c r="K376" s="516"/>
      <c r="L376" s="514"/>
      <c r="M376" s="556"/>
      <c r="N376" s="556"/>
      <c r="O376" s="556"/>
      <c r="P376" s="514"/>
      <c r="Q376" s="514"/>
      <c r="R376" s="514"/>
      <c r="S376" s="514"/>
      <c r="T376" s="514"/>
      <c r="U376" s="514"/>
      <c r="V376" s="514"/>
      <c r="W376" s="514"/>
      <c r="X376" s="514"/>
      <c r="Y376" s="514"/>
      <c r="Z376" s="514"/>
      <c r="AA376" s="514"/>
      <c r="AB376" s="514"/>
      <c r="AC376" s="514"/>
      <c r="AD376" s="514"/>
      <c r="AE376" s="514"/>
      <c r="AF376" s="514"/>
      <c r="AG376" s="514"/>
      <c r="AH376" s="514"/>
      <c r="AI376" s="514"/>
      <c r="AJ376" s="514"/>
      <c r="AK376" s="514"/>
      <c r="AL376" s="514"/>
      <c r="AM376" s="514"/>
      <c r="AN376" s="514"/>
      <c r="AO376" s="514"/>
      <c r="AP376" s="514"/>
      <c r="AQ376" s="514"/>
      <c r="AR376" s="514"/>
      <c r="AS376" s="514"/>
      <c r="AT376" s="514"/>
      <c r="AU376" s="514"/>
      <c r="AV376" s="514"/>
      <c r="AW376" s="514"/>
      <c r="AX376" s="514"/>
      <c r="AY376" s="514"/>
      <c r="AZ376" s="514"/>
      <c r="BA376" s="514"/>
      <c r="BB376" s="514"/>
      <c r="BC376" s="514"/>
      <c r="BD376" s="514"/>
      <c r="BE376" s="514"/>
      <c r="BF376" s="514"/>
      <c r="BG376" s="514"/>
      <c r="BH376" s="514"/>
      <c r="BI376" s="514"/>
      <c r="BJ376" s="514"/>
      <c r="BK376" s="514"/>
      <c r="BL376" s="514"/>
      <c r="BM376" s="514"/>
      <c r="BN376" s="514"/>
      <c r="BO376" s="514"/>
      <c r="BP376" s="514"/>
      <c r="BQ376" s="514"/>
    </row>
    <row r="377" spans="1:69" s="67" customFormat="1" ht="18.75" customHeight="1">
      <c r="A377" s="514"/>
      <c r="B377" s="518"/>
      <c r="C377" s="514"/>
      <c r="D377" s="514"/>
      <c r="E377" s="514"/>
      <c r="F377" s="511"/>
      <c r="G377" s="514"/>
      <c r="H377" s="514"/>
      <c r="I377" s="515"/>
      <c r="J377" s="514"/>
      <c r="K377" s="516"/>
      <c r="L377" s="514"/>
      <c r="M377" s="556"/>
      <c r="N377" s="556"/>
      <c r="O377" s="556"/>
      <c r="P377" s="514"/>
      <c r="Q377" s="514"/>
      <c r="R377" s="514"/>
      <c r="S377" s="514"/>
      <c r="T377" s="514"/>
      <c r="U377" s="514"/>
      <c r="V377" s="514"/>
      <c r="W377" s="514"/>
      <c r="X377" s="514"/>
      <c r="Y377" s="514"/>
      <c r="Z377" s="514"/>
      <c r="AA377" s="514"/>
      <c r="AB377" s="514"/>
      <c r="AC377" s="514"/>
      <c r="AD377" s="514"/>
      <c r="AE377" s="514"/>
      <c r="AF377" s="514"/>
      <c r="AG377" s="514"/>
      <c r="AH377" s="514"/>
      <c r="AI377" s="514"/>
      <c r="AJ377" s="514"/>
      <c r="AK377" s="514"/>
      <c r="AL377" s="514"/>
      <c r="AM377" s="514"/>
      <c r="AN377" s="514"/>
      <c r="AO377" s="514"/>
      <c r="AP377" s="514"/>
      <c r="AQ377" s="514"/>
      <c r="AR377" s="514"/>
      <c r="AS377" s="514"/>
      <c r="AT377" s="514"/>
      <c r="AU377" s="514"/>
      <c r="AV377" s="514"/>
      <c r="AW377" s="514"/>
      <c r="AX377" s="514"/>
      <c r="AY377" s="514"/>
      <c r="AZ377" s="514"/>
      <c r="BA377" s="514"/>
      <c r="BB377" s="514"/>
      <c r="BC377" s="514"/>
      <c r="BD377" s="514"/>
      <c r="BE377" s="514"/>
      <c r="BF377" s="514"/>
      <c r="BG377" s="514"/>
      <c r="BH377" s="514"/>
      <c r="BI377" s="514"/>
      <c r="BJ377" s="514"/>
      <c r="BK377" s="514"/>
      <c r="BL377" s="514"/>
      <c r="BM377" s="514"/>
      <c r="BN377" s="514"/>
      <c r="BO377" s="514"/>
      <c r="BP377" s="514"/>
      <c r="BQ377" s="514"/>
    </row>
    <row r="378" spans="1:69" s="67" customFormat="1" ht="18.75" customHeight="1">
      <c r="A378" s="514"/>
      <c r="B378" s="518"/>
      <c r="C378" s="514"/>
      <c r="D378" s="514"/>
      <c r="E378" s="514"/>
      <c r="F378" s="511"/>
      <c r="G378" s="514"/>
      <c r="H378" s="514"/>
      <c r="I378" s="515"/>
      <c r="J378" s="514"/>
      <c r="K378" s="516"/>
      <c r="L378" s="514"/>
      <c r="M378" s="556"/>
      <c r="N378" s="556"/>
      <c r="O378" s="556"/>
      <c r="P378" s="514"/>
      <c r="Q378" s="514"/>
      <c r="R378" s="514"/>
      <c r="S378" s="514"/>
      <c r="T378" s="514"/>
      <c r="U378" s="514"/>
      <c r="V378" s="514"/>
      <c r="W378" s="514"/>
      <c r="X378" s="514"/>
      <c r="Y378" s="514"/>
      <c r="Z378" s="514"/>
      <c r="AA378" s="514"/>
      <c r="AB378" s="514"/>
      <c r="AC378" s="514"/>
      <c r="AD378" s="514"/>
      <c r="AE378" s="514"/>
      <c r="AF378" s="514"/>
      <c r="AG378" s="514"/>
      <c r="AH378" s="514"/>
      <c r="AI378" s="514"/>
      <c r="AJ378" s="514"/>
      <c r="AK378" s="514"/>
      <c r="AL378" s="514"/>
      <c r="AM378" s="514"/>
      <c r="AN378" s="514"/>
      <c r="AO378" s="514"/>
      <c r="AP378" s="514"/>
      <c r="AQ378" s="514"/>
      <c r="AR378" s="514"/>
      <c r="AS378" s="514"/>
      <c r="AT378" s="514"/>
      <c r="AU378" s="514"/>
      <c r="AV378" s="514"/>
      <c r="AW378" s="514"/>
      <c r="AX378" s="514"/>
      <c r="AY378" s="514"/>
      <c r="AZ378" s="514"/>
      <c r="BA378" s="514"/>
      <c r="BB378" s="514"/>
      <c r="BC378" s="514"/>
      <c r="BD378" s="514"/>
      <c r="BE378" s="514"/>
      <c r="BF378" s="514"/>
      <c r="BG378" s="514"/>
      <c r="BH378" s="514"/>
      <c r="BI378" s="514"/>
      <c r="BJ378" s="514"/>
      <c r="BK378" s="514"/>
      <c r="BL378" s="514"/>
      <c r="BM378" s="514"/>
      <c r="BN378" s="514"/>
      <c r="BO378" s="514"/>
      <c r="BP378" s="514"/>
      <c r="BQ378" s="514"/>
    </row>
    <row r="379" spans="1:69" s="67" customFormat="1" ht="18.75" customHeight="1">
      <c r="A379" s="514"/>
      <c r="B379" s="518"/>
      <c r="C379" s="514"/>
      <c r="D379" s="514"/>
      <c r="E379" s="514"/>
      <c r="F379" s="511"/>
      <c r="G379" s="514"/>
      <c r="H379" s="514"/>
      <c r="I379" s="515"/>
      <c r="J379" s="514"/>
      <c r="K379" s="516"/>
      <c r="L379" s="514"/>
      <c r="M379" s="556"/>
      <c r="N379" s="556"/>
      <c r="O379" s="556"/>
      <c r="P379" s="514"/>
      <c r="Q379" s="514"/>
      <c r="R379" s="514"/>
      <c r="S379" s="514"/>
      <c r="T379" s="514"/>
      <c r="U379" s="514"/>
      <c r="V379" s="514"/>
      <c r="W379" s="514"/>
      <c r="X379" s="514"/>
      <c r="Y379" s="514"/>
      <c r="Z379" s="514"/>
      <c r="AA379" s="514"/>
      <c r="AB379" s="514"/>
      <c r="AC379" s="514"/>
      <c r="AD379" s="514"/>
      <c r="AE379" s="514"/>
      <c r="AF379" s="514"/>
      <c r="AG379" s="514"/>
      <c r="AH379" s="514"/>
      <c r="AI379" s="514"/>
      <c r="AJ379" s="514"/>
      <c r="AK379" s="514"/>
      <c r="AL379" s="514"/>
      <c r="AM379" s="514"/>
      <c r="AN379" s="514"/>
      <c r="AO379" s="514"/>
      <c r="AP379" s="514"/>
      <c r="AQ379" s="514"/>
      <c r="AR379" s="514"/>
      <c r="AS379" s="514"/>
      <c r="AT379" s="514"/>
      <c r="AU379" s="514"/>
      <c r="AV379" s="514"/>
      <c r="AW379" s="514"/>
      <c r="AX379" s="514"/>
      <c r="AY379" s="514"/>
      <c r="AZ379" s="514"/>
      <c r="BA379" s="514"/>
      <c r="BB379" s="514"/>
      <c r="BC379" s="514"/>
      <c r="BD379" s="514"/>
      <c r="BE379" s="514"/>
      <c r="BF379" s="514"/>
      <c r="BG379" s="514"/>
      <c r="BH379" s="514"/>
      <c r="BI379" s="514"/>
      <c r="BJ379" s="514"/>
      <c r="BK379" s="514"/>
      <c r="BL379" s="514"/>
      <c r="BM379" s="514"/>
      <c r="BN379" s="514"/>
      <c r="BO379" s="514"/>
      <c r="BP379" s="514"/>
      <c r="BQ379" s="514"/>
    </row>
    <row r="380" spans="1:69" s="67" customFormat="1" ht="18.75" customHeight="1">
      <c r="A380" s="514"/>
      <c r="B380" s="518"/>
      <c r="C380" s="514"/>
      <c r="D380" s="514"/>
      <c r="E380" s="514"/>
      <c r="F380" s="511"/>
      <c r="G380" s="514"/>
      <c r="H380" s="514"/>
      <c r="I380" s="515"/>
      <c r="J380" s="514"/>
      <c r="K380" s="516"/>
      <c r="L380" s="514"/>
      <c r="M380" s="556"/>
      <c r="N380" s="556"/>
      <c r="O380" s="556"/>
      <c r="P380" s="514"/>
      <c r="Q380" s="514"/>
      <c r="R380" s="514"/>
      <c r="S380" s="514"/>
      <c r="T380" s="514"/>
      <c r="U380" s="514"/>
      <c r="V380" s="514"/>
      <c r="W380" s="514"/>
      <c r="X380" s="514"/>
      <c r="Y380" s="514"/>
      <c r="Z380" s="514"/>
      <c r="AA380" s="514"/>
      <c r="AB380" s="514"/>
      <c r="AC380" s="514"/>
      <c r="AD380" s="514"/>
      <c r="AE380" s="514"/>
      <c r="AF380" s="514"/>
      <c r="AG380" s="514"/>
      <c r="AH380" s="514"/>
      <c r="AI380" s="514"/>
      <c r="AJ380" s="514"/>
      <c r="AK380" s="514"/>
      <c r="AL380" s="514"/>
      <c r="AM380" s="514"/>
      <c r="AN380" s="514"/>
      <c r="AO380" s="514"/>
      <c r="AP380" s="514"/>
      <c r="AQ380" s="514"/>
      <c r="AR380" s="514"/>
      <c r="AS380" s="514"/>
      <c r="AT380" s="514"/>
      <c r="AU380" s="514"/>
      <c r="AV380" s="514"/>
      <c r="AW380" s="514"/>
      <c r="AX380" s="514"/>
      <c r="AY380" s="514"/>
      <c r="AZ380" s="514"/>
      <c r="BA380" s="514"/>
      <c r="BB380" s="514"/>
      <c r="BC380" s="514"/>
      <c r="BD380" s="514"/>
      <c r="BE380" s="514"/>
      <c r="BF380" s="514"/>
      <c r="BG380" s="514"/>
      <c r="BH380" s="514"/>
      <c r="BI380" s="514"/>
      <c r="BJ380" s="514"/>
      <c r="BK380" s="514"/>
      <c r="BL380" s="514"/>
      <c r="BM380" s="514"/>
      <c r="BN380" s="514"/>
      <c r="BO380" s="514"/>
      <c r="BP380" s="514"/>
      <c r="BQ380" s="514"/>
    </row>
    <row r="381" spans="1:69" s="67" customFormat="1" ht="18.75" customHeight="1">
      <c r="A381" s="514"/>
      <c r="B381" s="518"/>
      <c r="C381" s="514"/>
      <c r="D381" s="514"/>
      <c r="E381" s="514"/>
      <c r="F381" s="511"/>
      <c r="G381" s="514"/>
      <c r="H381" s="514"/>
      <c r="I381" s="515"/>
      <c r="J381" s="514"/>
      <c r="K381" s="516"/>
      <c r="L381" s="514"/>
      <c r="M381" s="556"/>
      <c r="N381" s="556"/>
      <c r="O381" s="556"/>
      <c r="P381" s="514"/>
      <c r="Q381" s="514"/>
      <c r="R381" s="514"/>
      <c r="S381" s="514"/>
      <c r="T381" s="514"/>
      <c r="U381" s="514"/>
      <c r="V381" s="514"/>
      <c r="W381" s="514"/>
      <c r="X381" s="514"/>
      <c r="Y381" s="514"/>
      <c r="Z381" s="514"/>
      <c r="AA381" s="514"/>
      <c r="AB381" s="514"/>
      <c r="AC381" s="514"/>
      <c r="AD381" s="514"/>
      <c r="AE381" s="514"/>
      <c r="AF381" s="514"/>
      <c r="AG381" s="514"/>
      <c r="AH381" s="514"/>
      <c r="AI381" s="514"/>
      <c r="AJ381" s="514"/>
      <c r="AK381" s="514"/>
      <c r="AL381" s="514"/>
      <c r="AM381" s="514"/>
      <c r="AN381" s="514"/>
      <c r="AO381" s="514"/>
      <c r="AP381" s="514"/>
      <c r="AQ381" s="514"/>
      <c r="AR381" s="514"/>
      <c r="AS381" s="514"/>
      <c r="AT381" s="514"/>
      <c r="AU381" s="514"/>
      <c r="AV381" s="514"/>
      <c r="AW381" s="514"/>
      <c r="AX381" s="514"/>
      <c r="AY381" s="514"/>
      <c r="AZ381" s="514"/>
      <c r="BA381" s="514"/>
      <c r="BB381" s="514"/>
      <c r="BC381" s="514"/>
      <c r="BD381" s="514"/>
      <c r="BE381" s="514"/>
      <c r="BF381" s="514"/>
      <c r="BG381" s="514"/>
      <c r="BH381" s="514"/>
      <c r="BI381" s="514"/>
      <c r="BJ381" s="514"/>
      <c r="BK381" s="514"/>
      <c r="BL381" s="514"/>
      <c r="BM381" s="514"/>
      <c r="BN381" s="514"/>
      <c r="BO381" s="514"/>
      <c r="BP381" s="514"/>
      <c r="BQ381" s="514"/>
    </row>
    <row r="382" spans="1:69" s="67" customFormat="1" ht="18.75" customHeight="1">
      <c r="A382" s="514"/>
      <c r="B382" s="518"/>
      <c r="C382" s="514"/>
      <c r="D382" s="514"/>
      <c r="E382" s="514"/>
      <c r="F382" s="511"/>
      <c r="G382" s="514"/>
      <c r="H382" s="514"/>
      <c r="I382" s="515"/>
      <c r="J382" s="514"/>
      <c r="K382" s="516"/>
      <c r="L382" s="514"/>
      <c r="M382" s="556"/>
      <c r="N382" s="556"/>
      <c r="O382" s="556"/>
      <c r="P382" s="514"/>
      <c r="Q382" s="514"/>
      <c r="R382" s="514"/>
      <c r="S382" s="514"/>
      <c r="T382" s="514"/>
      <c r="U382" s="514"/>
      <c r="V382" s="514"/>
      <c r="W382" s="514"/>
      <c r="X382" s="514"/>
      <c r="Y382" s="514"/>
      <c r="Z382" s="514"/>
      <c r="AA382" s="514"/>
      <c r="AB382" s="514"/>
      <c r="AC382" s="514"/>
      <c r="AD382" s="514"/>
      <c r="AE382" s="514"/>
      <c r="AF382" s="514"/>
      <c r="AG382" s="514"/>
      <c r="AH382" s="514"/>
      <c r="AI382" s="514"/>
      <c r="AJ382" s="514"/>
      <c r="AK382" s="514"/>
      <c r="AL382" s="514"/>
      <c r="AM382" s="514"/>
      <c r="AN382" s="514"/>
      <c r="AO382" s="514"/>
      <c r="AP382" s="514"/>
      <c r="AQ382" s="514"/>
      <c r="AR382" s="514"/>
      <c r="AS382" s="514"/>
      <c r="AT382" s="514"/>
      <c r="AU382" s="514"/>
      <c r="AV382" s="514"/>
      <c r="AW382" s="514"/>
      <c r="AX382" s="514"/>
      <c r="AY382" s="514"/>
      <c r="AZ382" s="514"/>
      <c r="BA382" s="514"/>
      <c r="BB382" s="514"/>
      <c r="BC382" s="514"/>
      <c r="BD382" s="514"/>
      <c r="BE382" s="514"/>
      <c r="BF382" s="514"/>
      <c r="BG382" s="514"/>
      <c r="BH382" s="514"/>
      <c r="BI382" s="514"/>
      <c r="BJ382" s="514"/>
      <c r="BK382" s="514"/>
      <c r="BL382" s="514"/>
      <c r="BM382" s="514"/>
      <c r="BN382" s="514"/>
      <c r="BO382" s="514"/>
      <c r="BP382" s="514"/>
      <c r="BQ382" s="514"/>
    </row>
    <row r="383" spans="1:69" s="67" customFormat="1" ht="18.75" customHeight="1">
      <c r="A383" s="514"/>
      <c r="B383" s="518"/>
      <c r="C383" s="514"/>
      <c r="D383" s="514"/>
      <c r="E383" s="514"/>
      <c r="F383" s="511"/>
      <c r="G383" s="514"/>
      <c r="H383" s="514"/>
      <c r="I383" s="515"/>
      <c r="J383" s="514"/>
      <c r="K383" s="516"/>
      <c r="L383" s="514"/>
      <c r="M383" s="556"/>
      <c r="N383" s="556"/>
      <c r="O383" s="556"/>
      <c r="P383" s="514"/>
      <c r="Q383" s="514"/>
      <c r="R383" s="514"/>
      <c r="S383" s="514"/>
      <c r="T383" s="514"/>
      <c r="U383" s="514"/>
      <c r="V383" s="514"/>
      <c r="W383" s="514"/>
      <c r="X383" s="514"/>
      <c r="Y383" s="514"/>
      <c r="Z383" s="514"/>
      <c r="AA383" s="514"/>
      <c r="AB383" s="514"/>
      <c r="AC383" s="514"/>
      <c r="AD383" s="514"/>
      <c r="AE383" s="514"/>
      <c r="AF383" s="514"/>
      <c r="AG383" s="514"/>
      <c r="AH383" s="514"/>
      <c r="AI383" s="514"/>
      <c r="AJ383" s="514"/>
      <c r="AK383" s="514"/>
      <c r="AL383" s="514"/>
      <c r="AM383" s="514"/>
      <c r="AN383" s="514"/>
      <c r="AO383" s="514"/>
      <c r="AP383" s="514"/>
      <c r="AQ383" s="514"/>
      <c r="AR383" s="514"/>
      <c r="AS383" s="514"/>
      <c r="AT383" s="514"/>
      <c r="AU383" s="514"/>
      <c r="AV383" s="514"/>
      <c r="AW383" s="514"/>
      <c r="AX383" s="514"/>
      <c r="AY383" s="514"/>
      <c r="AZ383" s="514"/>
      <c r="BA383" s="514"/>
      <c r="BB383" s="514"/>
      <c r="BC383" s="514"/>
      <c r="BD383" s="514"/>
      <c r="BE383" s="514"/>
      <c r="BF383" s="514"/>
      <c r="BG383" s="514"/>
      <c r="BH383" s="514"/>
      <c r="BI383" s="514"/>
      <c r="BJ383" s="514"/>
      <c r="BK383" s="514"/>
      <c r="BL383" s="514"/>
      <c r="BM383" s="514"/>
      <c r="BN383" s="514"/>
      <c r="BO383" s="514"/>
      <c r="BP383" s="514"/>
      <c r="BQ383" s="514"/>
    </row>
    <row r="384" spans="1:69" s="67" customFormat="1" ht="18.75" customHeight="1">
      <c r="A384" s="514"/>
      <c r="B384" s="518"/>
      <c r="C384" s="514"/>
      <c r="D384" s="514"/>
      <c r="E384" s="514"/>
      <c r="F384" s="511"/>
      <c r="G384" s="514"/>
      <c r="H384" s="514"/>
      <c r="I384" s="515"/>
      <c r="J384" s="514"/>
      <c r="K384" s="516"/>
      <c r="L384" s="514"/>
      <c r="M384" s="556"/>
      <c r="N384" s="556"/>
      <c r="O384" s="556"/>
      <c r="P384" s="514"/>
      <c r="Q384" s="514"/>
      <c r="R384" s="514"/>
      <c r="S384" s="514"/>
      <c r="T384" s="514"/>
      <c r="U384" s="514"/>
      <c r="V384" s="514"/>
      <c r="W384" s="514"/>
      <c r="X384" s="514"/>
      <c r="Y384" s="514"/>
      <c r="Z384" s="514"/>
      <c r="AA384" s="514"/>
      <c r="AB384" s="514"/>
      <c r="AC384" s="514"/>
      <c r="AD384" s="514"/>
      <c r="AE384" s="514"/>
      <c r="AF384" s="514"/>
      <c r="AG384" s="514"/>
      <c r="AH384" s="514"/>
      <c r="AI384" s="514"/>
      <c r="AJ384" s="514"/>
      <c r="AK384" s="514"/>
      <c r="AL384" s="514"/>
      <c r="AM384" s="514"/>
      <c r="AN384" s="514"/>
      <c r="AO384" s="514"/>
      <c r="AP384" s="514"/>
      <c r="AQ384" s="514"/>
      <c r="AR384" s="514"/>
      <c r="AS384" s="514"/>
      <c r="AT384" s="514"/>
      <c r="AU384" s="514"/>
      <c r="AV384" s="514"/>
      <c r="AW384" s="514"/>
      <c r="AX384" s="514"/>
      <c r="AY384" s="514"/>
      <c r="AZ384" s="514"/>
      <c r="BA384" s="514"/>
      <c r="BB384" s="514"/>
      <c r="BC384" s="514"/>
      <c r="BD384" s="514"/>
      <c r="BE384" s="514"/>
      <c r="BF384" s="514"/>
      <c r="BG384" s="514"/>
      <c r="BH384" s="514"/>
      <c r="BI384" s="514"/>
      <c r="BJ384" s="514"/>
      <c r="BK384" s="514"/>
      <c r="BL384" s="514"/>
      <c r="BM384" s="514"/>
      <c r="BN384" s="514"/>
      <c r="BO384" s="514"/>
      <c r="BP384" s="514"/>
      <c r="BQ384" s="514"/>
    </row>
    <row r="385" spans="1:69" s="67" customFormat="1" ht="18.75" customHeight="1">
      <c r="A385" s="514"/>
      <c r="B385" s="518"/>
      <c r="C385" s="514"/>
      <c r="D385" s="514"/>
      <c r="E385" s="514"/>
      <c r="F385" s="511"/>
      <c r="G385" s="514"/>
      <c r="H385" s="514"/>
      <c r="I385" s="515"/>
      <c r="J385" s="514"/>
      <c r="K385" s="516"/>
      <c r="L385" s="514"/>
      <c r="M385" s="556"/>
      <c r="N385" s="556"/>
      <c r="O385" s="556"/>
      <c r="P385" s="514"/>
      <c r="Q385" s="514"/>
      <c r="R385" s="514"/>
      <c r="S385" s="514"/>
      <c r="T385" s="514"/>
      <c r="U385" s="514"/>
      <c r="V385" s="514"/>
      <c r="W385" s="514"/>
      <c r="X385" s="514"/>
      <c r="Y385" s="514"/>
      <c r="Z385" s="514"/>
      <c r="AA385" s="514"/>
      <c r="AB385" s="514"/>
      <c r="AC385" s="514"/>
      <c r="AD385" s="514"/>
      <c r="AE385" s="514"/>
      <c r="AF385" s="514"/>
      <c r="AG385" s="514"/>
      <c r="AH385" s="514"/>
      <c r="AI385" s="514"/>
      <c r="AJ385" s="514"/>
      <c r="AK385" s="514"/>
      <c r="AL385" s="514"/>
      <c r="AM385" s="514"/>
      <c r="AN385" s="514"/>
      <c r="AO385" s="514"/>
      <c r="AP385" s="514"/>
      <c r="AQ385" s="514"/>
      <c r="AR385" s="514"/>
      <c r="AS385" s="514"/>
      <c r="AT385" s="514"/>
      <c r="AU385" s="514"/>
      <c r="AV385" s="514"/>
      <c r="AW385" s="514"/>
      <c r="AX385" s="514"/>
      <c r="AY385" s="514"/>
      <c r="AZ385" s="514"/>
      <c r="BA385" s="514"/>
      <c r="BB385" s="514"/>
      <c r="BC385" s="514"/>
      <c r="BD385" s="514"/>
      <c r="BE385" s="514"/>
      <c r="BF385" s="514"/>
      <c r="BG385" s="514"/>
      <c r="BH385" s="514"/>
      <c r="BI385" s="514"/>
      <c r="BJ385" s="514"/>
      <c r="BK385" s="514"/>
      <c r="BL385" s="514"/>
      <c r="BM385" s="514"/>
      <c r="BN385" s="514"/>
      <c r="BO385" s="514"/>
      <c r="BP385" s="514"/>
      <c r="BQ385" s="514"/>
    </row>
    <row r="386" spans="1:69" s="67" customFormat="1" ht="18.75" customHeight="1">
      <c r="A386" s="514"/>
      <c r="B386" s="518"/>
      <c r="C386" s="514"/>
      <c r="D386" s="514"/>
      <c r="E386" s="514"/>
      <c r="F386" s="511"/>
      <c r="G386" s="514"/>
      <c r="H386" s="514"/>
      <c r="I386" s="515"/>
      <c r="J386" s="514"/>
      <c r="K386" s="516"/>
      <c r="L386" s="514"/>
      <c r="M386" s="556"/>
      <c r="N386" s="556"/>
      <c r="O386" s="556"/>
      <c r="P386" s="514"/>
      <c r="Q386" s="514"/>
      <c r="R386" s="514"/>
      <c r="S386" s="514"/>
      <c r="T386" s="514"/>
      <c r="U386" s="514"/>
      <c r="V386" s="514"/>
      <c r="W386" s="514"/>
      <c r="X386" s="514"/>
      <c r="Y386" s="514"/>
      <c r="Z386" s="514"/>
      <c r="AA386" s="514"/>
      <c r="AB386" s="514"/>
      <c r="AC386" s="514"/>
      <c r="AD386" s="514"/>
      <c r="AE386" s="514"/>
      <c r="AF386" s="514"/>
      <c r="AG386" s="514"/>
      <c r="AH386" s="514"/>
      <c r="AI386" s="514"/>
      <c r="AJ386" s="514"/>
      <c r="AK386" s="514"/>
      <c r="AL386" s="514"/>
      <c r="AM386" s="514"/>
      <c r="AN386" s="514"/>
      <c r="AO386" s="514"/>
      <c r="AP386" s="514"/>
      <c r="AQ386" s="514"/>
      <c r="AR386" s="514"/>
      <c r="AS386" s="514"/>
      <c r="AT386" s="514"/>
      <c r="AU386" s="514"/>
      <c r="AV386" s="514"/>
      <c r="AW386" s="514"/>
      <c r="AX386" s="514"/>
      <c r="AY386" s="514"/>
      <c r="AZ386" s="514"/>
      <c r="BA386" s="514"/>
      <c r="BB386" s="514"/>
      <c r="BC386" s="514"/>
      <c r="BD386" s="514"/>
      <c r="BE386" s="514"/>
      <c r="BF386" s="514"/>
      <c r="BG386" s="514"/>
      <c r="BH386" s="514"/>
      <c r="BI386" s="514"/>
      <c r="BJ386" s="514"/>
      <c r="BK386" s="514"/>
      <c r="BL386" s="514"/>
      <c r="BM386" s="514"/>
      <c r="BN386" s="514"/>
      <c r="BO386" s="514"/>
      <c r="BP386" s="514"/>
      <c r="BQ386" s="514"/>
    </row>
    <row r="387" spans="1:69" s="67" customFormat="1" ht="18.75" customHeight="1">
      <c r="A387" s="514"/>
      <c r="B387" s="518"/>
      <c r="C387" s="514"/>
      <c r="D387" s="514"/>
      <c r="E387" s="514"/>
      <c r="F387" s="511"/>
      <c r="G387" s="514"/>
      <c r="H387" s="514"/>
      <c r="I387" s="515"/>
      <c r="J387" s="514"/>
      <c r="K387" s="516"/>
      <c r="L387" s="514"/>
      <c r="M387" s="556"/>
      <c r="N387" s="556"/>
      <c r="O387" s="556"/>
      <c r="P387" s="514"/>
      <c r="Q387" s="514"/>
      <c r="R387" s="514"/>
      <c r="S387" s="514"/>
      <c r="T387" s="514"/>
      <c r="U387" s="514"/>
      <c r="V387" s="514"/>
      <c r="W387" s="514"/>
      <c r="X387" s="514"/>
      <c r="Y387" s="514"/>
      <c r="Z387" s="514"/>
      <c r="AA387" s="514"/>
      <c r="AB387" s="514"/>
      <c r="AC387" s="514"/>
      <c r="AD387" s="514"/>
      <c r="AE387" s="514"/>
      <c r="AF387" s="514"/>
      <c r="AG387" s="514"/>
      <c r="AH387" s="514"/>
      <c r="AI387" s="514"/>
      <c r="AJ387" s="514"/>
      <c r="AK387" s="514"/>
      <c r="AL387" s="514"/>
      <c r="AM387" s="514"/>
      <c r="AN387" s="514"/>
      <c r="AO387" s="514"/>
      <c r="AP387" s="514"/>
      <c r="AQ387" s="514"/>
      <c r="AR387" s="514"/>
      <c r="AS387" s="514"/>
      <c r="AT387" s="514"/>
      <c r="AU387" s="514"/>
      <c r="AV387" s="514"/>
      <c r="AW387" s="514"/>
      <c r="AX387" s="514"/>
      <c r="AY387" s="514"/>
      <c r="AZ387" s="514"/>
      <c r="BA387" s="514"/>
      <c r="BB387" s="514"/>
      <c r="BC387" s="514"/>
      <c r="BD387" s="514"/>
      <c r="BE387" s="514"/>
      <c r="BF387" s="514"/>
      <c r="BG387" s="514"/>
      <c r="BH387" s="514"/>
      <c r="BI387" s="514"/>
      <c r="BJ387" s="514"/>
      <c r="BK387" s="514"/>
      <c r="BL387" s="514"/>
      <c r="BM387" s="514"/>
      <c r="BN387" s="514"/>
      <c r="BO387" s="514"/>
      <c r="BP387" s="514"/>
      <c r="BQ387" s="514"/>
    </row>
    <row r="388" spans="1:69" s="67" customFormat="1" ht="18.75" customHeight="1">
      <c r="A388" s="514"/>
      <c r="B388" s="518"/>
      <c r="C388" s="514"/>
      <c r="D388" s="514"/>
      <c r="E388" s="514"/>
      <c r="F388" s="511"/>
      <c r="G388" s="514"/>
      <c r="H388" s="514"/>
      <c r="I388" s="515"/>
      <c r="J388" s="514"/>
      <c r="K388" s="516"/>
      <c r="L388" s="514"/>
      <c r="M388" s="556"/>
      <c r="N388" s="556"/>
      <c r="O388" s="556"/>
      <c r="P388" s="514"/>
      <c r="Q388" s="514"/>
      <c r="R388" s="514"/>
      <c r="S388" s="514"/>
      <c r="T388" s="514"/>
      <c r="U388" s="514"/>
      <c r="V388" s="514"/>
      <c r="W388" s="514"/>
      <c r="X388" s="514"/>
      <c r="Y388" s="514"/>
      <c r="Z388" s="514"/>
      <c r="AA388" s="514"/>
      <c r="AB388" s="514"/>
      <c r="AC388" s="514"/>
      <c r="AD388" s="514"/>
      <c r="AE388" s="514"/>
      <c r="AF388" s="514"/>
      <c r="AG388" s="514"/>
      <c r="AH388" s="514"/>
      <c r="AI388" s="514"/>
      <c r="AJ388" s="514"/>
      <c r="AK388" s="514"/>
      <c r="AL388" s="514"/>
      <c r="AM388" s="514"/>
      <c r="AN388" s="514"/>
      <c r="AO388" s="514"/>
      <c r="AP388" s="514"/>
      <c r="AQ388" s="514"/>
      <c r="AR388" s="514"/>
      <c r="AS388" s="514"/>
      <c r="AT388" s="514"/>
      <c r="AU388" s="514"/>
      <c r="AV388" s="514"/>
      <c r="AW388" s="514"/>
      <c r="AX388" s="514"/>
      <c r="AY388" s="514"/>
      <c r="AZ388" s="514"/>
      <c r="BA388" s="514"/>
      <c r="BB388" s="514"/>
      <c r="BC388" s="514"/>
      <c r="BD388" s="514"/>
      <c r="BE388" s="514"/>
      <c r="BF388" s="514"/>
      <c r="BG388" s="514"/>
      <c r="BH388" s="514"/>
      <c r="BI388" s="514"/>
      <c r="BJ388" s="514"/>
      <c r="BK388" s="514"/>
      <c r="BL388" s="514"/>
      <c r="BM388" s="514"/>
      <c r="BN388" s="514"/>
      <c r="BO388" s="514"/>
      <c r="BP388" s="514"/>
      <c r="BQ388" s="514"/>
    </row>
    <row r="389" spans="1:69" s="67" customFormat="1" ht="18.75" customHeight="1">
      <c r="A389" s="514"/>
      <c r="B389" s="518"/>
      <c r="C389" s="514"/>
      <c r="D389" s="514"/>
      <c r="E389" s="514"/>
      <c r="F389" s="511"/>
      <c r="G389" s="514"/>
      <c r="H389" s="514"/>
      <c r="I389" s="515"/>
      <c r="J389" s="514"/>
      <c r="K389" s="516"/>
      <c r="L389" s="514"/>
      <c r="M389" s="556"/>
      <c r="N389" s="556"/>
      <c r="O389" s="556"/>
      <c r="P389" s="514"/>
      <c r="Q389" s="514"/>
      <c r="R389" s="514"/>
      <c r="S389" s="514"/>
      <c r="T389" s="514"/>
      <c r="U389" s="514"/>
      <c r="V389" s="514"/>
      <c r="W389" s="514"/>
      <c r="X389" s="514"/>
      <c r="Y389" s="514"/>
      <c r="Z389" s="514"/>
      <c r="AA389" s="514"/>
      <c r="AB389" s="514"/>
      <c r="AC389" s="514"/>
      <c r="AD389" s="514"/>
      <c r="AE389" s="514"/>
      <c r="AF389" s="514"/>
      <c r="AG389" s="514"/>
      <c r="AH389" s="514"/>
      <c r="AI389" s="514"/>
      <c r="AJ389" s="514"/>
      <c r="AK389" s="514"/>
      <c r="AL389" s="514"/>
      <c r="AM389" s="514"/>
      <c r="AN389" s="514"/>
      <c r="AO389" s="514"/>
      <c r="AP389" s="514"/>
      <c r="AQ389" s="514"/>
      <c r="AR389" s="514"/>
      <c r="AS389" s="514"/>
      <c r="AT389" s="514"/>
      <c r="AU389" s="514"/>
      <c r="AV389" s="514"/>
      <c r="AW389" s="514"/>
      <c r="AX389" s="514"/>
      <c r="AY389" s="514"/>
      <c r="AZ389" s="514"/>
      <c r="BA389" s="514"/>
      <c r="BB389" s="514"/>
      <c r="BC389" s="514"/>
      <c r="BD389" s="514"/>
      <c r="BE389" s="514"/>
      <c r="BF389" s="514"/>
      <c r="BG389" s="514"/>
      <c r="BH389" s="514"/>
      <c r="BI389" s="514"/>
      <c r="BJ389" s="514"/>
      <c r="BK389" s="514"/>
      <c r="BL389" s="514"/>
      <c r="BM389" s="514"/>
      <c r="BN389" s="514"/>
      <c r="BO389" s="514"/>
      <c r="BP389" s="514"/>
      <c r="BQ389" s="514"/>
    </row>
    <row r="390" spans="1:69" s="67" customFormat="1" ht="18.75" customHeight="1">
      <c r="A390" s="514"/>
      <c r="B390" s="518"/>
      <c r="C390" s="514"/>
      <c r="D390" s="514"/>
      <c r="E390" s="514"/>
      <c r="F390" s="511"/>
      <c r="G390" s="514"/>
      <c r="H390" s="514"/>
      <c r="I390" s="515"/>
      <c r="J390" s="514"/>
      <c r="K390" s="516"/>
      <c r="L390" s="514"/>
      <c r="M390" s="556"/>
      <c r="N390" s="556"/>
      <c r="O390" s="556"/>
      <c r="P390" s="514"/>
      <c r="Q390" s="514"/>
      <c r="R390" s="514"/>
      <c r="S390" s="514"/>
      <c r="T390" s="514"/>
      <c r="U390" s="514"/>
      <c r="V390" s="514"/>
      <c r="W390" s="514"/>
      <c r="X390" s="514"/>
      <c r="Y390" s="514"/>
      <c r="Z390" s="514"/>
      <c r="AA390" s="514"/>
      <c r="AB390" s="514"/>
      <c r="AC390" s="514"/>
      <c r="AD390" s="514"/>
      <c r="AE390" s="514"/>
      <c r="AF390" s="514"/>
      <c r="AG390" s="514"/>
      <c r="AH390" s="514"/>
      <c r="AI390" s="514"/>
      <c r="AJ390" s="514"/>
      <c r="AK390" s="514"/>
      <c r="AL390" s="514"/>
      <c r="AM390" s="514"/>
      <c r="AN390" s="514"/>
      <c r="AO390" s="514"/>
      <c r="AP390" s="514"/>
      <c r="AQ390" s="514"/>
      <c r="AR390" s="514"/>
      <c r="AS390" s="514"/>
      <c r="AT390" s="514"/>
      <c r="AU390" s="514"/>
      <c r="AV390" s="514"/>
      <c r="AW390" s="514"/>
      <c r="AX390" s="514"/>
      <c r="AY390" s="514"/>
      <c r="AZ390" s="514"/>
      <c r="BA390" s="514"/>
      <c r="BB390" s="514"/>
      <c r="BC390" s="514"/>
      <c r="BD390" s="514"/>
      <c r="BE390" s="514"/>
      <c r="BF390" s="514"/>
      <c r="BG390" s="514"/>
      <c r="BH390" s="514"/>
      <c r="BI390" s="514"/>
      <c r="BJ390" s="514"/>
      <c r="BK390" s="514"/>
      <c r="BL390" s="514"/>
      <c r="BM390" s="514"/>
      <c r="BN390" s="514"/>
      <c r="BO390" s="514"/>
      <c r="BP390" s="514"/>
      <c r="BQ390" s="514"/>
    </row>
    <row r="391" spans="1:69" s="67" customFormat="1" ht="18.75" customHeight="1">
      <c r="A391" s="514"/>
      <c r="B391" s="518"/>
      <c r="C391" s="514"/>
      <c r="D391" s="514"/>
      <c r="E391" s="514"/>
      <c r="F391" s="511"/>
      <c r="G391" s="514"/>
      <c r="H391" s="514"/>
      <c r="I391" s="515"/>
      <c r="J391" s="514"/>
      <c r="K391" s="516"/>
      <c r="L391" s="514"/>
      <c r="M391" s="556"/>
      <c r="N391" s="556"/>
      <c r="O391" s="556"/>
      <c r="P391" s="514"/>
      <c r="Q391" s="514"/>
      <c r="R391" s="514"/>
      <c r="S391" s="514"/>
      <c r="T391" s="514"/>
      <c r="U391" s="514"/>
      <c r="V391" s="514"/>
      <c r="W391" s="514"/>
      <c r="X391" s="514"/>
      <c r="Y391" s="514"/>
      <c r="Z391" s="514"/>
      <c r="AA391" s="514"/>
      <c r="AB391" s="514"/>
      <c r="AC391" s="514"/>
      <c r="AD391" s="514"/>
      <c r="AE391" s="514"/>
      <c r="AF391" s="514"/>
      <c r="AG391" s="514"/>
      <c r="AH391" s="514"/>
      <c r="AI391" s="514"/>
      <c r="AJ391" s="514"/>
      <c r="AK391" s="514"/>
      <c r="AL391" s="514"/>
      <c r="AM391" s="514"/>
      <c r="AN391" s="514"/>
      <c r="AO391" s="514"/>
      <c r="AP391" s="514"/>
      <c r="AQ391" s="514"/>
      <c r="AR391" s="514"/>
      <c r="AS391" s="514"/>
      <c r="AT391" s="514"/>
      <c r="AU391" s="514"/>
      <c r="AV391" s="514"/>
      <c r="AW391" s="514"/>
      <c r="AX391" s="514"/>
      <c r="AY391" s="514"/>
      <c r="AZ391" s="514"/>
      <c r="BA391" s="514"/>
      <c r="BB391" s="514"/>
      <c r="BC391" s="514"/>
      <c r="BD391" s="514"/>
      <c r="BE391" s="514"/>
      <c r="BF391" s="514"/>
      <c r="BG391" s="514"/>
      <c r="BH391" s="514"/>
      <c r="BI391" s="514"/>
      <c r="BJ391" s="514"/>
      <c r="BK391" s="514"/>
      <c r="BL391" s="514"/>
      <c r="BM391" s="514"/>
      <c r="BN391" s="514"/>
      <c r="BO391" s="514"/>
      <c r="BP391" s="514"/>
      <c r="BQ391" s="514"/>
    </row>
    <row r="392" spans="1:69" s="67" customFormat="1" ht="18.75" customHeight="1">
      <c r="A392" s="514"/>
      <c r="B392" s="518"/>
      <c r="C392" s="514"/>
      <c r="D392" s="514"/>
      <c r="E392" s="514"/>
      <c r="F392" s="511"/>
      <c r="G392" s="514"/>
      <c r="H392" s="514"/>
      <c r="I392" s="515"/>
      <c r="J392" s="514"/>
      <c r="K392" s="516"/>
      <c r="L392" s="514"/>
      <c r="M392" s="556"/>
      <c r="N392" s="556"/>
      <c r="O392" s="556"/>
      <c r="P392" s="514"/>
      <c r="Q392" s="514"/>
      <c r="R392" s="514"/>
      <c r="S392" s="514"/>
      <c r="T392" s="514"/>
      <c r="U392" s="514"/>
      <c r="V392" s="514"/>
      <c r="W392" s="514"/>
      <c r="X392" s="514"/>
      <c r="Y392" s="514"/>
      <c r="Z392" s="514"/>
      <c r="AA392" s="514"/>
      <c r="AB392" s="514"/>
      <c r="AC392" s="514"/>
      <c r="AD392" s="514"/>
      <c r="AE392" s="514"/>
      <c r="AF392" s="514"/>
      <c r="AG392" s="514"/>
      <c r="AH392" s="514"/>
      <c r="AI392" s="514"/>
      <c r="AJ392" s="514"/>
      <c r="AK392" s="514"/>
      <c r="AL392" s="514"/>
      <c r="AM392" s="514"/>
      <c r="AN392" s="514"/>
      <c r="AO392" s="514"/>
      <c r="AP392" s="514"/>
      <c r="AQ392" s="514"/>
      <c r="AR392" s="514"/>
      <c r="AS392" s="514"/>
      <c r="AT392" s="514"/>
      <c r="AU392" s="514"/>
      <c r="AV392" s="514"/>
      <c r="AW392" s="514"/>
      <c r="AX392" s="514"/>
      <c r="AY392" s="514"/>
      <c r="AZ392" s="514"/>
      <c r="BA392" s="514"/>
      <c r="BB392" s="514"/>
      <c r="BC392" s="514"/>
      <c r="BD392" s="514"/>
      <c r="BE392" s="514"/>
      <c r="BF392" s="514"/>
      <c r="BG392" s="514"/>
      <c r="BH392" s="514"/>
      <c r="BI392" s="514"/>
      <c r="BJ392" s="514"/>
      <c r="BK392" s="514"/>
      <c r="BL392" s="514"/>
      <c r="BM392" s="514"/>
      <c r="BN392" s="514"/>
      <c r="BO392" s="514"/>
      <c r="BP392" s="514"/>
      <c r="BQ392" s="514"/>
    </row>
    <row r="393" spans="1:69" s="67" customFormat="1" ht="18.75" customHeight="1">
      <c r="A393" s="514"/>
      <c r="B393" s="518"/>
      <c r="C393" s="514"/>
      <c r="D393" s="514"/>
      <c r="E393" s="514"/>
      <c r="F393" s="511"/>
      <c r="G393" s="514"/>
      <c r="H393" s="514"/>
      <c r="I393" s="515"/>
      <c r="J393" s="514"/>
      <c r="K393" s="516"/>
      <c r="L393" s="514"/>
      <c r="M393" s="556"/>
      <c r="N393" s="556"/>
      <c r="O393" s="556"/>
      <c r="P393" s="514"/>
      <c r="Q393" s="514"/>
      <c r="R393" s="514"/>
      <c r="S393" s="514"/>
      <c r="T393" s="514"/>
      <c r="U393" s="514"/>
      <c r="V393" s="514"/>
      <c r="W393" s="514"/>
      <c r="X393" s="514"/>
      <c r="Y393" s="514"/>
      <c r="Z393" s="514"/>
      <c r="AA393" s="514"/>
      <c r="AB393" s="514"/>
      <c r="AC393" s="514"/>
      <c r="AD393" s="514"/>
      <c r="AE393" s="514"/>
      <c r="AF393" s="514"/>
      <c r="AG393" s="514"/>
      <c r="AH393" s="514"/>
      <c r="AI393" s="514"/>
      <c r="AJ393" s="514"/>
      <c r="AK393" s="514"/>
      <c r="AL393" s="514"/>
      <c r="AM393" s="514"/>
      <c r="AN393" s="514"/>
      <c r="AO393" s="514"/>
      <c r="AP393" s="514"/>
      <c r="AQ393" s="514"/>
      <c r="AR393" s="514"/>
      <c r="AS393" s="514"/>
      <c r="AT393" s="514"/>
      <c r="AU393" s="514"/>
      <c r="AV393" s="514"/>
      <c r="AW393" s="514"/>
      <c r="AX393" s="514"/>
      <c r="AY393" s="514"/>
      <c r="AZ393" s="514"/>
      <c r="BA393" s="514"/>
      <c r="BB393" s="514"/>
      <c r="BC393" s="514"/>
      <c r="BD393" s="514"/>
      <c r="BE393" s="514"/>
      <c r="BF393" s="514"/>
      <c r="BG393" s="514"/>
      <c r="BH393" s="514"/>
      <c r="BI393" s="514"/>
      <c r="BJ393" s="514"/>
      <c r="BK393" s="514"/>
      <c r="BL393" s="514"/>
      <c r="BM393" s="514"/>
      <c r="BN393" s="514"/>
      <c r="BO393" s="514"/>
      <c r="BP393" s="514"/>
      <c r="BQ393" s="514"/>
    </row>
    <row r="394" spans="1:69" s="67" customFormat="1" ht="18.75" customHeight="1">
      <c r="A394" s="514"/>
      <c r="B394" s="518"/>
      <c r="C394" s="514"/>
      <c r="D394" s="514"/>
      <c r="E394" s="514"/>
      <c r="F394" s="511"/>
      <c r="G394" s="514"/>
      <c r="H394" s="514"/>
      <c r="I394" s="515"/>
      <c r="J394" s="514"/>
      <c r="K394" s="516"/>
      <c r="L394" s="514"/>
      <c r="M394" s="556"/>
      <c r="N394" s="556"/>
      <c r="O394" s="556"/>
      <c r="P394" s="514"/>
      <c r="Q394" s="514"/>
      <c r="R394" s="514"/>
      <c r="S394" s="514"/>
      <c r="T394" s="514"/>
      <c r="U394" s="514"/>
      <c r="V394" s="514"/>
      <c r="W394" s="514"/>
      <c r="X394" s="514"/>
      <c r="Y394" s="514"/>
      <c r="Z394" s="514"/>
      <c r="AA394" s="514"/>
      <c r="AB394" s="514"/>
      <c r="AC394" s="514"/>
      <c r="AD394" s="514"/>
      <c r="AE394" s="514"/>
      <c r="AF394" s="514"/>
      <c r="AG394" s="514"/>
      <c r="AH394" s="514"/>
      <c r="AI394" s="514"/>
      <c r="AJ394" s="514"/>
      <c r="AK394" s="514"/>
      <c r="AL394" s="514"/>
      <c r="AM394" s="514"/>
      <c r="AN394" s="514"/>
      <c r="AO394" s="514"/>
      <c r="AP394" s="514"/>
      <c r="AQ394" s="514"/>
      <c r="AR394" s="514"/>
      <c r="AS394" s="514"/>
      <c r="AT394" s="514"/>
      <c r="AU394" s="514"/>
      <c r="AV394" s="514"/>
      <c r="AW394" s="514"/>
      <c r="AX394" s="514"/>
      <c r="AY394" s="514"/>
      <c r="AZ394" s="514"/>
      <c r="BA394" s="514"/>
      <c r="BB394" s="514"/>
      <c r="BC394" s="514"/>
      <c r="BD394" s="514"/>
      <c r="BE394" s="514"/>
      <c r="BF394" s="514"/>
      <c r="BG394" s="514"/>
      <c r="BH394" s="514"/>
      <c r="BI394" s="514"/>
      <c r="BJ394" s="514"/>
      <c r="BK394" s="514"/>
      <c r="BL394" s="514"/>
      <c r="BM394" s="514"/>
      <c r="BN394" s="514"/>
      <c r="BO394" s="514"/>
      <c r="BP394" s="514"/>
      <c r="BQ394" s="514"/>
    </row>
    <row r="395" spans="1:69" s="67" customFormat="1" ht="18.75" customHeight="1">
      <c r="A395" s="514"/>
      <c r="B395" s="518"/>
      <c r="C395" s="514"/>
      <c r="D395" s="514"/>
      <c r="E395" s="514"/>
      <c r="F395" s="511"/>
      <c r="G395" s="514"/>
      <c r="H395" s="514"/>
      <c r="I395" s="515"/>
      <c r="J395" s="514"/>
      <c r="K395" s="516"/>
      <c r="L395" s="514"/>
      <c r="M395" s="556"/>
      <c r="N395" s="556"/>
      <c r="O395" s="556"/>
      <c r="P395" s="514"/>
      <c r="Q395" s="514"/>
      <c r="R395" s="514"/>
      <c r="S395" s="514"/>
      <c r="T395" s="514"/>
      <c r="U395" s="514"/>
      <c r="V395" s="514"/>
      <c r="W395" s="514"/>
      <c r="X395" s="514"/>
      <c r="Y395" s="514"/>
      <c r="Z395" s="514"/>
      <c r="AA395" s="514"/>
      <c r="AB395" s="514"/>
      <c r="AC395" s="514"/>
      <c r="AD395" s="514"/>
      <c r="AE395" s="514"/>
      <c r="AF395" s="514"/>
      <c r="AG395" s="514"/>
      <c r="AH395" s="514"/>
      <c r="AI395" s="514"/>
      <c r="AJ395" s="514"/>
      <c r="AK395" s="514"/>
      <c r="AL395" s="514"/>
      <c r="AM395" s="514"/>
      <c r="AN395" s="514"/>
      <c r="AO395" s="514"/>
      <c r="AP395" s="514"/>
      <c r="AQ395" s="514"/>
      <c r="AR395" s="514"/>
      <c r="AS395" s="514"/>
      <c r="AT395" s="514"/>
      <c r="AU395" s="514"/>
      <c r="AV395" s="514"/>
      <c r="AW395" s="514"/>
      <c r="AX395" s="514"/>
      <c r="AY395" s="514"/>
      <c r="AZ395" s="514"/>
      <c r="BA395" s="514"/>
      <c r="BB395" s="514"/>
      <c r="BC395" s="514"/>
      <c r="BD395" s="514"/>
      <c r="BE395" s="514"/>
      <c r="BF395" s="514"/>
      <c r="BG395" s="514"/>
      <c r="BH395" s="514"/>
      <c r="BI395" s="514"/>
      <c r="BJ395" s="514"/>
      <c r="BK395" s="514"/>
      <c r="BL395" s="514"/>
      <c r="BM395" s="514"/>
      <c r="BN395" s="514"/>
      <c r="BO395" s="514"/>
      <c r="BP395" s="514"/>
      <c r="BQ395" s="514"/>
    </row>
    <row r="396" spans="1:69" s="67" customFormat="1" ht="18.75" customHeight="1">
      <c r="A396" s="514"/>
      <c r="B396" s="518"/>
      <c r="C396" s="514"/>
      <c r="D396" s="514"/>
      <c r="E396" s="514"/>
      <c r="F396" s="511"/>
      <c r="G396" s="514"/>
      <c r="H396" s="514"/>
      <c r="I396" s="515"/>
      <c r="J396" s="514"/>
      <c r="K396" s="516"/>
      <c r="L396" s="514"/>
      <c r="M396" s="556"/>
      <c r="N396" s="556"/>
      <c r="O396" s="556"/>
      <c r="P396" s="514"/>
      <c r="Q396" s="514"/>
      <c r="R396" s="514"/>
      <c r="S396" s="514"/>
      <c r="T396" s="514"/>
      <c r="U396" s="514"/>
      <c r="V396" s="514"/>
      <c r="W396" s="514"/>
      <c r="X396" s="514"/>
      <c r="Y396" s="514"/>
      <c r="Z396" s="514"/>
      <c r="AA396" s="514"/>
      <c r="AB396" s="514"/>
      <c r="AC396" s="514"/>
      <c r="AD396" s="514"/>
      <c r="AE396" s="514"/>
      <c r="AF396" s="514"/>
      <c r="AG396" s="514"/>
      <c r="AH396" s="514"/>
      <c r="AI396" s="514"/>
      <c r="AJ396" s="514"/>
      <c r="AK396" s="514"/>
      <c r="AL396" s="514"/>
      <c r="AM396" s="514"/>
      <c r="AN396" s="514"/>
      <c r="AO396" s="514"/>
      <c r="AP396" s="514"/>
      <c r="AQ396" s="514"/>
      <c r="AR396" s="514"/>
      <c r="AS396" s="514"/>
      <c r="AT396" s="514"/>
      <c r="AU396" s="514"/>
      <c r="AV396" s="514"/>
      <c r="AW396" s="514"/>
      <c r="AX396" s="514"/>
      <c r="AY396" s="514"/>
      <c r="AZ396" s="514"/>
      <c r="BA396" s="514"/>
      <c r="BB396" s="514"/>
      <c r="BC396" s="514"/>
      <c r="BD396" s="514"/>
      <c r="BE396" s="514"/>
      <c r="BF396" s="514"/>
      <c r="BG396" s="514"/>
      <c r="BH396" s="514"/>
      <c r="BI396" s="514"/>
      <c r="BJ396" s="514"/>
      <c r="BK396" s="514"/>
      <c r="BL396" s="514"/>
      <c r="BM396" s="514"/>
      <c r="BN396" s="514"/>
      <c r="BO396" s="514"/>
      <c r="BP396" s="514"/>
      <c r="BQ396" s="514"/>
    </row>
    <row r="397" spans="1:69" s="67" customFormat="1" ht="18.75" customHeight="1">
      <c r="A397" s="514"/>
      <c r="B397" s="518"/>
      <c r="C397" s="514"/>
      <c r="D397" s="514"/>
      <c r="E397" s="514"/>
      <c r="F397" s="511"/>
      <c r="G397" s="514"/>
      <c r="H397" s="514"/>
      <c r="I397" s="515"/>
      <c r="J397" s="514"/>
      <c r="K397" s="516"/>
      <c r="L397" s="514"/>
      <c r="M397" s="556"/>
      <c r="N397" s="556"/>
      <c r="O397" s="556"/>
      <c r="P397" s="514"/>
      <c r="Q397" s="514"/>
      <c r="R397" s="514"/>
      <c r="S397" s="514"/>
      <c r="T397" s="514"/>
      <c r="U397" s="514"/>
      <c r="V397" s="514"/>
      <c r="W397" s="514"/>
      <c r="X397" s="514"/>
      <c r="Y397" s="514"/>
      <c r="Z397" s="514"/>
      <c r="AA397" s="514"/>
      <c r="AB397" s="514"/>
      <c r="AC397" s="514"/>
      <c r="AD397" s="514"/>
      <c r="AE397" s="514"/>
      <c r="AF397" s="514"/>
      <c r="AG397" s="514"/>
      <c r="AH397" s="514"/>
      <c r="AI397" s="514"/>
      <c r="AJ397" s="514"/>
      <c r="AK397" s="514"/>
      <c r="AL397" s="514"/>
      <c r="AM397" s="514"/>
      <c r="AN397" s="514"/>
      <c r="AO397" s="514"/>
      <c r="AP397" s="514"/>
      <c r="AQ397" s="514"/>
      <c r="AR397" s="514"/>
      <c r="AS397" s="514"/>
      <c r="AT397" s="514"/>
      <c r="AU397" s="514"/>
      <c r="AV397" s="514"/>
      <c r="AW397" s="514"/>
      <c r="AX397" s="514"/>
      <c r="AY397" s="514"/>
      <c r="AZ397" s="514"/>
      <c r="BA397" s="514"/>
      <c r="BB397" s="514"/>
      <c r="BC397" s="514"/>
      <c r="BD397" s="514"/>
      <c r="BE397" s="514"/>
      <c r="BF397" s="514"/>
      <c r="BG397" s="514"/>
      <c r="BH397" s="514"/>
      <c r="BI397" s="514"/>
      <c r="BJ397" s="514"/>
      <c r="BK397" s="514"/>
      <c r="BL397" s="514"/>
      <c r="BM397" s="514"/>
      <c r="BN397" s="514"/>
      <c r="BO397" s="514"/>
      <c r="BP397" s="514"/>
      <c r="BQ397" s="514"/>
    </row>
    <row r="398" spans="1:69" s="67" customFormat="1" ht="18.75" customHeight="1">
      <c r="A398" s="514"/>
      <c r="B398" s="518"/>
      <c r="C398" s="514"/>
      <c r="D398" s="514"/>
      <c r="E398" s="514"/>
      <c r="F398" s="511"/>
      <c r="G398" s="514"/>
      <c r="H398" s="514"/>
      <c r="I398" s="515"/>
      <c r="J398" s="514"/>
      <c r="K398" s="516"/>
      <c r="L398" s="514"/>
      <c r="M398" s="556"/>
      <c r="N398" s="556"/>
      <c r="O398" s="556"/>
      <c r="P398" s="514"/>
      <c r="Q398" s="514"/>
      <c r="R398" s="514"/>
      <c r="S398" s="514"/>
      <c r="T398" s="514"/>
      <c r="U398" s="514"/>
      <c r="V398" s="514"/>
      <c r="W398" s="514"/>
      <c r="X398" s="514"/>
      <c r="Y398" s="514"/>
      <c r="Z398" s="514"/>
      <c r="AA398" s="514"/>
      <c r="AB398" s="514"/>
      <c r="AC398" s="514"/>
      <c r="AD398" s="514"/>
      <c r="AE398" s="514"/>
      <c r="AF398" s="514"/>
      <c r="AG398" s="514"/>
      <c r="AH398" s="514"/>
      <c r="AI398" s="514"/>
      <c r="AJ398" s="514"/>
      <c r="AK398" s="514"/>
      <c r="AL398" s="514"/>
      <c r="AM398" s="514"/>
      <c r="AN398" s="514"/>
      <c r="AO398" s="514"/>
      <c r="AP398" s="514"/>
      <c r="AQ398" s="514"/>
      <c r="AR398" s="514"/>
      <c r="AS398" s="514"/>
      <c r="AT398" s="514"/>
      <c r="AU398" s="514"/>
      <c r="AV398" s="514"/>
      <c r="AW398" s="514"/>
      <c r="AX398" s="514"/>
      <c r="AY398" s="514"/>
      <c r="AZ398" s="514"/>
      <c r="BA398" s="514"/>
      <c r="BB398" s="514"/>
      <c r="BC398" s="514"/>
      <c r="BD398" s="514"/>
      <c r="BE398" s="514"/>
      <c r="BF398" s="514"/>
      <c r="BG398" s="514"/>
      <c r="BH398" s="514"/>
      <c r="BI398" s="514"/>
      <c r="BJ398" s="514"/>
      <c r="BK398" s="514"/>
      <c r="BL398" s="514"/>
      <c r="BM398" s="514"/>
      <c r="BN398" s="514"/>
      <c r="BO398" s="514"/>
      <c r="BP398" s="514"/>
      <c r="BQ398" s="514"/>
    </row>
    <row r="399" spans="1:69" s="67" customFormat="1" ht="18.75" customHeight="1">
      <c r="A399" s="514"/>
      <c r="B399" s="518"/>
      <c r="C399" s="514"/>
      <c r="D399" s="514"/>
      <c r="E399" s="514"/>
      <c r="F399" s="511"/>
      <c r="G399" s="514"/>
      <c r="H399" s="514"/>
      <c r="I399" s="515"/>
      <c r="J399" s="514"/>
      <c r="K399" s="516"/>
      <c r="L399" s="514"/>
      <c r="M399" s="556"/>
      <c r="N399" s="556"/>
      <c r="O399" s="556"/>
      <c r="P399" s="514"/>
      <c r="Q399" s="514"/>
      <c r="R399" s="514"/>
      <c r="S399" s="514"/>
      <c r="T399" s="514"/>
      <c r="U399" s="514"/>
      <c r="V399" s="514"/>
      <c r="W399" s="514"/>
      <c r="X399" s="514"/>
      <c r="Y399" s="514"/>
      <c r="Z399" s="514"/>
      <c r="AA399" s="514"/>
      <c r="AB399" s="514"/>
      <c r="AC399" s="514"/>
      <c r="AD399" s="514"/>
      <c r="AE399" s="514"/>
      <c r="AF399" s="514"/>
      <c r="AG399" s="514"/>
      <c r="AH399" s="514"/>
      <c r="AI399" s="514"/>
      <c r="AJ399" s="514"/>
      <c r="AK399" s="514"/>
      <c r="AL399" s="514"/>
      <c r="AM399" s="514"/>
      <c r="AN399" s="514"/>
      <c r="AO399" s="514"/>
      <c r="AP399" s="514"/>
      <c r="AQ399" s="514"/>
      <c r="AR399" s="514"/>
      <c r="AS399" s="514"/>
      <c r="AT399" s="514"/>
      <c r="AU399" s="514"/>
      <c r="AV399" s="514"/>
      <c r="AW399" s="514"/>
      <c r="AX399" s="514"/>
      <c r="AY399" s="514"/>
      <c r="AZ399" s="514"/>
      <c r="BA399" s="514"/>
      <c r="BB399" s="514"/>
      <c r="BC399" s="514"/>
      <c r="BD399" s="514"/>
      <c r="BE399" s="514"/>
      <c r="BF399" s="514"/>
      <c r="BG399" s="514"/>
      <c r="BH399" s="514"/>
      <c r="BI399" s="514"/>
      <c r="BJ399" s="514"/>
      <c r="BK399" s="514"/>
      <c r="BL399" s="514"/>
      <c r="BM399" s="514"/>
      <c r="BN399" s="514"/>
      <c r="BO399" s="514"/>
      <c r="BP399" s="514"/>
      <c r="BQ399" s="514"/>
    </row>
    <row r="400" spans="1:69" s="67" customFormat="1" ht="18.75" customHeight="1">
      <c r="A400" s="514"/>
      <c r="B400" s="518"/>
      <c r="C400" s="514"/>
      <c r="D400" s="514"/>
      <c r="E400" s="514"/>
      <c r="F400" s="511"/>
      <c r="G400" s="514"/>
      <c r="H400" s="514"/>
      <c r="I400" s="515"/>
      <c r="J400" s="514"/>
      <c r="K400" s="516"/>
      <c r="L400" s="514"/>
      <c r="M400" s="556"/>
      <c r="N400" s="556"/>
      <c r="O400" s="556"/>
      <c r="P400" s="514"/>
      <c r="Q400" s="514"/>
      <c r="R400" s="514"/>
      <c r="S400" s="514"/>
      <c r="T400" s="514"/>
      <c r="U400" s="514"/>
      <c r="V400" s="514"/>
      <c r="W400" s="514"/>
      <c r="X400" s="514"/>
      <c r="Y400" s="514"/>
      <c r="Z400" s="514"/>
      <c r="AA400" s="514"/>
      <c r="AB400" s="514"/>
      <c r="AC400" s="514"/>
      <c r="AD400" s="514"/>
      <c r="AE400" s="514"/>
      <c r="AF400" s="514"/>
      <c r="AG400" s="514"/>
      <c r="AH400" s="514"/>
      <c r="AI400" s="514"/>
      <c r="AJ400" s="514"/>
      <c r="AK400" s="514"/>
      <c r="AL400" s="514"/>
      <c r="AM400" s="514"/>
      <c r="AN400" s="514"/>
      <c r="AO400" s="514"/>
      <c r="AP400" s="514"/>
      <c r="AQ400" s="514"/>
      <c r="AR400" s="514"/>
      <c r="AS400" s="514"/>
      <c r="AT400" s="514"/>
      <c r="AU400" s="514"/>
      <c r="AV400" s="514"/>
      <c r="AW400" s="514"/>
      <c r="AX400" s="514"/>
      <c r="AY400" s="514"/>
      <c r="AZ400" s="514"/>
      <c r="BA400" s="514"/>
      <c r="BB400" s="514"/>
      <c r="BC400" s="514"/>
      <c r="BD400" s="514"/>
      <c r="BE400" s="514"/>
      <c r="BF400" s="514"/>
      <c r="BG400" s="514"/>
      <c r="BH400" s="514"/>
      <c r="BI400" s="514"/>
      <c r="BJ400" s="514"/>
      <c r="BK400" s="514"/>
      <c r="BL400" s="514"/>
      <c r="BM400" s="514"/>
      <c r="BN400" s="514"/>
      <c r="BO400" s="514"/>
      <c r="BP400" s="514"/>
      <c r="BQ400" s="514"/>
    </row>
    <row r="401" spans="1:69" s="67" customFormat="1" ht="18.75" customHeight="1">
      <c r="A401" s="514"/>
      <c r="B401" s="518"/>
      <c r="C401" s="514"/>
      <c r="D401" s="514"/>
      <c r="E401" s="514"/>
      <c r="F401" s="511"/>
      <c r="G401" s="514"/>
      <c r="H401" s="514"/>
      <c r="I401" s="515"/>
      <c r="J401" s="514"/>
      <c r="K401" s="516"/>
      <c r="L401" s="514"/>
      <c r="M401" s="556"/>
      <c r="N401" s="556"/>
      <c r="O401" s="556"/>
      <c r="P401" s="514"/>
      <c r="Q401" s="514"/>
      <c r="R401" s="514"/>
      <c r="S401" s="514"/>
      <c r="T401" s="514"/>
      <c r="U401" s="514"/>
      <c r="V401" s="514"/>
      <c r="W401" s="514"/>
      <c r="X401" s="514"/>
      <c r="Y401" s="514"/>
      <c r="Z401" s="514"/>
      <c r="AA401" s="514"/>
      <c r="AB401" s="514"/>
      <c r="AC401" s="514"/>
      <c r="AD401" s="514"/>
      <c r="AE401" s="514"/>
      <c r="AF401" s="514"/>
      <c r="AG401" s="514"/>
      <c r="AH401" s="514"/>
      <c r="AI401" s="514"/>
      <c r="AJ401" s="514"/>
      <c r="AK401" s="514"/>
      <c r="AL401" s="514"/>
      <c r="AM401" s="514"/>
      <c r="AN401" s="514"/>
      <c r="AO401" s="514"/>
      <c r="AP401" s="514"/>
      <c r="AQ401" s="514"/>
      <c r="AR401" s="514"/>
      <c r="AS401" s="514"/>
      <c r="AT401" s="514"/>
      <c r="AU401" s="514"/>
      <c r="AV401" s="514"/>
      <c r="AW401" s="514"/>
      <c r="AX401" s="514"/>
      <c r="AY401" s="514"/>
      <c r="AZ401" s="514"/>
      <c r="BA401" s="514"/>
      <c r="BB401" s="514"/>
      <c r="BC401" s="514"/>
      <c r="BD401" s="514"/>
      <c r="BE401" s="514"/>
      <c r="BF401" s="514"/>
      <c r="BG401" s="514"/>
      <c r="BH401" s="514"/>
      <c r="BI401" s="514"/>
      <c r="BJ401" s="514"/>
      <c r="BK401" s="514"/>
      <c r="BL401" s="514"/>
      <c r="BM401" s="514"/>
      <c r="BN401" s="514"/>
      <c r="BO401" s="514"/>
      <c r="BP401" s="514"/>
      <c r="BQ401" s="514"/>
    </row>
    <row r="402" spans="1:69" s="67" customFormat="1" ht="18.75" customHeight="1">
      <c r="A402" s="514"/>
      <c r="B402" s="518"/>
      <c r="C402" s="514"/>
      <c r="D402" s="514"/>
      <c r="E402" s="514"/>
      <c r="F402" s="511"/>
      <c r="G402" s="514"/>
      <c r="H402" s="514"/>
      <c r="I402" s="515"/>
      <c r="J402" s="514"/>
      <c r="K402" s="516"/>
      <c r="L402" s="514"/>
      <c r="M402" s="556"/>
      <c r="N402" s="556"/>
      <c r="O402" s="556"/>
      <c r="P402" s="514"/>
      <c r="Q402" s="514"/>
      <c r="R402" s="514"/>
      <c r="S402" s="514"/>
      <c r="T402" s="514"/>
      <c r="U402" s="514"/>
      <c r="V402" s="514"/>
      <c r="W402" s="514"/>
      <c r="X402" s="514"/>
      <c r="Y402" s="514"/>
      <c r="Z402" s="514"/>
      <c r="AA402" s="514"/>
      <c r="AB402" s="514"/>
      <c r="AC402" s="514"/>
      <c r="AD402" s="514"/>
      <c r="AE402" s="514"/>
      <c r="AF402" s="514"/>
      <c r="AG402" s="514"/>
      <c r="AH402" s="514"/>
      <c r="AI402" s="514"/>
      <c r="AJ402" s="514"/>
      <c r="AK402" s="514"/>
      <c r="AL402" s="514"/>
      <c r="AM402" s="514"/>
      <c r="AN402" s="514"/>
      <c r="AO402" s="514"/>
      <c r="AP402" s="514"/>
      <c r="AQ402" s="514"/>
      <c r="AR402" s="514"/>
      <c r="AS402" s="514"/>
      <c r="AT402" s="514"/>
      <c r="AU402" s="514"/>
      <c r="AV402" s="514"/>
      <c r="AW402" s="514"/>
      <c r="AX402" s="514"/>
      <c r="AY402" s="514"/>
      <c r="AZ402" s="514"/>
      <c r="BA402" s="514"/>
      <c r="BB402" s="514"/>
      <c r="BC402" s="514"/>
      <c r="BD402" s="514"/>
      <c r="BE402" s="514"/>
      <c r="BF402" s="514"/>
      <c r="BG402" s="514"/>
      <c r="BH402" s="514"/>
      <c r="BI402" s="514"/>
      <c r="BJ402" s="514"/>
      <c r="BK402" s="514"/>
      <c r="BL402" s="514"/>
      <c r="BM402" s="514"/>
      <c r="BN402" s="514"/>
      <c r="BO402" s="514"/>
      <c r="BP402" s="514"/>
      <c r="BQ402" s="514"/>
    </row>
    <row r="403" spans="1:69" s="67" customFormat="1" ht="18.75" customHeight="1">
      <c r="A403" s="514"/>
      <c r="B403" s="518"/>
      <c r="C403" s="514"/>
      <c r="D403" s="514"/>
      <c r="E403" s="514"/>
      <c r="F403" s="511"/>
      <c r="G403" s="514"/>
      <c r="H403" s="514"/>
      <c r="I403" s="515"/>
      <c r="J403" s="514"/>
      <c r="K403" s="516"/>
      <c r="L403" s="514"/>
      <c r="M403" s="556"/>
      <c r="N403" s="556"/>
      <c r="O403" s="556"/>
      <c r="P403" s="514"/>
      <c r="Q403" s="514"/>
      <c r="R403" s="514"/>
      <c r="S403" s="514"/>
      <c r="T403" s="514"/>
      <c r="U403" s="514"/>
      <c r="V403" s="514"/>
      <c r="W403" s="514"/>
      <c r="X403" s="514"/>
      <c r="Y403" s="514"/>
      <c r="Z403" s="514"/>
      <c r="AA403" s="514"/>
      <c r="AB403" s="514"/>
      <c r="AC403" s="514"/>
      <c r="AD403" s="514"/>
      <c r="AE403" s="514"/>
      <c r="AF403" s="514"/>
      <c r="AG403" s="514"/>
      <c r="AH403" s="514"/>
      <c r="AI403" s="514"/>
      <c r="AJ403" s="514"/>
      <c r="AK403" s="514"/>
      <c r="AL403" s="514"/>
      <c r="AM403" s="514"/>
      <c r="AN403" s="514"/>
      <c r="AO403" s="514"/>
      <c r="AP403" s="514"/>
      <c r="AQ403" s="514"/>
      <c r="AR403" s="514"/>
      <c r="AS403" s="514"/>
      <c r="AT403" s="514"/>
      <c r="AU403" s="514"/>
      <c r="AV403" s="514"/>
      <c r="AW403" s="514"/>
      <c r="AX403" s="514"/>
      <c r="AY403" s="514"/>
      <c r="AZ403" s="514"/>
      <c r="BA403" s="514"/>
      <c r="BB403" s="514"/>
      <c r="BC403" s="514"/>
      <c r="BD403" s="514"/>
      <c r="BE403" s="514"/>
      <c r="BF403" s="514"/>
      <c r="BG403" s="514"/>
      <c r="BH403" s="514"/>
      <c r="BI403" s="514"/>
      <c r="BJ403" s="514"/>
      <c r="BK403" s="514"/>
      <c r="BL403" s="514"/>
      <c r="BM403" s="514"/>
      <c r="BN403" s="514"/>
      <c r="BO403" s="514"/>
      <c r="BP403" s="514"/>
      <c r="BQ403" s="514"/>
    </row>
    <row r="404" spans="1:69" s="67" customFormat="1" ht="18.75" customHeight="1">
      <c r="A404" s="514"/>
      <c r="B404" s="518"/>
      <c r="C404" s="514"/>
      <c r="D404" s="514"/>
      <c r="E404" s="514"/>
      <c r="F404" s="511"/>
      <c r="G404" s="514"/>
      <c r="H404" s="514"/>
      <c r="I404" s="515"/>
      <c r="J404" s="514"/>
      <c r="K404" s="516"/>
      <c r="L404" s="514"/>
      <c r="M404" s="556"/>
      <c r="N404" s="556"/>
      <c r="O404" s="556"/>
      <c r="P404" s="514"/>
      <c r="Q404" s="514"/>
      <c r="R404" s="514"/>
      <c r="S404" s="514"/>
      <c r="T404" s="514"/>
      <c r="U404" s="514"/>
      <c r="V404" s="514"/>
      <c r="W404" s="514"/>
      <c r="X404" s="514"/>
      <c r="Y404" s="514"/>
      <c r="Z404" s="514"/>
      <c r="AA404" s="514"/>
      <c r="AB404" s="514"/>
      <c r="AC404" s="514"/>
      <c r="AD404" s="514"/>
      <c r="AE404" s="514"/>
      <c r="AF404" s="514"/>
      <c r="AG404" s="514"/>
      <c r="AH404" s="514"/>
      <c r="AI404" s="514"/>
      <c r="AJ404" s="514"/>
      <c r="AK404" s="514"/>
      <c r="AL404" s="514"/>
      <c r="AM404" s="514"/>
      <c r="AN404" s="514"/>
      <c r="AO404" s="514"/>
      <c r="AP404" s="514"/>
      <c r="AQ404" s="514"/>
      <c r="AR404" s="514"/>
      <c r="AS404" s="514"/>
      <c r="AT404" s="514"/>
      <c r="AU404" s="514"/>
      <c r="AV404" s="514"/>
      <c r="AW404" s="514"/>
      <c r="AX404" s="514"/>
      <c r="AY404" s="514"/>
      <c r="AZ404" s="514"/>
      <c r="BA404" s="514"/>
      <c r="BB404" s="514"/>
      <c r="BC404" s="514"/>
      <c r="BD404" s="514"/>
      <c r="BE404" s="514"/>
      <c r="BF404" s="514"/>
      <c r="BG404" s="514"/>
      <c r="BH404" s="514"/>
      <c r="BI404" s="514"/>
      <c r="BJ404" s="514"/>
      <c r="BK404" s="514"/>
      <c r="BL404" s="514"/>
      <c r="BM404" s="514"/>
      <c r="BN404" s="514"/>
      <c r="BO404" s="514"/>
      <c r="BP404" s="514"/>
      <c r="BQ404" s="514"/>
    </row>
    <row r="405" spans="1:69" s="67" customFormat="1" ht="18.75" customHeight="1">
      <c r="A405" s="514"/>
      <c r="B405" s="518"/>
      <c r="C405" s="514"/>
      <c r="D405" s="514"/>
      <c r="E405" s="514"/>
      <c r="F405" s="511"/>
      <c r="G405" s="514"/>
      <c r="H405" s="514"/>
      <c r="I405" s="515"/>
      <c r="J405" s="514"/>
      <c r="K405" s="516"/>
      <c r="L405" s="514"/>
      <c r="M405" s="556"/>
      <c r="N405" s="556"/>
      <c r="O405" s="556"/>
      <c r="P405" s="514"/>
      <c r="Q405" s="514"/>
      <c r="R405" s="514"/>
      <c r="S405" s="514"/>
      <c r="T405" s="514"/>
      <c r="U405" s="514"/>
      <c r="V405" s="514"/>
      <c r="W405" s="514"/>
      <c r="X405" s="514"/>
      <c r="Y405" s="514"/>
      <c r="Z405" s="514"/>
      <c r="AA405" s="514"/>
      <c r="AB405" s="514"/>
      <c r="AC405" s="514"/>
      <c r="AD405" s="514"/>
      <c r="AE405" s="514"/>
      <c r="AF405" s="514"/>
      <c r="AG405" s="514"/>
      <c r="AH405" s="514"/>
      <c r="AI405" s="514"/>
      <c r="AJ405" s="514"/>
      <c r="AK405" s="514"/>
      <c r="AL405" s="514"/>
      <c r="AM405" s="514"/>
      <c r="AN405" s="514"/>
      <c r="AO405" s="514"/>
      <c r="AP405" s="514"/>
      <c r="AQ405" s="514"/>
      <c r="AR405" s="514"/>
      <c r="AS405" s="514"/>
      <c r="AT405" s="514"/>
      <c r="AU405" s="514"/>
      <c r="AV405" s="514"/>
      <c r="AW405" s="514"/>
      <c r="AX405" s="514"/>
      <c r="AY405" s="514"/>
      <c r="AZ405" s="514"/>
      <c r="BA405" s="514"/>
      <c r="BB405" s="514"/>
      <c r="BC405" s="514"/>
      <c r="BD405" s="514"/>
      <c r="BE405" s="514"/>
      <c r="BF405" s="514"/>
      <c r="BG405" s="514"/>
      <c r="BH405" s="514"/>
      <c r="BI405" s="514"/>
      <c r="BJ405" s="514"/>
      <c r="BK405" s="514"/>
      <c r="BL405" s="514"/>
      <c r="BM405" s="514"/>
      <c r="BN405" s="514"/>
      <c r="BO405" s="514"/>
      <c r="BP405" s="514"/>
      <c r="BQ405" s="514"/>
    </row>
    <row r="406" spans="1:69" s="67" customFormat="1" ht="18.75" customHeight="1">
      <c r="A406" s="514"/>
      <c r="B406" s="518"/>
      <c r="C406" s="514"/>
      <c r="D406" s="514"/>
      <c r="E406" s="514"/>
      <c r="F406" s="511"/>
      <c r="G406" s="514"/>
      <c r="H406" s="514"/>
      <c r="I406" s="515"/>
      <c r="J406" s="514"/>
      <c r="K406" s="516"/>
      <c r="L406" s="514"/>
      <c r="M406" s="556"/>
      <c r="N406" s="556"/>
      <c r="O406" s="556"/>
      <c r="P406" s="514"/>
      <c r="Q406" s="514"/>
      <c r="R406" s="514"/>
      <c r="S406" s="514"/>
      <c r="T406" s="514"/>
      <c r="U406" s="514"/>
      <c r="V406" s="514"/>
      <c r="W406" s="514"/>
      <c r="X406" s="514"/>
      <c r="Y406" s="514"/>
      <c r="Z406" s="514"/>
      <c r="AA406" s="514"/>
      <c r="AB406" s="514"/>
      <c r="AC406" s="514"/>
      <c r="AD406" s="514"/>
      <c r="AE406" s="514"/>
      <c r="AF406" s="514"/>
      <c r="AG406" s="514"/>
      <c r="AH406" s="514"/>
      <c r="AI406" s="514"/>
      <c r="AJ406" s="514"/>
      <c r="AK406" s="514"/>
      <c r="AL406" s="514"/>
      <c r="AM406" s="514"/>
      <c r="AN406" s="514"/>
      <c r="AO406" s="514"/>
      <c r="AP406" s="514"/>
      <c r="AQ406" s="514"/>
      <c r="AR406" s="514"/>
      <c r="AS406" s="514"/>
      <c r="AT406" s="514"/>
      <c r="AU406" s="514"/>
      <c r="AV406" s="514"/>
      <c r="AW406" s="514"/>
      <c r="AX406" s="514"/>
      <c r="AY406" s="514"/>
      <c r="AZ406" s="514"/>
      <c r="BA406" s="514"/>
      <c r="BB406" s="514"/>
      <c r="BC406" s="514"/>
      <c r="BD406" s="514"/>
      <c r="BE406" s="514"/>
      <c r="BF406" s="514"/>
      <c r="BG406" s="514"/>
      <c r="BH406" s="514"/>
      <c r="BI406" s="514"/>
      <c r="BJ406" s="514"/>
      <c r="BK406" s="514"/>
      <c r="BL406" s="514"/>
      <c r="BM406" s="514"/>
      <c r="BN406" s="514"/>
      <c r="BO406" s="514"/>
      <c r="BP406" s="514"/>
      <c r="BQ406" s="514"/>
    </row>
    <row r="407" spans="1:69" s="67" customFormat="1" ht="18.75" customHeight="1">
      <c r="A407" s="514"/>
      <c r="B407" s="518"/>
      <c r="C407" s="514"/>
      <c r="D407" s="514"/>
      <c r="E407" s="514"/>
      <c r="F407" s="511"/>
      <c r="G407" s="514"/>
      <c r="H407" s="514"/>
      <c r="I407" s="515"/>
      <c r="J407" s="514"/>
      <c r="K407" s="516"/>
      <c r="L407" s="514"/>
      <c r="M407" s="556"/>
      <c r="N407" s="556"/>
      <c r="O407" s="556"/>
      <c r="P407" s="514"/>
      <c r="Q407" s="514"/>
      <c r="R407" s="514"/>
      <c r="S407" s="514"/>
      <c r="T407" s="514"/>
      <c r="U407" s="514"/>
      <c r="V407" s="514"/>
      <c r="W407" s="514"/>
      <c r="X407" s="514"/>
      <c r="Y407" s="514"/>
      <c r="Z407" s="514"/>
      <c r="AA407" s="514"/>
      <c r="AB407" s="514"/>
      <c r="AC407" s="514"/>
      <c r="AD407" s="514"/>
      <c r="AE407" s="514"/>
      <c r="AF407" s="514"/>
      <c r="AG407" s="514"/>
      <c r="AH407" s="514"/>
      <c r="AI407" s="514"/>
      <c r="AJ407" s="514"/>
      <c r="AK407" s="514"/>
      <c r="AL407" s="514"/>
      <c r="AM407" s="514"/>
      <c r="AN407" s="514"/>
      <c r="AO407" s="514"/>
      <c r="AP407" s="514"/>
      <c r="AQ407" s="514"/>
      <c r="AR407" s="514"/>
      <c r="AS407" s="514"/>
      <c r="AT407" s="514"/>
      <c r="AU407" s="514"/>
      <c r="AV407" s="514"/>
      <c r="AW407" s="514"/>
      <c r="AX407" s="514"/>
      <c r="AY407" s="514"/>
      <c r="AZ407" s="514"/>
      <c r="BA407" s="514"/>
      <c r="BB407" s="514"/>
      <c r="BC407" s="514"/>
      <c r="BD407" s="514"/>
      <c r="BE407" s="514"/>
      <c r="BF407" s="514"/>
      <c r="BG407" s="514"/>
      <c r="BH407" s="514"/>
      <c r="BI407" s="514"/>
      <c r="BJ407" s="514"/>
      <c r="BK407" s="514"/>
      <c r="BL407" s="514"/>
      <c r="BM407" s="514"/>
      <c r="BN407" s="514"/>
      <c r="BO407" s="514"/>
      <c r="BP407" s="514"/>
      <c r="BQ407" s="514"/>
    </row>
    <row r="408" spans="1:69" s="67" customFormat="1" ht="18.75" customHeight="1">
      <c r="A408" s="514"/>
      <c r="B408" s="518"/>
      <c r="C408" s="514"/>
      <c r="D408" s="514"/>
      <c r="E408" s="514"/>
      <c r="F408" s="511"/>
      <c r="G408" s="514"/>
      <c r="H408" s="514"/>
      <c r="I408" s="515"/>
      <c r="J408" s="514"/>
      <c r="K408" s="516"/>
      <c r="L408" s="514"/>
      <c r="M408" s="556"/>
      <c r="N408" s="556"/>
      <c r="O408" s="556"/>
      <c r="P408" s="514"/>
      <c r="Q408" s="514"/>
      <c r="R408" s="514"/>
      <c r="S408" s="514"/>
      <c r="T408" s="514"/>
      <c r="U408" s="514"/>
      <c r="V408" s="514"/>
      <c r="W408" s="514"/>
      <c r="X408" s="514"/>
      <c r="Y408" s="514"/>
      <c r="Z408" s="514"/>
      <c r="AA408" s="514"/>
      <c r="AB408" s="514"/>
      <c r="AC408" s="514"/>
      <c r="AD408" s="514"/>
      <c r="AE408" s="514"/>
      <c r="AF408" s="514"/>
      <c r="AG408" s="514"/>
      <c r="AH408" s="514"/>
      <c r="AI408" s="514"/>
      <c r="AJ408" s="514"/>
      <c r="AK408" s="514"/>
      <c r="AL408" s="514"/>
      <c r="AM408" s="514"/>
      <c r="AN408" s="514"/>
      <c r="AO408" s="514"/>
      <c r="AP408" s="514"/>
      <c r="AQ408" s="514"/>
      <c r="AR408" s="514"/>
      <c r="AS408" s="514"/>
      <c r="AT408" s="514"/>
      <c r="AU408" s="514"/>
      <c r="AV408" s="514"/>
      <c r="AW408" s="514"/>
      <c r="AX408" s="514"/>
      <c r="AY408" s="514"/>
      <c r="AZ408" s="514"/>
      <c r="BA408" s="514"/>
      <c r="BB408" s="514"/>
      <c r="BC408" s="514"/>
      <c r="BD408" s="514"/>
      <c r="BE408" s="514"/>
      <c r="BF408" s="514"/>
      <c r="BG408" s="514"/>
      <c r="BH408" s="514"/>
      <c r="BI408" s="514"/>
      <c r="BJ408" s="514"/>
      <c r="BK408" s="514"/>
      <c r="BL408" s="514"/>
      <c r="BM408" s="514"/>
      <c r="BN408" s="514"/>
      <c r="BO408" s="514"/>
      <c r="BP408" s="514"/>
      <c r="BQ408" s="514"/>
    </row>
    <row r="409" spans="1:69" s="67" customFormat="1" ht="18.75" customHeight="1">
      <c r="A409" s="514"/>
      <c r="B409" s="518"/>
      <c r="C409" s="514"/>
      <c r="D409" s="514"/>
      <c r="E409" s="514"/>
      <c r="F409" s="511"/>
      <c r="G409" s="514"/>
      <c r="H409" s="514"/>
      <c r="I409" s="515"/>
      <c r="J409" s="514"/>
      <c r="K409" s="516"/>
      <c r="L409" s="514"/>
      <c r="M409" s="556"/>
      <c r="N409" s="556"/>
      <c r="O409" s="556"/>
      <c r="P409" s="514"/>
      <c r="Q409" s="514"/>
      <c r="R409" s="514"/>
      <c r="S409" s="514"/>
      <c r="T409" s="514"/>
      <c r="U409" s="514"/>
      <c r="V409" s="514"/>
      <c r="W409" s="514"/>
      <c r="X409" s="514"/>
      <c r="Y409" s="514"/>
      <c r="Z409" s="514"/>
      <c r="AA409" s="514"/>
      <c r="AB409" s="514"/>
      <c r="AC409" s="514"/>
      <c r="AD409" s="514"/>
      <c r="AE409" s="514"/>
      <c r="AF409" s="514"/>
      <c r="AG409" s="514"/>
      <c r="AH409" s="514"/>
      <c r="AI409" s="514"/>
      <c r="AJ409" s="514"/>
      <c r="AK409" s="514"/>
      <c r="AL409" s="514"/>
      <c r="AM409" s="514"/>
      <c r="AN409" s="514"/>
      <c r="AO409" s="514"/>
      <c r="AP409" s="514"/>
      <c r="AQ409" s="514"/>
      <c r="AR409" s="514"/>
      <c r="AS409" s="514"/>
      <c r="AT409" s="514"/>
      <c r="AU409" s="514"/>
      <c r="AV409" s="514"/>
      <c r="AW409" s="514"/>
      <c r="AX409" s="514"/>
      <c r="AY409" s="514"/>
      <c r="AZ409" s="514"/>
      <c r="BA409" s="514"/>
      <c r="BB409" s="514"/>
      <c r="BC409" s="514"/>
      <c r="BD409" s="514"/>
      <c r="BE409" s="514"/>
      <c r="BF409" s="514"/>
      <c r="BG409" s="514"/>
      <c r="BH409" s="514"/>
      <c r="BI409" s="514"/>
      <c r="BJ409" s="514"/>
      <c r="BK409" s="514"/>
      <c r="BL409" s="514"/>
      <c r="BM409" s="514"/>
      <c r="BN409" s="514"/>
      <c r="BO409" s="514"/>
      <c r="BP409" s="514"/>
      <c r="BQ409" s="514"/>
    </row>
    <row r="410" spans="1:69" s="67" customFormat="1" ht="18.75" customHeight="1">
      <c r="A410" s="514"/>
      <c r="B410" s="518"/>
      <c r="C410" s="514"/>
      <c r="D410" s="514"/>
      <c r="E410" s="514"/>
      <c r="F410" s="511"/>
      <c r="G410" s="514"/>
      <c r="H410" s="514"/>
      <c r="I410" s="515"/>
      <c r="J410" s="514"/>
      <c r="K410" s="516"/>
      <c r="L410" s="514"/>
      <c r="M410" s="556"/>
      <c r="N410" s="556"/>
      <c r="O410" s="556"/>
      <c r="P410" s="514"/>
      <c r="Q410" s="514"/>
      <c r="R410" s="514"/>
      <c r="S410" s="514"/>
      <c r="T410" s="514"/>
      <c r="U410" s="514"/>
      <c r="V410" s="514"/>
      <c r="W410" s="514"/>
      <c r="X410" s="514"/>
      <c r="Y410" s="514"/>
      <c r="Z410" s="514"/>
      <c r="AA410" s="514"/>
      <c r="AB410" s="514"/>
      <c r="AC410" s="514"/>
      <c r="AD410" s="514"/>
      <c r="AE410" s="514"/>
      <c r="AF410" s="514"/>
      <c r="AG410" s="514"/>
      <c r="AH410" s="514"/>
      <c r="AI410" s="514"/>
      <c r="AJ410" s="514"/>
      <c r="AK410" s="514"/>
      <c r="AL410" s="514"/>
      <c r="AM410" s="514"/>
      <c r="AN410" s="514"/>
      <c r="AO410" s="514"/>
      <c r="AP410" s="514"/>
      <c r="AQ410" s="514"/>
      <c r="AR410" s="514"/>
      <c r="AS410" s="514"/>
      <c r="AT410" s="514"/>
      <c r="AU410" s="514"/>
      <c r="AV410" s="514"/>
      <c r="AW410" s="514"/>
      <c r="AX410" s="514"/>
      <c r="AY410" s="514"/>
      <c r="AZ410" s="514"/>
      <c r="BA410" s="514"/>
      <c r="BB410" s="514"/>
      <c r="BC410" s="514"/>
      <c r="BD410" s="514"/>
      <c r="BE410" s="514"/>
      <c r="BF410" s="514"/>
      <c r="BG410" s="514"/>
      <c r="BH410" s="514"/>
      <c r="BI410" s="514"/>
      <c r="BJ410" s="514"/>
      <c r="BK410" s="514"/>
      <c r="BL410" s="514"/>
      <c r="BM410" s="514"/>
      <c r="BN410" s="514"/>
      <c r="BO410" s="514"/>
      <c r="BP410" s="514"/>
      <c r="BQ410" s="514"/>
    </row>
    <row r="411" spans="1:69" s="67" customFormat="1" ht="18.75" customHeight="1">
      <c r="A411" s="514"/>
      <c r="B411" s="518"/>
      <c r="C411" s="514"/>
      <c r="D411" s="514"/>
      <c r="E411" s="514"/>
      <c r="F411" s="511"/>
      <c r="G411" s="514"/>
      <c r="H411" s="514"/>
      <c r="I411" s="515"/>
      <c r="J411" s="514"/>
      <c r="K411" s="516"/>
      <c r="L411" s="514"/>
      <c r="M411" s="556"/>
      <c r="N411" s="556"/>
      <c r="O411" s="556"/>
      <c r="P411" s="514"/>
      <c r="Q411" s="514"/>
      <c r="R411" s="514"/>
      <c r="S411" s="514"/>
      <c r="T411" s="514"/>
      <c r="U411" s="514"/>
      <c r="V411" s="514"/>
      <c r="W411" s="514"/>
      <c r="X411" s="514"/>
      <c r="Y411" s="514"/>
      <c r="Z411" s="514"/>
      <c r="AA411" s="514"/>
      <c r="AB411" s="514"/>
      <c r="AC411" s="514"/>
      <c r="AD411" s="514"/>
      <c r="AE411" s="514"/>
      <c r="AF411" s="514"/>
      <c r="AG411" s="514"/>
      <c r="AH411" s="514"/>
      <c r="AI411" s="514"/>
      <c r="AJ411" s="514"/>
      <c r="AK411" s="514"/>
      <c r="AL411" s="514"/>
      <c r="AM411" s="514"/>
      <c r="AN411" s="514"/>
      <c r="AO411" s="514"/>
      <c r="AP411" s="514"/>
      <c r="AQ411" s="514"/>
      <c r="AR411" s="514"/>
      <c r="AS411" s="514"/>
      <c r="AT411" s="514"/>
      <c r="AU411" s="514"/>
      <c r="AV411" s="514"/>
      <c r="AW411" s="514"/>
      <c r="AX411" s="514"/>
      <c r="AY411" s="514"/>
      <c r="AZ411" s="514"/>
      <c r="BA411" s="514"/>
      <c r="BB411" s="514"/>
      <c r="BC411" s="514"/>
      <c r="BD411" s="514"/>
      <c r="BE411" s="514"/>
      <c r="BF411" s="514"/>
      <c r="BG411" s="514"/>
      <c r="BH411" s="514"/>
      <c r="BI411" s="514"/>
      <c r="BJ411" s="514"/>
      <c r="BK411" s="514"/>
      <c r="BL411" s="514"/>
      <c r="BM411" s="514"/>
      <c r="BN411" s="514"/>
      <c r="BO411" s="514"/>
      <c r="BP411" s="514"/>
      <c r="BQ411" s="514"/>
    </row>
    <row r="412" spans="1:69" s="67" customFormat="1" ht="18.75" customHeight="1">
      <c r="A412" s="514"/>
      <c r="B412" s="518"/>
      <c r="C412" s="514"/>
      <c r="D412" s="514"/>
      <c r="E412" s="514"/>
      <c r="F412" s="511"/>
      <c r="G412" s="514"/>
      <c r="H412" s="514"/>
      <c r="I412" s="515"/>
      <c r="J412" s="514"/>
      <c r="K412" s="516"/>
      <c r="L412" s="514"/>
      <c r="M412" s="556"/>
      <c r="N412" s="556"/>
      <c r="O412" s="556"/>
      <c r="P412" s="514"/>
      <c r="Q412" s="514"/>
      <c r="R412" s="514"/>
      <c r="S412" s="514"/>
      <c r="T412" s="514"/>
      <c r="U412" s="514"/>
      <c r="V412" s="514"/>
      <c r="W412" s="514"/>
      <c r="X412" s="514"/>
      <c r="Y412" s="514"/>
      <c r="Z412" s="514"/>
      <c r="AA412" s="514"/>
      <c r="AB412" s="514"/>
      <c r="AC412" s="514"/>
      <c r="AD412" s="514"/>
      <c r="AE412" s="514"/>
      <c r="AF412" s="514"/>
      <c r="AG412" s="514"/>
      <c r="AH412" s="514"/>
      <c r="AI412" s="514"/>
      <c r="AJ412" s="514"/>
      <c r="AK412" s="514"/>
      <c r="AL412" s="514"/>
      <c r="AM412" s="514"/>
      <c r="AN412" s="514"/>
      <c r="AO412" s="514"/>
      <c r="AP412" s="514"/>
      <c r="AQ412" s="514"/>
      <c r="AR412" s="514"/>
      <c r="AS412" s="514"/>
      <c r="AT412" s="514"/>
      <c r="AU412" s="514"/>
      <c r="AV412" s="514"/>
      <c r="AW412" s="514"/>
      <c r="AX412" s="514"/>
      <c r="AY412" s="514"/>
      <c r="AZ412" s="514"/>
      <c r="BA412" s="514"/>
      <c r="BB412" s="514"/>
      <c r="BC412" s="514"/>
      <c r="BD412" s="514"/>
      <c r="BE412" s="514"/>
      <c r="BF412" s="514"/>
      <c r="BG412" s="514"/>
      <c r="BH412" s="514"/>
      <c r="BI412" s="514"/>
      <c r="BJ412" s="514"/>
      <c r="BK412" s="514"/>
      <c r="BL412" s="514"/>
      <c r="BM412" s="514"/>
      <c r="BN412" s="514"/>
      <c r="BO412" s="514"/>
      <c r="BP412" s="514"/>
      <c r="BQ412" s="514"/>
    </row>
    <row r="413" spans="1:69" s="67" customFormat="1" ht="18.75" customHeight="1">
      <c r="A413" s="514"/>
      <c r="B413" s="518"/>
      <c r="C413" s="514"/>
      <c r="D413" s="514"/>
      <c r="E413" s="514"/>
      <c r="F413" s="511"/>
      <c r="G413" s="514"/>
      <c r="H413" s="514"/>
      <c r="I413" s="515"/>
      <c r="J413" s="514"/>
      <c r="K413" s="516"/>
      <c r="L413" s="514"/>
      <c r="M413" s="556"/>
      <c r="N413" s="556"/>
      <c r="O413" s="556"/>
      <c r="P413" s="514"/>
      <c r="Q413" s="514"/>
      <c r="R413" s="514"/>
      <c r="S413" s="514"/>
      <c r="T413" s="514"/>
      <c r="U413" s="514"/>
      <c r="V413" s="514"/>
      <c r="W413" s="514"/>
      <c r="X413" s="514"/>
      <c r="Y413" s="514"/>
      <c r="Z413" s="514"/>
      <c r="AA413" s="514"/>
      <c r="AB413" s="514"/>
      <c r="AC413" s="514"/>
      <c r="AD413" s="514"/>
      <c r="AE413" s="514"/>
      <c r="AF413" s="514"/>
      <c r="AG413" s="514"/>
      <c r="AH413" s="514"/>
      <c r="AI413" s="514"/>
      <c r="AJ413" s="514"/>
      <c r="AK413" s="514"/>
      <c r="AL413" s="514"/>
      <c r="AM413" s="514"/>
      <c r="AN413" s="514"/>
      <c r="AO413" s="514"/>
      <c r="AP413" s="514"/>
      <c r="AQ413" s="514"/>
      <c r="AR413" s="514"/>
      <c r="AS413" s="514"/>
      <c r="AT413" s="514"/>
      <c r="AU413" s="514"/>
      <c r="AV413" s="514"/>
      <c r="AW413" s="514"/>
      <c r="AX413" s="514"/>
      <c r="AY413" s="514"/>
      <c r="AZ413" s="514"/>
      <c r="BA413" s="514"/>
      <c r="BB413" s="514"/>
      <c r="BC413" s="514"/>
      <c r="BD413" s="514"/>
      <c r="BE413" s="514"/>
      <c r="BF413" s="514"/>
      <c r="BG413" s="514"/>
      <c r="BH413" s="514"/>
      <c r="BI413" s="514"/>
      <c r="BJ413" s="514"/>
      <c r="BK413" s="514"/>
      <c r="BL413" s="514"/>
      <c r="BM413" s="514"/>
      <c r="BN413" s="514"/>
      <c r="BO413" s="514"/>
      <c r="BP413" s="514"/>
      <c r="BQ413" s="514"/>
    </row>
    <row r="414" spans="1:69" s="67" customFormat="1" ht="18.75" customHeight="1">
      <c r="A414" s="514"/>
      <c r="B414" s="518"/>
      <c r="C414" s="514"/>
      <c r="D414" s="514"/>
      <c r="E414" s="514"/>
      <c r="F414" s="511"/>
      <c r="G414" s="514"/>
      <c r="H414" s="514"/>
      <c r="I414" s="515"/>
      <c r="J414" s="514"/>
      <c r="K414" s="516"/>
      <c r="L414" s="514"/>
      <c r="M414" s="556"/>
      <c r="N414" s="556"/>
      <c r="O414" s="556"/>
      <c r="P414" s="514"/>
      <c r="Q414" s="514"/>
      <c r="R414" s="514"/>
      <c r="S414" s="514"/>
      <c r="T414" s="514"/>
      <c r="U414" s="514"/>
      <c r="V414" s="514"/>
      <c r="W414" s="514"/>
      <c r="X414" s="514"/>
      <c r="Y414" s="514"/>
      <c r="Z414" s="514"/>
      <c r="AA414" s="514"/>
      <c r="AB414" s="514"/>
      <c r="AC414" s="514"/>
      <c r="AD414" s="514"/>
      <c r="AE414" s="514"/>
      <c r="AF414" s="514"/>
      <c r="AG414" s="514"/>
      <c r="AH414" s="514"/>
      <c r="AI414" s="514"/>
      <c r="AJ414" s="514"/>
      <c r="AK414" s="514"/>
      <c r="AL414" s="514"/>
      <c r="AM414" s="514"/>
      <c r="AN414" s="514"/>
      <c r="AO414" s="514"/>
      <c r="AP414" s="514"/>
      <c r="AQ414" s="514"/>
      <c r="AR414" s="514"/>
      <c r="AS414" s="514"/>
      <c r="AT414" s="514"/>
      <c r="AU414" s="514"/>
      <c r="AV414" s="514"/>
      <c r="AW414" s="514"/>
      <c r="AX414" s="514"/>
      <c r="AY414" s="514"/>
      <c r="AZ414" s="514"/>
      <c r="BA414" s="514"/>
      <c r="BB414" s="514"/>
      <c r="BC414" s="514"/>
      <c r="BD414" s="514"/>
      <c r="BE414" s="514"/>
      <c r="BF414" s="514"/>
      <c r="BG414" s="514"/>
      <c r="BH414" s="514"/>
      <c r="BI414" s="514"/>
      <c r="BJ414" s="514"/>
      <c r="BK414" s="514"/>
      <c r="BL414" s="514"/>
      <c r="BM414" s="514"/>
      <c r="BN414" s="514"/>
      <c r="BO414" s="514"/>
      <c r="BP414" s="514"/>
      <c r="BQ414" s="514"/>
    </row>
    <row r="415" spans="1:69" s="67" customFormat="1" ht="18.75" customHeight="1">
      <c r="A415" s="514"/>
      <c r="B415" s="518"/>
      <c r="C415" s="514"/>
      <c r="D415" s="514"/>
      <c r="E415" s="514"/>
      <c r="F415" s="511"/>
      <c r="G415" s="514"/>
      <c r="H415" s="514"/>
      <c r="I415" s="515"/>
      <c r="J415" s="514"/>
      <c r="K415" s="516"/>
      <c r="L415" s="514"/>
      <c r="M415" s="556"/>
      <c r="N415" s="556"/>
      <c r="O415" s="556"/>
      <c r="P415" s="514"/>
      <c r="Q415" s="514"/>
      <c r="R415" s="514"/>
      <c r="S415" s="514"/>
      <c r="T415" s="514"/>
      <c r="U415" s="514"/>
      <c r="V415" s="514"/>
      <c r="W415" s="514"/>
      <c r="X415" s="514"/>
      <c r="Y415" s="514"/>
      <c r="Z415" s="514"/>
      <c r="AA415" s="514"/>
      <c r="AB415" s="514"/>
      <c r="AC415" s="514"/>
      <c r="AD415" s="514"/>
      <c r="AE415" s="514"/>
      <c r="AF415" s="514"/>
      <c r="AG415" s="514"/>
      <c r="AH415" s="514"/>
      <c r="AI415" s="514"/>
      <c r="AJ415" s="514"/>
      <c r="AK415" s="514"/>
      <c r="AL415" s="514"/>
      <c r="AM415" s="514"/>
      <c r="AN415" s="514"/>
      <c r="AO415" s="514"/>
      <c r="AP415" s="514"/>
      <c r="AQ415" s="514"/>
      <c r="AR415" s="514"/>
      <c r="AS415" s="514"/>
      <c r="AT415" s="514"/>
      <c r="AU415" s="514"/>
      <c r="AV415" s="514"/>
      <c r="AW415" s="514"/>
      <c r="AX415" s="514"/>
      <c r="AY415" s="514"/>
      <c r="AZ415" s="514"/>
      <c r="BA415" s="514"/>
      <c r="BB415" s="514"/>
      <c r="BC415" s="514"/>
      <c r="BD415" s="514"/>
      <c r="BE415" s="514"/>
      <c r="BF415" s="514"/>
      <c r="BG415" s="514"/>
      <c r="BH415" s="514"/>
      <c r="BI415" s="514"/>
      <c r="BJ415" s="514"/>
      <c r="BK415" s="514"/>
      <c r="BL415" s="514"/>
      <c r="BM415" s="514"/>
      <c r="BN415" s="514"/>
      <c r="BO415" s="514"/>
      <c r="BP415" s="514"/>
      <c r="BQ415" s="514"/>
    </row>
    <row r="416" spans="1:69" s="67" customFormat="1" ht="18.75" customHeight="1">
      <c r="A416" s="514"/>
      <c r="B416" s="518"/>
      <c r="C416" s="514"/>
      <c r="D416" s="514"/>
      <c r="E416" s="514"/>
      <c r="F416" s="511"/>
      <c r="G416" s="514"/>
      <c r="H416" s="514"/>
      <c r="I416" s="515"/>
      <c r="J416" s="514"/>
      <c r="K416" s="516"/>
      <c r="L416" s="514"/>
      <c r="M416" s="556"/>
      <c r="N416" s="556"/>
      <c r="O416" s="556"/>
      <c r="P416" s="514"/>
      <c r="Q416" s="514"/>
      <c r="R416" s="514"/>
      <c r="S416" s="514"/>
      <c r="T416" s="514"/>
      <c r="U416" s="514"/>
      <c r="V416" s="514"/>
      <c r="W416" s="514"/>
      <c r="X416" s="514"/>
      <c r="Y416" s="514"/>
      <c r="Z416" s="514"/>
      <c r="AA416" s="514"/>
      <c r="AB416" s="514"/>
      <c r="AC416" s="514"/>
      <c r="AD416" s="514"/>
      <c r="AE416" s="514"/>
      <c r="AF416" s="514"/>
      <c r="AG416" s="514"/>
      <c r="AH416" s="514"/>
      <c r="AI416" s="514"/>
      <c r="AJ416" s="514"/>
      <c r="AK416" s="514"/>
      <c r="AL416" s="514"/>
      <c r="AM416" s="514"/>
      <c r="AN416" s="514"/>
      <c r="AO416" s="514"/>
      <c r="AP416" s="514"/>
      <c r="AQ416" s="514"/>
      <c r="AR416" s="514"/>
      <c r="AS416" s="514"/>
      <c r="AT416" s="514"/>
      <c r="AU416" s="514"/>
      <c r="AV416" s="514"/>
      <c r="AW416" s="514"/>
      <c r="AX416" s="514"/>
      <c r="AY416" s="514"/>
      <c r="AZ416" s="514"/>
      <c r="BA416" s="514"/>
      <c r="BB416" s="514"/>
      <c r="BC416" s="514"/>
      <c r="BD416" s="514"/>
      <c r="BE416" s="514"/>
      <c r="BF416" s="514"/>
      <c r="BG416" s="514"/>
      <c r="BH416" s="514"/>
      <c r="BI416" s="514"/>
      <c r="BJ416" s="514"/>
      <c r="BK416" s="514"/>
      <c r="BL416" s="514"/>
      <c r="BM416" s="514"/>
      <c r="BN416" s="514"/>
      <c r="BO416" s="514"/>
      <c r="BP416" s="514"/>
      <c r="BQ416" s="514"/>
    </row>
    <row r="417" spans="1:69" s="67" customFormat="1" ht="18.75" customHeight="1">
      <c r="A417" s="514"/>
      <c r="B417" s="518"/>
      <c r="C417" s="514"/>
      <c r="D417" s="514"/>
      <c r="E417" s="514"/>
      <c r="F417" s="511"/>
      <c r="G417" s="514"/>
      <c r="H417" s="514"/>
      <c r="I417" s="515"/>
      <c r="J417" s="514"/>
      <c r="K417" s="516"/>
      <c r="L417" s="514"/>
      <c r="M417" s="556"/>
      <c r="N417" s="556"/>
      <c r="O417" s="556"/>
      <c r="P417" s="514"/>
      <c r="Q417" s="514"/>
      <c r="R417" s="514"/>
      <c r="S417" s="514"/>
      <c r="T417" s="514"/>
      <c r="U417" s="514"/>
      <c r="V417" s="514"/>
      <c r="W417" s="514"/>
      <c r="X417" s="514"/>
      <c r="Y417" s="514"/>
      <c r="Z417" s="514"/>
      <c r="AA417" s="514"/>
      <c r="AB417" s="514"/>
      <c r="AC417" s="514"/>
      <c r="AD417" s="514"/>
      <c r="AE417" s="514"/>
      <c r="AF417" s="514"/>
      <c r="AG417" s="514"/>
      <c r="AH417" s="514"/>
      <c r="AI417" s="514"/>
      <c r="AJ417" s="514"/>
      <c r="AK417" s="514"/>
      <c r="AL417" s="514"/>
      <c r="AM417" s="514"/>
      <c r="AN417" s="514"/>
      <c r="AO417" s="514"/>
      <c r="AP417" s="514"/>
      <c r="AQ417" s="514"/>
      <c r="AR417" s="514"/>
      <c r="AS417" s="514"/>
      <c r="AT417" s="514"/>
      <c r="AU417" s="514"/>
      <c r="AV417" s="514"/>
      <c r="AW417" s="514"/>
      <c r="AX417" s="514"/>
      <c r="AY417" s="514"/>
      <c r="AZ417" s="514"/>
      <c r="BA417" s="514"/>
      <c r="BB417" s="514"/>
      <c r="BC417" s="514"/>
      <c r="BD417" s="514"/>
      <c r="BE417" s="514"/>
      <c r="BF417" s="514"/>
      <c r="BG417" s="514"/>
      <c r="BH417" s="514"/>
      <c r="BI417" s="514"/>
      <c r="BJ417" s="514"/>
      <c r="BK417" s="514"/>
      <c r="BL417" s="514"/>
      <c r="BM417" s="514"/>
      <c r="BN417" s="514"/>
      <c r="BO417" s="514"/>
      <c r="BP417" s="514"/>
      <c r="BQ417" s="514"/>
    </row>
    <row r="421" spans="1:69" ht="18.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row>
    <row r="422" spans="1:69" ht="18.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row>
    <row r="423" spans="1:69" ht="18.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row>
  </sheetData>
  <mergeCells count="378">
    <mergeCell ref="I297:J297"/>
    <mergeCell ref="I298:J298"/>
    <mergeCell ref="B274:C274"/>
    <mergeCell ref="I283:J283"/>
    <mergeCell ref="I284:J284"/>
    <mergeCell ref="B288:C288"/>
    <mergeCell ref="I294:J294"/>
    <mergeCell ref="I295:J295"/>
    <mergeCell ref="T235:U235"/>
    <mergeCell ref="I237:J237"/>
    <mergeCell ref="I238:J238"/>
    <mergeCell ref="B252:C252"/>
    <mergeCell ref="I269:J269"/>
    <mergeCell ref="I270:J270"/>
    <mergeCell ref="B225:F226"/>
    <mergeCell ref="T227:U227"/>
    <mergeCell ref="B229:F230"/>
    <mergeCell ref="T231:U231"/>
    <mergeCell ref="T232:U232"/>
    <mergeCell ref="B233:F234"/>
    <mergeCell ref="D216:F216"/>
    <mergeCell ref="D217:F217"/>
    <mergeCell ref="D218:F218"/>
    <mergeCell ref="D219:F219"/>
    <mergeCell ref="D220:F220"/>
    <mergeCell ref="B221:C221"/>
    <mergeCell ref="D221:F221"/>
    <mergeCell ref="D210:F210"/>
    <mergeCell ref="D211:F211"/>
    <mergeCell ref="D212:F212"/>
    <mergeCell ref="D213:F213"/>
    <mergeCell ref="D214:F214"/>
    <mergeCell ref="D215:F215"/>
    <mergeCell ref="D204:F204"/>
    <mergeCell ref="D205:F205"/>
    <mergeCell ref="D206:F206"/>
    <mergeCell ref="D207:F207"/>
    <mergeCell ref="D208:F208"/>
    <mergeCell ref="D209:F209"/>
    <mergeCell ref="I195:J195"/>
    <mergeCell ref="I196:J196"/>
    <mergeCell ref="B199:K199"/>
    <mergeCell ref="B201:C201"/>
    <mergeCell ref="D201:F201"/>
    <mergeCell ref="D203:F203"/>
    <mergeCell ref="B193:B194"/>
    <mergeCell ref="C193:C194"/>
    <mergeCell ref="D193:F193"/>
    <mergeCell ref="Q193:R193"/>
    <mergeCell ref="T193:U193"/>
    <mergeCell ref="D194:F194"/>
    <mergeCell ref="T194:U194"/>
    <mergeCell ref="B191:B192"/>
    <mergeCell ref="C191:C192"/>
    <mergeCell ref="D191:F191"/>
    <mergeCell ref="Q191:R191"/>
    <mergeCell ref="T191:U191"/>
    <mergeCell ref="D192:F192"/>
    <mergeCell ref="T192:U192"/>
    <mergeCell ref="B189:B190"/>
    <mergeCell ref="C189:C190"/>
    <mergeCell ref="D189:F189"/>
    <mergeCell ref="Q189:R189"/>
    <mergeCell ref="T189:U189"/>
    <mergeCell ref="D190:F190"/>
    <mergeCell ref="T190:U190"/>
    <mergeCell ref="B187:B188"/>
    <mergeCell ref="C187:C188"/>
    <mergeCell ref="D187:F187"/>
    <mergeCell ref="Q187:R187"/>
    <mergeCell ref="T187:U187"/>
    <mergeCell ref="D188:F188"/>
    <mergeCell ref="T188:U188"/>
    <mergeCell ref="D184:F184"/>
    <mergeCell ref="Q184:R184"/>
    <mergeCell ref="T184:U184"/>
    <mergeCell ref="B185:B186"/>
    <mergeCell ref="C185:C186"/>
    <mergeCell ref="D185:F185"/>
    <mergeCell ref="Q185:R185"/>
    <mergeCell ref="T185:U185"/>
    <mergeCell ref="D186:F186"/>
    <mergeCell ref="T186:U186"/>
    <mergeCell ref="D182:F182"/>
    <mergeCell ref="Q182:R182"/>
    <mergeCell ref="T182:U182"/>
    <mergeCell ref="D183:F183"/>
    <mergeCell ref="Q183:R183"/>
    <mergeCell ref="T183:U183"/>
    <mergeCell ref="I176:J176"/>
    <mergeCell ref="I177:J177"/>
    <mergeCell ref="Q180:R180"/>
    <mergeCell ref="T180:U180"/>
    <mergeCell ref="D181:F181"/>
    <mergeCell ref="Q181:R181"/>
    <mergeCell ref="T181:U181"/>
    <mergeCell ref="B172:B173"/>
    <mergeCell ref="C172:C173"/>
    <mergeCell ref="E172:F172"/>
    <mergeCell ref="E173:F173"/>
    <mergeCell ref="B174:B175"/>
    <mergeCell ref="C174:C175"/>
    <mergeCell ref="E174:F174"/>
    <mergeCell ref="E175:F175"/>
    <mergeCell ref="T168:U168"/>
    <mergeCell ref="E169:F169"/>
    <mergeCell ref="B170:B171"/>
    <mergeCell ref="C170:C171"/>
    <mergeCell ref="E170:F170"/>
    <mergeCell ref="T170:U170"/>
    <mergeCell ref="E171:F171"/>
    <mergeCell ref="D165:D167"/>
    <mergeCell ref="E165:F165"/>
    <mergeCell ref="E166:F166"/>
    <mergeCell ref="E167:F167"/>
    <mergeCell ref="B168:B169"/>
    <mergeCell ref="C168:C169"/>
    <mergeCell ref="E168:F168"/>
    <mergeCell ref="B162:B167"/>
    <mergeCell ref="C162:C167"/>
    <mergeCell ref="D162:D164"/>
    <mergeCell ref="E162:F162"/>
    <mergeCell ref="Q162:R162"/>
    <mergeCell ref="T162:U162"/>
    <mergeCell ref="E163:F163"/>
    <mergeCell ref="T163:U163"/>
    <mergeCell ref="E164:F164"/>
    <mergeCell ref="T164:U164"/>
    <mergeCell ref="B159:B161"/>
    <mergeCell ref="C159:C161"/>
    <mergeCell ref="D159:D161"/>
    <mergeCell ref="E159:F159"/>
    <mergeCell ref="Q159:R159"/>
    <mergeCell ref="T159:U159"/>
    <mergeCell ref="E160:F160"/>
    <mergeCell ref="T160:U160"/>
    <mergeCell ref="E161:F161"/>
    <mergeCell ref="T161:U161"/>
    <mergeCell ref="B156:B158"/>
    <mergeCell ref="C156:C158"/>
    <mergeCell ref="D156:D158"/>
    <mergeCell ref="E156:F156"/>
    <mergeCell ref="Q156:R156"/>
    <mergeCell ref="T156:U156"/>
    <mergeCell ref="E157:F157"/>
    <mergeCell ref="T157:U157"/>
    <mergeCell ref="E158:F158"/>
    <mergeCell ref="T158:U158"/>
    <mergeCell ref="B153:B155"/>
    <mergeCell ref="C153:C155"/>
    <mergeCell ref="D153:D155"/>
    <mergeCell ref="E153:F153"/>
    <mergeCell ref="Q153:R153"/>
    <mergeCell ref="T153:U153"/>
    <mergeCell ref="E154:F154"/>
    <mergeCell ref="T154:U154"/>
    <mergeCell ref="E155:F155"/>
    <mergeCell ref="T155:U155"/>
    <mergeCell ref="B150:B152"/>
    <mergeCell ref="C150:C152"/>
    <mergeCell ref="D150:D152"/>
    <mergeCell ref="E150:F150"/>
    <mergeCell ref="Q150:R150"/>
    <mergeCell ref="T150:U150"/>
    <mergeCell ref="E151:F151"/>
    <mergeCell ref="T151:U151"/>
    <mergeCell ref="E152:F152"/>
    <mergeCell ref="T152:U152"/>
    <mergeCell ref="B147:B149"/>
    <mergeCell ref="C147:C149"/>
    <mergeCell ref="D147:D149"/>
    <mergeCell ref="E147:F147"/>
    <mergeCell ref="Q147:R147"/>
    <mergeCell ref="T147:U147"/>
    <mergeCell ref="E148:F148"/>
    <mergeCell ref="T148:U148"/>
    <mergeCell ref="E149:F149"/>
    <mergeCell ref="T149:U149"/>
    <mergeCell ref="B144:B146"/>
    <mergeCell ref="C144:C146"/>
    <mergeCell ref="D144:D146"/>
    <mergeCell ref="E144:F144"/>
    <mergeCell ref="Q144:R144"/>
    <mergeCell ref="T144:U144"/>
    <mergeCell ref="E145:F145"/>
    <mergeCell ref="T145:U145"/>
    <mergeCell ref="E146:F146"/>
    <mergeCell ref="T146:U146"/>
    <mergeCell ref="B141:B143"/>
    <mergeCell ref="C141:C143"/>
    <mergeCell ref="D141:D143"/>
    <mergeCell ref="E141:F141"/>
    <mergeCell ref="Q141:R141"/>
    <mergeCell ref="T141:U141"/>
    <mergeCell ref="E142:F142"/>
    <mergeCell ref="T142:U142"/>
    <mergeCell ref="E143:F143"/>
    <mergeCell ref="T143:U143"/>
    <mergeCell ref="B138:B140"/>
    <mergeCell ref="C138:C140"/>
    <mergeCell ref="D138:D140"/>
    <mergeCell ref="E138:F138"/>
    <mergeCell ref="Q138:R138"/>
    <mergeCell ref="T138:U138"/>
    <mergeCell ref="E139:F139"/>
    <mergeCell ref="T139:U139"/>
    <mergeCell ref="E140:F140"/>
    <mergeCell ref="T140:U140"/>
    <mergeCell ref="B135:B137"/>
    <mergeCell ref="C135:C137"/>
    <mergeCell ref="D135:D137"/>
    <mergeCell ref="E135:F135"/>
    <mergeCell ref="Q135:R135"/>
    <mergeCell ref="T135:U135"/>
    <mergeCell ref="E136:F136"/>
    <mergeCell ref="T136:U136"/>
    <mergeCell ref="E137:F137"/>
    <mergeCell ref="T137:U137"/>
    <mergeCell ref="T129:U129"/>
    <mergeCell ref="T130:U130"/>
    <mergeCell ref="Q132:R132"/>
    <mergeCell ref="T132:U132"/>
    <mergeCell ref="B133:C133"/>
    <mergeCell ref="D133:F133"/>
    <mergeCell ref="T133:U133"/>
    <mergeCell ref="I122:J122"/>
    <mergeCell ref="I123:J123"/>
    <mergeCell ref="Q123:R123"/>
    <mergeCell ref="T123:U123"/>
    <mergeCell ref="T125:U125"/>
    <mergeCell ref="B127:F128"/>
    <mergeCell ref="B112:B121"/>
    <mergeCell ref="C112:C121"/>
    <mergeCell ref="D112:D116"/>
    <mergeCell ref="E112:E114"/>
    <mergeCell ref="T112:U112"/>
    <mergeCell ref="E115:E116"/>
    <mergeCell ref="D117:D121"/>
    <mergeCell ref="E117:E119"/>
    <mergeCell ref="E120:E121"/>
    <mergeCell ref="B102:B111"/>
    <mergeCell ref="C102:C111"/>
    <mergeCell ref="D102:D106"/>
    <mergeCell ref="E102:E104"/>
    <mergeCell ref="T102:U102"/>
    <mergeCell ref="E105:E106"/>
    <mergeCell ref="D107:D111"/>
    <mergeCell ref="E107:E109"/>
    <mergeCell ref="E110:E111"/>
    <mergeCell ref="B96:B101"/>
    <mergeCell ref="C96:C101"/>
    <mergeCell ref="D96:D98"/>
    <mergeCell ref="E96:E98"/>
    <mergeCell ref="T96:U96"/>
    <mergeCell ref="D99:D101"/>
    <mergeCell ref="E99:E101"/>
    <mergeCell ref="B90:B95"/>
    <mergeCell ref="C90:C95"/>
    <mergeCell ref="D90:D92"/>
    <mergeCell ref="E90:E92"/>
    <mergeCell ref="T90:U90"/>
    <mergeCell ref="D93:D95"/>
    <mergeCell ref="E93:E95"/>
    <mergeCell ref="B76:B89"/>
    <mergeCell ref="C76:C89"/>
    <mergeCell ref="D76:D82"/>
    <mergeCell ref="E76:E77"/>
    <mergeCell ref="Q76:R76"/>
    <mergeCell ref="T76:U76"/>
    <mergeCell ref="E78:E79"/>
    <mergeCell ref="T78:U78"/>
    <mergeCell ref="E80:E82"/>
    <mergeCell ref="T80:U80"/>
    <mergeCell ref="D83:D89"/>
    <mergeCell ref="E83:E84"/>
    <mergeCell ref="E85:E86"/>
    <mergeCell ref="E87:E89"/>
    <mergeCell ref="B69:B75"/>
    <mergeCell ref="C69:C75"/>
    <mergeCell ref="D69:D75"/>
    <mergeCell ref="E69:E70"/>
    <mergeCell ref="Q69:R69"/>
    <mergeCell ref="T69:U69"/>
    <mergeCell ref="E71:E72"/>
    <mergeCell ref="T71:U71"/>
    <mergeCell ref="E73:E75"/>
    <mergeCell ref="T73:U73"/>
    <mergeCell ref="B62:B68"/>
    <mergeCell ref="C62:C68"/>
    <mergeCell ref="D62:D68"/>
    <mergeCell ref="E62:E63"/>
    <mergeCell ref="Q62:R62"/>
    <mergeCell ref="T62:U62"/>
    <mergeCell ref="E64:E65"/>
    <mergeCell ref="T64:U64"/>
    <mergeCell ref="E66:E68"/>
    <mergeCell ref="T66:U66"/>
    <mergeCell ref="B53:B59"/>
    <mergeCell ref="C53:C59"/>
    <mergeCell ref="D53:D59"/>
    <mergeCell ref="E53:E54"/>
    <mergeCell ref="Q53:R53"/>
    <mergeCell ref="T53:U53"/>
    <mergeCell ref="E55:E56"/>
    <mergeCell ref="T55:U55"/>
    <mergeCell ref="E57:E59"/>
    <mergeCell ref="T57:U57"/>
    <mergeCell ref="B47:B52"/>
    <mergeCell ref="C47:C52"/>
    <mergeCell ref="D47:D52"/>
    <mergeCell ref="E47:E48"/>
    <mergeCell ref="Q47:R47"/>
    <mergeCell ref="T47:U47"/>
    <mergeCell ref="E49:E50"/>
    <mergeCell ref="T49:U49"/>
    <mergeCell ref="E51:E52"/>
    <mergeCell ref="T51:U51"/>
    <mergeCell ref="B41:B46"/>
    <mergeCell ref="C41:C46"/>
    <mergeCell ref="D41:D46"/>
    <mergeCell ref="E41:E42"/>
    <mergeCell ref="Q41:R41"/>
    <mergeCell ref="T41:U41"/>
    <mergeCell ref="E43:E44"/>
    <mergeCell ref="T43:U43"/>
    <mergeCell ref="E45:E46"/>
    <mergeCell ref="T45:U45"/>
    <mergeCell ref="B35:B40"/>
    <mergeCell ref="C35:C40"/>
    <mergeCell ref="D35:D40"/>
    <mergeCell ref="E35:E36"/>
    <mergeCell ref="Q35:R35"/>
    <mergeCell ref="T35:U35"/>
    <mergeCell ref="E37:E38"/>
    <mergeCell ref="T37:U37"/>
    <mergeCell ref="E39:E40"/>
    <mergeCell ref="T39:U39"/>
    <mergeCell ref="B29:B34"/>
    <mergeCell ref="C29:C34"/>
    <mergeCell ref="D29:D34"/>
    <mergeCell ref="E29:E30"/>
    <mergeCell ref="Q29:R29"/>
    <mergeCell ref="T29:U29"/>
    <mergeCell ref="E31:E32"/>
    <mergeCell ref="T31:U31"/>
    <mergeCell ref="E33:E34"/>
    <mergeCell ref="T33:U33"/>
    <mergeCell ref="B23:B28"/>
    <mergeCell ref="C23:C28"/>
    <mergeCell ref="D23:D28"/>
    <mergeCell ref="E23:E24"/>
    <mergeCell ref="Q23:R23"/>
    <mergeCell ref="T23:U23"/>
    <mergeCell ref="E25:E26"/>
    <mergeCell ref="T25:U25"/>
    <mergeCell ref="E27:E28"/>
    <mergeCell ref="T27:U27"/>
    <mergeCell ref="B17:B22"/>
    <mergeCell ref="C17:C22"/>
    <mergeCell ref="D17:D22"/>
    <mergeCell ref="E17:E18"/>
    <mergeCell ref="Q17:R17"/>
    <mergeCell ref="T17:U17"/>
    <mergeCell ref="E19:E20"/>
    <mergeCell ref="T19:U19"/>
    <mergeCell ref="E21:E22"/>
    <mergeCell ref="T21:U21"/>
    <mergeCell ref="A1:B1"/>
    <mergeCell ref="C1:F1"/>
    <mergeCell ref="J1:L1"/>
    <mergeCell ref="Q3:R3"/>
    <mergeCell ref="T3:U3"/>
    <mergeCell ref="B5:F6"/>
    <mergeCell ref="B8:F9"/>
    <mergeCell ref="T10:U10"/>
    <mergeCell ref="B15:C15"/>
    <mergeCell ref="D15:F15"/>
    <mergeCell ref="T15:U15"/>
  </mergeCells>
  <phoneticPr fontId="2"/>
  <pageMargins left="0.78740157480314965" right="0.78740157480314965" top="0.78740157480314965" bottom="0.39370078740157483" header="0.51181102362204722" footer="0.51181102362204722"/>
  <pageSetup paperSize="9" scale="85" orientation="portrait" r:id="rId1"/>
  <headerFooter alignWithMargins="0"/>
  <rowBreaks count="3" manualBreakCount="3">
    <brk id="59" max="11" man="1"/>
    <brk id="123" max="11" man="1"/>
    <brk id="177"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view="pageBreakPreview" zoomScaleNormal="100" zoomScaleSheetLayoutView="100" workbookViewId="0">
      <selection activeCell="F3" sqref="F3"/>
    </sheetView>
  </sheetViews>
  <sheetFormatPr defaultRowHeight="13.2"/>
  <cols>
    <col min="1" max="3" width="8.88671875" style="383"/>
    <col min="4" max="4" width="28.44140625" style="383" customWidth="1"/>
    <col min="5" max="5" width="7.44140625" style="383" customWidth="1"/>
    <col min="6" max="6" width="9.33203125" style="383" customWidth="1"/>
    <col min="7" max="7" width="7.33203125" style="383" customWidth="1"/>
    <col min="8" max="69" width="8.88671875" style="383"/>
    <col min="70" max="259" width="8.88671875" style="281"/>
    <col min="260" max="260" width="28.44140625" style="281" customWidth="1"/>
    <col min="261" max="261" width="7.44140625" style="281" customWidth="1"/>
    <col min="262" max="262" width="9.33203125" style="281" customWidth="1"/>
    <col min="263" max="263" width="7.33203125" style="281" customWidth="1"/>
    <col min="264" max="515" width="8.88671875" style="281"/>
    <col min="516" max="516" width="28.44140625" style="281" customWidth="1"/>
    <col min="517" max="517" width="7.44140625" style="281" customWidth="1"/>
    <col min="518" max="518" width="9.33203125" style="281" customWidth="1"/>
    <col min="519" max="519" width="7.33203125" style="281" customWidth="1"/>
    <col min="520" max="771" width="8.88671875" style="281"/>
    <col min="772" max="772" width="28.44140625" style="281" customWidth="1"/>
    <col min="773" max="773" width="7.44140625" style="281" customWidth="1"/>
    <col min="774" max="774" width="9.33203125" style="281" customWidth="1"/>
    <col min="775" max="775" width="7.33203125" style="281" customWidth="1"/>
    <col min="776" max="1027" width="8.88671875" style="281"/>
    <col min="1028" max="1028" width="28.44140625" style="281" customWidth="1"/>
    <col min="1029" max="1029" width="7.44140625" style="281" customWidth="1"/>
    <col min="1030" max="1030" width="9.33203125" style="281" customWidth="1"/>
    <col min="1031" max="1031" width="7.33203125" style="281" customWidth="1"/>
    <col min="1032" max="1283" width="8.88671875" style="281"/>
    <col min="1284" max="1284" width="28.44140625" style="281" customWidth="1"/>
    <col min="1285" max="1285" width="7.44140625" style="281" customWidth="1"/>
    <col min="1286" max="1286" width="9.33203125" style="281" customWidth="1"/>
    <col min="1287" max="1287" width="7.33203125" style="281" customWidth="1"/>
    <col min="1288" max="1539" width="8.88671875" style="281"/>
    <col min="1540" max="1540" width="28.44140625" style="281" customWidth="1"/>
    <col min="1541" max="1541" width="7.44140625" style="281" customWidth="1"/>
    <col min="1542" max="1542" width="9.33203125" style="281" customWidth="1"/>
    <col min="1543" max="1543" width="7.33203125" style="281" customWidth="1"/>
    <col min="1544" max="1795" width="8.88671875" style="281"/>
    <col min="1796" max="1796" width="28.44140625" style="281" customWidth="1"/>
    <col min="1797" max="1797" width="7.44140625" style="281" customWidth="1"/>
    <col min="1798" max="1798" width="9.33203125" style="281" customWidth="1"/>
    <col min="1799" max="1799" width="7.33203125" style="281" customWidth="1"/>
    <col min="1800" max="2051" width="8.88671875" style="281"/>
    <col min="2052" max="2052" width="28.44140625" style="281" customWidth="1"/>
    <col min="2053" max="2053" width="7.44140625" style="281" customWidth="1"/>
    <col min="2054" max="2054" width="9.33203125" style="281" customWidth="1"/>
    <col min="2055" max="2055" width="7.33203125" style="281" customWidth="1"/>
    <col min="2056" max="2307" width="8.88671875" style="281"/>
    <col min="2308" max="2308" width="28.44140625" style="281" customWidth="1"/>
    <col min="2309" max="2309" width="7.44140625" style="281" customWidth="1"/>
    <col min="2310" max="2310" width="9.33203125" style="281" customWidth="1"/>
    <col min="2311" max="2311" width="7.33203125" style="281" customWidth="1"/>
    <col min="2312" max="2563" width="8.88671875" style="281"/>
    <col min="2564" max="2564" width="28.44140625" style="281" customWidth="1"/>
    <col min="2565" max="2565" width="7.44140625" style="281" customWidth="1"/>
    <col min="2566" max="2566" width="9.33203125" style="281" customWidth="1"/>
    <col min="2567" max="2567" width="7.33203125" style="281" customWidth="1"/>
    <col min="2568" max="2819" width="8.88671875" style="281"/>
    <col min="2820" max="2820" width="28.44140625" style="281" customWidth="1"/>
    <col min="2821" max="2821" width="7.44140625" style="281" customWidth="1"/>
    <col min="2822" max="2822" width="9.33203125" style="281" customWidth="1"/>
    <col min="2823" max="2823" width="7.33203125" style="281" customWidth="1"/>
    <col min="2824" max="3075" width="8.88671875" style="281"/>
    <col min="3076" max="3076" width="28.44140625" style="281" customWidth="1"/>
    <col min="3077" max="3077" width="7.44140625" style="281" customWidth="1"/>
    <col min="3078" max="3078" width="9.33203125" style="281" customWidth="1"/>
    <col min="3079" max="3079" width="7.33203125" style="281" customWidth="1"/>
    <col min="3080" max="3331" width="8.88671875" style="281"/>
    <col min="3332" max="3332" width="28.44140625" style="281" customWidth="1"/>
    <col min="3333" max="3333" width="7.44140625" style="281" customWidth="1"/>
    <col min="3334" max="3334" width="9.33203125" style="281" customWidth="1"/>
    <col min="3335" max="3335" width="7.33203125" style="281" customWidth="1"/>
    <col min="3336" max="3587" width="8.88671875" style="281"/>
    <col min="3588" max="3588" width="28.44140625" style="281" customWidth="1"/>
    <col min="3589" max="3589" width="7.44140625" style="281" customWidth="1"/>
    <col min="3590" max="3590" width="9.33203125" style="281" customWidth="1"/>
    <col min="3591" max="3591" width="7.33203125" style="281" customWidth="1"/>
    <col min="3592" max="3843" width="8.88671875" style="281"/>
    <col min="3844" max="3844" width="28.44140625" style="281" customWidth="1"/>
    <col min="3845" max="3845" width="7.44140625" style="281" customWidth="1"/>
    <col min="3846" max="3846" width="9.33203125" style="281" customWidth="1"/>
    <col min="3847" max="3847" width="7.33203125" style="281" customWidth="1"/>
    <col min="3848" max="4099" width="8.88671875" style="281"/>
    <col min="4100" max="4100" width="28.44140625" style="281" customWidth="1"/>
    <col min="4101" max="4101" width="7.44140625" style="281" customWidth="1"/>
    <col min="4102" max="4102" width="9.33203125" style="281" customWidth="1"/>
    <col min="4103" max="4103" width="7.33203125" style="281" customWidth="1"/>
    <col min="4104" max="4355" width="8.88671875" style="281"/>
    <col min="4356" max="4356" width="28.44140625" style="281" customWidth="1"/>
    <col min="4357" max="4357" width="7.44140625" style="281" customWidth="1"/>
    <col min="4358" max="4358" width="9.33203125" style="281" customWidth="1"/>
    <col min="4359" max="4359" width="7.33203125" style="281" customWidth="1"/>
    <col min="4360" max="4611" width="8.88671875" style="281"/>
    <col min="4612" max="4612" width="28.44140625" style="281" customWidth="1"/>
    <col min="4613" max="4613" width="7.44140625" style="281" customWidth="1"/>
    <col min="4614" max="4614" width="9.33203125" style="281" customWidth="1"/>
    <col min="4615" max="4615" width="7.33203125" style="281" customWidth="1"/>
    <col min="4616" max="4867" width="8.88671875" style="281"/>
    <col min="4868" max="4868" width="28.44140625" style="281" customWidth="1"/>
    <col min="4869" max="4869" width="7.44140625" style="281" customWidth="1"/>
    <col min="4870" max="4870" width="9.33203125" style="281" customWidth="1"/>
    <col min="4871" max="4871" width="7.33203125" style="281" customWidth="1"/>
    <col min="4872" max="5123" width="8.88671875" style="281"/>
    <col min="5124" max="5124" width="28.44140625" style="281" customWidth="1"/>
    <col min="5125" max="5125" width="7.44140625" style="281" customWidth="1"/>
    <col min="5126" max="5126" width="9.33203125" style="281" customWidth="1"/>
    <col min="5127" max="5127" width="7.33203125" style="281" customWidth="1"/>
    <col min="5128" max="5379" width="8.88671875" style="281"/>
    <col min="5380" max="5380" width="28.44140625" style="281" customWidth="1"/>
    <col min="5381" max="5381" width="7.44140625" style="281" customWidth="1"/>
    <col min="5382" max="5382" width="9.33203125" style="281" customWidth="1"/>
    <col min="5383" max="5383" width="7.33203125" style="281" customWidth="1"/>
    <col min="5384" max="5635" width="8.88671875" style="281"/>
    <col min="5636" max="5636" width="28.44140625" style="281" customWidth="1"/>
    <col min="5637" max="5637" width="7.44140625" style="281" customWidth="1"/>
    <col min="5638" max="5638" width="9.33203125" style="281" customWidth="1"/>
    <col min="5639" max="5639" width="7.33203125" style="281" customWidth="1"/>
    <col min="5640" max="5891" width="8.88671875" style="281"/>
    <col min="5892" max="5892" width="28.44140625" style="281" customWidth="1"/>
    <col min="5893" max="5893" width="7.44140625" style="281" customWidth="1"/>
    <col min="5894" max="5894" width="9.33203125" style="281" customWidth="1"/>
    <col min="5895" max="5895" width="7.33203125" style="281" customWidth="1"/>
    <col min="5896" max="6147" width="8.88671875" style="281"/>
    <col min="6148" max="6148" width="28.44140625" style="281" customWidth="1"/>
    <col min="6149" max="6149" width="7.44140625" style="281" customWidth="1"/>
    <col min="6150" max="6150" width="9.33203125" style="281" customWidth="1"/>
    <col min="6151" max="6151" width="7.33203125" style="281" customWidth="1"/>
    <col min="6152" max="6403" width="8.88671875" style="281"/>
    <col min="6404" max="6404" width="28.44140625" style="281" customWidth="1"/>
    <col min="6405" max="6405" width="7.44140625" style="281" customWidth="1"/>
    <col min="6406" max="6406" width="9.33203125" style="281" customWidth="1"/>
    <col min="6407" max="6407" width="7.33203125" style="281" customWidth="1"/>
    <col min="6408" max="6659" width="8.88671875" style="281"/>
    <col min="6660" max="6660" width="28.44140625" style="281" customWidth="1"/>
    <col min="6661" max="6661" width="7.44140625" style="281" customWidth="1"/>
    <col min="6662" max="6662" width="9.33203125" style="281" customWidth="1"/>
    <col min="6663" max="6663" width="7.33203125" style="281" customWidth="1"/>
    <col min="6664" max="6915" width="8.88671875" style="281"/>
    <col min="6916" max="6916" width="28.44140625" style="281" customWidth="1"/>
    <col min="6917" max="6917" width="7.44140625" style="281" customWidth="1"/>
    <col min="6918" max="6918" width="9.33203125" style="281" customWidth="1"/>
    <col min="6919" max="6919" width="7.33203125" style="281" customWidth="1"/>
    <col min="6920" max="7171" width="8.88671875" style="281"/>
    <col min="7172" max="7172" width="28.44140625" style="281" customWidth="1"/>
    <col min="7173" max="7173" width="7.44140625" style="281" customWidth="1"/>
    <col min="7174" max="7174" width="9.33203125" style="281" customWidth="1"/>
    <col min="7175" max="7175" width="7.33203125" style="281" customWidth="1"/>
    <col min="7176" max="7427" width="8.88671875" style="281"/>
    <col min="7428" max="7428" width="28.44140625" style="281" customWidth="1"/>
    <col min="7429" max="7429" width="7.44140625" style="281" customWidth="1"/>
    <col min="7430" max="7430" width="9.33203125" style="281" customWidth="1"/>
    <col min="7431" max="7431" width="7.33203125" style="281" customWidth="1"/>
    <col min="7432" max="7683" width="8.88671875" style="281"/>
    <col min="7684" max="7684" width="28.44140625" style="281" customWidth="1"/>
    <col min="7685" max="7685" width="7.44140625" style="281" customWidth="1"/>
    <col min="7686" max="7686" width="9.33203125" style="281" customWidth="1"/>
    <col min="7687" max="7687" width="7.33203125" style="281" customWidth="1"/>
    <col min="7688" max="7939" width="8.88671875" style="281"/>
    <col min="7940" max="7940" width="28.44140625" style="281" customWidth="1"/>
    <col min="7941" max="7941" width="7.44140625" style="281" customWidth="1"/>
    <col min="7942" max="7942" width="9.33203125" style="281" customWidth="1"/>
    <col min="7943" max="7943" width="7.33203125" style="281" customWidth="1"/>
    <col min="7944" max="8195" width="8.88671875" style="281"/>
    <col min="8196" max="8196" width="28.44140625" style="281" customWidth="1"/>
    <col min="8197" max="8197" width="7.44140625" style="281" customWidth="1"/>
    <col min="8198" max="8198" width="9.33203125" style="281" customWidth="1"/>
    <col min="8199" max="8199" width="7.33203125" style="281" customWidth="1"/>
    <col min="8200" max="8451" width="8.88671875" style="281"/>
    <col min="8452" max="8452" width="28.44140625" style="281" customWidth="1"/>
    <col min="8453" max="8453" width="7.44140625" style="281" customWidth="1"/>
    <col min="8454" max="8454" width="9.33203125" style="281" customWidth="1"/>
    <col min="8455" max="8455" width="7.33203125" style="281" customWidth="1"/>
    <col min="8456" max="8707" width="8.88671875" style="281"/>
    <col min="8708" max="8708" width="28.44140625" style="281" customWidth="1"/>
    <col min="8709" max="8709" width="7.44140625" style="281" customWidth="1"/>
    <col min="8710" max="8710" width="9.33203125" style="281" customWidth="1"/>
    <col min="8711" max="8711" width="7.33203125" style="281" customWidth="1"/>
    <col min="8712" max="8963" width="8.88671875" style="281"/>
    <col min="8964" max="8964" width="28.44140625" style="281" customWidth="1"/>
    <col min="8965" max="8965" width="7.44140625" style="281" customWidth="1"/>
    <col min="8966" max="8966" width="9.33203125" style="281" customWidth="1"/>
    <col min="8967" max="8967" width="7.33203125" style="281" customWidth="1"/>
    <col min="8968" max="9219" width="8.88671875" style="281"/>
    <col min="9220" max="9220" width="28.44140625" style="281" customWidth="1"/>
    <col min="9221" max="9221" width="7.44140625" style="281" customWidth="1"/>
    <col min="9222" max="9222" width="9.33203125" style="281" customWidth="1"/>
    <col min="9223" max="9223" width="7.33203125" style="281" customWidth="1"/>
    <col min="9224" max="9475" width="8.88671875" style="281"/>
    <col min="9476" max="9476" width="28.44140625" style="281" customWidth="1"/>
    <col min="9477" max="9477" width="7.44140625" style="281" customWidth="1"/>
    <col min="9478" max="9478" width="9.33203125" style="281" customWidth="1"/>
    <col min="9479" max="9479" width="7.33203125" style="281" customWidth="1"/>
    <col min="9480" max="9731" width="8.88671875" style="281"/>
    <col min="9732" max="9732" width="28.44140625" style="281" customWidth="1"/>
    <col min="9733" max="9733" width="7.44140625" style="281" customWidth="1"/>
    <col min="9734" max="9734" width="9.33203125" style="281" customWidth="1"/>
    <col min="9735" max="9735" width="7.33203125" style="281" customWidth="1"/>
    <col min="9736" max="9987" width="8.88671875" style="281"/>
    <col min="9988" max="9988" width="28.44140625" style="281" customWidth="1"/>
    <col min="9989" max="9989" width="7.44140625" style="281" customWidth="1"/>
    <col min="9990" max="9990" width="9.33203125" style="281" customWidth="1"/>
    <col min="9991" max="9991" width="7.33203125" style="281" customWidth="1"/>
    <col min="9992" max="10243" width="8.88671875" style="281"/>
    <col min="10244" max="10244" width="28.44140625" style="281" customWidth="1"/>
    <col min="10245" max="10245" width="7.44140625" style="281" customWidth="1"/>
    <col min="10246" max="10246" width="9.33203125" style="281" customWidth="1"/>
    <col min="10247" max="10247" width="7.33203125" style="281" customWidth="1"/>
    <col min="10248" max="10499" width="8.88671875" style="281"/>
    <col min="10500" max="10500" width="28.44140625" style="281" customWidth="1"/>
    <col min="10501" max="10501" width="7.44140625" style="281" customWidth="1"/>
    <col min="10502" max="10502" width="9.33203125" style="281" customWidth="1"/>
    <col min="10503" max="10503" width="7.33203125" style="281" customWidth="1"/>
    <col min="10504" max="10755" width="8.88671875" style="281"/>
    <col min="10756" max="10756" width="28.44140625" style="281" customWidth="1"/>
    <col min="10757" max="10757" width="7.44140625" style="281" customWidth="1"/>
    <col min="10758" max="10758" width="9.33203125" style="281" customWidth="1"/>
    <col min="10759" max="10759" width="7.33203125" style="281" customWidth="1"/>
    <col min="10760" max="11011" width="8.88671875" style="281"/>
    <col min="11012" max="11012" width="28.44140625" style="281" customWidth="1"/>
    <col min="11013" max="11013" width="7.44140625" style="281" customWidth="1"/>
    <col min="11014" max="11014" width="9.33203125" style="281" customWidth="1"/>
    <col min="11015" max="11015" width="7.33203125" style="281" customWidth="1"/>
    <col min="11016" max="11267" width="8.88671875" style="281"/>
    <col min="11268" max="11268" width="28.44140625" style="281" customWidth="1"/>
    <col min="11269" max="11269" width="7.44140625" style="281" customWidth="1"/>
    <col min="11270" max="11270" width="9.33203125" style="281" customWidth="1"/>
    <col min="11271" max="11271" width="7.33203125" style="281" customWidth="1"/>
    <col min="11272" max="11523" width="8.88671875" style="281"/>
    <col min="11524" max="11524" width="28.44140625" style="281" customWidth="1"/>
    <col min="11525" max="11525" width="7.44140625" style="281" customWidth="1"/>
    <col min="11526" max="11526" width="9.33203125" style="281" customWidth="1"/>
    <col min="11527" max="11527" width="7.33203125" style="281" customWidth="1"/>
    <col min="11528" max="11779" width="8.88671875" style="281"/>
    <col min="11780" max="11780" width="28.44140625" style="281" customWidth="1"/>
    <col min="11781" max="11781" width="7.44140625" style="281" customWidth="1"/>
    <col min="11782" max="11782" width="9.33203125" style="281" customWidth="1"/>
    <col min="11783" max="11783" width="7.33203125" style="281" customWidth="1"/>
    <col min="11784" max="12035" width="8.88671875" style="281"/>
    <col min="12036" max="12036" width="28.44140625" style="281" customWidth="1"/>
    <col min="12037" max="12037" width="7.44140625" style="281" customWidth="1"/>
    <col min="12038" max="12038" width="9.33203125" style="281" customWidth="1"/>
    <col min="12039" max="12039" width="7.33203125" style="281" customWidth="1"/>
    <col min="12040" max="12291" width="8.88671875" style="281"/>
    <col min="12292" max="12292" width="28.44140625" style="281" customWidth="1"/>
    <col min="12293" max="12293" width="7.44140625" style="281" customWidth="1"/>
    <col min="12294" max="12294" width="9.33203125" style="281" customWidth="1"/>
    <col min="12295" max="12295" width="7.33203125" style="281" customWidth="1"/>
    <col min="12296" max="12547" width="8.88671875" style="281"/>
    <col min="12548" max="12548" width="28.44140625" style="281" customWidth="1"/>
    <col min="12549" max="12549" width="7.44140625" style="281" customWidth="1"/>
    <col min="12550" max="12550" width="9.33203125" style="281" customWidth="1"/>
    <col min="12551" max="12551" width="7.33203125" style="281" customWidth="1"/>
    <col min="12552" max="12803" width="8.88671875" style="281"/>
    <col min="12804" max="12804" width="28.44140625" style="281" customWidth="1"/>
    <col min="12805" max="12805" width="7.44140625" style="281" customWidth="1"/>
    <col min="12806" max="12806" width="9.33203125" style="281" customWidth="1"/>
    <col min="12807" max="12807" width="7.33203125" style="281" customWidth="1"/>
    <col min="12808" max="13059" width="8.88671875" style="281"/>
    <col min="13060" max="13060" width="28.44140625" style="281" customWidth="1"/>
    <col min="13061" max="13061" width="7.44140625" style="281" customWidth="1"/>
    <col min="13062" max="13062" width="9.33203125" style="281" customWidth="1"/>
    <col min="13063" max="13063" width="7.33203125" style="281" customWidth="1"/>
    <col min="13064" max="13315" width="8.88671875" style="281"/>
    <col min="13316" max="13316" width="28.44140625" style="281" customWidth="1"/>
    <col min="13317" max="13317" width="7.44140625" style="281" customWidth="1"/>
    <col min="13318" max="13318" width="9.33203125" style="281" customWidth="1"/>
    <col min="13319" max="13319" width="7.33203125" style="281" customWidth="1"/>
    <col min="13320" max="13571" width="8.88671875" style="281"/>
    <col min="13572" max="13572" width="28.44140625" style="281" customWidth="1"/>
    <col min="13573" max="13573" width="7.44140625" style="281" customWidth="1"/>
    <col min="13574" max="13574" width="9.33203125" style="281" customWidth="1"/>
    <col min="13575" max="13575" width="7.33203125" style="281" customWidth="1"/>
    <col min="13576" max="13827" width="8.88671875" style="281"/>
    <col min="13828" max="13828" width="28.44140625" style="281" customWidth="1"/>
    <col min="13829" max="13829" width="7.44140625" style="281" customWidth="1"/>
    <col min="13830" max="13830" width="9.33203125" style="281" customWidth="1"/>
    <col min="13831" max="13831" width="7.33203125" style="281" customWidth="1"/>
    <col min="13832" max="14083" width="8.88671875" style="281"/>
    <col min="14084" max="14084" width="28.44140625" style="281" customWidth="1"/>
    <col min="14085" max="14085" width="7.44140625" style="281" customWidth="1"/>
    <col min="14086" max="14086" width="9.33203125" style="281" customWidth="1"/>
    <col min="14087" max="14087" width="7.33203125" style="281" customWidth="1"/>
    <col min="14088" max="14339" width="8.88671875" style="281"/>
    <col min="14340" max="14340" width="28.44140625" style="281" customWidth="1"/>
    <col min="14341" max="14341" width="7.44140625" style="281" customWidth="1"/>
    <col min="14342" max="14342" width="9.33203125" style="281" customWidth="1"/>
    <col min="14343" max="14343" width="7.33203125" style="281" customWidth="1"/>
    <col min="14344" max="14595" width="8.88671875" style="281"/>
    <col min="14596" max="14596" width="28.44140625" style="281" customWidth="1"/>
    <col min="14597" max="14597" width="7.44140625" style="281" customWidth="1"/>
    <col min="14598" max="14598" width="9.33203125" style="281" customWidth="1"/>
    <col min="14599" max="14599" width="7.33203125" style="281" customWidth="1"/>
    <col min="14600" max="14851" width="8.88671875" style="281"/>
    <col min="14852" max="14852" width="28.44140625" style="281" customWidth="1"/>
    <col min="14853" max="14853" width="7.44140625" style="281" customWidth="1"/>
    <col min="14854" max="14854" width="9.33203125" style="281" customWidth="1"/>
    <col min="14855" max="14855" width="7.33203125" style="281" customWidth="1"/>
    <col min="14856" max="15107" width="8.88671875" style="281"/>
    <col min="15108" max="15108" width="28.44140625" style="281" customWidth="1"/>
    <col min="15109" max="15109" width="7.44140625" style="281" customWidth="1"/>
    <col min="15110" max="15110" width="9.33203125" style="281" customWidth="1"/>
    <col min="15111" max="15111" width="7.33203125" style="281" customWidth="1"/>
    <col min="15112" max="15363" width="8.88671875" style="281"/>
    <col min="15364" max="15364" width="28.44140625" style="281" customWidth="1"/>
    <col min="15365" max="15365" width="7.44140625" style="281" customWidth="1"/>
    <col min="15366" max="15366" width="9.33203125" style="281" customWidth="1"/>
    <col min="15367" max="15367" width="7.33203125" style="281" customWidth="1"/>
    <col min="15368" max="15619" width="8.88671875" style="281"/>
    <col min="15620" max="15620" width="28.44140625" style="281" customWidth="1"/>
    <col min="15621" max="15621" width="7.44140625" style="281" customWidth="1"/>
    <col min="15622" max="15622" width="9.33203125" style="281" customWidth="1"/>
    <col min="15623" max="15623" width="7.33203125" style="281" customWidth="1"/>
    <col min="15624" max="15875" width="8.88671875" style="281"/>
    <col min="15876" max="15876" width="28.44140625" style="281" customWidth="1"/>
    <col min="15877" max="15877" width="7.44140625" style="281" customWidth="1"/>
    <col min="15878" max="15878" width="9.33203125" style="281" customWidth="1"/>
    <col min="15879" max="15879" width="7.33203125" style="281" customWidth="1"/>
    <col min="15880" max="16131" width="8.88671875" style="281"/>
    <col min="16132" max="16132" width="28.44140625" style="281" customWidth="1"/>
    <col min="16133" max="16133" width="7.44140625" style="281" customWidth="1"/>
    <col min="16134" max="16134" width="9.33203125" style="281" customWidth="1"/>
    <col min="16135" max="16135" width="7.33203125" style="281" customWidth="1"/>
    <col min="16136" max="16384" width="8.88671875" style="281"/>
  </cols>
  <sheetData>
    <row r="1" spans="1:7" s="281" customFormat="1" ht="16.5" customHeight="1">
      <c r="A1" s="383" t="s">
        <v>223</v>
      </c>
      <c r="B1" s="383"/>
      <c r="C1" s="383"/>
      <c r="D1" s="383"/>
      <c r="E1" s="383"/>
      <c r="F1" s="383"/>
      <c r="G1" s="383"/>
    </row>
    <row r="2" spans="1:7" s="281" customFormat="1" ht="16.5" customHeight="1">
      <c r="A2" s="383"/>
      <c r="B2" s="383"/>
      <c r="C2" s="383"/>
      <c r="D2" s="409"/>
      <c r="E2" s="411" t="s">
        <v>90</v>
      </c>
      <c r="F2" s="410">
        <f>総括表!H4</f>
        <v>0</v>
      </c>
      <c r="G2" s="410"/>
    </row>
    <row r="3" spans="1:7" s="281" customFormat="1" ht="16.5" customHeight="1">
      <c r="A3" s="383"/>
      <c r="B3" s="383"/>
      <c r="C3" s="383"/>
      <c r="D3" s="409"/>
      <c r="E3" s="409"/>
      <c r="F3" s="409"/>
      <c r="G3" s="409"/>
    </row>
    <row r="4" spans="1:7" s="281" customFormat="1" ht="16.5" customHeight="1">
      <c r="A4" s="383" t="s">
        <v>1482</v>
      </c>
      <c r="B4" s="383"/>
      <c r="C4" s="383"/>
      <c r="D4" s="409"/>
      <c r="E4" s="409"/>
      <c r="F4" s="409"/>
      <c r="G4" s="409"/>
    </row>
    <row r="5" spans="1:7" s="281" customFormat="1" ht="16.5" customHeight="1">
      <c r="A5" s="383"/>
      <c r="B5" s="383"/>
      <c r="C5" s="383"/>
      <c r="D5" s="383"/>
      <c r="E5" s="383"/>
      <c r="F5" s="383"/>
      <c r="G5" s="384" t="s">
        <v>219</v>
      </c>
    </row>
    <row r="6" spans="1:7" s="281" customFormat="1" ht="16.5" customHeight="1">
      <c r="A6" s="406" t="s">
        <v>218</v>
      </c>
      <c r="B6" s="931" t="s">
        <v>222</v>
      </c>
      <c r="C6" s="932"/>
      <c r="D6" s="933"/>
      <c r="E6" s="934" t="s">
        <v>214</v>
      </c>
      <c r="F6" s="935"/>
      <c r="G6" s="936"/>
    </row>
    <row r="7" spans="1:7" s="281" customFormat="1" ht="16.5" customHeight="1">
      <c r="A7" s="401" t="s">
        <v>213</v>
      </c>
      <c r="B7" s="937" t="s">
        <v>1483</v>
      </c>
      <c r="C7" s="938"/>
      <c r="D7" s="939"/>
      <c r="E7" s="937" t="s">
        <v>1484</v>
      </c>
      <c r="F7" s="938"/>
      <c r="G7" s="939"/>
    </row>
    <row r="8" spans="1:7" s="281" customFormat="1" ht="16.5" customHeight="1">
      <c r="A8" s="397" t="s">
        <v>209</v>
      </c>
      <c r="B8" s="940" t="s">
        <v>1485</v>
      </c>
      <c r="C8" s="941"/>
      <c r="D8" s="942"/>
      <c r="E8" s="940" t="s">
        <v>1486</v>
      </c>
      <c r="F8" s="941"/>
      <c r="G8" s="942"/>
    </row>
    <row r="9" spans="1:7" s="281" customFormat="1" ht="16.5" customHeight="1">
      <c r="A9" s="393"/>
      <c r="B9" s="943"/>
      <c r="C9" s="944"/>
      <c r="D9" s="945"/>
      <c r="E9" s="943"/>
      <c r="F9" s="944"/>
      <c r="G9" s="945"/>
    </row>
    <row r="10" spans="1:7" s="281" customFormat="1" ht="16.5" customHeight="1" thickBot="1">
      <c r="A10" s="389"/>
      <c r="B10" s="946"/>
      <c r="C10" s="947"/>
      <c r="D10" s="948"/>
      <c r="E10" s="949"/>
      <c r="F10" s="950"/>
      <c r="G10" s="951"/>
    </row>
    <row r="11" spans="1:7" s="281" customFormat="1" ht="16.5" customHeight="1" thickTop="1" thickBot="1">
      <c r="A11" s="387"/>
      <c r="B11" s="952"/>
      <c r="C11" s="953"/>
      <c r="D11" s="954"/>
      <c r="E11" s="955">
        <f>SUM(E9:G10)</f>
        <v>0</v>
      </c>
      <c r="F11" s="956"/>
      <c r="G11" s="957"/>
    </row>
    <row r="12" spans="1:7" s="281" customFormat="1" ht="16.5" customHeight="1" thickTop="1">
      <c r="A12" s="383"/>
      <c r="B12" s="383"/>
      <c r="C12" s="383"/>
      <c r="D12" s="383"/>
      <c r="E12" s="383"/>
      <c r="F12" s="383"/>
      <c r="G12" s="384" t="s">
        <v>1487</v>
      </c>
    </row>
    <row r="13" spans="1:7" s="281" customFormat="1" ht="16.5" customHeight="1">
      <c r="A13" s="383" t="s">
        <v>1488</v>
      </c>
      <c r="B13" s="383"/>
      <c r="C13" s="383"/>
      <c r="D13" s="383"/>
      <c r="E13" s="383"/>
      <c r="F13" s="383"/>
      <c r="G13" s="383"/>
    </row>
    <row r="14" spans="1:7" s="281" customFormat="1" ht="16.5" customHeight="1">
      <c r="A14" s="383"/>
      <c r="B14" s="383"/>
      <c r="C14" s="383"/>
      <c r="D14" s="383"/>
      <c r="E14" s="383"/>
      <c r="F14" s="383"/>
      <c r="G14" s="384" t="s">
        <v>219</v>
      </c>
    </row>
    <row r="15" spans="1:7" s="281" customFormat="1" ht="16.5" customHeight="1">
      <c r="A15" s="406" t="s">
        <v>218</v>
      </c>
      <c r="B15" s="931" t="s">
        <v>222</v>
      </c>
      <c r="C15" s="932"/>
      <c r="D15" s="933"/>
      <c r="E15" s="934" t="s">
        <v>214</v>
      </c>
      <c r="F15" s="935"/>
      <c r="G15" s="936"/>
    </row>
    <row r="16" spans="1:7" s="281" customFormat="1" ht="16.5" customHeight="1">
      <c r="A16" s="401" t="s">
        <v>213</v>
      </c>
      <c r="B16" s="937" t="s">
        <v>1483</v>
      </c>
      <c r="C16" s="938"/>
      <c r="D16" s="939"/>
      <c r="E16" s="937" t="s">
        <v>1489</v>
      </c>
      <c r="F16" s="938"/>
      <c r="G16" s="939"/>
    </row>
    <row r="17" spans="1:7" s="281" customFormat="1" ht="16.5" customHeight="1">
      <c r="A17" s="397" t="s">
        <v>209</v>
      </c>
      <c r="B17" s="940" t="s">
        <v>1490</v>
      </c>
      <c r="C17" s="941"/>
      <c r="D17" s="942"/>
      <c r="E17" s="940" t="s">
        <v>1491</v>
      </c>
      <c r="F17" s="941"/>
      <c r="G17" s="942"/>
    </row>
    <row r="18" spans="1:7" s="281" customFormat="1" ht="16.5" customHeight="1">
      <c r="A18" s="393"/>
      <c r="B18" s="943"/>
      <c r="C18" s="944"/>
      <c r="D18" s="945"/>
      <c r="E18" s="943"/>
      <c r="F18" s="944"/>
      <c r="G18" s="945"/>
    </row>
    <row r="19" spans="1:7" s="281" customFormat="1" ht="16.5" customHeight="1" thickBot="1">
      <c r="A19" s="389"/>
      <c r="B19" s="946"/>
      <c r="C19" s="947"/>
      <c r="D19" s="948"/>
      <c r="E19" s="949"/>
      <c r="F19" s="950"/>
      <c r="G19" s="951"/>
    </row>
    <row r="20" spans="1:7" s="281" customFormat="1" ht="16.5" customHeight="1" thickTop="1" thickBot="1">
      <c r="A20" s="387"/>
      <c r="B20" s="952"/>
      <c r="C20" s="953"/>
      <c r="D20" s="954"/>
      <c r="E20" s="955">
        <f>SUM(E18:G19)</f>
        <v>0</v>
      </c>
      <c r="F20" s="956"/>
      <c r="G20" s="957"/>
    </row>
    <row r="21" spans="1:7" s="281" customFormat="1" ht="16.5" customHeight="1" thickTop="1">
      <c r="A21" s="383"/>
      <c r="B21" s="383"/>
      <c r="C21" s="383"/>
      <c r="D21" s="383"/>
      <c r="E21" s="383"/>
      <c r="F21" s="383"/>
      <c r="G21" s="384" t="s">
        <v>1492</v>
      </c>
    </row>
    <row r="22" spans="1:7" s="281" customFormat="1" ht="16.5" customHeight="1">
      <c r="A22" s="383" t="s">
        <v>1493</v>
      </c>
      <c r="B22" s="383"/>
      <c r="C22" s="383"/>
      <c r="D22" s="383"/>
      <c r="E22" s="383"/>
      <c r="F22" s="383"/>
      <c r="G22" s="383"/>
    </row>
    <row r="23" spans="1:7" s="281" customFormat="1" ht="16.5" customHeight="1">
      <c r="A23" s="383"/>
      <c r="B23" s="383"/>
      <c r="C23" s="383"/>
      <c r="D23" s="383"/>
      <c r="E23" s="383"/>
      <c r="F23" s="383"/>
      <c r="G23" s="384" t="s">
        <v>219</v>
      </c>
    </row>
    <row r="24" spans="1:7" s="281" customFormat="1" ht="16.5" customHeight="1">
      <c r="A24" s="406" t="s">
        <v>218</v>
      </c>
      <c r="B24" s="406" t="s">
        <v>217</v>
      </c>
      <c r="C24" s="406" t="s">
        <v>221</v>
      </c>
      <c r="D24" s="405" t="s">
        <v>220</v>
      </c>
      <c r="E24" s="934" t="s">
        <v>214</v>
      </c>
      <c r="F24" s="935"/>
      <c r="G24" s="936"/>
    </row>
    <row r="25" spans="1:7" s="281" customFormat="1" ht="16.5" customHeight="1">
      <c r="A25" s="401" t="s">
        <v>213</v>
      </c>
      <c r="B25" s="401" t="s">
        <v>212</v>
      </c>
      <c r="C25" s="401" t="s">
        <v>211</v>
      </c>
      <c r="D25" s="401" t="s">
        <v>1483</v>
      </c>
      <c r="E25" s="404" t="s">
        <v>210</v>
      </c>
      <c r="F25" s="403" t="s">
        <v>1494</v>
      </c>
      <c r="G25" s="402"/>
    </row>
    <row r="26" spans="1:7" s="281" customFormat="1" ht="16.5" customHeight="1">
      <c r="A26" s="401" t="s">
        <v>209</v>
      </c>
      <c r="B26" s="401"/>
      <c r="C26" s="401"/>
      <c r="D26" s="401"/>
      <c r="E26" s="400"/>
      <c r="F26" s="399" t="s">
        <v>208</v>
      </c>
      <c r="G26" s="398" t="s">
        <v>1495</v>
      </c>
    </row>
    <row r="27" spans="1:7" s="281" customFormat="1" ht="16.5" customHeight="1">
      <c r="A27" s="397"/>
      <c r="B27" s="397" t="s">
        <v>1496</v>
      </c>
      <c r="C27" s="397" t="s">
        <v>1497</v>
      </c>
      <c r="D27" s="396" t="s">
        <v>1498</v>
      </c>
      <c r="E27" s="680" t="s">
        <v>1499</v>
      </c>
      <c r="F27" s="396" t="s">
        <v>1500</v>
      </c>
      <c r="G27" s="408"/>
    </row>
    <row r="28" spans="1:7" s="281" customFormat="1" ht="16.5" customHeight="1">
      <c r="A28" s="393"/>
      <c r="B28" s="393"/>
      <c r="C28" s="393"/>
      <c r="D28" s="395"/>
      <c r="E28" s="394"/>
      <c r="F28" s="393"/>
      <c r="G28" s="392">
        <f>E28-F28</f>
        <v>0</v>
      </c>
    </row>
    <row r="29" spans="1:7" s="281" customFormat="1" ht="16.5" customHeight="1" thickBot="1">
      <c r="A29" s="389"/>
      <c r="B29" s="389"/>
      <c r="C29" s="389"/>
      <c r="D29" s="391"/>
      <c r="E29" s="390"/>
      <c r="F29" s="389"/>
      <c r="G29" s="388">
        <f>E29-F29</f>
        <v>0</v>
      </c>
    </row>
    <row r="30" spans="1:7" s="281" customFormat="1" ht="16.5" customHeight="1" thickTop="1" thickBot="1">
      <c r="A30" s="387"/>
      <c r="B30" s="387"/>
      <c r="C30" s="387"/>
      <c r="D30" s="387"/>
      <c r="E30" s="386"/>
      <c r="F30" s="385"/>
      <c r="G30" s="679">
        <f>SUM(G28:G29)</f>
        <v>0</v>
      </c>
    </row>
    <row r="31" spans="1:7" s="281" customFormat="1" ht="16.5" customHeight="1" thickTop="1">
      <c r="A31" s="383"/>
      <c r="B31" s="383"/>
      <c r="C31" s="383"/>
      <c r="D31" s="383"/>
      <c r="E31" s="383"/>
      <c r="F31" s="383"/>
      <c r="G31" s="407" t="s">
        <v>1501</v>
      </c>
    </row>
    <row r="32" spans="1:7" s="281" customFormat="1" ht="16.5" customHeight="1">
      <c r="A32" s="383" t="s">
        <v>1502</v>
      </c>
      <c r="B32" s="383"/>
      <c r="C32" s="383"/>
      <c r="D32" s="383"/>
      <c r="E32" s="383"/>
      <c r="F32" s="383"/>
      <c r="G32" s="383"/>
    </row>
    <row r="33" spans="1:69" ht="16.5" customHeight="1">
      <c r="G33" s="384" t="s">
        <v>219</v>
      </c>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row>
    <row r="34" spans="1:69" ht="16.5" customHeight="1">
      <c r="A34" s="406" t="s">
        <v>218</v>
      </c>
      <c r="B34" s="406" t="s">
        <v>217</v>
      </c>
      <c r="C34" s="406" t="s">
        <v>216</v>
      </c>
      <c r="D34" s="405" t="s">
        <v>215</v>
      </c>
      <c r="E34" s="934" t="s">
        <v>214</v>
      </c>
      <c r="F34" s="935"/>
      <c r="G34" s="936"/>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row>
    <row r="35" spans="1:69" ht="16.5" customHeight="1">
      <c r="A35" s="401" t="s">
        <v>213</v>
      </c>
      <c r="B35" s="401" t="s">
        <v>212</v>
      </c>
      <c r="C35" s="401" t="s">
        <v>211</v>
      </c>
      <c r="D35" s="401" t="s">
        <v>1483</v>
      </c>
      <c r="E35" s="404" t="s">
        <v>210</v>
      </c>
      <c r="F35" s="403" t="s">
        <v>1503</v>
      </c>
      <c r="G35" s="402"/>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row>
    <row r="36" spans="1:69" ht="16.5" customHeight="1">
      <c r="A36" s="401" t="s">
        <v>209</v>
      </c>
      <c r="B36" s="401"/>
      <c r="C36" s="401"/>
      <c r="D36" s="401"/>
      <c r="E36" s="400"/>
      <c r="F36" s="399" t="s">
        <v>208</v>
      </c>
      <c r="G36" s="398" t="s">
        <v>1504</v>
      </c>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row>
    <row r="37" spans="1:69" ht="16.5" customHeight="1">
      <c r="A37" s="397"/>
      <c r="B37" s="397" t="s">
        <v>1505</v>
      </c>
      <c r="C37" s="397" t="s">
        <v>1506</v>
      </c>
      <c r="D37" s="396" t="s">
        <v>1507</v>
      </c>
      <c r="E37" s="680" t="s">
        <v>1508</v>
      </c>
      <c r="F37" s="680" t="s">
        <v>1509</v>
      </c>
      <c r="G37" s="396"/>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row>
    <row r="38" spans="1:69" ht="16.5" customHeight="1">
      <c r="A38" s="393"/>
      <c r="B38" s="393"/>
      <c r="C38" s="393"/>
      <c r="D38" s="395"/>
      <c r="E38" s="394"/>
      <c r="F38" s="393"/>
      <c r="G38" s="392">
        <f>E38-F38</f>
        <v>0</v>
      </c>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row>
    <row r="39" spans="1:69" ht="16.5" customHeight="1" thickBot="1">
      <c r="A39" s="389"/>
      <c r="B39" s="389"/>
      <c r="C39" s="389"/>
      <c r="D39" s="391"/>
      <c r="E39" s="390"/>
      <c r="F39" s="389"/>
      <c r="G39" s="388">
        <f>E39-F39</f>
        <v>0</v>
      </c>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row>
    <row r="40" spans="1:69" ht="16.5" customHeight="1" thickTop="1" thickBot="1">
      <c r="A40" s="387"/>
      <c r="B40" s="387"/>
      <c r="C40" s="387"/>
      <c r="D40" s="387"/>
      <c r="E40" s="386"/>
      <c r="F40" s="385"/>
      <c r="G40" s="679">
        <f>SUM(G38:G39)</f>
        <v>0</v>
      </c>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row>
    <row r="41" spans="1:69" ht="16.5" customHeight="1" thickTop="1">
      <c r="G41" s="384" t="s">
        <v>1510</v>
      </c>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row>
    <row r="45" spans="1:69" ht="16.5" customHeight="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row>
    <row r="46" spans="1:69" ht="16.5" customHeight="1">
      <c r="A46" s="613"/>
      <c r="B46" s="613"/>
      <c r="C46" s="613"/>
      <c r="D46" s="613"/>
      <c r="E46" s="613"/>
      <c r="F46" s="613"/>
      <c r="G46" s="613"/>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row>
    <row r="47" spans="1:69" ht="16.5" customHeight="1">
      <c r="A47" s="613"/>
      <c r="B47" s="613"/>
      <c r="C47" s="613"/>
      <c r="D47" s="613"/>
      <c r="E47" s="613"/>
      <c r="F47" s="613"/>
      <c r="G47" s="613"/>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row>
    <row r="48" spans="1:69" ht="16.5" customHeight="1">
      <c r="A48" s="613"/>
      <c r="B48" s="613"/>
      <c r="C48" s="613"/>
      <c r="D48" s="613"/>
      <c r="E48" s="613"/>
      <c r="F48" s="613"/>
      <c r="G48" s="613"/>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row>
    <row r="49" spans="1:7" s="281" customFormat="1" ht="16.5" customHeight="1">
      <c r="A49" s="613"/>
      <c r="B49" s="613"/>
      <c r="C49" s="613"/>
      <c r="D49" s="613"/>
      <c r="E49" s="613"/>
      <c r="F49" s="613"/>
      <c r="G49" s="613"/>
    </row>
    <row r="50" spans="1:7" s="281" customFormat="1" ht="16.5" customHeight="1">
      <c r="A50" s="613"/>
      <c r="B50" s="613"/>
      <c r="C50" s="613"/>
      <c r="D50" s="613"/>
      <c r="E50" s="613"/>
      <c r="F50" s="613"/>
      <c r="G50" s="613"/>
    </row>
    <row r="51" spans="1:7" s="281" customFormat="1" ht="16.5" customHeight="1">
      <c r="A51" s="383"/>
      <c r="B51" s="613"/>
      <c r="C51" s="613"/>
      <c r="D51" s="613"/>
      <c r="E51" s="613"/>
      <c r="F51" s="613"/>
      <c r="G51" s="613"/>
    </row>
    <row r="52" spans="1:7" s="281" customFormat="1" ht="16.5" customHeight="1">
      <c r="A52" s="383"/>
      <c r="B52" s="613"/>
      <c r="C52" s="613"/>
      <c r="D52" s="613"/>
      <c r="E52" s="613"/>
      <c r="F52" s="613"/>
      <c r="G52" s="613"/>
    </row>
    <row r="53" spans="1:7" s="281" customFormat="1" ht="16.5" customHeight="1">
      <c r="A53" s="383"/>
      <c r="B53" s="613"/>
      <c r="C53" s="613"/>
      <c r="D53" s="613"/>
      <c r="E53" s="613"/>
      <c r="F53" s="613"/>
      <c r="G53" s="613"/>
    </row>
    <row r="54" spans="1:7" s="281" customFormat="1" ht="16.5" customHeight="1">
      <c r="A54" s="613"/>
      <c r="B54" s="613"/>
      <c r="C54" s="613"/>
      <c r="D54" s="613"/>
      <c r="E54" s="613"/>
      <c r="F54" s="613"/>
      <c r="G54" s="613"/>
    </row>
    <row r="55" spans="1:7" s="281" customFormat="1" ht="16.5" customHeight="1">
      <c r="A55" s="613"/>
      <c r="B55" s="613"/>
      <c r="C55" s="613"/>
      <c r="D55" s="613"/>
      <c r="E55" s="613"/>
      <c r="F55" s="613"/>
      <c r="G55" s="613"/>
    </row>
    <row r="56" spans="1:7" s="281" customFormat="1" ht="16.5" customHeight="1">
      <c r="A56" s="613"/>
      <c r="B56" s="613"/>
      <c r="C56" s="613"/>
      <c r="D56" s="613"/>
      <c r="E56" s="613"/>
      <c r="F56" s="613"/>
      <c r="G56" s="613"/>
    </row>
    <row r="57" spans="1:7" s="281" customFormat="1" ht="16.5" customHeight="1">
      <c r="A57" s="613"/>
      <c r="B57" s="613"/>
      <c r="C57" s="613"/>
      <c r="D57" s="613"/>
      <c r="E57" s="613"/>
      <c r="F57" s="613"/>
      <c r="G57" s="613"/>
    </row>
    <row r="58" spans="1:7" s="281" customFormat="1" ht="16.5" customHeight="1">
      <c r="A58" s="613"/>
      <c r="B58" s="613"/>
      <c r="C58" s="613"/>
      <c r="D58" s="613"/>
      <c r="E58" s="613"/>
      <c r="F58" s="613"/>
      <c r="G58" s="613"/>
    </row>
    <row r="59" spans="1:7" s="281" customFormat="1" ht="16.5" customHeight="1">
      <c r="A59" s="613"/>
      <c r="B59" s="613"/>
      <c r="C59" s="613"/>
      <c r="D59" s="613"/>
      <c r="E59" s="613"/>
      <c r="F59" s="613"/>
      <c r="G59" s="613"/>
    </row>
    <row r="60" spans="1:7" s="281" customFormat="1" ht="16.5" customHeight="1">
      <c r="A60" s="612"/>
      <c r="B60" s="612"/>
      <c r="C60" s="612"/>
      <c r="D60" s="612"/>
      <c r="E60" s="612"/>
      <c r="F60" s="612"/>
      <c r="G60" s="612"/>
    </row>
    <row r="61" spans="1:7" s="281" customFormat="1" ht="16.5" customHeight="1">
      <c r="A61" s="613"/>
      <c r="B61" s="613"/>
      <c r="C61" s="613"/>
      <c r="D61" s="613"/>
      <c r="E61" s="613"/>
      <c r="F61" s="613"/>
      <c r="G61" s="613"/>
    </row>
    <row r="62" spans="1:7" s="281" customFormat="1" ht="16.5" customHeight="1">
      <c r="A62" s="613"/>
      <c r="B62" s="613"/>
      <c r="C62" s="613"/>
      <c r="D62" s="613"/>
      <c r="E62" s="613"/>
      <c r="F62" s="613"/>
      <c r="G62" s="613"/>
    </row>
    <row r="63" spans="1:7" s="281" customFormat="1" ht="16.5" customHeight="1">
      <c r="A63" s="383"/>
      <c r="B63" s="383"/>
      <c r="C63" s="383"/>
      <c r="D63" s="383"/>
      <c r="E63" s="383"/>
      <c r="F63" s="383"/>
      <c r="G63" s="383"/>
    </row>
    <row r="64" spans="1:7" s="281" customFormat="1" ht="16.5" customHeight="1">
      <c r="A64" s="383"/>
      <c r="B64" s="383"/>
      <c r="C64" s="383"/>
      <c r="D64" s="383"/>
      <c r="E64" s="383"/>
      <c r="F64" s="383"/>
      <c r="G64" s="383"/>
    </row>
    <row r="65" spans="1:7" s="281" customFormat="1" ht="16.5" customHeight="1">
      <c r="A65" s="383"/>
      <c r="B65" s="383"/>
      <c r="C65" s="383"/>
      <c r="D65" s="383"/>
      <c r="E65" s="383"/>
      <c r="F65" s="383"/>
      <c r="G65" s="383"/>
    </row>
    <row r="66" spans="1:7" s="281" customFormat="1" ht="16.5" customHeight="1">
      <c r="A66" s="383"/>
      <c r="B66" s="383"/>
      <c r="C66" s="383"/>
      <c r="D66" s="383"/>
      <c r="E66" s="383"/>
      <c r="F66" s="383"/>
      <c r="G66" s="383"/>
    </row>
    <row r="67" spans="1:7" s="281" customFormat="1" ht="16.5" customHeight="1">
      <c r="A67" s="383"/>
      <c r="B67" s="383"/>
      <c r="C67" s="383"/>
      <c r="D67" s="383"/>
      <c r="E67" s="383"/>
      <c r="F67" s="383"/>
      <c r="G67" s="383"/>
    </row>
    <row r="68" spans="1:7" s="281" customFormat="1" ht="16.5" customHeight="1">
      <c r="A68" s="383"/>
      <c r="B68" s="383"/>
      <c r="C68" s="383"/>
      <c r="D68" s="383"/>
      <c r="E68" s="383"/>
      <c r="F68" s="383"/>
      <c r="G68" s="383"/>
    </row>
    <row r="69" spans="1:7" s="281" customFormat="1" ht="16.5" customHeight="1">
      <c r="A69" s="613"/>
      <c r="B69" s="613"/>
      <c r="C69" s="613"/>
      <c r="D69" s="613"/>
      <c r="E69" s="613"/>
      <c r="F69" s="613"/>
      <c r="G69" s="613"/>
    </row>
    <row r="70" spans="1:7" s="281" customFormat="1" ht="16.5" customHeight="1">
      <c r="A70" s="383"/>
      <c r="B70" s="383"/>
      <c r="C70" s="383"/>
      <c r="D70" s="383"/>
      <c r="E70" s="383"/>
      <c r="F70" s="383"/>
      <c r="G70" s="383"/>
    </row>
    <row r="71" spans="1:7" s="281" customFormat="1" ht="16.5" customHeight="1">
      <c r="A71" s="383"/>
      <c r="B71" s="383"/>
      <c r="C71" s="383"/>
      <c r="D71" s="383"/>
      <c r="E71" s="383"/>
      <c r="F71" s="383"/>
      <c r="G71" s="383"/>
    </row>
    <row r="72" spans="1:7" s="281" customFormat="1" ht="16.5" customHeight="1">
      <c r="A72" s="383"/>
      <c r="B72" s="383"/>
      <c r="C72" s="383"/>
      <c r="D72" s="383"/>
      <c r="E72" s="383"/>
      <c r="F72" s="383"/>
      <c r="G72" s="383"/>
    </row>
    <row r="73" spans="1:7" s="281" customFormat="1" ht="16.5" customHeight="1">
      <c r="A73" s="613"/>
      <c r="B73" s="613"/>
      <c r="C73" s="613"/>
      <c r="D73" s="613"/>
      <c r="E73" s="613"/>
      <c r="F73" s="613"/>
      <c r="G73" s="613"/>
    </row>
    <row r="74" spans="1:7" s="281" customFormat="1" ht="16.5" customHeight="1">
      <c r="A74" s="383"/>
      <c r="B74" s="383"/>
      <c r="C74" s="383"/>
      <c r="D74" s="383"/>
      <c r="E74" s="383"/>
      <c r="F74" s="383"/>
      <c r="G74" s="383"/>
    </row>
  </sheetData>
  <mergeCells count="26">
    <mergeCell ref="E24:G24"/>
    <mergeCell ref="E34:G34"/>
    <mergeCell ref="B18:D18"/>
    <mergeCell ref="E18:G18"/>
    <mergeCell ref="B19:D19"/>
    <mergeCell ref="E19:G19"/>
    <mergeCell ref="B20:D20"/>
    <mergeCell ref="E20:G20"/>
    <mergeCell ref="B15:D15"/>
    <mergeCell ref="E15:G15"/>
    <mergeCell ref="B16:D16"/>
    <mergeCell ref="E16:G16"/>
    <mergeCell ref="B17:D17"/>
    <mergeCell ref="E17:G17"/>
    <mergeCell ref="B9:D9"/>
    <mergeCell ref="E9:G9"/>
    <mergeCell ref="B10:D10"/>
    <mergeCell ref="E10:G10"/>
    <mergeCell ref="B11:D11"/>
    <mergeCell ref="E11:G11"/>
    <mergeCell ref="B6:D6"/>
    <mergeCell ref="E6:G6"/>
    <mergeCell ref="B7:D7"/>
    <mergeCell ref="E7:G7"/>
    <mergeCell ref="B8:D8"/>
    <mergeCell ref="E8:G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A45" sqref="A45"/>
    </sheetView>
  </sheetViews>
  <sheetFormatPr defaultColWidth="9" defaultRowHeight="13.2"/>
  <cols>
    <col min="1" max="16384" width="9" style="281"/>
  </cols>
  <sheetData>
    <row r="1" spans="1:9" ht="16.5" customHeight="1">
      <c r="A1" s="281" t="s">
        <v>230</v>
      </c>
    </row>
    <row r="2" spans="1:9" ht="16.5" customHeight="1">
      <c r="A2" s="958" t="s">
        <v>1511</v>
      </c>
      <c r="B2" s="958"/>
      <c r="C2" s="958"/>
      <c r="D2" s="958"/>
      <c r="E2" s="958"/>
      <c r="F2" s="958"/>
      <c r="G2" s="958"/>
      <c r="H2" s="958"/>
      <c r="I2" s="958"/>
    </row>
    <row r="3" spans="1:9" ht="16.5" customHeight="1">
      <c r="A3" s="958" t="s">
        <v>229</v>
      </c>
      <c r="B3" s="958"/>
      <c r="C3" s="958"/>
      <c r="D3" s="958"/>
      <c r="E3" s="958"/>
      <c r="F3" s="958"/>
      <c r="G3" s="958"/>
      <c r="H3" s="958"/>
      <c r="I3" s="958"/>
    </row>
    <row r="4" spans="1:9" ht="16.5" customHeight="1">
      <c r="A4" s="958" t="s">
        <v>939</v>
      </c>
      <c r="B4" s="958"/>
      <c r="C4" s="958"/>
      <c r="D4" s="958"/>
      <c r="E4" s="958"/>
      <c r="F4" s="958"/>
      <c r="G4" s="958"/>
      <c r="H4" s="958"/>
      <c r="I4" s="958"/>
    </row>
    <row r="5" spans="1:9" ht="16.5" customHeight="1">
      <c r="A5" s="682" t="s">
        <v>940</v>
      </c>
      <c r="B5" s="682"/>
      <c r="C5" s="682"/>
      <c r="D5" s="682"/>
      <c r="E5" s="682"/>
      <c r="F5" s="682"/>
      <c r="G5" s="682"/>
    </row>
    <row r="6" spans="1:9" ht="16.5" customHeight="1">
      <c r="A6" s="281" t="s">
        <v>228</v>
      </c>
      <c r="B6" s="682"/>
      <c r="C6" s="682"/>
      <c r="D6" s="682"/>
      <c r="E6" s="682"/>
      <c r="F6" s="682"/>
      <c r="G6" s="682"/>
    </row>
    <row r="7" spans="1:9" ht="16.5" customHeight="1">
      <c r="A7" s="281" t="s">
        <v>585</v>
      </c>
      <c r="B7" s="682"/>
      <c r="C7" s="682"/>
      <c r="D7" s="682"/>
      <c r="E7" s="682"/>
      <c r="F7" s="682"/>
      <c r="G7" s="682"/>
    </row>
    <row r="8" spans="1:9" ht="16.5" customHeight="1">
      <c r="B8" s="682"/>
      <c r="C8" s="682"/>
      <c r="D8" s="682"/>
      <c r="E8" s="682"/>
      <c r="F8" s="682"/>
      <c r="G8" s="682"/>
    </row>
    <row r="9" spans="1:9" ht="16.5" customHeight="1">
      <c r="A9" s="958" t="s">
        <v>1512</v>
      </c>
      <c r="B9" s="958"/>
      <c r="C9" s="958"/>
      <c r="D9" s="958"/>
      <c r="E9" s="958"/>
      <c r="F9" s="958"/>
      <c r="G9" s="958"/>
      <c r="H9" s="958"/>
      <c r="I9" s="958"/>
    </row>
    <row r="10" spans="1:9" ht="16.5" customHeight="1">
      <c r="A10" s="958" t="s">
        <v>227</v>
      </c>
      <c r="B10" s="958"/>
      <c r="C10" s="958"/>
      <c r="D10" s="958"/>
      <c r="E10" s="958"/>
      <c r="F10" s="958"/>
      <c r="G10" s="958"/>
      <c r="H10" s="958"/>
      <c r="I10" s="958"/>
    </row>
    <row r="11" spans="1:9" ht="16.5" customHeight="1">
      <c r="A11" s="958" t="s">
        <v>226</v>
      </c>
      <c r="B11" s="958"/>
      <c r="C11" s="958"/>
      <c r="D11" s="958"/>
      <c r="E11" s="958"/>
      <c r="F11" s="958"/>
      <c r="G11" s="958"/>
      <c r="H11" s="958"/>
      <c r="I11" s="958"/>
    </row>
    <row r="12" spans="1:9" ht="16.5" customHeight="1">
      <c r="A12" s="682"/>
      <c r="B12" s="682"/>
      <c r="C12" s="682"/>
      <c r="D12" s="682"/>
      <c r="E12" s="682"/>
      <c r="F12" s="682"/>
      <c r="G12" s="682"/>
    </row>
    <row r="13" spans="1:9" ht="16.5" customHeight="1">
      <c r="A13" s="958" t="s">
        <v>941</v>
      </c>
      <c r="B13" s="958"/>
      <c r="C13" s="958"/>
      <c r="D13" s="958"/>
      <c r="E13" s="958"/>
      <c r="F13" s="958"/>
      <c r="G13" s="958"/>
      <c r="H13" s="958"/>
      <c r="I13" s="958"/>
    </row>
    <row r="14" spans="1:9" ht="16.5" customHeight="1">
      <c r="A14" s="958" t="s">
        <v>942</v>
      </c>
      <c r="B14" s="958"/>
      <c r="C14" s="958"/>
      <c r="D14" s="958"/>
      <c r="E14" s="958"/>
      <c r="F14" s="958"/>
      <c r="G14" s="958"/>
      <c r="H14" s="958"/>
      <c r="I14" s="958"/>
    </row>
    <row r="15" spans="1:9" ht="16.5" customHeight="1">
      <c r="A15" s="681"/>
      <c r="B15" s="681"/>
      <c r="C15" s="681"/>
      <c r="D15" s="681"/>
      <c r="E15" s="681"/>
      <c r="F15" s="681"/>
      <c r="G15" s="681"/>
    </row>
    <row r="16" spans="1:9" ht="16.5" customHeight="1">
      <c r="A16" s="959" t="s">
        <v>943</v>
      </c>
      <c r="B16" s="959"/>
      <c r="C16" s="959"/>
      <c r="D16" s="959"/>
      <c r="E16" s="959"/>
      <c r="F16" s="959"/>
      <c r="G16" s="959"/>
      <c r="H16" s="959"/>
      <c r="I16" s="959"/>
    </row>
    <row r="17" spans="1:9" ht="16.5" customHeight="1">
      <c r="A17" s="958" t="s">
        <v>944</v>
      </c>
      <c r="B17" s="958"/>
      <c r="C17" s="958"/>
      <c r="D17" s="958"/>
      <c r="E17" s="958"/>
      <c r="F17" s="958"/>
      <c r="G17" s="958"/>
      <c r="H17" s="958"/>
      <c r="I17" s="958"/>
    </row>
    <row r="18" spans="1:9" ht="16.5" customHeight="1"/>
    <row r="19" spans="1:9" ht="16.5" customHeight="1">
      <c r="A19" s="281" t="s">
        <v>1513</v>
      </c>
    </row>
    <row r="20" spans="1:9" ht="16.5" customHeight="1">
      <c r="A20" s="281" t="s">
        <v>945</v>
      </c>
    </row>
    <row r="21" spans="1:9" ht="16.5" customHeight="1">
      <c r="A21" s="958" t="s">
        <v>946</v>
      </c>
      <c r="B21" s="958"/>
      <c r="C21" s="958"/>
      <c r="D21" s="958"/>
      <c r="E21" s="958"/>
      <c r="F21" s="958"/>
      <c r="G21" s="958"/>
      <c r="H21" s="958"/>
      <c r="I21" s="958"/>
    </row>
    <row r="22" spans="1:9" ht="16.5" customHeight="1"/>
    <row r="23" spans="1:9" ht="16.5" customHeight="1">
      <c r="A23" s="281" t="s">
        <v>947</v>
      </c>
    </row>
    <row r="24" spans="1:9" ht="16.5" customHeight="1">
      <c r="A24" s="959" t="s">
        <v>948</v>
      </c>
      <c r="B24" s="959"/>
      <c r="C24" s="959"/>
      <c r="D24" s="959"/>
      <c r="E24" s="959"/>
      <c r="F24" s="959"/>
      <c r="G24" s="959"/>
      <c r="H24" s="959"/>
      <c r="I24" s="959"/>
    </row>
    <row r="25" spans="1:9" ht="16.5" customHeight="1">
      <c r="A25" s="281" t="s">
        <v>949</v>
      </c>
    </row>
    <row r="26" spans="1:9" ht="16.5" customHeight="1"/>
    <row r="27" spans="1:9" ht="16.5" customHeight="1">
      <c r="A27" s="281" t="s">
        <v>1514</v>
      </c>
    </row>
    <row r="28" spans="1:9" ht="16.5" customHeight="1">
      <c r="A28" s="958" t="s">
        <v>225</v>
      </c>
      <c r="B28" s="958"/>
      <c r="C28" s="958"/>
      <c r="D28" s="958"/>
      <c r="E28" s="958"/>
      <c r="F28" s="958"/>
      <c r="G28" s="958"/>
      <c r="H28" s="958"/>
      <c r="I28" s="958"/>
    </row>
    <row r="29" spans="1:9" ht="16.5" customHeight="1">
      <c r="A29" s="958" t="s">
        <v>224</v>
      </c>
      <c r="B29" s="958"/>
      <c r="C29" s="958"/>
      <c r="D29" s="958"/>
      <c r="E29" s="958"/>
      <c r="F29" s="958"/>
      <c r="G29" s="958"/>
      <c r="H29" s="958"/>
      <c r="I29" s="958"/>
    </row>
    <row r="30" spans="1:9" ht="16.5" customHeight="1"/>
    <row r="31" spans="1:9" ht="16.5" customHeight="1">
      <c r="A31" s="281" t="s">
        <v>950</v>
      </c>
    </row>
    <row r="32" spans="1:9" ht="16.5" customHeight="1">
      <c r="A32" s="958" t="s">
        <v>948</v>
      </c>
      <c r="B32" s="958"/>
      <c r="C32" s="958"/>
      <c r="D32" s="958"/>
      <c r="E32" s="958"/>
      <c r="F32" s="958"/>
      <c r="G32" s="958"/>
      <c r="H32" s="958"/>
      <c r="I32" s="958"/>
    </row>
    <row r="33" spans="1:1" ht="16.5" customHeight="1">
      <c r="A33" s="281" t="s">
        <v>951</v>
      </c>
    </row>
  </sheetData>
  <mergeCells count="15">
    <mergeCell ref="A28:I28"/>
    <mergeCell ref="A29:I29"/>
    <mergeCell ref="A32:I32"/>
    <mergeCell ref="A13:I13"/>
    <mergeCell ref="A14:I14"/>
    <mergeCell ref="A16:I16"/>
    <mergeCell ref="A17:I17"/>
    <mergeCell ref="A21:I21"/>
    <mergeCell ref="A24:I24"/>
    <mergeCell ref="A11:I11"/>
    <mergeCell ref="A2:I2"/>
    <mergeCell ref="A3:I3"/>
    <mergeCell ref="A4:I4"/>
    <mergeCell ref="A9:I9"/>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557" customWidth="1"/>
    <col min="2" max="2" width="5.77734375" style="558" customWidth="1"/>
    <col min="3" max="3" width="7.44140625" style="557" bestFit="1" customWidth="1"/>
    <col min="4" max="4" width="3" style="557" bestFit="1" customWidth="1"/>
    <col min="5" max="5" width="12" style="557" customWidth="1"/>
    <col min="6" max="6" width="11.88671875" style="557" customWidth="1"/>
    <col min="7" max="7" width="2.21875" style="557" bestFit="1" customWidth="1"/>
    <col min="8" max="8" width="11.88671875" style="557" customWidth="1"/>
    <col min="9" max="9" width="2.21875" style="557" bestFit="1" customWidth="1"/>
    <col min="10" max="10" width="11.88671875" style="557" customWidth="1"/>
    <col min="11" max="11" width="3.109375" style="557" customWidth="1"/>
    <col min="12" max="69" width="9" style="557"/>
    <col min="70" max="16384" width="9" style="48"/>
  </cols>
  <sheetData>
    <row r="1" spans="1:69" ht="18.75" customHeight="1">
      <c r="A1" s="884" t="s">
        <v>149</v>
      </c>
      <c r="B1" s="885"/>
      <c r="C1" s="961" t="s">
        <v>232</v>
      </c>
      <c r="D1" s="962"/>
      <c r="E1" s="963"/>
      <c r="H1" s="606" t="s">
        <v>0</v>
      </c>
      <c r="I1" s="891">
        <f>総括表!H4</f>
        <v>0</v>
      </c>
      <c r="J1" s="891"/>
      <c r="K1" s="891"/>
    </row>
    <row r="2" spans="1:69" ht="18.75" customHeight="1">
      <c r="J2" s="559"/>
    </row>
    <row r="3" spans="1:69" ht="15" customHeight="1">
      <c r="A3" s="560"/>
    </row>
    <row r="4" spans="1:69" ht="18.75" customHeight="1">
      <c r="A4" s="561"/>
      <c r="B4" s="562" t="s">
        <v>1527</v>
      </c>
      <c r="L4" s="563"/>
    </row>
    <row r="5" spans="1:69" ht="11.25" customHeight="1">
      <c r="A5" s="560"/>
      <c r="L5" s="563"/>
    </row>
    <row r="6" spans="1:69" ht="18.75" customHeight="1">
      <c r="A6" s="560"/>
      <c r="B6" s="892" t="s">
        <v>112</v>
      </c>
      <c r="C6" s="893"/>
      <c r="D6" s="892" t="s">
        <v>111</v>
      </c>
      <c r="E6" s="893"/>
      <c r="F6" s="604" t="s">
        <v>110</v>
      </c>
      <c r="G6" s="604"/>
      <c r="H6" s="564" t="s">
        <v>109</v>
      </c>
      <c r="I6" s="604"/>
      <c r="J6" s="604" t="s">
        <v>3</v>
      </c>
      <c r="K6" s="563"/>
      <c r="L6" s="563"/>
    </row>
    <row r="7" spans="1:69" ht="21" customHeight="1">
      <c r="A7" s="560"/>
      <c r="B7" s="565"/>
      <c r="C7" s="601"/>
      <c r="D7" s="566"/>
      <c r="E7" s="602"/>
      <c r="F7" s="603"/>
      <c r="G7" s="603"/>
      <c r="H7" s="603"/>
      <c r="I7" s="603"/>
      <c r="J7" s="567" t="s">
        <v>880</v>
      </c>
      <c r="K7" s="563"/>
      <c r="L7" s="563"/>
    </row>
    <row r="8" spans="1:69" s="1" customFormat="1" ht="18" customHeight="1">
      <c r="A8" s="568"/>
      <c r="B8" s="599">
        <v>1</v>
      </c>
      <c r="C8" s="569" t="s">
        <v>101</v>
      </c>
      <c r="D8" s="882"/>
      <c r="E8" s="883"/>
      <c r="F8" s="570"/>
      <c r="G8" s="600" t="s">
        <v>881</v>
      </c>
      <c r="H8" s="62">
        <v>0.63300000000000001</v>
      </c>
      <c r="I8" s="600" t="s">
        <v>882</v>
      </c>
      <c r="J8" s="571">
        <f t="shared" ref="J8:J15" si="0">ROUND(F8*H8,0)</f>
        <v>0</v>
      </c>
      <c r="K8" s="563" t="s">
        <v>883</v>
      </c>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row>
    <row r="9" spans="1:69" s="1" customFormat="1" ht="18" customHeight="1">
      <c r="A9" s="568"/>
      <c r="B9" s="599">
        <v>2</v>
      </c>
      <c r="C9" s="569" t="s">
        <v>99</v>
      </c>
      <c r="D9" s="882"/>
      <c r="E9" s="883"/>
      <c r="F9" s="570"/>
      <c r="G9" s="600" t="s">
        <v>884</v>
      </c>
      <c r="H9" s="62">
        <v>0.69199999999999995</v>
      </c>
      <c r="I9" s="600" t="s">
        <v>885</v>
      </c>
      <c r="J9" s="571">
        <f t="shared" si="0"/>
        <v>0</v>
      </c>
      <c r="K9" s="563" t="s">
        <v>886</v>
      </c>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row>
    <row r="10" spans="1:69" s="1" customFormat="1" ht="18" customHeight="1">
      <c r="A10" s="568"/>
      <c r="B10" s="599">
        <v>3</v>
      </c>
      <c r="C10" s="569" t="s">
        <v>97</v>
      </c>
      <c r="D10" s="882"/>
      <c r="E10" s="883"/>
      <c r="F10" s="570"/>
      <c r="G10" s="600" t="s">
        <v>884</v>
      </c>
      <c r="H10" s="62">
        <v>0.74099999999999999</v>
      </c>
      <c r="I10" s="600" t="s">
        <v>885</v>
      </c>
      <c r="J10" s="571">
        <f t="shared" si="0"/>
        <v>0</v>
      </c>
      <c r="K10" s="563" t="s">
        <v>887</v>
      </c>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row>
    <row r="11" spans="1:69" s="1" customFormat="1" ht="18" customHeight="1">
      <c r="A11" s="568"/>
      <c r="B11" s="599">
        <v>4</v>
      </c>
      <c r="C11" s="569" t="s">
        <v>484</v>
      </c>
      <c r="D11" s="882"/>
      <c r="E11" s="964"/>
      <c r="F11" s="570"/>
      <c r="G11" s="600" t="s">
        <v>884</v>
      </c>
      <c r="H11" s="62">
        <v>0.81</v>
      </c>
      <c r="I11" s="600" t="s">
        <v>885</v>
      </c>
      <c r="J11" s="571">
        <f t="shared" si="0"/>
        <v>0</v>
      </c>
      <c r="K11" s="563" t="s">
        <v>888</v>
      </c>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row>
    <row r="12" spans="1:69" s="1" customFormat="1" ht="18" customHeight="1">
      <c r="A12" s="568"/>
      <c r="B12" s="21">
        <v>5</v>
      </c>
      <c r="C12" s="20" t="s">
        <v>506</v>
      </c>
      <c r="D12" s="851"/>
      <c r="E12" s="960"/>
      <c r="F12" s="19"/>
      <c r="G12" s="18" t="s">
        <v>884</v>
      </c>
      <c r="H12" s="62">
        <v>0.86299999999999999</v>
      </c>
      <c r="I12" s="18" t="s">
        <v>885</v>
      </c>
      <c r="J12" s="17">
        <f t="shared" si="0"/>
        <v>0</v>
      </c>
      <c r="K12" s="9" t="s">
        <v>889</v>
      </c>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row>
    <row r="13" spans="1:69" s="1" customFormat="1" ht="18" customHeight="1">
      <c r="A13" s="568"/>
      <c r="B13" s="21">
        <v>6</v>
      </c>
      <c r="C13" s="20" t="s">
        <v>583</v>
      </c>
      <c r="D13" s="851"/>
      <c r="E13" s="960"/>
      <c r="F13" s="19"/>
      <c r="G13" s="18" t="s">
        <v>884</v>
      </c>
      <c r="H13" s="62">
        <v>0.91700000000000004</v>
      </c>
      <c r="I13" s="18" t="s">
        <v>885</v>
      </c>
      <c r="J13" s="17">
        <f t="shared" si="0"/>
        <v>0</v>
      </c>
      <c r="K13" s="9" t="s">
        <v>890</v>
      </c>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row>
    <row r="14" spans="1:69" s="1" customFormat="1" ht="18" customHeight="1">
      <c r="A14" s="568"/>
      <c r="B14" s="21">
        <v>7</v>
      </c>
      <c r="C14" s="20" t="s">
        <v>649</v>
      </c>
      <c r="D14" s="851"/>
      <c r="E14" s="960"/>
      <c r="F14" s="19"/>
      <c r="G14" s="18" t="s">
        <v>884</v>
      </c>
      <c r="H14" s="62">
        <v>0.67100000000000004</v>
      </c>
      <c r="I14" s="18" t="s">
        <v>885</v>
      </c>
      <c r="J14" s="17">
        <f t="shared" si="0"/>
        <v>0</v>
      </c>
      <c r="K14" s="9" t="s">
        <v>891</v>
      </c>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row>
    <row r="15" spans="1:69" s="1" customFormat="1" ht="18" customHeight="1">
      <c r="A15" s="568"/>
      <c r="B15" s="21">
        <v>8</v>
      </c>
      <c r="C15" s="20" t="s">
        <v>712</v>
      </c>
      <c r="D15" s="851"/>
      <c r="E15" s="960"/>
      <c r="F15" s="19"/>
      <c r="G15" s="18" t="s">
        <v>884</v>
      </c>
      <c r="H15" s="62">
        <v>0.7</v>
      </c>
      <c r="I15" s="18" t="s">
        <v>885</v>
      </c>
      <c r="J15" s="17">
        <f t="shared" si="0"/>
        <v>0</v>
      </c>
      <c r="K15" s="9" t="s">
        <v>892</v>
      </c>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row>
    <row r="16" spans="1:69" s="1" customFormat="1" ht="18" customHeight="1">
      <c r="A16" s="568"/>
      <c r="B16" s="21">
        <v>9</v>
      </c>
      <c r="C16" s="20" t="s">
        <v>788</v>
      </c>
      <c r="D16" s="851"/>
      <c r="E16" s="960"/>
      <c r="F16" s="19"/>
      <c r="G16" s="18" t="s">
        <v>884</v>
      </c>
      <c r="H16" s="62">
        <v>0.7</v>
      </c>
      <c r="I16" s="18" t="s">
        <v>885</v>
      </c>
      <c r="J16" s="17">
        <f>ROUND(F16*H16,0)</f>
        <v>0</v>
      </c>
      <c r="K16" s="9" t="s">
        <v>893</v>
      </c>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row>
    <row r="17" spans="1:69" s="1" customFormat="1" ht="18" customHeight="1">
      <c r="A17" s="568"/>
      <c r="B17" s="21">
        <v>10</v>
      </c>
      <c r="C17" s="20" t="s">
        <v>832</v>
      </c>
      <c r="D17" s="851"/>
      <c r="E17" s="960"/>
      <c r="F17" s="19"/>
      <c r="G17" s="18" t="s">
        <v>884</v>
      </c>
      <c r="H17" s="62">
        <v>0.7</v>
      </c>
      <c r="I17" s="18" t="s">
        <v>885</v>
      </c>
      <c r="J17" s="17">
        <f>ROUND(F17*H17,0)</f>
        <v>0</v>
      </c>
      <c r="K17" s="9" t="s">
        <v>894</v>
      </c>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row>
    <row r="18" spans="1:69" s="1" customFormat="1" ht="18" customHeight="1" thickBot="1">
      <c r="A18" s="568"/>
      <c r="B18" s="21">
        <v>11</v>
      </c>
      <c r="C18" s="20" t="s">
        <v>969</v>
      </c>
      <c r="D18" s="851"/>
      <c r="E18" s="960"/>
      <c r="F18" s="19"/>
      <c r="G18" s="18" t="s">
        <v>93</v>
      </c>
      <c r="H18" s="62">
        <v>0.7</v>
      </c>
      <c r="I18" s="18" t="s">
        <v>96</v>
      </c>
      <c r="J18" s="17">
        <f>ROUND(F18*H18,0)</f>
        <v>0</v>
      </c>
      <c r="K18" s="9" t="s">
        <v>126</v>
      </c>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row>
    <row r="19" spans="1:69" s="1" customFormat="1" ht="15" customHeight="1">
      <c r="A19" s="568"/>
      <c r="B19" s="572"/>
      <c r="C19" s="573"/>
      <c r="D19" s="574"/>
      <c r="E19" s="574"/>
      <c r="F19" s="575"/>
      <c r="G19" s="605"/>
      <c r="H19" s="853" t="s">
        <v>577</v>
      </c>
      <c r="I19" s="854"/>
      <c r="J19" s="576"/>
      <c r="K19" s="563"/>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row>
    <row r="20" spans="1:69" s="1" customFormat="1" ht="15" customHeight="1" thickBot="1">
      <c r="A20" s="568"/>
      <c r="B20" s="577"/>
      <c r="C20" s="563"/>
      <c r="D20" s="563"/>
      <c r="E20" s="563"/>
      <c r="F20" s="563"/>
      <c r="G20" s="563"/>
      <c r="H20" s="896" t="s">
        <v>231</v>
      </c>
      <c r="I20" s="897"/>
      <c r="J20" s="578">
        <f>SUM(J8:J18)</f>
        <v>0</v>
      </c>
      <c r="K20" s="563" t="s">
        <v>895</v>
      </c>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row>
    <row r="21" spans="1:69" s="1" customFormat="1" ht="18.75" customHeight="1">
      <c r="A21" s="568"/>
      <c r="B21" s="562"/>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568"/>
      <c r="BL21" s="568"/>
      <c r="BM21" s="568"/>
      <c r="BN21" s="568"/>
      <c r="BO21" s="568"/>
      <c r="BP21" s="568"/>
      <c r="BQ21" s="568"/>
    </row>
  </sheetData>
  <mergeCells count="18">
    <mergeCell ref="D14:E14"/>
    <mergeCell ref="A1:B1"/>
    <mergeCell ref="C1:E1"/>
    <mergeCell ref="I1:K1"/>
    <mergeCell ref="B6:C6"/>
    <mergeCell ref="D6:E6"/>
    <mergeCell ref="D8:E8"/>
    <mergeCell ref="D9:E9"/>
    <mergeCell ref="D10:E10"/>
    <mergeCell ref="D11:E11"/>
    <mergeCell ref="D12:E12"/>
    <mergeCell ref="D13:E13"/>
    <mergeCell ref="D15:E15"/>
    <mergeCell ref="D16:E16"/>
    <mergeCell ref="D17:E17"/>
    <mergeCell ref="H19:I19"/>
    <mergeCell ref="H20:I20"/>
    <mergeCell ref="D18:E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Q101"/>
  <sheetViews>
    <sheetView showGridLines="0" view="pageBreakPreview" zoomScaleNormal="100" zoomScaleSheetLayoutView="100" workbookViewId="0">
      <selection activeCell="J1" sqref="J1:L1"/>
    </sheetView>
  </sheetViews>
  <sheetFormatPr defaultColWidth="9" defaultRowHeight="18.75" customHeight="1"/>
  <cols>
    <col min="1" max="1" width="3.77734375" style="447" customWidth="1"/>
    <col min="2" max="2" width="5" style="447" customWidth="1"/>
    <col min="3" max="3" width="7.44140625" style="447" bestFit="1" customWidth="1"/>
    <col min="4" max="4" width="3" style="447" bestFit="1" customWidth="1"/>
    <col min="5" max="5" width="12" style="448" customWidth="1"/>
    <col min="6" max="6" width="3" style="447" bestFit="1" customWidth="1"/>
    <col min="7" max="7" width="11.88671875" style="447" customWidth="1"/>
    <col min="8" max="8" width="2.21875" style="447" bestFit="1" customWidth="1"/>
    <col min="9" max="9" width="11.88671875" style="339" customWidth="1"/>
    <col min="10" max="10" width="2.21875" style="447" bestFit="1" customWidth="1"/>
    <col min="11" max="11" width="11.88671875" style="447" customWidth="1"/>
    <col min="12" max="12" width="3.109375" style="447" customWidth="1"/>
    <col min="13" max="13" width="4.21875" style="447" customWidth="1"/>
    <col min="14" max="69" width="9" style="447"/>
    <col min="70" max="16384" width="9" style="1"/>
  </cols>
  <sheetData>
    <row r="1" spans="1:69" ht="18.75" customHeight="1">
      <c r="A1" s="972" t="s">
        <v>149</v>
      </c>
      <c r="B1" s="973"/>
      <c r="C1" s="972" t="s">
        <v>22</v>
      </c>
      <c r="D1" s="974"/>
      <c r="E1" s="973"/>
      <c r="F1" s="366"/>
      <c r="G1" s="303"/>
      <c r="H1" s="303"/>
      <c r="I1" s="365" t="s">
        <v>0</v>
      </c>
      <c r="J1" s="975">
        <f>総括表!H4</f>
        <v>0</v>
      </c>
      <c r="K1" s="975"/>
      <c r="L1" s="975"/>
      <c r="M1" s="303"/>
      <c r="N1" s="303"/>
      <c r="O1" s="303"/>
      <c r="P1" s="303"/>
      <c r="Q1" s="303"/>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A2" s="303"/>
      <c r="B2" s="303"/>
      <c r="C2" s="303"/>
      <c r="D2" s="303"/>
      <c r="E2" s="338"/>
      <c r="F2" s="303"/>
      <c r="G2" s="303"/>
      <c r="H2" s="303"/>
      <c r="J2" s="303"/>
      <c r="K2" s="364"/>
      <c r="L2" s="303"/>
      <c r="M2" s="303"/>
      <c r="N2" s="303"/>
      <c r="O2" s="303"/>
      <c r="P2" s="303"/>
      <c r="Q2" s="30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487" t="s">
        <v>673</v>
      </c>
      <c r="B3" s="447" t="s">
        <v>238</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1.25" customHeight="1">
      <c r="A4" s="487"/>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8.75" customHeight="1">
      <c r="A5" s="487"/>
      <c r="B5" s="447" t="s">
        <v>237</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1.25" customHeight="1">
      <c r="A6" s="487"/>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487"/>
      <c r="B7" s="881" t="s">
        <v>960</v>
      </c>
      <c r="C7" s="881"/>
      <c r="D7" s="881"/>
      <c r="E7" s="881"/>
      <c r="F7" s="530"/>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thickBot="1">
      <c r="A8" s="487"/>
      <c r="B8" s="881"/>
      <c r="C8" s="881"/>
      <c r="D8" s="881"/>
      <c r="E8" s="881"/>
      <c r="F8" s="530"/>
      <c r="G8" s="357" t="s">
        <v>235</v>
      </c>
      <c r="I8" s="339" t="s">
        <v>161</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8.75" customHeight="1" thickBot="1">
      <c r="A9" s="487"/>
      <c r="B9" s="360"/>
      <c r="C9" s="360"/>
      <c r="D9" s="360"/>
      <c r="E9" s="356"/>
      <c r="F9" s="535" t="s">
        <v>674</v>
      </c>
      <c r="G9" s="363">
        <f>K12</f>
        <v>0</v>
      </c>
      <c r="H9" s="535" t="s">
        <v>93</v>
      </c>
      <c r="I9" s="355">
        <v>0.35</v>
      </c>
      <c r="J9" s="535" t="s">
        <v>675</v>
      </c>
      <c r="K9" s="451">
        <f>ROUND(E9*G9*I9,0)</f>
        <v>0</v>
      </c>
      <c r="L9" s="447" t="s">
        <v>573</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8.75" customHeight="1">
      <c r="A10" s="487"/>
      <c r="C10" s="530"/>
      <c r="D10" s="530"/>
      <c r="E10" s="354"/>
      <c r="F10" s="530"/>
      <c r="G10" s="509"/>
      <c r="H10" s="535"/>
      <c r="I10" s="342"/>
      <c r="J10" s="535"/>
      <c r="K10" s="509"/>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8.75" customHeight="1">
      <c r="A11" s="487"/>
      <c r="B11" s="967" t="s">
        <v>961</v>
      </c>
      <c r="C11" s="967"/>
      <c r="D11" s="967"/>
      <c r="E11" s="967"/>
      <c r="F11" s="967"/>
      <c r="G11" s="967"/>
      <c r="H11" s="968"/>
      <c r="I11" s="353"/>
      <c r="J11" s="969" t="s">
        <v>579</v>
      </c>
      <c r="K11" s="352" t="s">
        <v>233</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8.75" customHeight="1">
      <c r="A12" s="487"/>
      <c r="B12" s="350"/>
      <c r="C12" s="350"/>
      <c r="D12" s="350"/>
      <c r="E12" s="351"/>
      <c r="F12" s="350"/>
      <c r="G12" s="350"/>
      <c r="H12" s="349"/>
      <c r="I12" s="359"/>
      <c r="J12" s="969"/>
      <c r="K12" s="347">
        <f>IF(I13=0,0,IF(I11/I13&gt;1,1,ROUND(I11/I13,3)))</f>
        <v>0</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8.75" customHeight="1">
      <c r="A13" s="487"/>
      <c r="C13" s="970" t="s">
        <v>962</v>
      </c>
      <c r="D13" s="970"/>
      <c r="E13" s="970"/>
      <c r="F13" s="970"/>
      <c r="G13" s="970"/>
      <c r="H13" s="971"/>
      <c r="I13" s="346"/>
      <c r="J13" s="969"/>
      <c r="K13" s="509"/>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1.25" customHeight="1">
      <c r="A14" s="487"/>
      <c r="Q14" s="535"/>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1.6" customHeight="1">
      <c r="A15" s="487"/>
      <c r="B15" s="881" t="s">
        <v>963</v>
      </c>
      <c r="C15" s="881"/>
      <c r="D15" s="881"/>
      <c r="E15" s="881"/>
      <c r="F15" s="530"/>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26.4" customHeight="1" thickBot="1">
      <c r="A16" s="487"/>
      <c r="B16" s="881"/>
      <c r="C16" s="881"/>
      <c r="D16" s="881"/>
      <c r="E16" s="881"/>
      <c r="F16" s="530"/>
      <c r="G16" s="357" t="s">
        <v>235</v>
      </c>
      <c r="I16" s="339" t="s">
        <v>161</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8.75" customHeight="1" thickBot="1">
      <c r="A17" s="487"/>
      <c r="B17" s="965" t="s">
        <v>234</v>
      </c>
      <c r="C17" s="965"/>
      <c r="D17" s="966"/>
      <c r="E17" s="356"/>
      <c r="F17" s="535" t="s">
        <v>676</v>
      </c>
      <c r="G17" s="336">
        <f>K20</f>
        <v>0</v>
      </c>
      <c r="H17" s="535" t="s">
        <v>674</v>
      </c>
      <c r="I17" s="355">
        <v>0.35</v>
      </c>
      <c r="J17" s="535" t="s">
        <v>677</v>
      </c>
      <c r="K17" s="451">
        <f>ROUND(E17*G17*I17,0)</f>
        <v>0</v>
      </c>
      <c r="L17" s="447" t="s">
        <v>678</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487"/>
      <c r="C18" s="530"/>
      <c r="D18" s="530"/>
      <c r="E18" s="354"/>
      <c r="F18" s="530"/>
      <c r="G18" s="509"/>
      <c r="H18" s="535"/>
      <c r="I18" s="342"/>
      <c r="J18" s="535"/>
      <c r="K18" s="509"/>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8.75" customHeight="1">
      <c r="A19" s="487"/>
      <c r="B19" s="967" t="s">
        <v>961</v>
      </c>
      <c r="C19" s="967"/>
      <c r="D19" s="967"/>
      <c r="E19" s="967"/>
      <c r="F19" s="967"/>
      <c r="G19" s="967"/>
      <c r="H19" s="968"/>
      <c r="I19" s="353"/>
      <c r="J19" s="969" t="s">
        <v>679</v>
      </c>
      <c r="K19" s="352" t="s">
        <v>233</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487"/>
      <c r="B20" s="350"/>
      <c r="C20" s="350"/>
      <c r="D20" s="350"/>
      <c r="E20" s="351"/>
      <c r="F20" s="350"/>
      <c r="G20" s="350"/>
      <c r="H20" s="349"/>
      <c r="I20" s="359"/>
      <c r="J20" s="969"/>
      <c r="K20" s="347">
        <f>IF(I21=0,0,IF(I19/I21&gt;1,1,ROUND(I19/I21,3)))</f>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8.75" customHeight="1">
      <c r="A21" s="487"/>
      <c r="C21" s="970" t="s">
        <v>962</v>
      </c>
      <c r="D21" s="970"/>
      <c r="E21" s="970"/>
      <c r="F21" s="970"/>
      <c r="G21" s="970"/>
      <c r="H21" s="971"/>
      <c r="I21" s="346"/>
      <c r="J21" s="969"/>
      <c r="K21" s="509"/>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1.25" customHeight="1">
      <c r="A22" s="487"/>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487"/>
      <c r="B23" s="881" t="s">
        <v>964</v>
      </c>
      <c r="C23" s="881"/>
      <c r="D23" s="881"/>
      <c r="E23" s="881"/>
      <c r="F23" s="530"/>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thickBot="1">
      <c r="A24" s="487"/>
      <c r="B24" s="881"/>
      <c r="C24" s="881"/>
      <c r="D24" s="881"/>
      <c r="E24" s="881"/>
      <c r="F24" s="530"/>
      <c r="G24" s="357" t="s">
        <v>235</v>
      </c>
      <c r="I24" s="339" t="s">
        <v>161</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8.75" customHeight="1" thickBot="1">
      <c r="A25" s="487"/>
      <c r="B25" s="965" t="s">
        <v>234</v>
      </c>
      <c r="C25" s="965"/>
      <c r="D25" s="966"/>
      <c r="E25" s="356"/>
      <c r="F25" s="535" t="s">
        <v>680</v>
      </c>
      <c r="G25" s="336">
        <f>K28</f>
        <v>0</v>
      </c>
      <c r="H25" s="535" t="s">
        <v>681</v>
      </c>
      <c r="I25" s="355">
        <v>0.35</v>
      </c>
      <c r="J25" s="535" t="s">
        <v>682</v>
      </c>
      <c r="K25" s="451">
        <f>ROUND(E25*G25*I25,0)</f>
        <v>0</v>
      </c>
      <c r="L25" s="447" t="s">
        <v>683</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8.75" customHeight="1">
      <c r="A26" s="487"/>
      <c r="C26" s="530"/>
      <c r="D26" s="530"/>
      <c r="E26" s="354"/>
      <c r="F26" s="530"/>
      <c r="G26" s="509"/>
      <c r="H26" s="535"/>
      <c r="I26" s="362"/>
      <c r="J26" s="535"/>
      <c r="K26" s="509"/>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8.75" customHeight="1">
      <c r="A27" s="487"/>
      <c r="B27" s="967" t="s">
        <v>961</v>
      </c>
      <c r="C27" s="967"/>
      <c r="D27" s="967"/>
      <c r="E27" s="967"/>
      <c r="F27" s="967"/>
      <c r="G27" s="967"/>
      <c r="H27" s="968"/>
      <c r="I27" s="353"/>
      <c r="J27" s="969" t="s">
        <v>684</v>
      </c>
      <c r="K27" s="352" t="s">
        <v>233</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8.75" customHeight="1">
      <c r="A28" s="487"/>
      <c r="B28" s="350"/>
      <c r="C28" s="350"/>
      <c r="D28" s="350"/>
      <c r="E28" s="351"/>
      <c r="F28" s="350"/>
      <c r="G28" s="350"/>
      <c r="H28" s="349"/>
      <c r="I28" s="359"/>
      <c r="J28" s="969"/>
      <c r="K28" s="361">
        <f>IF(I29=0,0,IF(I27/I29&gt;1,1,ROUND(I27/I29,3)))</f>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8.75" customHeight="1">
      <c r="A29" s="487"/>
      <c r="C29" s="970" t="s">
        <v>962</v>
      </c>
      <c r="D29" s="970"/>
      <c r="E29" s="970"/>
      <c r="F29" s="970"/>
      <c r="G29" s="970"/>
      <c r="H29" s="971"/>
      <c r="I29" s="346"/>
      <c r="J29" s="969"/>
      <c r="K29" s="509"/>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1.25" customHeight="1">
      <c r="A30" s="487"/>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8.75" customHeight="1">
      <c r="A31" s="487"/>
      <c r="B31" s="447" t="s">
        <v>236</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1.25" customHeight="1">
      <c r="A32" s="48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487"/>
      <c r="B33" s="881" t="s">
        <v>960</v>
      </c>
      <c r="C33" s="881"/>
      <c r="D33" s="881"/>
      <c r="E33" s="881"/>
      <c r="F33" s="530"/>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thickBot="1">
      <c r="A34" s="487"/>
      <c r="B34" s="881"/>
      <c r="C34" s="881"/>
      <c r="D34" s="881"/>
      <c r="E34" s="881"/>
      <c r="F34" s="530"/>
      <c r="G34" s="357" t="s">
        <v>235</v>
      </c>
      <c r="I34" s="339" t="s">
        <v>161</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8.75" customHeight="1" thickBot="1">
      <c r="A35" s="487"/>
      <c r="B35" s="360"/>
      <c r="C35" s="360"/>
      <c r="D35" s="360"/>
      <c r="E35" s="356"/>
      <c r="F35" s="535" t="s">
        <v>685</v>
      </c>
      <c r="G35" s="336">
        <f>K38</f>
        <v>0</v>
      </c>
      <c r="H35" s="535" t="s">
        <v>686</v>
      </c>
      <c r="I35" s="355">
        <v>0.45</v>
      </c>
      <c r="J35" s="535" t="s">
        <v>682</v>
      </c>
      <c r="K35" s="451">
        <f>ROUND(E35*G35*I35,0)</f>
        <v>0</v>
      </c>
      <c r="L35" s="447" t="s">
        <v>687</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8.75" customHeight="1">
      <c r="A36" s="487"/>
      <c r="C36" s="530"/>
      <c r="D36" s="530"/>
      <c r="E36" s="354"/>
      <c r="F36" s="530"/>
      <c r="G36" s="509"/>
      <c r="H36" s="535"/>
      <c r="I36" s="342"/>
      <c r="J36" s="535"/>
      <c r="K36" s="509"/>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8.75" customHeight="1">
      <c r="A37" s="487"/>
      <c r="B37" s="967" t="s">
        <v>961</v>
      </c>
      <c r="C37" s="967"/>
      <c r="D37" s="967"/>
      <c r="E37" s="967"/>
      <c r="F37" s="967"/>
      <c r="G37" s="967"/>
      <c r="H37" s="968"/>
      <c r="I37" s="353"/>
      <c r="J37" s="969" t="s">
        <v>688</v>
      </c>
      <c r="K37" s="352" t="s">
        <v>233</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8.75" customHeight="1">
      <c r="A38" s="487"/>
      <c r="B38" s="350"/>
      <c r="C38" s="350"/>
      <c r="D38" s="350"/>
      <c r="E38" s="351"/>
      <c r="F38" s="350"/>
      <c r="G38" s="350"/>
      <c r="H38" s="349"/>
      <c r="I38" s="359"/>
      <c r="J38" s="969"/>
      <c r="K38" s="347">
        <f>IF(I39=0,0,IF(I37/I39&gt;1,1,ROUND(I37/I39,3)))</f>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8.75" customHeight="1">
      <c r="A39" s="487"/>
      <c r="C39" s="970" t="s">
        <v>962</v>
      </c>
      <c r="D39" s="970"/>
      <c r="E39" s="970"/>
      <c r="F39" s="970"/>
      <c r="G39" s="970"/>
      <c r="H39" s="971"/>
      <c r="I39" s="346"/>
      <c r="J39" s="969"/>
      <c r="K39" s="509"/>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1.25" customHeight="1">
      <c r="A40" s="48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A41" s="487"/>
      <c r="B41" s="881" t="s">
        <v>964</v>
      </c>
      <c r="C41" s="881"/>
      <c r="D41" s="881"/>
      <c r="E41" s="881"/>
      <c r="F41" s="530"/>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thickBot="1">
      <c r="A42" s="487"/>
      <c r="B42" s="881"/>
      <c r="C42" s="881"/>
      <c r="D42" s="881"/>
      <c r="E42" s="881"/>
      <c r="F42" s="530"/>
      <c r="G42" s="357" t="s">
        <v>235</v>
      </c>
      <c r="I42" s="339" t="s">
        <v>161</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8.75" customHeight="1" thickBot="1">
      <c r="A43" s="487"/>
      <c r="B43" s="965" t="s">
        <v>234</v>
      </c>
      <c r="C43" s="965"/>
      <c r="D43" s="966"/>
      <c r="E43" s="356"/>
      <c r="F43" s="535" t="s">
        <v>674</v>
      </c>
      <c r="G43" s="336">
        <f>K46</f>
        <v>0</v>
      </c>
      <c r="H43" s="535" t="s">
        <v>674</v>
      </c>
      <c r="I43" s="355">
        <v>0.45</v>
      </c>
      <c r="J43" s="535" t="s">
        <v>689</v>
      </c>
      <c r="K43" s="451">
        <f>ROUND(E43*G43*I43,0)</f>
        <v>0</v>
      </c>
      <c r="L43" s="447" t="s">
        <v>690</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8.75" customHeight="1">
      <c r="A44" s="487"/>
      <c r="C44" s="530"/>
      <c r="D44" s="530"/>
      <c r="E44" s="354"/>
      <c r="F44" s="530"/>
      <c r="G44" s="509"/>
      <c r="H44" s="535"/>
      <c r="I44" s="342"/>
      <c r="J44" s="535"/>
      <c r="K44" s="509"/>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8.75" customHeight="1">
      <c r="A45" s="487"/>
      <c r="B45" s="967" t="s">
        <v>961</v>
      </c>
      <c r="C45" s="967"/>
      <c r="D45" s="967"/>
      <c r="E45" s="967"/>
      <c r="F45" s="967"/>
      <c r="G45" s="967"/>
      <c r="H45" s="968"/>
      <c r="I45" s="353"/>
      <c r="J45" s="969" t="s">
        <v>688</v>
      </c>
      <c r="K45" s="352" t="s">
        <v>233</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8.75" customHeight="1">
      <c r="A46" s="487"/>
      <c r="B46" s="524"/>
      <c r="C46" s="524"/>
      <c r="D46" s="524"/>
      <c r="E46" s="525"/>
      <c r="F46" s="524"/>
      <c r="G46" s="524"/>
      <c r="H46" s="526"/>
      <c r="I46" s="359"/>
      <c r="J46" s="969"/>
      <c r="K46" s="347">
        <f>IF(I47=0,0,IF(I45/I47&gt;1,1,ROUND(I45/I47,3)))</f>
        <v>0</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8.75" customHeight="1">
      <c r="A47" s="487"/>
      <c r="B47" s="1"/>
      <c r="C47" s="970" t="s">
        <v>962</v>
      </c>
      <c r="D47" s="970"/>
      <c r="E47" s="970"/>
      <c r="F47" s="970"/>
      <c r="G47" s="970"/>
      <c r="H47" s="971"/>
      <c r="I47" s="346"/>
      <c r="J47" s="969"/>
      <c r="K47" s="509"/>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1.25" customHeight="1">
      <c r="A48" s="487"/>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8.75" customHeight="1">
      <c r="A49" s="487"/>
      <c r="B49" s="447" t="s">
        <v>774</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1.25" customHeight="1">
      <c r="A50" s="487"/>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487"/>
      <c r="B51" s="881" t="s">
        <v>960</v>
      </c>
      <c r="C51" s="881"/>
      <c r="D51" s="881"/>
      <c r="E51" s="881"/>
      <c r="F51" s="53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thickBot="1">
      <c r="A52" s="487"/>
      <c r="B52" s="881"/>
      <c r="C52" s="881"/>
      <c r="D52" s="881"/>
      <c r="E52" s="881"/>
      <c r="F52" s="530"/>
      <c r="G52" s="357" t="s">
        <v>235</v>
      </c>
      <c r="I52" s="339" t="s">
        <v>161</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8.75" customHeight="1" thickBot="1">
      <c r="A53" s="487"/>
      <c r="B53" s="360"/>
      <c r="C53" s="360"/>
      <c r="D53" s="360"/>
      <c r="E53" s="356"/>
      <c r="F53" s="535" t="s">
        <v>680</v>
      </c>
      <c r="G53" s="336">
        <f>K56</f>
        <v>0</v>
      </c>
      <c r="H53" s="535" t="s">
        <v>674</v>
      </c>
      <c r="I53" s="355">
        <v>0.3</v>
      </c>
      <c r="J53" s="535" t="s">
        <v>682</v>
      </c>
      <c r="K53" s="451">
        <f>ROUND(E53*G53*I53,0)</f>
        <v>0</v>
      </c>
      <c r="L53" s="447" t="s">
        <v>691</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8.75" customHeight="1">
      <c r="A54" s="487"/>
      <c r="C54" s="530"/>
      <c r="D54" s="530"/>
      <c r="E54" s="354"/>
      <c r="F54" s="530"/>
      <c r="G54" s="509"/>
      <c r="H54" s="535"/>
      <c r="I54" s="342"/>
      <c r="J54" s="535"/>
      <c r="K54" s="509"/>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8.75" customHeight="1">
      <c r="A55" s="487"/>
      <c r="B55" s="967" t="s">
        <v>961</v>
      </c>
      <c r="C55" s="967"/>
      <c r="D55" s="967"/>
      <c r="E55" s="967"/>
      <c r="F55" s="967"/>
      <c r="G55" s="967"/>
      <c r="H55" s="968"/>
      <c r="I55" s="353"/>
      <c r="J55" s="969" t="s">
        <v>688</v>
      </c>
      <c r="K55" s="352" t="s">
        <v>233</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8.75" customHeight="1">
      <c r="A56" s="487"/>
      <c r="B56" s="524"/>
      <c r="C56" s="524"/>
      <c r="D56" s="524"/>
      <c r="E56" s="525"/>
      <c r="F56" s="524"/>
      <c r="G56" s="524"/>
      <c r="H56" s="526"/>
      <c r="I56" s="359"/>
      <c r="J56" s="969"/>
      <c r="K56" s="358">
        <f>IF(I57=0,0,IF(I55/I57&gt;1,1,ROUND(I55/I57,3)))</f>
        <v>0</v>
      </c>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487"/>
      <c r="B57" s="1"/>
      <c r="C57" s="970" t="s">
        <v>962</v>
      </c>
      <c r="D57" s="970"/>
      <c r="E57" s="970"/>
      <c r="F57" s="970"/>
      <c r="G57" s="970"/>
      <c r="H57" s="971"/>
      <c r="I57" s="346"/>
      <c r="J57" s="969"/>
      <c r="K57" s="509"/>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1.25" customHeight="1">
      <c r="A58" s="487"/>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22.2" customHeight="1">
      <c r="A59" s="487"/>
      <c r="B59" s="881" t="s">
        <v>963</v>
      </c>
      <c r="C59" s="881"/>
      <c r="D59" s="881"/>
      <c r="E59" s="881"/>
      <c r="F59" s="530"/>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22.2" customHeight="1" thickBot="1">
      <c r="A60" s="487"/>
      <c r="B60" s="881"/>
      <c r="C60" s="881"/>
      <c r="D60" s="881"/>
      <c r="E60" s="881"/>
      <c r="F60" s="530"/>
      <c r="G60" s="357" t="s">
        <v>235</v>
      </c>
      <c r="I60" s="339" t="s">
        <v>161</v>
      </c>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8.75" customHeight="1" thickBot="1">
      <c r="A61" s="487"/>
      <c r="B61" s="965" t="s">
        <v>234</v>
      </c>
      <c r="C61" s="965"/>
      <c r="D61" s="966"/>
      <c r="E61" s="356"/>
      <c r="F61" s="535" t="s">
        <v>674</v>
      </c>
      <c r="G61" s="336">
        <f>K64</f>
        <v>0</v>
      </c>
      <c r="H61" s="535" t="s">
        <v>674</v>
      </c>
      <c r="I61" s="355">
        <v>0.3</v>
      </c>
      <c r="J61" s="535" t="s">
        <v>682</v>
      </c>
      <c r="K61" s="451">
        <f>ROUND(E61*G61*I61,0)</f>
        <v>0</v>
      </c>
      <c r="L61" s="447" t="s">
        <v>692</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75" customHeight="1">
      <c r="A62" s="487"/>
      <c r="C62" s="530"/>
      <c r="D62" s="530"/>
      <c r="E62" s="354"/>
      <c r="F62" s="530"/>
      <c r="G62" s="509"/>
      <c r="H62" s="535"/>
      <c r="I62" s="342"/>
      <c r="J62" s="535"/>
      <c r="K62" s="509"/>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8.75" customHeight="1">
      <c r="A63" s="487"/>
      <c r="B63" s="967" t="s">
        <v>961</v>
      </c>
      <c r="C63" s="967"/>
      <c r="D63" s="967"/>
      <c r="E63" s="967"/>
      <c r="F63" s="967"/>
      <c r="G63" s="967"/>
      <c r="H63" s="968"/>
      <c r="I63" s="353"/>
      <c r="J63" s="969" t="s">
        <v>688</v>
      </c>
      <c r="K63" s="352" t="s">
        <v>233</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8.75" customHeight="1">
      <c r="A64" s="487"/>
      <c r="B64" s="524"/>
      <c r="C64" s="524"/>
      <c r="D64" s="524"/>
      <c r="E64" s="525"/>
      <c r="F64" s="524"/>
      <c r="G64" s="524"/>
      <c r="H64" s="526"/>
      <c r="I64" s="359"/>
      <c r="J64" s="969"/>
      <c r="K64" s="358">
        <f>IF(I65=0,0,IF(I63/I65&gt;1,1,ROUND(I63/I65,3)))</f>
        <v>0</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8.75" customHeight="1">
      <c r="A65" s="487"/>
      <c r="B65" s="1"/>
      <c r="C65" s="970" t="s">
        <v>962</v>
      </c>
      <c r="D65" s="970"/>
      <c r="E65" s="970"/>
      <c r="F65" s="970"/>
      <c r="G65" s="970"/>
      <c r="H65" s="971"/>
      <c r="I65" s="346"/>
      <c r="J65" s="969"/>
      <c r="K65" s="509"/>
    </row>
    <row r="66" spans="1:69" ht="11.25" customHeight="1">
      <c r="A66" s="487"/>
    </row>
    <row r="67" spans="1:69" ht="15" customHeight="1">
      <c r="A67" s="487"/>
      <c r="B67" s="881" t="s">
        <v>964</v>
      </c>
      <c r="C67" s="881"/>
      <c r="D67" s="881"/>
      <c r="E67" s="881"/>
      <c r="F67" s="530"/>
    </row>
    <row r="68" spans="1:69" ht="15" customHeight="1" thickBot="1">
      <c r="A68" s="487"/>
      <c r="B68" s="881"/>
      <c r="C68" s="881"/>
      <c r="D68" s="881"/>
      <c r="E68" s="881"/>
      <c r="F68" s="530"/>
      <c r="G68" s="357" t="s">
        <v>235</v>
      </c>
      <c r="I68" s="339" t="s">
        <v>161</v>
      </c>
    </row>
    <row r="69" spans="1:69" ht="18.75" customHeight="1" thickBot="1">
      <c r="A69" s="487"/>
      <c r="B69" s="965" t="s">
        <v>234</v>
      </c>
      <c r="C69" s="965"/>
      <c r="D69" s="966"/>
      <c r="E69" s="356"/>
      <c r="F69" s="535" t="s">
        <v>674</v>
      </c>
      <c r="G69" s="336">
        <f>K72</f>
        <v>0</v>
      </c>
      <c r="H69" s="535" t="s">
        <v>680</v>
      </c>
      <c r="I69" s="355">
        <v>0.3</v>
      </c>
      <c r="J69" s="535" t="s">
        <v>682</v>
      </c>
      <c r="K69" s="451">
        <f>ROUND(E69*G69*I69,0)</f>
        <v>0</v>
      </c>
      <c r="L69" s="447" t="s">
        <v>693</v>
      </c>
    </row>
    <row r="70" spans="1:69" ht="18.75" customHeight="1">
      <c r="A70" s="487"/>
      <c r="C70" s="530"/>
      <c r="D70" s="530"/>
      <c r="E70" s="354"/>
      <c r="F70" s="530"/>
      <c r="G70" s="509"/>
      <c r="H70" s="535"/>
      <c r="I70" s="342"/>
      <c r="J70" s="535"/>
      <c r="K70" s="509"/>
    </row>
    <row r="71" spans="1:69" ht="18.75" customHeight="1">
      <c r="A71" s="487"/>
      <c r="B71" s="967" t="s">
        <v>961</v>
      </c>
      <c r="C71" s="967"/>
      <c r="D71" s="967"/>
      <c r="E71" s="967"/>
      <c r="F71" s="967"/>
      <c r="G71" s="967"/>
      <c r="H71" s="968"/>
      <c r="I71" s="353"/>
      <c r="J71" s="969" t="s">
        <v>694</v>
      </c>
      <c r="K71" s="352" t="s">
        <v>233</v>
      </c>
    </row>
    <row r="72" spans="1:69" ht="18.75" customHeight="1">
      <c r="A72" s="487"/>
      <c r="B72" s="524"/>
      <c r="C72" s="524"/>
      <c r="D72" s="524"/>
      <c r="E72" s="525"/>
      <c r="F72" s="524"/>
      <c r="G72" s="524"/>
      <c r="H72" s="526"/>
      <c r="I72" s="348"/>
      <c r="J72" s="969"/>
      <c r="K72" s="347">
        <f>IF(I73=0,0,IF(I71/I73&gt;1,1,ROUND(I71/I73,3)))</f>
        <v>0</v>
      </c>
    </row>
    <row r="73" spans="1:69" ht="18.75" customHeight="1">
      <c r="A73" s="487"/>
      <c r="B73" s="1"/>
      <c r="C73" s="970" t="s">
        <v>962</v>
      </c>
      <c r="D73" s="970"/>
      <c r="E73" s="970"/>
      <c r="F73" s="970"/>
      <c r="G73" s="970"/>
      <c r="H73" s="971"/>
      <c r="I73" s="346"/>
      <c r="J73" s="969"/>
      <c r="K73" s="509"/>
    </row>
    <row r="74" spans="1:69" s="2" customFormat="1" ht="11.25" customHeight="1">
      <c r="A74" s="345"/>
      <c r="B74" s="343"/>
      <c r="C74" s="343"/>
      <c r="D74" s="343"/>
      <c r="E74" s="344"/>
      <c r="F74" s="343"/>
      <c r="G74" s="509"/>
      <c r="H74" s="341"/>
      <c r="I74" s="342"/>
      <c r="J74" s="341"/>
      <c r="K74" s="50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69" ht="18.75" customHeight="1">
      <c r="A75" s="487"/>
      <c r="B75" s="447" t="s">
        <v>775</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1.25" customHeight="1">
      <c r="A76" s="487"/>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c r="A77" s="487"/>
      <c r="B77" s="881" t="s">
        <v>960</v>
      </c>
      <c r="C77" s="881"/>
      <c r="D77" s="881"/>
      <c r="E77" s="881"/>
      <c r="F77" s="54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5" customHeight="1" thickBot="1">
      <c r="A78" s="487"/>
      <c r="B78" s="881"/>
      <c r="C78" s="881"/>
      <c r="D78" s="881"/>
      <c r="E78" s="881"/>
      <c r="F78" s="541"/>
      <c r="G78" s="357" t="s">
        <v>235</v>
      </c>
      <c r="I78" s="339" t="s">
        <v>161</v>
      </c>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thickBot="1">
      <c r="A79" s="487"/>
      <c r="B79" s="360"/>
      <c r="C79" s="360"/>
      <c r="D79" s="360"/>
      <c r="E79" s="356"/>
      <c r="F79" s="542" t="s">
        <v>93</v>
      </c>
      <c r="G79" s="336">
        <f>K82</f>
        <v>0</v>
      </c>
      <c r="H79" s="542" t="s">
        <v>93</v>
      </c>
      <c r="I79" s="355">
        <v>0.2</v>
      </c>
      <c r="J79" s="542" t="s">
        <v>96</v>
      </c>
      <c r="K79" s="451">
        <f>ROUND(E79*G79*I79,0)</f>
        <v>0</v>
      </c>
      <c r="L79" s="447" t="s">
        <v>779</v>
      </c>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8.75" customHeight="1">
      <c r="A80" s="487"/>
      <c r="C80" s="541"/>
      <c r="D80" s="541"/>
      <c r="E80" s="354"/>
      <c r="F80" s="541"/>
      <c r="G80" s="509"/>
      <c r="H80" s="542"/>
      <c r="I80" s="342"/>
      <c r="J80" s="542"/>
      <c r="K80" s="509"/>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487"/>
      <c r="B81" s="967" t="s">
        <v>961</v>
      </c>
      <c r="C81" s="967"/>
      <c r="D81" s="967"/>
      <c r="E81" s="967"/>
      <c r="F81" s="967"/>
      <c r="G81" s="967"/>
      <c r="H81" s="968"/>
      <c r="I81" s="353"/>
      <c r="J81" s="969" t="s">
        <v>579</v>
      </c>
      <c r="K81" s="352" t="s">
        <v>233</v>
      </c>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8.75" customHeight="1">
      <c r="A82" s="487"/>
      <c r="B82" s="524"/>
      <c r="C82" s="524"/>
      <c r="D82" s="524"/>
      <c r="E82" s="525"/>
      <c r="F82" s="524"/>
      <c r="G82" s="524"/>
      <c r="H82" s="526"/>
      <c r="I82" s="359"/>
      <c r="J82" s="969"/>
      <c r="K82" s="358">
        <f>IF(I83=0,0,IF(I81/I83&gt;1,1,ROUND(I81/I83,3)))</f>
        <v>0</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8.75" customHeight="1">
      <c r="A83" s="487"/>
      <c r="B83" s="1"/>
      <c r="C83" s="970" t="s">
        <v>962</v>
      </c>
      <c r="D83" s="970"/>
      <c r="E83" s="970"/>
      <c r="F83" s="970"/>
      <c r="G83" s="970"/>
      <c r="H83" s="971"/>
      <c r="I83" s="346"/>
      <c r="J83" s="969"/>
      <c r="K83" s="509"/>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1.25" customHeight="1">
      <c r="A84" s="487"/>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A85" s="487"/>
      <c r="B85" s="881" t="s">
        <v>1528</v>
      </c>
      <c r="C85" s="881"/>
      <c r="D85" s="881"/>
      <c r="E85" s="881"/>
      <c r="F85" s="54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A86" s="561"/>
      <c r="B86" s="881"/>
      <c r="C86" s="881"/>
      <c r="D86" s="881"/>
      <c r="E86" s="881"/>
      <c r="F86" s="643"/>
      <c r="G86" s="568"/>
      <c r="H86" s="568"/>
      <c r="J86" s="568"/>
      <c r="K86" s="568"/>
      <c r="L86" s="568"/>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thickBot="1">
      <c r="A87" s="487"/>
      <c r="B87" s="881"/>
      <c r="C87" s="881"/>
      <c r="D87" s="881"/>
      <c r="E87" s="881"/>
      <c r="F87" s="541"/>
      <c r="G87" s="357" t="s">
        <v>235</v>
      </c>
      <c r="I87" s="339" t="s">
        <v>161</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8.75" customHeight="1" thickBot="1">
      <c r="A88" s="487"/>
      <c r="B88" s="965" t="s">
        <v>234</v>
      </c>
      <c r="C88" s="965"/>
      <c r="D88" s="966"/>
      <c r="E88" s="356"/>
      <c r="F88" s="542" t="s">
        <v>93</v>
      </c>
      <c r="G88" s="336">
        <f>K91</f>
        <v>0</v>
      </c>
      <c r="H88" s="542" t="s">
        <v>93</v>
      </c>
      <c r="I88" s="355">
        <v>0.2</v>
      </c>
      <c r="J88" s="542" t="s">
        <v>96</v>
      </c>
      <c r="K88" s="451">
        <f>ROUND(E88*G88*I88,0)</f>
        <v>0</v>
      </c>
      <c r="L88" s="447" t="s">
        <v>780</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8.75" customHeight="1">
      <c r="A89" s="487"/>
      <c r="C89" s="541"/>
      <c r="D89" s="541"/>
      <c r="E89" s="354"/>
      <c r="F89" s="541"/>
      <c r="G89" s="509"/>
      <c r="H89" s="542"/>
      <c r="I89" s="342"/>
      <c r="J89" s="542"/>
      <c r="K89" s="509"/>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8.75" customHeight="1">
      <c r="A90" s="487"/>
      <c r="B90" s="967" t="s">
        <v>961</v>
      </c>
      <c r="C90" s="967"/>
      <c r="D90" s="967"/>
      <c r="E90" s="967"/>
      <c r="F90" s="967"/>
      <c r="G90" s="967"/>
      <c r="H90" s="968"/>
      <c r="I90" s="353"/>
      <c r="J90" s="969" t="s">
        <v>579</v>
      </c>
      <c r="K90" s="352" t="s">
        <v>233</v>
      </c>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8.75" customHeight="1">
      <c r="A91" s="487"/>
      <c r="B91" s="524"/>
      <c r="C91" s="524"/>
      <c r="D91" s="524"/>
      <c r="E91" s="525"/>
      <c r="F91" s="524"/>
      <c r="G91" s="524"/>
      <c r="H91" s="526"/>
      <c r="I91" s="359"/>
      <c r="J91" s="969"/>
      <c r="K91" s="358">
        <f>IF(I92=0,0,IF(I90/I92&gt;1,1,ROUND(I90/I92,3)))</f>
        <v>0</v>
      </c>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8.75" customHeight="1">
      <c r="A92" s="487"/>
      <c r="B92" s="1"/>
      <c r="C92" s="970" t="s">
        <v>962</v>
      </c>
      <c r="D92" s="970"/>
      <c r="E92" s="970"/>
      <c r="F92" s="970"/>
      <c r="G92" s="970"/>
      <c r="H92" s="971"/>
      <c r="I92" s="346"/>
      <c r="J92" s="969"/>
      <c r="K92" s="509"/>
    </row>
    <row r="93" spans="1:69" ht="11.25" customHeight="1">
      <c r="A93" s="487"/>
    </row>
    <row r="94" spans="1:69" ht="15" customHeight="1">
      <c r="A94" s="487"/>
      <c r="B94" s="881" t="s">
        <v>964</v>
      </c>
      <c r="C94" s="881"/>
      <c r="D94" s="881"/>
      <c r="E94" s="881"/>
      <c r="F94" s="541"/>
    </row>
    <row r="95" spans="1:69" ht="15" customHeight="1" thickBot="1">
      <c r="A95" s="487"/>
      <c r="B95" s="881"/>
      <c r="C95" s="881"/>
      <c r="D95" s="881"/>
      <c r="E95" s="881"/>
      <c r="F95" s="541"/>
      <c r="G95" s="357" t="s">
        <v>235</v>
      </c>
      <c r="I95" s="339" t="s">
        <v>161</v>
      </c>
    </row>
    <row r="96" spans="1:69" ht="18.75" customHeight="1" thickBot="1">
      <c r="A96" s="487"/>
      <c r="B96" s="965" t="s">
        <v>234</v>
      </c>
      <c r="C96" s="965"/>
      <c r="D96" s="966"/>
      <c r="E96" s="356"/>
      <c r="F96" s="542" t="s">
        <v>93</v>
      </c>
      <c r="G96" s="336">
        <f>K99</f>
        <v>0</v>
      </c>
      <c r="H96" s="542" t="s">
        <v>93</v>
      </c>
      <c r="I96" s="355">
        <v>0.2</v>
      </c>
      <c r="J96" s="542" t="s">
        <v>96</v>
      </c>
      <c r="K96" s="451">
        <f>ROUND(E96*G96*I96,0)</f>
        <v>0</v>
      </c>
      <c r="L96" s="447" t="s">
        <v>781</v>
      </c>
    </row>
    <row r="97" spans="1:69" ht="18.75" customHeight="1">
      <c r="A97" s="487"/>
      <c r="C97" s="541"/>
      <c r="D97" s="541"/>
      <c r="E97" s="354"/>
      <c r="F97" s="541"/>
      <c r="G97" s="509"/>
      <c r="H97" s="542"/>
      <c r="I97" s="342"/>
      <c r="J97" s="542"/>
      <c r="K97" s="509"/>
    </row>
    <row r="98" spans="1:69" ht="18.75" customHeight="1">
      <c r="A98" s="487"/>
      <c r="B98" s="967" t="s">
        <v>961</v>
      </c>
      <c r="C98" s="967"/>
      <c r="D98" s="967"/>
      <c r="E98" s="967"/>
      <c r="F98" s="967"/>
      <c r="G98" s="967"/>
      <c r="H98" s="968"/>
      <c r="I98" s="353"/>
      <c r="J98" s="969" t="s">
        <v>579</v>
      </c>
      <c r="K98" s="352" t="s">
        <v>233</v>
      </c>
    </row>
    <row r="99" spans="1:69" ht="18.75" customHeight="1">
      <c r="A99" s="487"/>
      <c r="B99" s="524"/>
      <c r="C99" s="524"/>
      <c r="D99" s="524"/>
      <c r="E99" s="525"/>
      <c r="F99" s="524"/>
      <c r="G99" s="524"/>
      <c r="H99" s="526"/>
      <c r="I99" s="348"/>
      <c r="J99" s="969"/>
      <c r="K99" s="347">
        <f>IF(I100=0,0,IF(I98/I100&gt;1,1,ROUND(I98/I100,3)))</f>
        <v>0</v>
      </c>
    </row>
    <row r="100" spans="1:69" ht="18.75" customHeight="1">
      <c r="A100" s="487"/>
      <c r="B100" s="1"/>
      <c r="C100" s="970" t="s">
        <v>962</v>
      </c>
      <c r="D100" s="970"/>
      <c r="E100" s="970"/>
      <c r="F100" s="970"/>
      <c r="G100" s="970"/>
      <c r="H100" s="971"/>
      <c r="I100" s="346"/>
      <c r="J100" s="969"/>
      <c r="K100" s="509"/>
    </row>
    <row r="101" spans="1:69" s="2" customFormat="1" ht="11.25" customHeight="1">
      <c r="A101" s="345"/>
      <c r="B101" s="343"/>
      <c r="C101" s="343"/>
      <c r="D101" s="343"/>
      <c r="E101" s="344"/>
      <c r="F101" s="343"/>
      <c r="G101" s="509"/>
      <c r="H101" s="341"/>
      <c r="I101" s="342"/>
      <c r="J101" s="341"/>
      <c r="K101" s="50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c r="BM101" s="339"/>
      <c r="BN101" s="339"/>
      <c r="BO101" s="339"/>
      <c r="BP101" s="339"/>
      <c r="BQ101" s="339"/>
    </row>
  </sheetData>
  <mergeCells count="54">
    <mergeCell ref="B96:D96"/>
    <mergeCell ref="B98:H98"/>
    <mergeCell ref="J98:J100"/>
    <mergeCell ref="C100:H100"/>
    <mergeCell ref="B88:D88"/>
    <mergeCell ref="B90:H90"/>
    <mergeCell ref="J90:J92"/>
    <mergeCell ref="C92:H92"/>
    <mergeCell ref="B94:E95"/>
    <mergeCell ref="B77:E78"/>
    <mergeCell ref="B81:H81"/>
    <mergeCell ref="J81:J83"/>
    <mergeCell ref="C83:H83"/>
    <mergeCell ref="B85:E87"/>
    <mergeCell ref="A1:B1"/>
    <mergeCell ref="C1:E1"/>
    <mergeCell ref="J1:L1"/>
    <mergeCell ref="B7:E8"/>
    <mergeCell ref="B11:H11"/>
    <mergeCell ref="J11:J13"/>
    <mergeCell ref="C13:H13"/>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scale="85" fitToHeight="0" orientation="portrait" r:id="rId1"/>
  <headerFooter alignWithMargins="0"/>
  <rowBreaks count="1" manualBreakCount="1">
    <brk id="48"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Q155"/>
  <sheetViews>
    <sheetView showGridLines="0" view="pageBreakPreview" zoomScaleNormal="100" zoomScaleSheetLayoutView="100" workbookViewId="0"/>
  </sheetViews>
  <sheetFormatPr defaultColWidth="9" defaultRowHeight="18.75" customHeight="1"/>
  <cols>
    <col min="1" max="1" width="3.77734375" style="303" customWidth="1"/>
    <col min="2" max="2" width="5" style="303" customWidth="1"/>
    <col min="3" max="3" width="7.44140625" style="303" bestFit="1" customWidth="1"/>
    <col min="4" max="4" width="3" style="303" bestFit="1" customWidth="1"/>
    <col min="5" max="5" width="12" style="303" customWidth="1"/>
    <col min="6" max="6" width="11.88671875" style="338" customWidth="1"/>
    <col min="7" max="7" width="2.21875" style="303" bestFit="1" customWidth="1"/>
    <col min="8" max="8" width="13.88671875" style="339" customWidth="1"/>
    <col min="9" max="9" width="2.21875" style="303" bestFit="1" customWidth="1"/>
    <col min="10" max="10" width="11.88671875" style="338" customWidth="1"/>
    <col min="11" max="11" width="3.109375" style="303" customWidth="1"/>
    <col min="12" max="12" width="4.21875" style="303" customWidth="1"/>
    <col min="13" max="69" width="9" style="303"/>
    <col min="70" max="16384" width="9" style="1"/>
  </cols>
  <sheetData>
    <row r="1" spans="1:69" ht="18.75" customHeight="1">
      <c r="A1" s="329" t="s">
        <v>572</v>
      </c>
      <c r="B1" s="369" t="s">
        <v>665</v>
      </c>
      <c r="C1" s="369"/>
      <c r="D1" s="369"/>
      <c r="E1" s="369"/>
      <c r="F1" s="370"/>
      <c r="G1" s="369"/>
      <c r="H1" s="340"/>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9" customHeight="1">
      <c r="A2" s="329"/>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329"/>
      <c r="B3" s="892" t="s">
        <v>112</v>
      </c>
      <c r="C3" s="893"/>
      <c r="D3" s="892" t="s">
        <v>111</v>
      </c>
      <c r="E3" s="893"/>
      <c r="F3" s="326" t="s">
        <v>110</v>
      </c>
      <c r="G3" s="313"/>
      <c r="H3" s="367" t="s">
        <v>109</v>
      </c>
      <c r="I3" s="313"/>
      <c r="J3" s="326" t="s">
        <v>3</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 customHeight="1">
      <c r="A4" s="329"/>
      <c r="B4" s="324"/>
      <c r="C4" s="323"/>
      <c r="D4" s="322"/>
      <c r="E4" s="321"/>
      <c r="F4" s="320"/>
      <c r="G4" s="319"/>
      <c r="H4" s="334"/>
      <c r="I4" s="319"/>
      <c r="J4" s="318" t="s">
        <v>533</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 customHeight="1">
      <c r="B5" s="22">
        <v>1</v>
      </c>
      <c r="C5" s="23" t="s">
        <v>99</v>
      </c>
      <c r="D5" s="851"/>
      <c r="E5" s="852"/>
      <c r="F5" s="19"/>
      <c r="G5" s="18" t="s">
        <v>695</v>
      </c>
      <c r="H5" s="422">
        <v>6.5000000000000002E-2</v>
      </c>
      <c r="I5" s="18" t="s">
        <v>696</v>
      </c>
      <c r="J5" s="17">
        <f t="shared" ref="J5:J10" si="0">ROUND(F5*H5,0)</f>
        <v>0</v>
      </c>
      <c r="K5" s="9" t="s">
        <v>197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 customHeight="1">
      <c r="B6" s="22">
        <v>2</v>
      </c>
      <c r="C6" s="23" t="s">
        <v>97</v>
      </c>
      <c r="D6" s="851"/>
      <c r="E6" s="852"/>
      <c r="F6" s="19"/>
      <c r="G6" s="18" t="s">
        <v>695</v>
      </c>
      <c r="H6" s="422">
        <v>0.13</v>
      </c>
      <c r="I6" s="18" t="s">
        <v>696</v>
      </c>
      <c r="J6" s="17">
        <f t="shared" si="0"/>
        <v>0</v>
      </c>
      <c r="K6" s="9" t="s">
        <v>196</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B7" s="22">
        <v>3</v>
      </c>
      <c r="C7" s="20" t="s">
        <v>484</v>
      </c>
      <c r="D7" s="851"/>
      <c r="E7" s="852"/>
      <c r="F7" s="19"/>
      <c r="G7" s="18" t="s">
        <v>695</v>
      </c>
      <c r="H7" s="422">
        <v>0.192</v>
      </c>
      <c r="I7" s="18" t="s">
        <v>696</v>
      </c>
      <c r="J7" s="17">
        <f t="shared" si="0"/>
        <v>0</v>
      </c>
      <c r="K7" s="9" t="s">
        <v>195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22">
        <v>4</v>
      </c>
      <c r="C8" s="20" t="s">
        <v>506</v>
      </c>
      <c r="D8" s="851"/>
      <c r="E8" s="852"/>
      <c r="F8" s="19"/>
      <c r="G8" s="18" t="s">
        <v>695</v>
      </c>
      <c r="H8" s="422">
        <v>0.38200000000000001</v>
      </c>
      <c r="I8" s="18" t="s">
        <v>696</v>
      </c>
      <c r="J8" s="17">
        <f t="shared" si="0"/>
        <v>0</v>
      </c>
      <c r="K8" s="9" t="s">
        <v>194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22">
        <v>5</v>
      </c>
      <c r="C9" s="20" t="s">
        <v>583</v>
      </c>
      <c r="D9" s="851"/>
      <c r="E9" s="852"/>
      <c r="F9" s="19"/>
      <c r="G9" s="18" t="s">
        <v>695</v>
      </c>
      <c r="H9" s="422">
        <v>0.42099999999999999</v>
      </c>
      <c r="I9" s="18" t="s">
        <v>696</v>
      </c>
      <c r="J9" s="17">
        <f t="shared" si="0"/>
        <v>0</v>
      </c>
      <c r="K9" s="9" t="s">
        <v>193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22">
        <v>6</v>
      </c>
      <c r="C10" s="20" t="s">
        <v>649</v>
      </c>
      <c r="D10" s="851"/>
      <c r="E10" s="852"/>
      <c r="F10" s="19"/>
      <c r="G10" s="18" t="s">
        <v>695</v>
      </c>
      <c r="H10" s="422">
        <v>0.46</v>
      </c>
      <c r="I10" s="18" t="s">
        <v>696</v>
      </c>
      <c r="J10" s="17">
        <f t="shared" si="0"/>
        <v>0</v>
      </c>
      <c r="K10" s="9" t="s">
        <v>167</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22">
        <v>7</v>
      </c>
      <c r="C11" s="20" t="s">
        <v>712</v>
      </c>
      <c r="D11" s="851"/>
      <c r="E11" s="852"/>
      <c r="F11" s="19"/>
      <c r="G11" s="18" t="s">
        <v>695</v>
      </c>
      <c r="H11" s="422">
        <v>0.5</v>
      </c>
      <c r="I11" s="18" t="s">
        <v>696</v>
      </c>
      <c r="J11" s="17">
        <f>ROUND(F11*H11,0)</f>
        <v>0</v>
      </c>
      <c r="K11" s="9" t="s">
        <v>166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A12" s="447"/>
      <c r="B12" s="22">
        <v>8</v>
      </c>
      <c r="C12" s="20" t="s">
        <v>788</v>
      </c>
      <c r="D12" s="851"/>
      <c r="E12" s="852"/>
      <c r="F12" s="19"/>
      <c r="G12" s="18" t="s">
        <v>695</v>
      </c>
      <c r="H12" s="422">
        <v>0.5</v>
      </c>
      <c r="I12" s="18" t="s">
        <v>696</v>
      </c>
      <c r="J12" s="17">
        <f>ROUND(F12*H12,0)</f>
        <v>0</v>
      </c>
      <c r="K12" s="9" t="s">
        <v>165</v>
      </c>
      <c r="L12" s="447"/>
      <c r="M12" s="447"/>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B13" s="21">
        <v>9</v>
      </c>
      <c r="C13" s="20" t="s">
        <v>832</v>
      </c>
      <c r="D13" s="851"/>
      <c r="E13" s="852"/>
      <c r="F13" s="19"/>
      <c r="G13" s="18" t="s">
        <v>695</v>
      </c>
      <c r="H13" s="422">
        <v>0.5</v>
      </c>
      <c r="I13" s="18" t="s">
        <v>696</v>
      </c>
      <c r="J13" s="17">
        <f>ROUND(F13*H13,0)</f>
        <v>0</v>
      </c>
      <c r="K13" s="9" t="s">
        <v>164</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5" customHeight="1" thickBot="1">
      <c r="A14" s="447"/>
      <c r="B14" s="21">
        <v>10</v>
      </c>
      <c r="C14" s="20" t="s">
        <v>969</v>
      </c>
      <c r="D14" s="851"/>
      <c r="E14" s="852"/>
      <c r="F14" s="19"/>
      <c r="G14" s="18" t="s">
        <v>93</v>
      </c>
      <c r="H14" s="422">
        <v>0.5</v>
      </c>
      <c r="I14" s="18" t="s">
        <v>96</v>
      </c>
      <c r="J14" s="17">
        <f>ROUND(F14*H14,0)</f>
        <v>0</v>
      </c>
      <c r="K14" s="9" t="s">
        <v>836</v>
      </c>
      <c r="L14" s="447"/>
      <c r="M14" s="447"/>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B15" s="309"/>
      <c r="C15" s="310"/>
      <c r="D15" s="309"/>
      <c r="E15" s="309"/>
      <c r="F15" s="307"/>
      <c r="G15" s="308"/>
      <c r="H15" s="853" t="s">
        <v>837</v>
      </c>
      <c r="I15" s="854"/>
      <c r="J15" s="304"/>
      <c r="K15" s="30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thickBot="1">
      <c r="B16" s="301"/>
      <c r="C16" s="301"/>
      <c r="D16" s="301"/>
      <c r="E16" s="301"/>
      <c r="F16" s="332"/>
      <c r="G16" s="301"/>
      <c r="H16" s="889" t="s">
        <v>94</v>
      </c>
      <c r="I16" s="890"/>
      <c r="J16" s="302">
        <f>SUM(J5:J14)</f>
        <v>0</v>
      </c>
      <c r="K16" s="301" t="s">
        <v>782</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3.5" customHeight="1">
      <c r="K17" s="30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329" t="s">
        <v>565</v>
      </c>
      <c r="B18" s="303" t="s">
        <v>617</v>
      </c>
      <c r="K18" s="30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9" customHeight="1">
      <c r="A19" s="329"/>
      <c r="K19" s="30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329"/>
      <c r="B20" s="892" t="s">
        <v>112</v>
      </c>
      <c r="C20" s="893"/>
      <c r="D20" s="892" t="s">
        <v>111</v>
      </c>
      <c r="E20" s="893"/>
      <c r="F20" s="459" t="s">
        <v>110</v>
      </c>
      <c r="G20" s="531"/>
      <c r="H20" s="457" t="s">
        <v>109</v>
      </c>
      <c r="I20" s="531"/>
      <c r="J20" s="459" t="s">
        <v>3</v>
      </c>
      <c r="K20" s="52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329"/>
      <c r="B21" s="492"/>
      <c r="C21" s="533"/>
      <c r="D21" s="460"/>
      <c r="E21" s="534"/>
      <c r="F21" s="320"/>
      <c r="G21" s="532"/>
      <c r="H21" s="464"/>
      <c r="I21" s="532"/>
      <c r="J21" s="466" t="s">
        <v>697</v>
      </c>
      <c r="K21" s="52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B22" s="424">
        <v>1</v>
      </c>
      <c r="C22" s="423" t="s">
        <v>611</v>
      </c>
      <c r="D22" s="977"/>
      <c r="E22" s="978"/>
      <c r="F22" s="19"/>
      <c r="G22" s="425" t="s">
        <v>695</v>
      </c>
      <c r="H22" s="422">
        <v>4.2999999999999997E-2</v>
      </c>
      <c r="I22" s="425" t="s">
        <v>696</v>
      </c>
      <c r="J22" s="17">
        <f t="shared" ref="J22:J34" si="1">ROUND(F22*H22,0)</f>
        <v>0</v>
      </c>
      <c r="K22" s="9" t="s">
        <v>698</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B23" s="22">
        <v>2</v>
      </c>
      <c r="C23" s="423" t="s">
        <v>612</v>
      </c>
      <c r="D23" s="851"/>
      <c r="E23" s="852"/>
      <c r="F23" s="19"/>
      <c r="G23" s="18" t="s">
        <v>695</v>
      </c>
      <c r="H23" s="422">
        <v>0.09</v>
      </c>
      <c r="I23" s="18" t="s">
        <v>696</v>
      </c>
      <c r="J23" s="17">
        <f t="shared" si="1"/>
        <v>0</v>
      </c>
      <c r="K23" s="9" t="s">
        <v>699</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B24" s="22">
        <v>3</v>
      </c>
      <c r="C24" s="423" t="s">
        <v>613</v>
      </c>
      <c r="D24" s="851"/>
      <c r="E24" s="852"/>
      <c r="F24" s="19"/>
      <c r="G24" s="18" t="s">
        <v>695</v>
      </c>
      <c r="H24" s="422">
        <v>0.13200000000000001</v>
      </c>
      <c r="I24" s="18" t="s">
        <v>696</v>
      </c>
      <c r="J24" s="17">
        <f t="shared" si="1"/>
        <v>0</v>
      </c>
      <c r="K24" s="9" t="s">
        <v>700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B25" s="22">
        <v>4</v>
      </c>
      <c r="C25" s="423" t="s">
        <v>614</v>
      </c>
      <c r="D25" s="851"/>
      <c r="E25" s="852"/>
      <c r="F25" s="19"/>
      <c r="G25" s="18" t="s">
        <v>695</v>
      </c>
      <c r="H25" s="422">
        <v>0.17899999999999999</v>
      </c>
      <c r="I25" s="18" t="s">
        <v>696</v>
      </c>
      <c r="J25" s="17">
        <f t="shared" si="1"/>
        <v>0</v>
      </c>
      <c r="K25" s="9" t="s">
        <v>701</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B26" s="22">
        <v>5</v>
      </c>
      <c r="C26" s="423" t="s">
        <v>615</v>
      </c>
      <c r="D26" s="851"/>
      <c r="E26" s="852"/>
      <c r="F26" s="19"/>
      <c r="G26" s="18" t="s">
        <v>695</v>
      </c>
      <c r="H26" s="422">
        <v>0.221</v>
      </c>
      <c r="I26" s="18" t="s">
        <v>696</v>
      </c>
      <c r="J26" s="17">
        <f t="shared" si="1"/>
        <v>0</v>
      </c>
      <c r="K26" s="9" t="s">
        <v>702</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c r="B27" s="22">
        <v>6</v>
      </c>
      <c r="C27" s="423" t="s">
        <v>616</v>
      </c>
      <c r="D27" s="851"/>
      <c r="E27" s="852"/>
      <c r="F27" s="19"/>
      <c r="G27" s="18" t="s">
        <v>695</v>
      </c>
      <c r="H27" s="422">
        <v>0.26300000000000001</v>
      </c>
      <c r="I27" s="18" t="s">
        <v>696</v>
      </c>
      <c r="J27" s="17">
        <f t="shared" si="1"/>
        <v>0</v>
      </c>
      <c r="K27" s="9" t="s">
        <v>703</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c r="B28" s="22">
        <v>7</v>
      </c>
      <c r="C28" s="423" t="s">
        <v>499</v>
      </c>
      <c r="D28" s="851"/>
      <c r="E28" s="852"/>
      <c r="F28" s="19"/>
      <c r="G28" s="18" t="s">
        <v>695</v>
      </c>
      <c r="H28" s="422">
        <v>0.30299999999999999</v>
      </c>
      <c r="I28" s="18" t="s">
        <v>696</v>
      </c>
      <c r="J28" s="17">
        <f t="shared" si="1"/>
        <v>0</v>
      </c>
      <c r="K28" s="9" t="s">
        <v>704</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B29" s="22">
        <v>8</v>
      </c>
      <c r="C29" s="423" t="s">
        <v>525</v>
      </c>
      <c r="D29" s="851"/>
      <c r="E29" s="852"/>
      <c r="F29" s="19"/>
      <c r="G29" s="18" t="s">
        <v>695</v>
      </c>
      <c r="H29" s="422">
        <v>0.34200000000000003</v>
      </c>
      <c r="I29" s="18" t="s">
        <v>696</v>
      </c>
      <c r="J29" s="17">
        <f t="shared" si="1"/>
        <v>0</v>
      </c>
      <c r="K29" s="9" t="s">
        <v>705</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c r="B30" s="21">
        <v>9</v>
      </c>
      <c r="C30" s="423" t="s">
        <v>584</v>
      </c>
      <c r="D30" s="851"/>
      <c r="E30" s="852"/>
      <c r="F30" s="19"/>
      <c r="G30" s="18" t="s">
        <v>695</v>
      </c>
      <c r="H30" s="422">
        <v>0.38200000000000001</v>
      </c>
      <c r="I30" s="18" t="s">
        <v>696</v>
      </c>
      <c r="J30" s="17">
        <f t="shared" si="1"/>
        <v>0</v>
      </c>
      <c r="K30" s="9" t="s">
        <v>706</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 customHeight="1">
      <c r="B31" s="22">
        <v>10</v>
      </c>
      <c r="C31" s="423" t="s">
        <v>583</v>
      </c>
      <c r="D31" s="851"/>
      <c r="E31" s="852"/>
      <c r="F31" s="19"/>
      <c r="G31" s="18" t="s">
        <v>695</v>
      </c>
      <c r="H31" s="422">
        <v>0.46100000000000002</v>
      </c>
      <c r="I31" s="18" t="s">
        <v>696</v>
      </c>
      <c r="J31" s="17">
        <f t="shared" si="1"/>
        <v>0</v>
      </c>
      <c r="K31" s="9" t="s">
        <v>707</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5" customHeight="1">
      <c r="B32" s="21">
        <v>11</v>
      </c>
      <c r="C32" s="423" t="s">
        <v>649</v>
      </c>
      <c r="D32" s="851"/>
      <c r="E32" s="852"/>
      <c r="F32" s="19"/>
      <c r="G32" s="18" t="s">
        <v>695</v>
      </c>
      <c r="H32" s="422">
        <v>0.48</v>
      </c>
      <c r="I32" s="18" t="s">
        <v>696</v>
      </c>
      <c r="J32" s="17">
        <f t="shared" si="1"/>
        <v>0</v>
      </c>
      <c r="K32" s="9" t="s">
        <v>708</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447"/>
      <c r="B33" s="21">
        <v>12</v>
      </c>
      <c r="C33" s="20" t="s">
        <v>712</v>
      </c>
      <c r="D33" s="851"/>
      <c r="E33" s="852"/>
      <c r="F33" s="19"/>
      <c r="G33" s="18" t="s">
        <v>695</v>
      </c>
      <c r="H33" s="422">
        <v>0.5</v>
      </c>
      <c r="I33" s="18" t="s">
        <v>696</v>
      </c>
      <c r="J33" s="17">
        <f>ROUND(F33*H33,0)</f>
        <v>0</v>
      </c>
      <c r="K33" s="9" t="s">
        <v>709</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c r="B34" s="21">
        <v>13</v>
      </c>
      <c r="C34" s="20" t="s">
        <v>788</v>
      </c>
      <c r="D34" s="851"/>
      <c r="E34" s="852"/>
      <c r="F34" s="19"/>
      <c r="G34" s="18" t="s">
        <v>695</v>
      </c>
      <c r="H34" s="422">
        <v>0.5</v>
      </c>
      <c r="I34" s="18" t="s">
        <v>696</v>
      </c>
      <c r="J34" s="17">
        <f t="shared" si="1"/>
        <v>0</v>
      </c>
      <c r="K34" s="9" t="s">
        <v>710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A35" s="447"/>
      <c r="B35" s="21">
        <v>14</v>
      </c>
      <c r="C35" s="20" t="s">
        <v>832</v>
      </c>
      <c r="D35" s="851"/>
      <c r="E35" s="852"/>
      <c r="F35" s="19"/>
      <c r="G35" s="18" t="s">
        <v>695</v>
      </c>
      <c r="H35" s="422">
        <v>0.5</v>
      </c>
      <c r="I35" s="18" t="s">
        <v>696</v>
      </c>
      <c r="J35" s="17">
        <f>ROUND(F35*H35,0)</f>
        <v>0</v>
      </c>
      <c r="K35" s="9" t="s">
        <v>711</v>
      </c>
      <c r="L35" s="447"/>
      <c r="M35" s="447"/>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thickBot="1">
      <c r="A36" s="447"/>
      <c r="B36" s="21">
        <v>15</v>
      </c>
      <c r="C36" s="20" t="s">
        <v>969</v>
      </c>
      <c r="D36" s="851"/>
      <c r="E36" s="852"/>
      <c r="F36" s="19"/>
      <c r="G36" s="18" t="s">
        <v>93</v>
      </c>
      <c r="H36" s="422">
        <v>0.5</v>
      </c>
      <c r="I36" s="18" t="s">
        <v>96</v>
      </c>
      <c r="J36" s="17">
        <f>ROUND(F36*H36,0)</f>
        <v>0</v>
      </c>
      <c r="K36" s="9" t="s">
        <v>787</v>
      </c>
      <c r="L36" s="447"/>
      <c r="M36" s="447"/>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15"/>
      <c r="C37" s="16"/>
      <c r="D37" s="15"/>
      <c r="E37" s="15"/>
      <c r="F37" s="14"/>
      <c r="G37" s="13"/>
      <c r="H37" s="853" t="s">
        <v>868</v>
      </c>
      <c r="I37" s="854"/>
      <c r="J37" s="11"/>
      <c r="K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thickBot="1">
      <c r="B38" s="301"/>
      <c r="C38" s="301"/>
      <c r="D38" s="301"/>
      <c r="E38" s="301"/>
      <c r="F38" s="332"/>
      <c r="G38" s="301"/>
      <c r="H38" s="889" t="s">
        <v>94</v>
      </c>
      <c r="I38" s="890"/>
      <c r="J38" s="302">
        <f>SUM(J22:J36)</f>
        <v>0</v>
      </c>
      <c r="K38" s="301" t="s">
        <v>783</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3.5" customHeight="1">
      <c r="H39" s="342"/>
      <c r="I39" s="342"/>
      <c r="J39" s="368"/>
      <c r="K39" s="30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8.75" customHeight="1">
      <c r="A40" s="329" t="s">
        <v>558</v>
      </c>
      <c r="B40" s="303" t="s">
        <v>666</v>
      </c>
      <c r="K40" s="30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9" customHeight="1">
      <c r="A41" s="329"/>
      <c r="K41" s="30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8.75" customHeight="1">
      <c r="A42" s="329"/>
      <c r="B42" s="892" t="s">
        <v>112</v>
      </c>
      <c r="C42" s="893"/>
      <c r="D42" s="892" t="s">
        <v>111</v>
      </c>
      <c r="E42" s="893"/>
      <c r="F42" s="459" t="s">
        <v>110</v>
      </c>
      <c r="G42" s="531"/>
      <c r="H42" s="457" t="s">
        <v>109</v>
      </c>
      <c r="I42" s="531"/>
      <c r="J42" s="459" t="s">
        <v>3</v>
      </c>
      <c r="K42" s="30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A43" s="329"/>
      <c r="B43" s="492"/>
      <c r="C43" s="533"/>
      <c r="D43" s="460"/>
      <c r="E43" s="534"/>
      <c r="F43" s="320"/>
      <c r="G43" s="532"/>
      <c r="H43" s="464"/>
      <c r="I43" s="532"/>
      <c r="J43" s="466" t="s">
        <v>697</v>
      </c>
      <c r="K43" s="30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22">
        <v>1</v>
      </c>
      <c r="C44" s="23" t="s">
        <v>99</v>
      </c>
      <c r="D44" s="851"/>
      <c r="E44" s="852"/>
      <c r="F44" s="19"/>
      <c r="G44" s="18" t="s">
        <v>695</v>
      </c>
      <c r="H44" s="422">
        <v>6.5000000000000002E-2</v>
      </c>
      <c r="I44" s="18" t="s">
        <v>696</v>
      </c>
      <c r="J44" s="17">
        <f t="shared" ref="J44:J50" si="2">ROUND(F44*H44,0)</f>
        <v>0</v>
      </c>
      <c r="K44" s="9" t="s">
        <v>197</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22">
        <v>2</v>
      </c>
      <c r="C45" s="23" t="s">
        <v>97</v>
      </c>
      <c r="D45" s="851"/>
      <c r="E45" s="852"/>
      <c r="F45" s="19"/>
      <c r="G45" s="18" t="s">
        <v>695</v>
      </c>
      <c r="H45" s="422">
        <v>0.13</v>
      </c>
      <c r="I45" s="18" t="s">
        <v>696</v>
      </c>
      <c r="J45" s="17">
        <f t="shared" si="2"/>
        <v>0</v>
      </c>
      <c r="K45" s="9" t="s">
        <v>196</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22">
        <v>3</v>
      </c>
      <c r="C46" s="20" t="s">
        <v>484</v>
      </c>
      <c r="D46" s="851"/>
      <c r="E46" s="852"/>
      <c r="F46" s="19"/>
      <c r="G46" s="18" t="s">
        <v>695</v>
      </c>
      <c r="H46" s="422">
        <v>0.192</v>
      </c>
      <c r="I46" s="18" t="s">
        <v>696</v>
      </c>
      <c r="J46" s="17">
        <f t="shared" si="2"/>
        <v>0</v>
      </c>
      <c r="K46" s="9" t="s">
        <v>195</v>
      </c>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22">
        <v>4</v>
      </c>
      <c r="C47" s="20" t="s">
        <v>506</v>
      </c>
      <c r="D47" s="851"/>
      <c r="E47" s="852"/>
      <c r="F47" s="19"/>
      <c r="G47" s="18" t="s">
        <v>695</v>
      </c>
      <c r="H47" s="422">
        <v>0.38200000000000001</v>
      </c>
      <c r="I47" s="18" t="s">
        <v>696</v>
      </c>
      <c r="J47" s="17">
        <f t="shared" si="2"/>
        <v>0</v>
      </c>
      <c r="K47" s="9" t="s">
        <v>194</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22">
        <v>5</v>
      </c>
      <c r="C48" s="20" t="s">
        <v>583</v>
      </c>
      <c r="D48" s="851"/>
      <c r="E48" s="852"/>
      <c r="F48" s="19"/>
      <c r="G48" s="18" t="s">
        <v>695</v>
      </c>
      <c r="H48" s="422">
        <v>0.42099999999999999</v>
      </c>
      <c r="I48" s="18" t="s">
        <v>696</v>
      </c>
      <c r="J48" s="17">
        <f t="shared" si="2"/>
        <v>0</v>
      </c>
      <c r="K48" s="9" t="s">
        <v>193</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c r="B49" s="21">
        <v>6</v>
      </c>
      <c r="C49" s="20" t="s">
        <v>649</v>
      </c>
      <c r="D49" s="851"/>
      <c r="E49" s="852"/>
      <c r="F49" s="19"/>
      <c r="G49" s="18" t="s">
        <v>695</v>
      </c>
      <c r="H49" s="422">
        <v>0.46</v>
      </c>
      <c r="I49" s="18" t="s">
        <v>696</v>
      </c>
      <c r="J49" s="17">
        <f t="shared" si="2"/>
        <v>0</v>
      </c>
      <c r="K49" s="9" t="s">
        <v>167</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21">
        <v>7</v>
      </c>
      <c r="C50" s="20" t="s">
        <v>712</v>
      </c>
      <c r="D50" s="851"/>
      <c r="E50" s="852"/>
      <c r="F50" s="19"/>
      <c r="G50" s="18" t="s">
        <v>695</v>
      </c>
      <c r="H50" s="422">
        <v>0.5</v>
      </c>
      <c r="I50" s="18" t="s">
        <v>696</v>
      </c>
      <c r="J50" s="17">
        <f t="shared" si="2"/>
        <v>0</v>
      </c>
      <c r="K50" s="9" t="s">
        <v>166</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447"/>
      <c r="B51" s="21">
        <v>8</v>
      </c>
      <c r="C51" s="20" t="s">
        <v>788</v>
      </c>
      <c r="D51" s="851"/>
      <c r="E51" s="852"/>
      <c r="F51" s="19"/>
      <c r="G51" s="18" t="s">
        <v>695</v>
      </c>
      <c r="H51" s="422">
        <v>0.5</v>
      </c>
      <c r="I51" s="18" t="s">
        <v>696</v>
      </c>
      <c r="J51" s="17">
        <f>ROUND(F51*H51,0)</f>
        <v>0</v>
      </c>
      <c r="K51" s="9" t="s">
        <v>165</v>
      </c>
      <c r="L51" s="447"/>
      <c r="M51" s="447"/>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c r="B52" s="21">
        <v>9</v>
      </c>
      <c r="C52" s="20" t="s">
        <v>832</v>
      </c>
      <c r="D52" s="851"/>
      <c r="E52" s="852"/>
      <c r="F52" s="19"/>
      <c r="G52" s="18" t="s">
        <v>695</v>
      </c>
      <c r="H52" s="422">
        <v>0.5</v>
      </c>
      <c r="I52" s="18" t="s">
        <v>696</v>
      </c>
      <c r="J52" s="17">
        <f>ROUND(F52*H52,0)</f>
        <v>0</v>
      </c>
      <c r="K52" s="9" t="s">
        <v>164</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 customHeight="1" thickBot="1">
      <c r="A53" s="447"/>
      <c r="B53" s="21">
        <v>10</v>
      </c>
      <c r="C53" s="20" t="s">
        <v>969</v>
      </c>
      <c r="D53" s="851"/>
      <c r="E53" s="852"/>
      <c r="F53" s="19"/>
      <c r="G53" s="18" t="s">
        <v>93</v>
      </c>
      <c r="H53" s="422">
        <v>0.5</v>
      </c>
      <c r="I53" s="18" t="s">
        <v>96</v>
      </c>
      <c r="J53" s="17">
        <f>ROUND(F53*H53,0)</f>
        <v>0</v>
      </c>
      <c r="K53" s="9" t="s">
        <v>192</v>
      </c>
      <c r="L53" s="447"/>
      <c r="M53" s="447"/>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 customHeight="1">
      <c r="B54" s="15"/>
      <c r="C54" s="16"/>
      <c r="D54" s="15"/>
      <c r="E54" s="15"/>
      <c r="F54" s="14"/>
      <c r="G54" s="13"/>
      <c r="H54" s="853" t="s">
        <v>837</v>
      </c>
      <c r="I54" s="854"/>
      <c r="J54" s="11"/>
      <c r="K54" s="9"/>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 customHeight="1" thickBot="1">
      <c r="B55" s="301"/>
      <c r="C55" s="301"/>
      <c r="D55" s="301"/>
      <c r="E55" s="301"/>
      <c r="F55" s="332"/>
      <c r="G55" s="301"/>
      <c r="H55" s="889" t="s">
        <v>94</v>
      </c>
      <c r="I55" s="890"/>
      <c r="J55" s="302">
        <f>SUM(J44:J53)</f>
        <v>0</v>
      </c>
      <c r="K55" s="301" t="s">
        <v>784</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3.5" customHeight="1">
      <c r="H56" s="342"/>
      <c r="I56" s="342"/>
      <c r="J56" s="368"/>
      <c r="K56" s="30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329" t="s">
        <v>553</v>
      </c>
      <c r="B57" s="303" t="s">
        <v>618</v>
      </c>
      <c r="K57" s="30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9" customHeight="1">
      <c r="A58" s="329"/>
      <c r="K58" s="30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8.75" customHeight="1">
      <c r="A59" s="329"/>
      <c r="B59" s="892" t="s">
        <v>112</v>
      </c>
      <c r="C59" s="893"/>
      <c r="D59" s="892" t="s">
        <v>111</v>
      </c>
      <c r="E59" s="893"/>
      <c r="F59" s="459" t="s">
        <v>110</v>
      </c>
      <c r="G59" s="531"/>
      <c r="H59" s="457" t="s">
        <v>109</v>
      </c>
      <c r="I59" s="531"/>
      <c r="J59" s="459" t="s">
        <v>3</v>
      </c>
      <c r="K59" s="523"/>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A60" s="329"/>
      <c r="B60" s="492"/>
      <c r="C60" s="533"/>
      <c r="D60" s="460"/>
      <c r="E60" s="534"/>
      <c r="F60" s="320"/>
      <c r="G60" s="532"/>
      <c r="H60" s="464"/>
      <c r="I60" s="532"/>
      <c r="J60" s="466" t="s">
        <v>697</v>
      </c>
      <c r="K60" s="523"/>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c r="B61" s="22">
        <v>1</v>
      </c>
      <c r="C61" s="423" t="s">
        <v>611</v>
      </c>
      <c r="D61" s="851"/>
      <c r="E61" s="852"/>
      <c r="F61" s="19"/>
      <c r="G61" s="18" t="s">
        <v>695</v>
      </c>
      <c r="H61" s="422">
        <v>4.2999999999999997E-2</v>
      </c>
      <c r="I61" s="18" t="s">
        <v>696</v>
      </c>
      <c r="J61" s="17">
        <f t="shared" ref="J61:J73" si="3">ROUND(F61*H61,0)</f>
        <v>0</v>
      </c>
      <c r="K61" s="9" t="s">
        <v>698</v>
      </c>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 customHeight="1">
      <c r="B62" s="22">
        <v>2</v>
      </c>
      <c r="C62" s="423" t="s">
        <v>612</v>
      </c>
      <c r="D62" s="851"/>
      <c r="E62" s="852"/>
      <c r="F62" s="19"/>
      <c r="G62" s="18" t="s">
        <v>695</v>
      </c>
      <c r="H62" s="422">
        <v>0.09</v>
      </c>
      <c r="I62" s="18" t="s">
        <v>696</v>
      </c>
      <c r="J62" s="17">
        <f t="shared" si="3"/>
        <v>0</v>
      </c>
      <c r="K62" s="9" t="s">
        <v>699</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 customHeight="1">
      <c r="B63" s="22">
        <v>3</v>
      </c>
      <c r="C63" s="423" t="s">
        <v>613</v>
      </c>
      <c r="D63" s="851"/>
      <c r="E63" s="852"/>
      <c r="F63" s="19"/>
      <c r="G63" s="18" t="s">
        <v>695</v>
      </c>
      <c r="H63" s="422">
        <v>0.13200000000000001</v>
      </c>
      <c r="I63" s="18" t="s">
        <v>696</v>
      </c>
      <c r="J63" s="17">
        <f t="shared" si="3"/>
        <v>0</v>
      </c>
      <c r="K63" s="9" t="s">
        <v>700</v>
      </c>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 customHeight="1">
      <c r="B64" s="22">
        <v>4</v>
      </c>
      <c r="C64" s="423" t="s">
        <v>614</v>
      </c>
      <c r="D64" s="851"/>
      <c r="E64" s="852"/>
      <c r="F64" s="19"/>
      <c r="G64" s="18" t="s">
        <v>695</v>
      </c>
      <c r="H64" s="422">
        <v>0.17899999999999999</v>
      </c>
      <c r="I64" s="18" t="s">
        <v>696</v>
      </c>
      <c r="J64" s="17">
        <f t="shared" si="3"/>
        <v>0</v>
      </c>
      <c r="K64" s="9" t="s">
        <v>701</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 customHeight="1">
      <c r="B65" s="22">
        <v>5</v>
      </c>
      <c r="C65" s="423" t="s">
        <v>615</v>
      </c>
      <c r="D65" s="851"/>
      <c r="E65" s="852"/>
      <c r="F65" s="19"/>
      <c r="G65" s="18" t="s">
        <v>695</v>
      </c>
      <c r="H65" s="422">
        <v>0.221</v>
      </c>
      <c r="I65" s="18" t="s">
        <v>696</v>
      </c>
      <c r="J65" s="17">
        <f t="shared" si="3"/>
        <v>0</v>
      </c>
      <c r="K65" s="9" t="s">
        <v>702</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5" customHeight="1">
      <c r="B66" s="22">
        <v>6</v>
      </c>
      <c r="C66" s="423" t="s">
        <v>616</v>
      </c>
      <c r="D66" s="851"/>
      <c r="E66" s="852"/>
      <c r="F66" s="19"/>
      <c r="G66" s="18" t="s">
        <v>695</v>
      </c>
      <c r="H66" s="422">
        <v>0.26300000000000001</v>
      </c>
      <c r="I66" s="18" t="s">
        <v>696</v>
      </c>
      <c r="J66" s="17">
        <f t="shared" si="3"/>
        <v>0</v>
      </c>
      <c r="K66" s="9" t="s">
        <v>703</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5" customHeight="1">
      <c r="B67" s="22">
        <v>7</v>
      </c>
      <c r="C67" s="423" t="s">
        <v>499</v>
      </c>
      <c r="D67" s="851"/>
      <c r="E67" s="852"/>
      <c r="F67" s="19"/>
      <c r="G67" s="18" t="s">
        <v>695</v>
      </c>
      <c r="H67" s="422">
        <v>0.30299999999999999</v>
      </c>
      <c r="I67" s="18" t="s">
        <v>696</v>
      </c>
      <c r="J67" s="17">
        <f t="shared" si="3"/>
        <v>0</v>
      </c>
      <c r="K67" s="9" t="s">
        <v>704</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5" customHeight="1">
      <c r="B68" s="21">
        <v>8</v>
      </c>
      <c r="C68" s="423" t="s">
        <v>525</v>
      </c>
      <c r="D68" s="851"/>
      <c r="E68" s="852"/>
      <c r="F68" s="19"/>
      <c r="G68" s="18" t="s">
        <v>695</v>
      </c>
      <c r="H68" s="422">
        <v>0.34200000000000003</v>
      </c>
      <c r="I68" s="18" t="s">
        <v>696</v>
      </c>
      <c r="J68" s="17">
        <f t="shared" si="3"/>
        <v>0</v>
      </c>
      <c r="K68" s="9" t="s">
        <v>705</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5" customHeight="1">
      <c r="B69" s="21">
        <v>9</v>
      </c>
      <c r="C69" s="423" t="s">
        <v>584</v>
      </c>
      <c r="D69" s="851"/>
      <c r="E69" s="852"/>
      <c r="F69" s="19"/>
      <c r="G69" s="18" t="s">
        <v>695</v>
      </c>
      <c r="H69" s="422">
        <v>0.38200000000000001</v>
      </c>
      <c r="I69" s="18" t="s">
        <v>696</v>
      </c>
      <c r="J69" s="17">
        <f t="shared" si="3"/>
        <v>0</v>
      </c>
      <c r="K69" s="9" t="s">
        <v>706</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5" customHeight="1">
      <c r="B70" s="21">
        <v>10</v>
      </c>
      <c r="C70" s="423" t="s">
        <v>583</v>
      </c>
      <c r="D70" s="851"/>
      <c r="E70" s="852"/>
      <c r="F70" s="19"/>
      <c r="G70" s="18" t="s">
        <v>695</v>
      </c>
      <c r="H70" s="422">
        <v>0.46100000000000002</v>
      </c>
      <c r="I70" s="18" t="s">
        <v>696</v>
      </c>
      <c r="J70" s="17">
        <f t="shared" si="3"/>
        <v>0</v>
      </c>
      <c r="K70" s="9" t="s">
        <v>707</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5" customHeight="1">
      <c r="B71" s="21">
        <v>11</v>
      </c>
      <c r="C71" s="423" t="s">
        <v>649</v>
      </c>
      <c r="D71" s="851"/>
      <c r="E71" s="852"/>
      <c r="F71" s="19"/>
      <c r="G71" s="18" t="s">
        <v>695</v>
      </c>
      <c r="H71" s="422">
        <v>0.48</v>
      </c>
      <c r="I71" s="18" t="s">
        <v>696</v>
      </c>
      <c r="J71" s="17">
        <f t="shared" si="3"/>
        <v>0</v>
      </c>
      <c r="K71" s="9" t="s">
        <v>708</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5" customHeight="1">
      <c r="A72" s="447"/>
      <c r="B72" s="21">
        <v>12</v>
      </c>
      <c r="C72" s="20" t="s">
        <v>712</v>
      </c>
      <c r="D72" s="851"/>
      <c r="E72" s="852"/>
      <c r="F72" s="19"/>
      <c r="G72" s="18" t="s">
        <v>695</v>
      </c>
      <c r="H72" s="422">
        <v>0.5</v>
      </c>
      <c r="I72" s="18" t="s">
        <v>696</v>
      </c>
      <c r="J72" s="17">
        <f t="shared" si="3"/>
        <v>0</v>
      </c>
      <c r="K72" s="9" t="s">
        <v>709</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5" customHeight="1">
      <c r="B73" s="21">
        <v>13</v>
      </c>
      <c r="C73" s="20" t="s">
        <v>788</v>
      </c>
      <c r="D73" s="851"/>
      <c r="E73" s="852"/>
      <c r="F73" s="19"/>
      <c r="G73" s="18" t="s">
        <v>695</v>
      </c>
      <c r="H73" s="422">
        <v>0.5</v>
      </c>
      <c r="I73" s="18" t="s">
        <v>696</v>
      </c>
      <c r="J73" s="17">
        <f t="shared" si="3"/>
        <v>0</v>
      </c>
      <c r="K73" s="9" t="s">
        <v>710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5" customHeight="1">
      <c r="A74" s="447"/>
      <c r="B74" s="21">
        <v>14</v>
      </c>
      <c r="C74" s="20" t="s">
        <v>832</v>
      </c>
      <c r="D74" s="851"/>
      <c r="E74" s="852"/>
      <c r="F74" s="19"/>
      <c r="G74" s="18" t="s">
        <v>695</v>
      </c>
      <c r="H74" s="422">
        <v>0.5</v>
      </c>
      <c r="I74" s="18" t="s">
        <v>696</v>
      </c>
      <c r="J74" s="17">
        <f>ROUND(F74*H74,0)</f>
        <v>0</v>
      </c>
      <c r="K74" s="9" t="s">
        <v>711</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5" customHeight="1" thickBot="1">
      <c r="A75" s="447"/>
      <c r="B75" s="21">
        <v>15</v>
      </c>
      <c r="C75" s="20" t="s">
        <v>969</v>
      </c>
      <c r="D75" s="851"/>
      <c r="E75" s="852"/>
      <c r="F75" s="19"/>
      <c r="G75" s="18" t="s">
        <v>93</v>
      </c>
      <c r="H75" s="422">
        <v>0.5</v>
      </c>
      <c r="I75" s="18" t="s">
        <v>96</v>
      </c>
      <c r="J75" s="17">
        <f>ROUND(F75*H75,0)</f>
        <v>0</v>
      </c>
      <c r="K75" s="9" t="s">
        <v>787</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5" customHeight="1">
      <c r="A76" s="447"/>
      <c r="B76" s="15"/>
      <c r="C76" s="16"/>
      <c r="D76" s="15"/>
      <c r="E76" s="15"/>
      <c r="F76" s="14"/>
      <c r="G76" s="13"/>
      <c r="H76" s="853" t="s">
        <v>868</v>
      </c>
      <c r="I76" s="854"/>
      <c r="J76" s="11"/>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thickBot="1">
      <c r="B77" s="301"/>
      <c r="C77" s="301"/>
      <c r="D77" s="301"/>
      <c r="E77" s="301"/>
      <c r="F77" s="332"/>
      <c r="G77" s="301"/>
      <c r="H77" s="889" t="s">
        <v>94</v>
      </c>
      <c r="I77" s="890"/>
      <c r="J77" s="302">
        <f>SUM(J61:J75)</f>
        <v>0</v>
      </c>
      <c r="K77" s="301" t="s">
        <v>785</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3.5" customHeight="1">
      <c r="H78" s="342"/>
      <c r="I78" s="342"/>
      <c r="J78" s="368"/>
      <c r="K78" s="30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c r="A79" s="329" t="s">
        <v>545</v>
      </c>
      <c r="B79" s="303" t="s">
        <v>619</v>
      </c>
      <c r="K79" s="30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9" customHeight="1">
      <c r="A80" s="329"/>
      <c r="K80" s="30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329"/>
      <c r="B81" s="892" t="s">
        <v>112</v>
      </c>
      <c r="C81" s="893"/>
      <c r="D81" s="892" t="s">
        <v>111</v>
      </c>
      <c r="E81" s="893"/>
      <c r="F81" s="459" t="s">
        <v>110</v>
      </c>
      <c r="G81" s="531"/>
      <c r="H81" s="457" t="s">
        <v>109</v>
      </c>
      <c r="I81" s="531"/>
      <c r="J81" s="459" t="s">
        <v>3</v>
      </c>
      <c r="K81" s="52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5" customHeight="1">
      <c r="A82" s="329"/>
      <c r="B82" s="492"/>
      <c r="C82" s="533"/>
      <c r="D82" s="460"/>
      <c r="E82" s="534"/>
      <c r="F82" s="320"/>
      <c r="G82" s="532"/>
      <c r="H82" s="464"/>
      <c r="I82" s="532"/>
      <c r="J82" s="466" t="s">
        <v>697</v>
      </c>
      <c r="K82" s="52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5" customHeight="1">
      <c r="B83" s="22">
        <v>1</v>
      </c>
      <c r="C83" s="23" t="s">
        <v>99</v>
      </c>
      <c r="D83" s="851"/>
      <c r="E83" s="852"/>
      <c r="F83" s="19"/>
      <c r="G83" s="18" t="s">
        <v>695</v>
      </c>
      <c r="H83" s="422">
        <v>6.5000000000000002E-2</v>
      </c>
      <c r="I83" s="18" t="s">
        <v>696</v>
      </c>
      <c r="J83" s="17">
        <f t="shared" ref="J83:J90" si="4">ROUND(F83*H83,0)</f>
        <v>0</v>
      </c>
      <c r="K83" s="9" t="s">
        <v>197</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5" customHeight="1">
      <c r="B84" s="22">
        <v>2</v>
      </c>
      <c r="C84" s="23" t="s">
        <v>97</v>
      </c>
      <c r="D84" s="851"/>
      <c r="E84" s="852"/>
      <c r="F84" s="19"/>
      <c r="G84" s="18" t="s">
        <v>695</v>
      </c>
      <c r="H84" s="422">
        <v>0.13</v>
      </c>
      <c r="I84" s="18" t="s">
        <v>696</v>
      </c>
      <c r="J84" s="17">
        <f t="shared" si="4"/>
        <v>0</v>
      </c>
      <c r="K84" s="9" t="s">
        <v>196</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B85" s="22">
        <v>3</v>
      </c>
      <c r="C85" s="20" t="s">
        <v>484</v>
      </c>
      <c r="D85" s="851"/>
      <c r="E85" s="852"/>
      <c r="F85" s="19"/>
      <c r="G85" s="18" t="s">
        <v>695</v>
      </c>
      <c r="H85" s="422">
        <v>0.192</v>
      </c>
      <c r="I85" s="18" t="s">
        <v>696</v>
      </c>
      <c r="J85" s="17">
        <f t="shared" si="4"/>
        <v>0</v>
      </c>
      <c r="K85" s="9" t="s">
        <v>195</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B86" s="22">
        <v>4</v>
      </c>
      <c r="C86" s="20" t="s">
        <v>506</v>
      </c>
      <c r="D86" s="851"/>
      <c r="E86" s="852"/>
      <c r="F86" s="19"/>
      <c r="G86" s="18" t="s">
        <v>695</v>
      </c>
      <c r="H86" s="422">
        <v>0.38200000000000001</v>
      </c>
      <c r="I86" s="18" t="s">
        <v>696</v>
      </c>
      <c r="J86" s="17">
        <f t="shared" si="4"/>
        <v>0</v>
      </c>
      <c r="K86" s="9" t="s">
        <v>194</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c r="B87" s="21">
        <v>5</v>
      </c>
      <c r="C87" s="20" t="s">
        <v>583</v>
      </c>
      <c r="D87" s="851"/>
      <c r="E87" s="852"/>
      <c r="F87" s="19"/>
      <c r="G87" s="18" t="s">
        <v>695</v>
      </c>
      <c r="H87" s="422">
        <v>0.42099999999999999</v>
      </c>
      <c r="I87" s="18" t="s">
        <v>696</v>
      </c>
      <c r="J87" s="17">
        <f t="shared" si="4"/>
        <v>0</v>
      </c>
      <c r="K87" s="9" t="s">
        <v>193</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5" customHeight="1">
      <c r="B88" s="21">
        <v>6</v>
      </c>
      <c r="C88" s="20" t="s">
        <v>649</v>
      </c>
      <c r="D88" s="851"/>
      <c r="E88" s="852"/>
      <c r="F88" s="19"/>
      <c r="G88" s="18" t="s">
        <v>695</v>
      </c>
      <c r="H88" s="422">
        <v>0.46</v>
      </c>
      <c r="I88" s="18" t="s">
        <v>696</v>
      </c>
      <c r="J88" s="17">
        <f t="shared" si="4"/>
        <v>0</v>
      </c>
      <c r="K88" s="9" t="s">
        <v>167</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5" customHeight="1">
      <c r="A89" s="447"/>
      <c r="B89" s="21">
        <v>7</v>
      </c>
      <c r="C89" s="20" t="s">
        <v>712</v>
      </c>
      <c r="D89" s="851"/>
      <c r="E89" s="852"/>
      <c r="F89" s="19"/>
      <c r="G89" s="18" t="s">
        <v>695</v>
      </c>
      <c r="H89" s="422">
        <v>0.5</v>
      </c>
      <c r="I89" s="18" t="s">
        <v>696</v>
      </c>
      <c r="J89" s="17">
        <f>ROUND(F89*H89,0)</f>
        <v>0</v>
      </c>
      <c r="K89" s="9" t="s">
        <v>166</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5" customHeight="1">
      <c r="B90" s="21">
        <v>8</v>
      </c>
      <c r="C90" s="20" t="s">
        <v>788</v>
      </c>
      <c r="D90" s="851"/>
      <c r="E90" s="852"/>
      <c r="F90" s="19"/>
      <c r="G90" s="18" t="s">
        <v>695</v>
      </c>
      <c r="H90" s="422">
        <v>0.5</v>
      </c>
      <c r="I90" s="18" t="s">
        <v>696</v>
      </c>
      <c r="J90" s="17">
        <f t="shared" si="4"/>
        <v>0</v>
      </c>
      <c r="K90" s="9" t="s">
        <v>165</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5" customHeight="1">
      <c r="A91" s="447"/>
      <c r="B91" s="21">
        <v>9</v>
      </c>
      <c r="C91" s="20" t="s">
        <v>832</v>
      </c>
      <c r="D91" s="851"/>
      <c r="E91" s="852"/>
      <c r="F91" s="19"/>
      <c r="G91" s="18" t="s">
        <v>93</v>
      </c>
      <c r="H91" s="422">
        <v>0.5</v>
      </c>
      <c r="I91" s="18" t="s">
        <v>96</v>
      </c>
      <c r="J91" s="17">
        <f>ROUND(F91*H91,0)</f>
        <v>0</v>
      </c>
      <c r="K91" s="9" t="s">
        <v>164</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5" customHeight="1" thickBot="1">
      <c r="A92" s="447"/>
      <c r="B92" s="21">
        <v>10</v>
      </c>
      <c r="C92" s="20" t="s">
        <v>969</v>
      </c>
      <c r="D92" s="851"/>
      <c r="E92" s="852"/>
      <c r="F92" s="19"/>
      <c r="G92" s="18" t="s">
        <v>93</v>
      </c>
      <c r="H92" s="422">
        <v>0.5</v>
      </c>
      <c r="I92" s="18" t="s">
        <v>96</v>
      </c>
      <c r="J92" s="17">
        <f>ROUND(F92*H92,0)</f>
        <v>0</v>
      </c>
      <c r="K92" s="9" t="s">
        <v>836</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15" customHeight="1">
      <c r="B93" s="15"/>
      <c r="C93" s="16"/>
      <c r="D93" s="15"/>
      <c r="E93" s="15"/>
      <c r="F93" s="14"/>
      <c r="G93" s="13"/>
      <c r="H93" s="853" t="s">
        <v>837</v>
      </c>
      <c r="I93" s="854"/>
      <c r="J93" s="11"/>
      <c r="K93" s="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15" customHeight="1" thickBot="1">
      <c r="B94" s="301"/>
      <c r="C94" s="301"/>
      <c r="D94" s="301"/>
      <c r="E94" s="301"/>
      <c r="F94" s="332"/>
      <c r="G94" s="301"/>
      <c r="H94" s="889" t="s">
        <v>94</v>
      </c>
      <c r="I94" s="890"/>
      <c r="J94" s="302">
        <f>SUM(J83:J92)</f>
        <v>0</v>
      </c>
      <c r="K94" s="301" t="s">
        <v>786</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13.5" customHeight="1">
      <c r="H95" s="342"/>
      <c r="I95" s="342"/>
      <c r="J95" s="368"/>
      <c r="K95" s="30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18.75" customHeight="1">
      <c r="A96" s="329"/>
      <c r="K96" s="30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9" customHeight="1">
      <c r="A97" s="329"/>
      <c r="K97" s="30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18.75" customHeight="1">
      <c r="A98" s="329"/>
      <c r="B98" s="930"/>
      <c r="C98" s="930"/>
      <c r="D98" s="930"/>
      <c r="E98" s="930"/>
      <c r="F98" s="519"/>
      <c r="G98" s="644"/>
      <c r="H98" s="644"/>
      <c r="I98" s="644"/>
      <c r="J98" s="519"/>
      <c r="K98" s="575"/>
      <c r="L98" s="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15" customHeight="1">
      <c r="A99" s="329"/>
      <c r="B99" s="644"/>
      <c r="C99" s="644"/>
      <c r="D99" s="644"/>
      <c r="E99" s="644"/>
      <c r="F99" s="519"/>
      <c r="G99" s="644"/>
      <c r="H99" s="644"/>
      <c r="I99" s="644"/>
      <c r="J99" s="520"/>
      <c r="K99" s="575"/>
      <c r="L99" s="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15" customHeight="1">
      <c r="B100" s="630"/>
      <c r="C100" s="45"/>
      <c r="D100" s="976"/>
      <c r="E100" s="976"/>
      <c r="F100" s="440"/>
      <c r="G100" s="13"/>
      <c r="H100" s="645"/>
      <c r="I100" s="13"/>
      <c r="J100" s="14"/>
      <c r="K100" s="45"/>
      <c r="L100" s="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15" customHeight="1">
      <c r="B101" s="45"/>
      <c r="C101" s="13"/>
      <c r="D101" s="45"/>
      <c r="E101" s="45"/>
      <c r="F101" s="14"/>
      <c r="G101" s="13"/>
      <c r="H101" s="976"/>
      <c r="I101" s="976"/>
      <c r="J101" s="14"/>
      <c r="K101" s="45"/>
      <c r="L101" s="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15" customHeight="1">
      <c r="B102" s="575"/>
      <c r="C102" s="575"/>
      <c r="D102" s="575"/>
      <c r="E102" s="575"/>
      <c r="F102" s="454"/>
      <c r="G102" s="575"/>
      <c r="H102" s="930"/>
      <c r="I102" s="930"/>
      <c r="J102" s="454"/>
      <c r="K102" s="575"/>
      <c r="L102" s="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13.5" customHeight="1">
      <c r="H103" s="342"/>
      <c r="I103" s="342"/>
      <c r="J103" s="368"/>
      <c r="K103" s="30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8.75" customHeight="1">
      <c r="A104" s="561" t="s">
        <v>20</v>
      </c>
      <c r="B104" s="303" t="s">
        <v>582</v>
      </c>
      <c r="K104" s="30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9" customHeight="1">
      <c r="A105" s="329"/>
      <c r="K105" s="30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18.75" customHeight="1">
      <c r="A106" s="329"/>
      <c r="B106" s="892" t="s">
        <v>112</v>
      </c>
      <c r="C106" s="893"/>
      <c r="D106" s="892" t="s">
        <v>111</v>
      </c>
      <c r="E106" s="893"/>
      <c r="F106" s="326" t="s">
        <v>110</v>
      </c>
      <c r="G106" s="313"/>
      <c r="H106" s="367" t="s">
        <v>109</v>
      </c>
      <c r="I106" s="313"/>
      <c r="J106" s="326" t="s">
        <v>3</v>
      </c>
      <c r="K106" s="30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5" customHeight="1">
      <c r="A107" s="329"/>
      <c r="B107" s="324"/>
      <c r="C107" s="323"/>
      <c r="D107" s="322"/>
      <c r="E107" s="321"/>
      <c r="F107" s="320"/>
      <c r="G107" s="319"/>
      <c r="H107" s="334"/>
      <c r="I107" s="319"/>
      <c r="J107" s="318" t="s">
        <v>533</v>
      </c>
      <c r="K107" s="30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5" customHeight="1">
      <c r="A108" s="1"/>
      <c r="B108" s="22">
        <v>1</v>
      </c>
      <c r="C108" s="23" t="s">
        <v>132</v>
      </c>
      <c r="D108" s="851"/>
      <c r="E108" s="852"/>
      <c r="F108" s="19"/>
      <c r="G108" s="18" t="s">
        <v>528</v>
      </c>
      <c r="H108" s="422">
        <v>8.0000000000000002E-3</v>
      </c>
      <c r="I108" s="18" t="s">
        <v>531</v>
      </c>
      <c r="J108" s="17">
        <f t="shared" ref="J108:J112" si="5">ROUND(F108*H108,0)</f>
        <v>0</v>
      </c>
      <c r="K108" s="9" t="s">
        <v>869</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15" customHeight="1">
      <c r="A109" s="1"/>
      <c r="B109" s="22">
        <v>2</v>
      </c>
      <c r="C109" s="23" t="s">
        <v>131</v>
      </c>
      <c r="D109" s="851"/>
      <c r="E109" s="852"/>
      <c r="F109" s="19"/>
      <c r="G109" s="18" t="s">
        <v>528</v>
      </c>
      <c r="H109" s="422">
        <v>1.0999999999999999E-2</v>
      </c>
      <c r="I109" s="18" t="s">
        <v>531</v>
      </c>
      <c r="J109" s="17">
        <f t="shared" si="5"/>
        <v>0</v>
      </c>
      <c r="K109" s="9" t="s">
        <v>196</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15" customHeight="1">
      <c r="A110" s="1"/>
      <c r="B110" s="22">
        <v>3</v>
      </c>
      <c r="C110" s="23" t="s">
        <v>130</v>
      </c>
      <c r="D110" s="851"/>
      <c r="E110" s="852"/>
      <c r="F110" s="19"/>
      <c r="G110" s="18" t="s">
        <v>528</v>
      </c>
      <c r="H110" s="422">
        <v>4.5999999999999999E-2</v>
      </c>
      <c r="I110" s="18" t="s">
        <v>531</v>
      </c>
      <c r="J110" s="17">
        <f t="shared" si="5"/>
        <v>0</v>
      </c>
      <c r="K110" s="9" t="s">
        <v>195</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5" customHeight="1">
      <c r="A111" s="1"/>
      <c r="B111" s="22">
        <v>4</v>
      </c>
      <c r="C111" s="23" t="s">
        <v>119</v>
      </c>
      <c r="D111" s="851"/>
      <c r="E111" s="852"/>
      <c r="F111" s="19"/>
      <c r="G111" s="18" t="s">
        <v>528</v>
      </c>
      <c r="H111" s="422">
        <v>4.1000000000000002E-2</v>
      </c>
      <c r="I111" s="18" t="s">
        <v>531</v>
      </c>
      <c r="J111" s="17">
        <f t="shared" si="5"/>
        <v>0</v>
      </c>
      <c r="K111" s="9" t="s">
        <v>194</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5" customHeight="1">
      <c r="A112" s="1"/>
      <c r="B112" s="22">
        <v>5</v>
      </c>
      <c r="C112" s="23" t="s">
        <v>118</v>
      </c>
      <c r="D112" s="851"/>
      <c r="E112" s="852"/>
      <c r="F112" s="19"/>
      <c r="G112" s="18" t="s">
        <v>528</v>
      </c>
      <c r="H112" s="422">
        <v>7.4999999999999997E-2</v>
      </c>
      <c r="I112" s="18" t="s">
        <v>531</v>
      </c>
      <c r="J112" s="17">
        <f t="shared" si="5"/>
        <v>0</v>
      </c>
      <c r="K112" s="9" t="s">
        <v>193</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5" customHeight="1">
      <c r="A113" s="1"/>
      <c r="B113" s="863" t="s">
        <v>135</v>
      </c>
      <c r="C113" s="864"/>
      <c r="D113" s="851"/>
      <c r="E113" s="852"/>
      <c r="F113" s="40"/>
      <c r="G113" s="39"/>
      <c r="H113" s="427"/>
      <c r="I113" s="39"/>
      <c r="J113" s="38">
        <f>SUM(J108:J112)</f>
        <v>0</v>
      </c>
      <c r="K113" s="9" t="s">
        <v>167</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3.2">
      <c r="A114" s="1"/>
      <c r="B114" s="865"/>
      <c r="C114" s="866"/>
      <c r="D114" s="865"/>
      <c r="E114" s="866"/>
      <c r="F114" s="37" t="s">
        <v>967</v>
      </c>
      <c r="G114" s="33"/>
      <c r="H114" s="428" t="s">
        <v>965</v>
      </c>
      <c r="I114" s="33"/>
      <c r="J114" s="37"/>
      <c r="K114" s="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5" customHeight="1">
      <c r="A115" s="1"/>
      <c r="B115" s="867"/>
      <c r="C115" s="868"/>
      <c r="D115" s="867"/>
      <c r="E115" s="868"/>
      <c r="F115" s="35">
        <f>J113</f>
        <v>0</v>
      </c>
      <c r="G115" s="36" t="s">
        <v>528</v>
      </c>
      <c r="H115" s="429" t="e">
        <f>●財政力附表!S28</f>
        <v>#DIV/0!</v>
      </c>
      <c r="I115" s="36" t="s">
        <v>531</v>
      </c>
      <c r="J115" s="35" t="e">
        <f>ROUND(F115*H115,0)</f>
        <v>#DIV/0!</v>
      </c>
      <c r="K115" s="9" t="s">
        <v>548</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3.2">
      <c r="A116" s="1"/>
      <c r="B116" s="869"/>
      <c r="C116" s="870"/>
      <c r="D116" s="869"/>
      <c r="E116" s="870"/>
      <c r="F116" s="34"/>
      <c r="G116" s="26"/>
      <c r="H116" s="430" t="s">
        <v>136</v>
      </c>
      <c r="I116" s="431"/>
      <c r="J116" s="432"/>
      <c r="K116" s="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5" customHeight="1">
      <c r="A117" s="1"/>
      <c r="B117" s="22">
        <v>6</v>
      </c>
      <c r="C117" s="23" t="s">
        <v>117</v>
      </c>
      <c r="D117" s="851"/>
      <c r="E117" s="852"/>
      <c r="F117" s="19"/>
      <c r="G117" s="18" t="s">
        <v>695</v>
      </c>
      <c r="H117" s="422">
        <v>9.6000000000000002E-2</v>
      </c>
      <c r="I117" s="18" t="s">
        <v>696</v>
      </c>
      <c r="J117" s="17">
        <f t="shared" ref="J117:J127" si="6">ROUND(F117*H117,0)</f>
        <v>0</v>
      </c>
      <c r="K117" s="9" t="s">
        <v>966</v>
      </c>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5" customHeight="1">
      <c r="A118" s="1"/>
      <c r="B118" s="22">
        <v>7</v>
      </c>
      <c r="C118" s="23" t="s">
        <v>107</v>
      </c>
      <c r="D118" s="851"/>
      <c r="E118" s="852"/>
      <c r="F118" s="19"/>
      <c r="G118" s="18" t="s">
        <v>695</v>
      </c>
      <c r="H118" s="422">
        <v>0.125</v>
      </c>
      <c r="I118" s="18" t="s">
        <v>696</v>
      </c>
      <c r="J118" s="17">
        <f t="shared" si="6"/>
        <v>0</v>
      </c>
      <c r="K118" s="9" t="s">
        <v>870</v>
      </c>
      <c r="L118" s="1"/>
      <c r="M118" s="9"/>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15" customHeight="1">
      <c r="A119" s="1"/>
      <c r="B119" s="22">
        <v>8</v>
      </c>
      <c r="C119" s="20" t="s">
        <v>105</v>
      </c>
      <c r="D119" s="851"/>
      <c r="E119" s="852"/>
      <c r="F119" s="19"/>
      <c r="G119" s="18" t="s">
        <v>695</v>
      </c>
      <c r="H119" s="422">
        <v>0.14099999999999999</v>
      </c>
      <c r="I119" s="18" t="s">
        <v>696</v>
      </c>
      <c r="J119" s="17">
        <f t="shared" si="6"/>
        <v>0</v>
      </c>
      <c r="K119" s="9" t="s">
        <v>192</v>
      </c>
      <c r="L119" s="1"/>
      <c r="M119" s="9"/>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15" customHeight="1">
      <c r="A120" s="1"/>
      <c r="B120" s="22">
        <v>9</v>
      </c>
      <c r="C120" s="20" t="s">
        <v>103</v>
      </c>
      <c r="D120" s="851"/>
      <c r="E120" s="852"/>
      <c r="F120" s="19"/>
      <c r="G120" s="18" t="s">
        <v>695</v>
      </c>
      <c r="H120" s="422">
        <v>0.17100000000000001</v>
      </c>
      <c r="I120" s="18" t="s">
        <v>696</v>
      </c>
      <c r="J120" s="17">
        <f t="shared" si="6"/>
        <v>0</v>
      </c>
      <c r="K120" s="9" t="s">
        <v>171</v>
      </c>
      <c r="L120" s="1"/>
      <c r="M120" s="9"/>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15" customHeight="1">
      <c r="A121" s="1"/>
      <c r="B121" s="21">
        <v>10</v>
      </c>
      <c r="C121" s="20" t="s">
        <v>101</v>
      </c>
      <c r="D121" s="851"/>
      <c r="E121" s="852"/>
      <c r="F121" s="19"/>
      <c r="G121" s="18" t="s">
        <v>695</v>
      </c>
      <c r="H121" s="422">
        <v>0.19</v>
      </c>
      <c r="I121" s="18" t="s">
        <v>696</v>
      </c>
      <c r="J121" s="17">
        <f t="shared" si="6"/>
        <v>0</v>
      </c>
      <c r="K121" s="9" t="s">
        <v>191</v>
      </c>
      <c r="L121" s="1"/>
      <c r="M121" s="9"/>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5" customHeight="1">
      <c r="B122" s="21">
        <v>11</v>
      </c>
      <c r="C122" s="20" t="s">
        <v>99</v>
      </c>
      <c r="D122" s="851"/>
      <c r="E122" s="852"/>
      <c r="F122" s="19"/>
      <c r="G122" s="18" t="s">
        <v>695</v>
      </c>
      <c r="H122" s="422">
        <v>0.20799999999999999</v>
      </c>
      <c r="I122" s="18" t="s">
        <v>696</v>
      </c>
      <c r="J122" s="17">
        <f t="shared" si="6"/>
        <v>0</v>
      </c>
      <c r="K122" s="9" t="s">
        <v>190</v>
      </c>
      <c r="L122" s="1"/>
      <c r="M122" s="9"/>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5" customHeight="1">
      <c r="B123" s="21">
        <v>12</v>
      </c>
      <c r="C123" s="20" t="s">
        <v>97</v>
      </c>
      <c r="D123" s="851"/>
      <c r="E123" s="852"/>
      <c r="F123" s="19"/>
      <c r="G123" s="18" t="s">
        <v>695</v>
      </c>
      <c r="H123" s="422">
        <v>0.222</v>
      </c>
      <c r="I123" s="18" t="s">
        <v>696</v>
      </c>
      <c r="J123" s="17">
        <f t="shared" si="6"/>
        <v>0</v>
      </c>
      <c r="K123" s="9" t="s">
        <v>189</v>
      </c>
      <c r="L123" s="1"/>
      <c r="M123" s="9"/>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5" customHeight="1">
      <c r="B124" s="21">
        <v>13</v>
      </c>
      <c r="C124" s="20" t="s">
        <v>484</v>
      </c>
      <c r="D124" s="851"/>
      <c r="E124" s="852"/>
      <c r="F124" s="19"/>
      <c r="G124" s="18" t="s">
        <v>695</v>
      </c>
      <c r="H124" s="422">
        <v>0.24299999999999999</v>
      </c>
      <c r="I124" s="18" t="s">
        <v>696</v>
      </c>
      <c r="J124" s="17">
        <f t="shared" si="6"/>
        <v>0</v>
      </c>
      <c r="K124" s="9" t="s">
        <v>188</v>
      </c>
      <c r="L124" s="1"/>
      <c r="M124" s="9"/>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5" customHeight="1">
      <c r="A125" s="447"/>
      <c r="B125" s="21">
        <v>14</v>
      </c>
      <c r="C125" s="20" t="s">
        <v>506</v>
      </c>
      <c r="D125" s="851"/>
      <c r="E125" s="852"/>
      <c r="F125" s="19"/>
      <c r="G125" s="18" t="s">
        <v>695</v>
      </c>
      <c r="H125" s="422">
        <v>0.25900000000000001</v>
      </c>
      <c r="I125" s="18" t="s">
        <v>696</v>
      </c>
      <c r="J125" s="17">
        <f>ROUND(F125*H125,0)</f>
        <v>0</v>
      </c>
      <c r="K125" s="9" t="s">
        <v>187</v>
      </c>
      <c r="L125" s="1"/>
      <c r="M125" s="9"/>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5" customHeight="1">
      <c r="B126" s="21">
        <v>15</v>
      </c>
      <c r="C126" s="20" t="s">
        <v>583</v>
      </c>
      <c r="D126" s="851"/>
      <c r="E126" s="852"/>
      <c r="F126" s="19"/>
      <c r="G126" s="18" t="s">
        <v>695</v>
      </c>
      <c r="H126" s="422">
        <v>0.27500000000000002</v>
      </c>
      <c r="I126" s="18" t="s">
        <v>696</v>
      </c>
      <c r="J126" s="17">
        <f t="shared" si="6"/>
        <v>0</v>
      </c>
      <c r="K126" s="9" t="s">
        <v>186</v>
      </c>
      <c r="L126" s="1"/>
      <c r="M126" s="9"/>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5" customHeight="1" thickBot="1">
      <c r="A127" s="447"/>
      <c r="B127" s="21">
        <v>16</v>
      </c>
      <c r="C127" s="20" t="s">
        <v>649</v>
      </c>
      <c r="D127" s="851"/>
      <c r="E127" s="852"/>
      <c r="F127" s="19"/>
      <c r="G127" s="18" t="s">
        <v>695</v>
      </c>
      <c r="H127" s="422">
        <v>0.28699999999999998</v>
      </c>
      <c r="I127" s="18" t="s">
        <v>696</v>
      </c>
      <c r="J127" s="17">
        <f t="shared" si="6"/>
        <v>0</v>
      </c>
      <c r="K127" s="9" t="s">
        <v>185</v>
      </c>
      <c r="L127" s="1"/>
      <c r="M127" s="9"/>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15" customHeight="1">
      <c r="B128" s="15"/>
      <c r="C128" s="16"/>
      <c r="D128" s="15"/>
      <c r="E128" s="15"/>
      <c r="F128" s="14"/>
      <c r="G128" s="13"/>
      <c r="H128" s="853" t="s">
        <v>968</v>
      </c>
      <c r="I128" s="854"/>
      <c r="J128" s="11"/>
      <c r="K128" s="9"/>
      <c r="L128" s="1"/>
      <c r="M128" s="9"/>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15" customHeight="1" thickBot="1">
      <c r="B129" s="301"/>
      <c r="C129" s="301"/>
      <c r="D129" s="301"/>
      <c r="E129" s="301"/>
      <c r="F129" s="332"/>
      <c r="G129" s="301"/>
      <c r="H129" s="889" t="s">
        <v>94</v>
      </c>
      <c r="I129" s="890"/>
      <c r="J129" s="302" t="e">
        <f>J115+SUM(J117:J127)</f>
        <v>#DIV/0!</v>
      </c>
      <c r="K129" s="301" t="s">
        <v>970</v>
      </c>
      <c r="L129" s="1"/>
      <c r="M129" s="9"/>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13.5" customHeight="1">
      <c r="H130" s="342"/>
      <c r="I130" s="342"/>
      <c r="J130" s="368"/>
      <c r="K130" s="30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18.75" customHeight="1">
      <c r="A131" s="561" t="s">
        <v>24</v>
      </c>
      <c r="B131" s="303" t="s">
        <v>581</v>
      </c>
      <c r="K131" s="30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11.25" customHeight="1">
      <c r="A132" s="329"/>
      <c r="K132" s="30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18.75" customHeight="1">
      <c r="A133" s="329"/>
      <c r="B133" s="892" t="s">
        <v>112</v>
      </c>
      <c r="C133" s="893"/>
      <c r="D133" s="892" t="s">
        <v>111</v>
      </c>
      <c r="E133" s="893"/>
      <c r="F133" s="326" t="s">
        <v>110</v>
      </c>
      <c r="G133" s="313"/>
      <c r="H133" s="367" t="s">
        <v>109</v>
      </c>
      <c r="I133" s="313"/>
      <c r="J133" s="326" t="s">
        <v>3</v>
      </c>
      <c r="K133" s="30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ht="15" customHeight="1">
      <c r="A134" s="329"/>
      <c r="B134" s="324"/>
      <c r="C134" s="323"/>
      <c r="D134" s="322"/>
      <c r="E134" s="321"/>
      <c r="F134" s="320"/>
      <c r="G134" s="319"/>
      <c r="H134" s="334"/>
      <c r="I134" s="319"/>
      <c r="J134" s="318" t="s">
        <v>533</v>
      </c>
      <c r="K134" s="30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ht="15" customHeight="1">
      <c r="B135" s="22">
        <v>1</v>
      </c>
      <c r="C135" s="23" t="s">
        <v>132</v>
      </c>
      <c r="D135" s="851"/>
      <c r="E135" s="852"/>
      <c r="F135" s="19"/>
      <c r="G135" s="18" t="s">
        <v>695</v>
      </c>
      <c r="H135" s="422">
        <v>2.7E-2</v>
      </c>
      <c r="I135" s="18" t="s">
        <v>696</v>
      </c>
      <c r="J135" s="17">
        <f t="shared" ref="J135:J150" si="7">ROUND(F135*H135,0)</f>
        <v>0</v>
      </c>
      <c r="K135" s="9" t="s">
        <v>106</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15" customHeight="1">
      <c r="B136" s="22">
        <v>2</v>
      </c>
      <c r="C136" s="23" t="s">
        <v>131</v>
      </c>
      <c r="D136" s="851"/>
      <c r="E136" s="852"/>
      <c r="F136" s="19"/>
      <c r="G136" s="18" t="s">
        <v>695</v>
      </c>
      <c r="H136" s="422">
        <v>3.7999999999999999E-2</v>
      </c>
      <c r="I136" s="18" t="s">
        <v>696</v>
      </c>
      <c r="J136" s="17">
        <f t="shared" si="7"/>
        <v>0</v>
      </c>
      <c r="K136" s="9" t="s">
        <v>104</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15" customHeight="1">
      <c r="B137" s="22">
        <v>3</v>
      </c>
      <c r="C137" s="23" t="s">
        <v>130</v>
      </c>
      <c r="D137" s="851"/>
      <c r="E137" s="852"/>
      <c r="F137" s="19"/>
      <c r="G137" s="18" t="s">
        <v>695</v>
      </c>
      <c r="H137" s="422">
        <v>0.152</v>
      </c>
      <c r="I137" s="18" t="s">
        <v>696</v>
      </c>
      <c r="J137" s="17">
        <f t="shared" si="7"/>
        <v>0</v>
      </c>
      <c r="K137" s="9" t="s">
        <v>102</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15" customHeight="1">
      <c r="B138" s="22">
        <v>4</v>
      </c>
      <c r="C138" s="23" t="s">
        <v>119</v>
      </c>
      <c r="D138" s="851"/>
      <c r="E138" s="852"/>
      <c r="F138" s="19"/>
      <c r="G138" s="18" t="s">
        <v>695</v>
      </c>
      <c r="H138" s="422">
        <v>0.13700000000000001</v>
      </c>
      <c r="I138" s="18" t="s">
        <v>696</v>
      </c>
      <c r="J138" s="17">
        <f t="shared" si="7"/>
        <v>0</v>
      </c>
      <c r="K138" s="9" t="s">
        <v>701</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ht="15" customHeight="1">
      <c r="A139" s="1"/>
      <c r="B139" s="22">
        <v>5</v>
      </c>
      <c r="C139" s="23" t="s">
        <v>118</v>
      </c>
      <c r="D139" s="851"/>
      <c r="E139" s="852"/>
      <c r="F139" s="19"/>
      <c r="G139" s="18" t="s">
        <v>695</v>
      </c>
      <c r="H139" s="422">
        <v>0.25</v>
      </c>
      <c r="I139" s="18" t="s">
        <v>696</v>
      </c>
      <c r="J139" s="17">
        <f t="shared" si="7"/>
        <v>0</v>
      </c>
      <c r="K139" s="9" t="s">
        <v>702</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ht="15" customHeight="1">
      <c r="A140" s="1"/>
      <c r="B140" s="22">
        <v>6</v>
      </c>
      <c r="C140" s="23" t="s">
        <v>117</v>
      </c>
      <c r="D140" s="851"/>
      <c r="E140" s="852"/>
      <c r="F140" s="19"/>
      <c r="G140" s="18" t="s">
        <v>695</v>
      </c>
      <c r="H140" s="422">
        <v>0.16</v>
      </c>
      <c r="I140" s="18" t="s">
        <v>696</v>
      </c>
      <c r="J140" s="17">
        <f t="shared" si="7"/>
        <v>0</v>
      </c>
      <c r="K140" s="9" t="s">
        <v>703</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15" customHeight="1">
      <c r="A141" s="1"/>
      <c r="B141" s="22">
        <v>7</v>
      </c>
      <c r="C141" s="23" t="s">
        <v>107</v>
      </c>
      <c r="D141" s="851"/>
      <c r="E141" s="852"/>
      <c r="F141" s="19"/>
      <c r="G141" s="18" t="s">
        <v>695</v>
      </c>
      <c r="H141" s="422">
        <v>0.20799999999999999</v>
      </c>
      <c r="I141" s="18" t="s">
        <v>696</v>
      </c>
      <c r="J141" s="17">
        <f t="shared" si="7"/>
        <v>0</v>
      </c>
      <c r="K141" s="9" t="s">
        <v>116</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ht="15" customHeight="1">
      <c r="A142" s="1"/>
      <c r="B142" s="22">
        <v>8</v>
      </c>
      <c r="C142" s="20" t="s">
        <v>105</v>
      </c>
      <c r="D142" s="851"/>
      <c r="E142" s="852"/>
      <c r="F142" s="19"/>
      <c r="G142" s="18" t="s">
        <v>695</v>
      </c>
      <c r="H142" s="422">
        <v>0.23499999999999999</v>
      </c>
      <c r="I142" s="18" t="s">
        <v>696</v>
      </c>
      <c r="J142" s="17">
        <f t="shared" si="7"/>
        <v>0</v>
      </c>
      <c r="K142" s="9" t="s">
        <v>115</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ht="15" customHeight="1">
      <c r="A143" s="1"/>
      <c r="B143" s="22">
        <v>9</v>
      </c>
      <c r="C143" s="20" t="s">
        <v>103</v>
      </c>
      <c r="D143" s="851"/>
      <c r="E143" s="852"/>
      <c r="F143" s="19"/>
      <c r="G143" s="18" t="s">
        <v>695</v>
      </c>
      <c r="H143" s="422">
        <v>0.28499999999999998</v>
      </c>
      <c r="I143" s="18" t="s">
        <v>696</v>
      </c>
      <c r="J143" s="17">
        <f t="shared" si="7"/>
        <v>0</v>
      </c>
      <c r="K143" s="9" t="s">
        <v>114</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ht="15" customHeight="1">
      <c r="A144" s="1"/>
      <c r="B144" s="21">
        <v>10</v>
      </c>
      <c r="C144" s="20" t="s">
        <v>101</v>
      </c>
      <c r="D144" s="851"/>
      <c r="E144" s="852"/>
      <c r="F144" s="19"/>
      <c r="G144" s="18" t="s">
        <v>695</v>
      </c>
      <c r="H144" s="422">
        <v>0.316</v>
      </c>
      <c r="I144" s="18" t="s">
        <v>696</v>
      </c>
      <c r="J144" s="17">
        <f t="shared" si="7"/>
        <v>0</v>
      </c>
      <c r="K144" s="9" t="s">
        <v>127</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ht="15" customHeight="1">
      <c r="A145" s="1"/>
      <c r="B145" s="21">
        <v>11</v>
      </c>
      <c r="C145" s="20" t="s">
        <v>99</v>
      </c>
      <c r="D145" s="851"/>
      <c r="E145" s="852"/>
      <c r="F145" s="19"/>
      <c r="G145" s="18" t="s">
        <v>695</v>
      </c>
      <c r="H145" s="422">
        <v>0.34599999999999997</v>
      </c>
      <c r="I145" s="18" t="s">
        <v>696</v>
      </c>
      <c r="J145" s="17">
        <f t="shared" si="7"/>
        <v>0</v>
      </c>
      <c r="K145" s="9" t="s">
        <v>126</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ht="15" customHeight="1">
      <c r="A146" s="1"/>
      <c r="B146" s="21">
        <v>12</v>
      </c>
      <c r="C146" s="20" t="s">
        <v>97</v>
      </c>
      <c r="D146" s="851"/>
      <c r="E146" s="852"/>
      <c r="F146" s="19"/>
      <c r="G146" s="18" t="s">
        <v>695</v>
      </c>
      <c r="H146" s="422">
        <v>0.37</v>
      </c>
      <c r="I146" s="18" t="s">
        <v>696</v>
      </c>
      <c r="J146" s="17">
        <f t="shared" si="7"/>
        <v>0</v>
      </c>
      <c r="K146" s="9" t="s">
        <v>125</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ht="15" customHeight="1">
      <c r="A147" s="1"/>
      <c r="B147" s="21">
        <v>13</v>
      </c>
      <c r="C147" s="20" t="s">
        <v>484</v>
      </c>
      <c r="D147" s="851"/>
      <c r="E147" s="852"/>
      <c r="F147" s="19"/>
      <c r="G147" s="18" t="s">
        <v>695</v>
      </c>
      <c r="H147" s="422">
        <v>0.40500000000000003</v>
      </c>
      <c r="I147" s="18" t="s">
        <v>696</v>
      </c>
      <c r="J147" s="17">
        <f t="shared" si="7"/>
        <v>0</v>
      </c>
      <c r="K147" s="9" t="s">
        <v>124</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ht="15" customHeight="1">
      <c r="A148" s="1"/>
      <c r="B148" s="21">
        <v>14</v>
      </c>
      <c r="C148" s="20" t="s">
        <v>506</v>
      </c>
      <c r="D148" s="851"/>
      <c r="E148" s="852"/>
      <c r="F148" s="19"/>
      <c r="G148" s="18" t="s">
        <v>695</v>
      </c>
      <c r="H148" s="422">
        <v>0.432</v>
      </c>
      <c r="I148" s="18" t="s">
        <v>696</v>
      </c>
      <c r="J148" s="17">
        <f>ROUND(F148*H148,0)</f>
        <v>0</v>
      </c>
      <c r="K148" s="9" t="s">
        <v>123</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ht="15" customHeight="1">
      <c r="A149" s="1"/>
      <c r="B149" s="21">
        <v>15</v>
      </c>
      <c r="C149" s="20" t="s">
        <v>583</v>
      </c>
      <c r="D149" s="851"/>
      <c r="E149" s="852"/>
      <c r="F149" s="19"/>
      <c r="G149" s="18" t="s">
        <v>695</v>
      </c>
      <c r="H149" s="422">
        <v>0.45900000000000002</v>
      </c>
      <c r="I149" s="18" t="s">
        <v>696</v>
      </c>
      <c r="J149" s="17">
        <f t="shared" si="7"/>
        <v>0</v>
      </c>
      <c r="K149" s="9" t="s">
        <v>122</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ht="15" customHeight="1" thickBot="1">
      <c r="A150" s="1"/>
      <c r="B150" s="21">
        <v>16</v>
      </c>
      <c r="C150" s="20" t="s">
        <v>649</v>
      </c>
      <c r="D150" s="851"/>
      <c r="E150" s="852"/>
      <c r="F150" s="19"/>
      <c r="G150" s="18" t="s">
        <v>695</v>
      </c>
      <c r="H150" s="422">
        <v>0.47899999999999998</v>
      </c>
      <c r="I150" s="18" t="s">
        <v>696</v>
      </c>
      <c r="J150" s="17">
        <f t="shared" si="7"/>
        <v>0</v>
      </c>
      <c r="K150" s="9" t="s">
        <v>121</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ht="15" customHeight="1">
      <c r="A151" s="1"/>
      <c r="B151" s="15"/>
      <c r="C151" s="16"/>
      <c r="D151" s="15"/>
      <c r="E151" s="15"/>
      <c r="F151" s="14"/>
      <c r="G151" s="13"/>
      <c r="H151" s="853" t="s">
        <v>874</v>
      </c>
      <c r="I151" s="854"/>
      <c r="J151" s="11"/>
      <c r="K151" s="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row r="152" spans="1:69" ht="15" customHeight="1" thickBot="1">
      <c r="A152" s="1"/>
      <c r="B152" s="301"/>
      <c r="C152" s="301"/>
      <c r="D152" s="301"/>
      <c r="E152" s="301"/>
      <c r="F152" s="332"/>
      <c r="G152" s="301"/>
      <c r="H152" s="889" t="s">
        <v>94</v>
      </c>
      <c r="I152" s="890"/>
      <c r="J152" s="302">
        <f>SUM(J135:J150)</f>
        <v>0</v>
      </c>
      <c r="K152" s="301" t="s">
        <v>971</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row>
    <row r="153" spans="1:69" ht="15.75" customHeight="1" thickBot="1">
      <c r="A153" s="1"/>
      <c r="K153" s="30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row>
    <row r="154" spans="1:69" ht="15" customHeight="1">
      <c r="A154" s="1"/>
      <c r="G154" s="340"/>
      <c r="H154" s="894" t="s">
        <v>972</v>
      </c>
      <c r="I154" s="895"/>
      <c r="J154" s="304"/>
      <c r="K154" s="30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row>
    <row r="155" spans="1:69" ht="15" customHeight="1" thickBot="1">
      <c r="A155" s="1"/>
      <c r="H155" s="896" t="s">
        <v>239</v>
      </c>
      <c r="I155" s="897"/>
      <c r="J155" s="302" t="e">
        <f>'●農業行政費(1)'!K9+'●農業行政費(1)'!K17+'●農業行政費(1)'!K25+'●農業行政費(1)'!K35+'●農業行政費(1)'!K43+'●農業行政費(1)'!K53+'●農業行政費(1)'!K61+'●農業行政費(1)'!K69+'●農業行政費(1)'!K79+'●農業行政費(1)'!K88+'●農業行政費(1)'!K96+J16+J38+J55+J77+J94+J129+J152</f>
        <v>#DIV/0!</v>
      </c>
      <c r="K155" s="301" t="s">
        <v>580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row>
  </sheetData>
  <mergeCells count="131">
    <mergeCell ref="H15:I15"/>
    <mergeCell ref="D12:E12"/>
    <mergeCell ref="D14:E14"/>
    <mergeCell ref="B3:C3"/>
    <mergeCell ref="D3:E3"/>
    <mergeCell ref="D5:E5"/>
    <mergeCell ref="D6:E6"/>
    <mergeCell ref="D7:E7"/>
    <mergeCell ref="D8:E8"/>
    <mergeCell ref="H38:I38"/>
    <mergeCell ref="D34:E34"/>
    <mergeCell ref="D23:E23"/>
    <mergeCell ref="D24:E24"/>
    <mergeCell ref="D25:E25"/>
    <mergeCell ref="D26:E26"/>
    <mergeCell ref="D27:E27"/>
    <mergeCell ref="D28:E28"/>
    <mergeCell ref="H16:I16"/>
    <mergeCell ref="H37:I37"/>
    <mergeCell ref="D36:E36"/>
    <mergeCell ref="B20:C20"/>
    <mergeCell ref="D20:E20"/>
    <mergeCell ref="D22:E22"/>
    <mergeCell ref="D13:E13"/>
    <mergeCell ref="D9:E9"/>
    <mergeCell ref="D10:E10"/>
    <mergeCell ref="D44:E44"/>
    <mergeCell ref="D45:E45"/>
    <mergeCell ref="D46:E46"/>
    <mergeCell ref="D11:E11"/>
    <mergeCell ref="D47:E47"/>
    <mergeCell ref="D48:E48"/>
    <mergeCell ref="D49:E49"/>
    <mergeCell ref="B42:C42"/>
    <mergeCell ref="D42:E42"/>
    <mergeCell ref="D29:E29"/>
    <mergeCell ref="D30:E30"/>
    <mergeCell ref="D31:E31"/>
    <mergeCell ref="D32:E32"/>
    <mergeCell ref="D33:E33"/>
    <mergeCell ref="D35:E35"/>
    <mergeCell ref="D50:E50"/>
    <mergeCell ref="H54:I54"/>
    <mergeCell ref="H55:I55"/>
    <mergeCell ref="B59:C59"/>
    <mergeCell ref="D59:E59"/>
    <mergeCell ref="D61:E61"/>
    <mergeCell ref="D52:E52"/>
    <mergeCell ref="D51:E51"/>
    <mergeCell ref="D53:E53"/>
    <mergeCell ref="H76:I76"/>
    <mergeCell ref="H77:I77"/>
    <mergeCell ref="D73:E73"/>
    <mergeCell ref="D62:E62"/>
    <mergeCell ref="D63:E63"/>
    <mergeCell ref="D64:E64"/>
    <mergeCell ref="D65:E65"/>
    <mergeCell ref="D66:E66"/>
    <mergeCell ref="D67:E67"/>
    <mergeCell ref="D72:E72"/>
    <mergeCell ref="D86:E86"/>
    <mergeCell ref="D87:E87"/>
    <mergeCell ref="D88:E88"/>
    <mergeCell ref="B81:C81"/>
    <mergeCell ref="D81:E81"/>
    <mergeCell ref="D68:E68"/>
    <mergeCell ref="D69:E69"/>
    <mergeCell ref="D70:E70"/>
    <mergeCell ref="D71:E71"/>
    <mergeCell ref="D75:E75"/>
    <mergeCell ref="D74:E74"/>
    <mergeCell ref="D83:E83"/>
    <mergeCell ref="D84:E84"/>
    <mergeCell ref="D85:E85"/>
    <mergeCell ref="H101:I101"/>
    <mergeCell ref="H102:I102"/>
    <mergeCell ref="B106:C106"/>
    <mergeCell ref="D106:E106"/>
    <mergeCell ref="H93:I93"/>
    <mergeCell ref="D89:E89"/>
    <mergeCell ref="H94:I94"/>
    <mergeCell ref="B98:C98"/>
    <mergeCell ref="D98:E98"/>
    <mergeCell ref="D90:E90"/>
    <mergeCell ref="D92:E92"/>
    <mergeCell ref="D91:E91"/>
    <mergeCell ref="B113:C113"/>
    <mergeCell ref="D113:E113"/>
    <mergeCell ref="B114:C116"/>
    <mergeCell ref="D114:E116"/>
    <mergeCell ref="B133:C133"/>
    <mergeCell ref="D126:E126"/>
    <mergeCell ref="D125:E125"/>
    <mergeCell ref="D117:E117"/>
    <mergeCell ref="D120:E120"/>
    <mergeCell ref="D127:E127"/>
    <mergeCell ref="D133:E133"/>
    <mergeCell ref="H155:I155"/>
    <mergeCell ref="D149:E149"/>
    <mergeCell ref="D148:E148"/>
    <mergeCell ref="D140:E140"/>
    <mergeCell ref="D141:E141"/>
    <mergeCell ref="H151:I151"/>
    <mergeCell ref="D144:E144"/>
    <mergeCell ref="H154:I154"/>
    <mergeCell ref="D121:E121"/>
    <mergeCell ref="D122:E122"/>
    <mergeCell ref="H152:I152"/>
    <mergeCell ref="H128:I128"/>
    <mergeCell ref="H129:I129"/>
    <mergeCell ref="D138:E138"/>
    <mergeCell ref="D139:E139"/>
    <mergeCell ref="D142:E142"/>
    <mergeCell ref="D143:E143"/>
    <mergeCell ref="D135:E135"/>
    <mergeCell ref="D123:E123"/>
    <mergeCell ref="D124:E124"/>
    <mergeCell ref="D145:E145"/>
    <mergeCell ref="D136:E136"/>
    <mergeCell ref="D137:E137"/>
    <mergeCell ref="D150:E150"/>
    <mergeCell ref="D146:E146"/>
    <mergeCell ref="D147:E147"/>
    <mergeCell ref="D108:E108"/>
    <mergeCell ref="D109:E109"/>
    <mergeCell ref="D110:E110"/>
    <mergeCell ref="D111:E111"/>
    <mergeCell ref="D100:E100"/>
    <mergeCell ref="D112:E112"/>
    <mergeCell ref="D118:E118"/>
    <mergeCell ref="D119:E119"/>
  </mergeCells>
  <phoneticPr fontId="2"/>
  <pageMargins left="0.78740157480314965" right="0.78740157480314965" top="0.76" bottom="0.98425196850393704" header="0.51181102362204722" footer="0.51181102362204722"/>
  <pageSetup paperSize="9" scale="87" orientation="portrait" r:id="rId1"/>
  <headerFooter alignWithMargins="0"/>
  <rowBreaks count="2" manualBreakCount="2">
    <brk id="56" max="11" man="1"/>
    <brk id="10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8"/>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568" customWidth="1"/>
    <col min="2" max="2" width="5.77734375" style="562" customWidth="1"/>
    <col min="3" max="3" width="7.44140625" style="568" bestFit="1" customWidth="1"/>
    <col min="4" max="4" width="3" style="568" bestFit="1" customWidth="1"/>
    <col min="5" max="5" width="12" style="568" customWidth="1"/>
    <col min="6" max="6" width="11.88671875" style="448" customWidth="1"/>
    <col min="7" max="7" width="2.21875" style="568" bestFit="1" customWidth="1"/>
    <col min="8" max="8" width="11.88671875" style="568" customWidth="1"/>
    <col min="9" max="9" width="2.21875" style="568" bestFit="1" customWidth="1"/>
    <col min="10" max="10" width="11.88671875" style="448" customWidth="1"/>
    <col min="11" max="11" width="3.109375" style="568" customWidth="1"/>
    <col min="12" max="12" width="4.21875" style="568" customWidth="1"/>
    <col min="13" max="69" width="9" style="568"/>
    <col min="70" max="256" width="9" style="1"/>
    <col min="257" max="257" width="3.77734375" style="1" customWidth="1"/>
    <col min="258" max="258" width="5.77734375" style="1" customWidth="1"/>
    <col min="259" max="259" width="7.44140625" style="1" bestFit="1" customWidth="1"/>
    <col min="260" max="260" width="3" style="1" bestFit="1" customWidth="1"/>
    <col min="261" max="261" width="12" style="1" customWidth="1"/>
    <col min="262" max="262" width="11.88671875" style="1" customWidth="1"/>
    <col min="263" max="263" width="2.21875" style="1" bestFit="1" customWidth="1"/>
    <col min="264" max="264" width="11.88671875" style="1" customWidth="1"/>
    <col min="265" max="265" width="2.21875" style="1" bestFit="1" customWidth="1"/>
    <col min="266" max="266" width="11.88671875" style="1" customWidth="1"/>
    <col min="267" max="267" width="3.109375" style="1" customWidth="1"/>
    <col min="268" max="268" width="4.21875" style="1" customWidth="1"/>
    <col min="269" max="512" width="9" style="1"/>
    <col min="513" max="513" width="3.77734375" style="1" customWidth="1"/>
    <col min="514" max="514" width="5.77734375" style="1" customWidth="1"/>
    <col min="515" max="515" width="7.44140625" style="1" bestFit="1" customWidth="1"/>
    <col min="516" max="516" width="3" style="1" bestFit="1" customWidth="1"/>
    <col min="517" max="517" width="12" style="1" customWidth="1"/>
    <col min="518" max="518" width="11.88671875" style="1" customWidth="1"/>
    <col min="519" max="519" width="2.21875" style="1" bestFit="1" customWidth="1"/>
    <col min="520" max="520" width="11.88671875" style="1" customWidth="1"/>
    <col min="521" max="521" width="2.21875" style="1" bestFit="1" customWidth="1"/>
    <col min="522" max="522" width="11.88671875" style="1" customWidth="1"/>
    <col min="523" max="523" width="3.109375" style="1" customWidth="1"/>
    <col min="524" max="524" width="4.21875" style="1" customWidth="1"/>
    <col min="525" max="768" width="9" style="1"/>
    <col min="769" max="769" width="3.77734375" style="1" customWidth="1"/>
    <col min="770" max="770" width="5.77734375" style="1" customWidth="1"/>
    <col min="771" max="771" width="7.44140625" style="1" bestFit="1" customWidth="1"/>
    <col min="772" max="772" width="3" style="1" bestFit="1" customWidth="1"/>
    <col min="773" max="773" width="12" style="1" customWidth="1"/>
    <col min="774" max="774" width="11.88671875" style="1" customWidth="1"/>
    <col min="775" max="775" width="2.21875" style="1" bestFit="1" customWidth="1"/>
    <col min="776" max="776" width="11.88671875" style="1" customWidth="1"/>
    <col min="777" max="777" width="2.21875" style="1" bestFit="1" customWidth="1"/>
    <col min="778" max="778" width="11.88671875" style="1" customWidth="1"/>
    <col min="779" max="779" width="3.109375" style="1" customWidth="1"/>
    <col min="780" max="780" width="4.21875" style="1" customWidth="1"/>
    <col min="781" max="1024" width="9" style="1"/>
    <col min="1025" max="1025" width="3.77734375" style="1" customWidth="1"/>
    <col min="1026" max="1026" width="5.77734375" style="1" customWidth="1"/>
    <col min="1027" max="1027" width="7.44140625" style="1" bestFit="1" customWidth="1"/>
    <col min="1028" max="1028" width="3" style="1" bestFit="1" customWidth="1"/>
    <col min="1029" max="1029" width="12" style="1" customWidth="1"/>
    <col min="1030" max="1030" width="11.88671875" style="1" customWidth="1"/>
    <col min="1031" max="1031" width="2.21875" style="1" bestFit="1" customWidth="1"/>
    <col min="1032" max="1032" width="11.88671875" style="1" customWidth="1"/>
    <col min="1033" max="1033" width="2.21875" style="1" bestFit="1" customWidth="1"/>
    <col min="1034" max="1034" width="11.88671875" style="1" customWidth="1"/>
    <col min="1035" max="1035" width="3.109375" style="1" customWidth="1"/>
    <col min="1036" max="1036" width="4.21875" style="1" customWidth="1"/>
    <col min="1037" max="1280" width="9" style="1"/>
    <col min="1281" max="1281" width="3.77734375" style="1" customWidth="1"/>
    <col min="1282" max="1282" width="5.77734375" style="1" customWidth="1"/>
    <col min="1283" max="1283" width="7.44140625" style="1" bestFit="1" customWidth="1"/>
    <col min="1284" max="1284" width="3" style="1" bestFit="1" customWidth="1"/>
    <col min="1285" max="1285" width="12" style="1" customWidth="1"/>
    <col min="1286" max="1286" width="11.88671875" style="1" customWidth="1"/>
    <col min="1287" max="1287" width="2.21875" style="1" bestFit="1" customWidth="1"/>
    <col min="1288" max="1288" width="11.88671875" style="1" customWidth="1"/>
    <col min="1289" max="1289" width="2.21875" style="1" bestFit="1" customWidth="1"/>
    <col min="1290" max="1290" width="11.88671875" style="1" customWidth="1"/>
    <col min="1291" max="1291" width="3.109375" style="1" customWidth="1"/>
    <col min="1292" max="1292" width="4.21875" style="1" customWidth="1"/>
    <col min="1293" max="1536" width="9" style="1"/>
    <col min="1537" max="1537" width="3.77734375" style="1" customWidth="1"/>
    <col min="1538" max="1538" width="5.77734375" style="1" customWidth="1"/>
    <col min="1539" max="1539" width="7.44140625" style="1" bestFit="1" customWidth="1"/>
    <col min="1540" max="1540" width="3" style="1" bestFit="1" customWidth="1"/>
    <col min="1541" max="1541" width="12" style="1" customWidth="1"/>
    <col min="1542" max="1542" width="11.88671875" style="1" customWidth="1"/>
    <col min="1543" max="1543" width="2.21875" style="1" bestFit="1" customWidth="1"/>
    <col min="1544" max="1544" width="11.88671875" style="1" customWidth="1"/>
    <col min="1545" max="1545" width="2.21875" style="1" bestFit="1" customWidth="1"/>
    <col min="1546" max="1546" width="11.88671875" style="1" customWidth="1"/>
    <col min="1547" max="1547" width="3.109375" style="1" customWidth="1"/>
    <col min="1548" max="1548" width="4.21875" style="1" customWidth="1"/>
    <col min="1549" max="1792" width="9" style="1"/>
    <col min="1793" max="1793" width="3.77734375" style="1" customWidth="1"/>
    <col min="1794" max="1794" width="5.77734375" style="1" customWidth="1"/>
    <col min="1795" max="1795" width="7.44140625" style="1" bestFit="1" customWidth="1"/>
    <col min="1796" max="1796" width="3" style="1" bestFit="1" customWidth="1"/>
    <col min="1797" max="1797" width="12" style="1" customWidth="1"/>
    <col min="1798" max="1798" width="11.88671875" style="1" customWidth="1"/>
    <col min="1799" max="1799" width="2.21875" style="1" bestFit="1" customWidth="1"/>
    <col min="1800" max="1800" width="11.88671875" style="1" customWidth="1"/>
    <col min="1801" max="1801" width="2.21875" style="1" bestFit="1" customWidth="1"/>
    <col min="1802" max="1802" width="11.88671875" style="1" customWidth="1"/>
    <col min="1803" max="1803" width="3.109375" style="1" customWidth="1"/>
    <col min="1804" max="1804" width="4.21875" style="1" customWidth="1"/>
    <col min="1805" max="2048" width="9" style="1"/>
    <col min="2049" max="2049" width="3.77734375" style="1" customWidth="1"/>
    <col min="2050" max="2050" width="5.77734375" style="1" customWidth="1"/>
    <col min="2051" max="2051" width="7.44140625" style="1" bestFit="1" customWidth="1"/>
    <col min="2052" max="2052" width="3" style="1" bestFit="1" customWidth="1"/>
    <col min="2053" max="2053" width="12" style="1" customWidth="1"/>
    <col min="2054" max="2054" width="11.88671875" style="1" customWidth="1"/>
    <col min="2055" max="2055" width="2.21875" style="1" bestFit="1" customWidth="1"/>
    <col min="2056" max="2056" width="11.88671875" style="1" customWidth="1"/>
    <col min="2057" max="2057" width="2.21875" style="1" bestFit="1" customWidth="1"/>
    <col min="2058" max="2058" width="11.88671875" style="1" customWidth="1"/>
    <col min="2059" max="2059" width="3.109375" style="1" customWidth="1"/>
    <col min="2060" max="2060" width="4.21875" style="1" customWidth="1"/>
    <col min="2061" max="2304" width="9" style="1"/>
    <col min="2305" max="2305" width="3.77734375" style="1" customWidth="1"/>
    <col min="2306" max="2306" width="5.77734375" style="1" customWidth="1"/>
    <col min="2307" max="2307" width="7.44140625" style="1" bestFit="1" customWidth="1"/>
    <col min="2308" max="2308" width="3" style="1" bestFit="1" customWidth="1"/>
    <col min="2309" max="2309" width="12" style="1" customWidth="1"/>
    <col min="2310" max="2310" width="11.88671875" style="1" customWidth="1"/>
    <col min="2311" max="2311" width="2.21875" style="1" bestFit="1" customWidth="1"/>
    <col min="2312" max="2312" width="11.88671875" style="1" customWidth="1"/>
    <col min="2313" max="2313" width="2.21875" style="1" bestFit="1" customWidth="1"/>
    <col min="2314" max="2314" width="11.88671875" style="1" customWidth="1"/>
    <col min="2315" max="2315" width="3.109375" style="1" customWidth="1"/>
    <col min="2316" max="2316" width="4.21875" style="1" customWidth="1"/>
    <col min="2317" max="2560" width="9" style="1"/>
    <col min="2561" max="2561" width="3.77734375" style="1" customWidth="1"/>
    <col min="2562" max="2562" width="5.77734375" style="1" customWidth="1"/>
    <col min="2563" max="2563" width="7.44140625" style="1" bestFit="1" customWidth="1"/>
    <col min="2564" max="2564" width="3" style="1" bestFit="1" customWidth="1"/>
    <col min="2565" max="2565" width="12" style="1" customWidth="1"/>
    <col min="2566" max="2566" width="11.88671875" style="1" customWidth="1"/>
    <col min="2567" max="2567" width="2.21875" style="1" bestFit="1" customWidth="1"/>
    <col min="2568" max="2568" width="11.88671875" style="1" customWidth="1"/>
    <col min="2569" max="2569" width="2.21875" style="1" bestFit="1" customWidth="1"/>
    <col min="2570" max="2570" width="11.88671875" style="1" customWidth="1"/>
    <col min="2571" max="2571" width="3.109375" style="1" customWidth="1"/>
    <col min="2572" max="2572" width="4.21875" style="1" customWidth="1"/>
    <col min="2573" max="2816" width="9" style="1"/>
    <col min="2817" max="2817" width="3.77734375" style="1" customWidth="1"/>
    <col min="2818" max="2818" width="5.77734375" style="1" customWidth="1"/>
    <col min="2819" max="2819" width="7.44140625" style="1" bestFit="1" customWidth="1"/>
    <col min="2820" max="2820" width="3" style="1" bestFit="1" customWidth="1"/>
    <col min="2821" max="2821" width="12" style="1" customWidth="1"/>
    <col min="2822" max="2822" width="11.88671875" style="1" customWidth="1"/>
    <col min="2823" max="2823" width="2.21875" style="1" bestFit="1" customWidth="1"/>
    <col min="2824" max="2824" width="11.88671875" style="1" customWidth="1"/>
    <col min="2825" max="2825" width="2.21875" style="1" bestFit="1" customWidth="1"/>
    <col min="2826" max="2826" width="11.88671875" style="1" customWidth="1"/>
    <col min="2827" max="2827" width="3.109375" style="1" customWidth="1"/>
    <col min="2828" max="2828" width="4.21875" style="1" customWidth="1"/>
    <col min="2829" max="3072" width="9" style="1"/>
    <col min="3073" max="3073" width="3.77734375" style="1" customWidth="1"/>
    <col min="3074" max="3074" width="5.77734375" style="1" customWidth="1"/>
    <col min="3075" max="3075" width="7.44140625" style="1" bestFit="1" customWidth="1"/>
    <col min="3076" max="3076" width="3" style="1" bestFit="1" customWidth="1"/>
    <col min="3077" max="3077" width="12" style="1" customWidth="1"/>
    <col min="3078" max="3078" width="11.88671875" style="1" customWidth="1"/>
    <col min="3079" max="3079" width="2.21875" style="1" bestFit="1" customWidth="1"/>
    <col min="3080" max="3080" width="11.88671875" style="1" customWidth="1"/>
    <col min="3081" max="3081" width="2.21875" style="1" bestFit="1" customWidth="1"/>
    <col min="3082" max="3082" width="11.88671875" style="1" customWidth="1"/>
    <col min="3083" max="3083" width="3.109375" style="1" customWidth="1"/>
    <col min="3084" max="3084" width="4.21875" style="1" customWidth="1"/>
    <col min="3085" max="3328" width="9" style="1"/>
    <col min="3329" max="3329" width="3.77734375" style="1" customWidth="1"/>
    <col min="3330" max="3330" width="5.77734375" style="1" customWidth="1"/>
    <col min="3331" max="3331" width="7.44140625" style="1" bestFit="1" customWidth="1"/>
    <col min="3332" max="3332" width="3" style="1" bestFit="1" customWidth="1"/>
    <col min="3333" max="3333" width="12" style="1" customWidth="1"/>
    <col min="3334" max="3334" width="11.88671875" style="1" customWidth="1"/>
    <col min="3335" max="3335" width="2.21875" style="1" bestFit="1" customWidth="1"/>
    <col min="3336" max="3336" width="11.88671875" style="1" customWidth="1"/>
    <col min="3337" max="3337" width="2.21875" style="1" bestFit="1" customWidth="1"/>
    <col min="3338" max="3338" width="11.88671875" style="1" customWidth="1"/>
    <col min="3339" max="3339" width="3.109375" style="1" customWidth="1"/>
    <col min="3340" max="3340" width="4.21875" style="1" customWidth="1"/>
    <col min="3341" max="3584" width="9" style="1"/>
    <col min="3585" max="3585" width="3.77734375" style="1" customWidth="1"/>
    <col min="3586" max="3586" width="5.77734375" style="1" customWidth="1"/>
    <col min="3587" max="3587" width="7.44140625" style="1" bestFit="1" customWidth="1"/>
    <col min="3588" max="3588" width="3" style="1" bestFit="1" customWidth="1"/>
    <col min="3589" max="3589" width="12" style="1" customWidth="1"/>
    <col min="3590" max="3590" width="11.88671875" style="1" customWidth="1"/>
    <col min="3591" max="3591" width="2.21875" style="1" bestFit="1" customWidth="1"/>
    <col min="3592" max="3592" width="11.88671875" style="1" customWidth="1"/>
    <col min="3593" max="3593" width="2.21875" style="1" bestFit="1" customWidth="1"/>
    <col min="3594" max="3594" width="11.88671875" style="1" customWidth="1"/>
    <col min="3595" max="3595" width="3.109375" style="1" customWidth="1"/>
    <col min="3596" max="3596" width="4.21875" style="1" customWidth="1"/>
    <col min="3597" max="3840" width="9" style="1"/>
    <col min="3841" max="3841" width="3.77734375" style="1" customWidth="1"/>
    <col min="3842" max="3842" width="5.77734375" style="1" customWidth="1"/>
    <col min="3843" max="3843" width="7.44140625" style="1" bestFit="1" customWidth="1"/>
    <col min="3844" max="3844" width="3" style="1" bestFit="1" customWidth="1"/>
    <col min="3845" max="3845" width="12" style="1" customWidth="1"/>
    <col min="3846" max="3846" width="11.88671875" style="1" customWidth="1"/>
    <col min="3847" max="3847" width="2.21875" style="1" bestFit="1" customWidth="1"/>
    <col min="3848" max="3848" width="11.88671875" style="1" customWidth="1"/>
    <col min="3849" max="3849" width="2.21875" style="1" bestFit="1" customWidth="1"/>
    <col min="3850" max="3850" width="11.88671875" style="1" customWidth="1"/>
    <col min="3851" max="3851" width="3.109375" style="1" customWidth="1"/>
    <col min="3852" max="3852" width="4.21875" style="1" customWidth="1"/>
    <col min="3853" max="4096" width="9" style="1"/>
    <col min="4097" max="4097" width="3.77734375" style="1" customWidth="1"/>
    <col min="4098" max="4098" width="5.77734375" style="1" customWidth="1"/>
    <col min="4099" max="4099" width="7.44140625" style="1" bestFit="1" customWidth="1"/>
    <col min="4100" max="4100" width="3" style="1" bestFit="1" customWidth="1"/>
    <col min="4101" max="4101" width="12" style="1" customWidth="1"/>
    <col min="4102" max="4102" width="11.88671875" style="1" customWidth="1"/>
    <col min="4103" max="4103" width="2.21875" style="1" bestFit="1" customWidth="1"/>
    <col min="4104" max="4104" width="11.88671875" style="1" customWidth="1"/>
    <col min="4105" max="4105" width="2.21875" style="1" bestFit="1" customWidth="1"/>
    <col min="4106" max="4106" width="11.88671875" style="1" customWidth="1"/>
    <col min="4107" max="4107" width="3.109375" style="1" customWidth="1"/>
    <col min="4108" max="4108" width="4.21875" style="1" customWidth="1"/>
    <col min="4109" max="4352" width="9" style="1"/>
    <col min="4353" max="4353" width="3.77734375" style="1" customWidth="1"/>
    <col min="4354" max="4354" width="5.77734375" style="1" customWidth="1"/>
    <col min="4355" max="4355" width="7.44140625" style="1" bestFit="1" customWidth="1"/>
    <col min="4356" max="4356" width="3" style="1" bestFit="1" customWidth="1"/>
    <col min="4357" max="4357" width="12" style="1" customWidth="1"/>
    <col min="4358" max="4358" width="11.88671875" style="1" customWidth="1"/>
    <col min="4359" max="4359" width="2.21875" style="1" bestFit="1" customWidth="1"/>
    <col min="4360" max="4360" width="11.88671875" style="1" customWidth="1"/>
    <col min="4361" max="4361" width="2.21875" style="1" bestFit="1" customWidth="1"/>
    <col min="4362" max="4362" width="11.88671875" style="1" customWidth="1"/>
    <col min="4363" max="4363" width="3.109375" style="1" customWidth="1"/>
    <col min="4364" max="4364" width="4.21875" style="1" customWidth="1"/>
    <col min="4365" max="4608" width="9" style="1"/>
    <col min="4609" max="4609" width="3.77734375" style="1" customWidth="1"/>
    <col min="4610" max="4610" width="5.77734375" style="1" customWidth="1"/>
    <col min="4611" max="4611" width="7.44140625" style="1" bestFit="1" customWidth="1"/>
    <col min="4612" max="4612" width="3" style="1" bestFit="1" customWidth="1"/>
    <col min="4613" max="4613" width="12" style="1" customWidth="1"/>
    <col min="4614" max="4614" width="11.88671875" style="1" customWidth="1"/>
    <col min="4615" max="4615" width="2.21875" style="1" bestFit="1" customWidth="1"/>
    <col min="4616" max="4616" width="11.88671875" style="1" customWidth="1"/>
    <col min="4617" max="4617" width="2.21875" style="1" bestFit="1" customWidth="1"/>
    <col min="4618" max="4618" width="11.88671875" style="1" customWidth="1"/>
    <col min="4619" max="4619" width="3.109375" style="1" customWidth="1"/>
    <col min="4620" max="4620" width="4.21875" style="1" customWidth="1"/>
    <col min="4621" max="4864" width="9" style="1"/>
    <col min="4865" max="4865" width="3.77734375" style="1" customWidth="1"/>
    <col min="4866" max="4866" width="5.77734375" style="1" customWidth="1"/>
    <col min="4867" max="4867" width="7.44140625" style="1" bestFit="1" customWidth="1"/>
    <col min="4868" max="4868" width="3" style="1" bestFit="1" customWidth="1"/>
    <col min="4869" max="4869" width="12" style="1" customWidth="1"/>
    <col min="4870" max="4870" width="11.88671875" style="1" customWidth="1"/>
    <col min="4871" max="4871" width="2.21875" style="1" bestFit="1" customWidth="1"/>
    <col min="4872" max="4872" width="11.88671875" style="1" customWidth="1"/>
    <col min="4873" max="4873" width="2.21875" style="1" bestFit="1" customWidth="1"/>
    <col min="4874" max="4874" width="11.88671875" style="1" customWidth="1"/>
    <col min="4875" max="4875" width="3.109375" style="1" customWidth="1"/>
    <col min="4876" max="4876" width="4.21875" style="1" customWidth="1"/>
    <col min="4877" max="5120" width="9" style="1"/>
    <col min="5121" max="5121" width="3.77734375" style="1" customWidth="1"/>
    <col min="5122" max="5122" width="5.77734375" style="1" customWidth="1"/>
    <col min="5123" max="5123" width="7.44140625" style="1" bestFit="1" customWidth="1"/>
    <col min="5124" max="5124" width="3" style="1" bestFit="1" customWidth="1"/>
    <col min="5125" max="5125" width="12" style="1" customWidth="1"/>
    <col min="5126" max="5126" width="11.88671875" style="1" customWidth="1"/>
    <col min="5127" max="5127" width="2.21875" style="1" bestFit="1" customWidth="1"/>
    <col min="5128" max="5128" width="11.88671875" style="1" customWidth="1"/>
    <col min="5129" max="5129" width="2.21875" style="1" bestFit="1" customWidth="1"/>
    <col min="5130" max="5130" width="11.88671875" style="1" customWidth="1"/>
    <col min="5131" max="5131" width="3.109375" style="1" customWidth="1"/>
    <col min="5132" max="5132" width="4.21875" style="1" customWidth="1"/>
    <col min="5133" max="5376" width="9" style="1"/>
    <col min="5377" max="5377" width="3.77734375" style="1" customWidth="1"/>
    <col min="5378" max="5378" width="5.77734375" style="1" customWidth="1"/>
    <col min="5379" max="5379" width="7.44140625" style="1" bestFit="1" customWidth="1"/>
    <col min="5380" max="5380" width="3" style="1" bestFit="1" customWidth="1"/>
    <col min="5381" max="5381" width="12" style="1" customWidth="1"/>
    <col min="5382" max="5382" width="11.88671875" style="1" customWidth="1"/>
    <col min="5383" max="5383" width="2.21875" style="1" bestFit="1" customWidth="1"/>
    <col min="5384" max="5384" width="11.88671875" style="1" customWidth="1"/>
    <col min="5385" max="5385" width="2.21875" style="1" bestFit="1" customWidth="1"/>
    <col min="5386" max="5386" width="11.88671875" style="1" customWidth="1"/>
    <col min="5387" max="5387" width="3.109375" style="1" customWidth="1"/>
    <col min="5388" max="5388" width="4.21875" style="1" customWidth="1"/>
    <col min="5389" max="5632" width="9" style="1"/>
    <col min="5633" max="5633" width="3.77734375" style="1" customWidth="1"/>
    <col min="5634" max="5634" width="5.77734375" style="1" customWidth="1"/>
    <col min="5635" max="5635" width="7.44140625" style="1" bestFit="1" customWidth="1"/>
    <col min="5636" max="5636" width="3" style="1" bestFit="1" customWidth="1"/>
    <col min="5637" max="5637" width="12" style="1" customWidth="1"/>
    <col min="5638" max="5638" width="11.88671875" style="1" customWidth="1"/>
    <col min="5639" max="5639" width="2.21875" style="1" bestFit="1" customWidth="1"/>
    <col min="5640" max="5640" width="11.88671875" style="1" customWidth="1"/>
    <col min="5641" max="5641" width="2.21875" style="1" bestFit="1" customWidth="1"/>
    <col min="5642" max="5642" width="11.88671875" style="1" customWidth="1"/>
    <col min="5643" max="5643" width="3.109375" style="1" customWidth="1"/>
    <col min="5644" max="5644" width="4.21875" style="1" customWidth="1"/>
    <col min="5645" max="5888" width="9" style="1"/>
    <col min="5889" max="5889" width="3.77734375" style="1" customWidth="1"/>
    <col min="5890" max="5890" width="5.77734375" style="1" customWidth="1"/>
    <col min="5891" max="5891" width="7.44140625" style="1" bestFit="1" customWidth="1"/>
    <col min="5892" max="5892" width="3" style="1" bestFit="1" customWidth="1"/>
    <col min="5893" max="5893" width="12" style="1" customWidth="1"/>
    <col min="5894" max="5894" width="11.88671875" style="1" customWidth="1"/>
    <col min="5895" max="5895" width="2.21875" style="1" bestFit="1" customWidth="1"/>
    <col min="5896" max="5896" width="11.88671875" style="1" customWidth="1"/>
    <col min="5897" max="5897" width="2.21875" style="1" bestFit="1" customWidth="1"/>
    <col min="5898" max="5898" width="11.88671875" style="1" customWidth="1"/>
    <col min="5899" max="5899" width="3.109375" style="1" customWidth="1"/>
    <col min="5900" max="5900" width="4.21875" style="1" customWidth="1"/>
    <col min="5901" max="6144" width="9" style="1"/>
    <col min="6145" max="6145" width="3.77734375" style="1" customWidth="1"/>
    <col min="6146" max="6146" width="5.77734375" style="1" customWidth="1"/>
    <col min="6147" max="6147" width="7.44140625" style="1" bestFit="1" customWidth="1"/>
    <col min="6148" max="6148" width="3" style="1" bestFit="1" customWidth="1"/>
    <col min="6149" max="6149" width="12" style="1" customWidth="1"/>
    <col min="6150" max="6150" width="11.88671875" style="1" customWidth="1"/>
    <col min="6151" max="6151" width="2.21875" style="1" bestFit="1" customWidth="1"/>
    <col min="6152" max="6152" width="11.88671875" style="1" customWidth="1"/>
    <col min="6153" max="6153" width="2.21875" style="1" bestFit="1" customWidth="1"/>
    <col min="6154" max="6154" width="11.88671875" style="1" customWidth="1"/>
    <col min="6155" max="6155" width="3.109375" style="1" customWidth="1"/>
    <col min="6156" max="6156" width="4.21875" style="1" customWidth="1"/>
    <col min="6157" max="6400" width="9" style="1"/>
    <col min="6401" max="6401" width="3.77734375" style="1" customWidth="1"/>
    <col min="6402" max="6402" width="5.77734375" style="1" customWidth="1"/>
    <col min="6403" max="6403" width="7.44140625" style="1" bestFit="1" customWidth="1"/>
    <col min="6404" max="6404" width="3" style="1" bestFit="1" customWidth="1"/>
    <col min="6405" max="6405" width="12" style="1" customWidth="1"/>
    <col min="6406" max="6406" width="11.88671875" style="1" customWidth="1"/>
    <col min="6407" max="6407" width="2.21875" style="1" bestFit="1" customWidth="1"/>
    <col min="6408" max="6408" width="11.88671875" style="1" customWidth="1"/>
    <col min="6409" max="6409" width="2.21875" style="1" bestFit="1" customWidth="1"/>
    <col min="6410" max="6410" width="11.88671875" style="1" customWidth="1"/>
    <col min="6411" max="6411" width="3.109375" style="1" customWidth="1"/>
    <col min="6412" max="6412" width="4.21875" style="1" customWidth="1"/>
    <col min="6413" max="6656" width="9" style="1"/>
    <col min="6657" max="6657" width="3.77734375" style="1" customWidth="1"/>
    <col min="6658" max="6658" width="5.77734375" style="1" customWidth="1"/>
    <col min="6659" max="6659" width="7.44140625" style="1" bestFit="1" customWidth="1"/>
    <col min="6660" max="6660" width="3" style="1" bestFit="1" customWidth="1"/>
    <col min="6661" max="6661" width="12" style="1" customWidth="1"/>
    <col min="6662" max="6662" width="11.88671875" style="1" customWidth="1"/>
    <col min="6663" max="6663" width="2.21875" style="1" bestFit="1" customWidth="1"/>
    <col min="6664" max="6664" width="11.88671875" style="1" customWidth="1"/>
    <col min="6665" max="6665" width="2.21875" style="1" bestFit="1" customWidth="1"/>
    <col min="6666" max="6666" width="11.88671875" style="1" customWidth="1"/>
    <col min="6667" max="6667" width="3.109375" style="1" customWidth="1"/>
    <col min="6668" max="6668" width="4.21875" style="1" customWidth="1"/>
    <col min="6669" max="6912" width="9" style="1"/>
    <col min="6913" max="6913" width="3.77734375" style="1" customWidth="1"/>
    <col min="6914" max="6914" width="5.77734375" style="1" customWidth="1"/>
    <col min="6915" max="6915" width="7.44140625" style="1" bestFit="1" customWidth="1"/>
    <col min="6916" max="6916" width="3" style="1" bestFit="1" customWidth="1"/>
    <col min="6917" max="6917" width="12" style="1" customWidth="1"/>
    <col min="6918" max="6918" width="11.88671875" style="1" customWidth="1"/>
    <col min="6919" max="6919" width="2.21875" style="1" bestFit="1" customWidth="1"/>
    <col min="6920" max="6920" width="11.88671875" style="1" customWidth="1"/>
    <col min="6921" max="6921" width="2.21875" style="1" bestFit="1" customWidth="1"/>
    <col min="6922" max="6922" width="11.88671875" style="1" customWidth="1"/>
    <col min="6923" max="6923" width="3.109375" style="1" customWidth="1"/>
    <col min="6924" max="6924" width="4.21875" style="1" customWidth="1"/>
    <col min="6925" max="7168" width="9" style="1"/>
    <col min="7169" max="7169" width="3.77734375" style="1" customWidth="1"/>
    <col min="7170" max="7170" width="5.77734375" style="1" customWidth="1"/>
    <col min="7171" max="7171" width="7.44140625" style="1" bestFit="1" customWidth="1"/>
    <col min="7172" max="7172" width="3" style="1" bestFit="1" customWidth="1"/>
    <col min="7173" max="7173" width="12" style="1" customWidth="1"/>
    <col min="7174" max="7174" width="11.88671875" style="1" customWidth="1"/>
    <col min="7175" max="7175" width="2.21875" style="1" bestFit="1" customWidth="1"/>
    <col min="7176" max="7176" width="11.88671875" style="1" customWidth="1"/>
    <col min="7177" max="7177" width="2.21875" style="1" bestFit="1" customWidth="1"/>
    <col min="7178" max="7178" width="11.88671875" style="1" customWidth="1"/>
    <col min="7179" max="7179" width="3.109375" style="1" customWidth="1"/>
    <col min="7180" max="7180" width="4.21875" style="1" customWidth="1"/>
    <col min="7181" max="7424" width="9" style="1"/>
    <col min="7425" max="7425" width="3.77734375" style="1" customWidth="1"/>
    <col min="7426" max="7426" width="5.77734375" style="1" customWidth="1"/>
    <col min="7427" max="7427" width="7.44140625" style="1" bestFit="1" customWidth="1"/>
    <col min="7428" max="7428" width="3" style="1" bestFit="1" customWidth="1"/>
    <col min="7429" max="7429" width="12" style="1" customWidth="1"/>
    <col min="7430" max="7430" width="11.88671875" style="1" customWidth="1"/>
    <col min="7431" max="7431" width="2.21875" style="1" bestFit="1" customWidth="1"/>
    <col min="7432" max="7432" width="11.88671875" style="1" customWidth="1"/>
    <col min="7433" max="7433" width="2.21875" style="1" bestFit="1" customWidth="1"/>
    <col min="7434" max="7434" width="11.88671875" style="1" customWidth="1"/>
    <col min="7435" max="7435" width="3.109375" style="1" customWidth="1"/>
    <col min="7436" max="7436" width="4.21875" style="1" customWidth="1"/>
    <col min="7437" max="7680" width="9" style="1"/>
    <col min="7681" max="7681" width="3.77734375" style="1" customWidth="1"/>
    <col min="7682" max="7682" width="5.77734375" style="1" customWidth="1"/>
    <col min="7683" max="7683" width="7.44140625" style="1" bestFit="1" customWidth="1"/>
    <col min="7684" max="7684" width="3" style="1" bestFit="1" customWidth="1"/>
    <col min="7685" max="7685" width="12" style="1" customWidth="1"/>
    <col min="7686" max="7686" width="11.88671875" style="1" customWidth="1"/>
    <col min="7687" max="7687" width="2.21875" style="1" bestFit="1" customWidth="1"/>
    <col min="7688" max="7688" width="11.88671875" style="1" customWidth="1"/>
    <col min="7689" max="7689" width="2.21875" style="1" bestFit="1" customWidth="1"/>
    <col min="7690" max="7690" width="11.88671875" style="1" customWidth="1"/>
    <col min="7691" max="7691" width="3.109375" style="1" customWidth="1"/>
    <col min="7692" max="7692" width="4.21875" style="1" customWidth="1"/>
    <col min="7693" max="7936" width="9" style="1"/>
    <col min="7937" max="7937" width="3.77734375" style="1" customWidth="1"/>
    <col min="7938" max="7938" width="5.77734375" style="1" customWidth="1"/>
    <col min="7939" max="7939" width="7.44140625" style="1" bestFit="1" customWidth="1"/>
    <col min="7940" max="7940" width="3" style="1" bestFit="1" customWidth="1"/>
    <col min="7941" max="7941" width="12" style="1" customWidth="1"/>
    <col min="7942" max="7942" width="11.88671875" style="1" customWidth="1"/>
    <col min="7943" max="7943" width="2.21875" style="1" bestFit="1" customWidth="1"/>
    <col min="7944" max="7944" width="11.88671875" style="1" customWidth="1"/>
    <col min="7945" max="7945" width="2.21875" style="1" bestFit="1" customWidth="1"/>
    <col min="7946" max="7946" width="11.88671875" style="1" customWidth="1"/>
    <col min="7947" max="7947" width="3.109375" style="1" customWidth="1"/>
    <col min="7948" max="7948" width="4.21875" style="1" customWidth="1"/>
    <col min="7949" max="8192" width="9" style="1"/>
    <col min="8193" max="8193" width="3.77734375" style="1" customWidth="1"/>
    <col min="8194" max="8194" width="5.77734375" style="1" customWidth="1"/>
    <col min="8195" max="8195" width="7.44140625" style="1" bestFit="1" customWidth="1"/>
    <col min="8196" max="8196" width="3" style="1" bestFit="1" customWidth="1"/>
    <col min="8197" max="8197" width="12" style="1" customWidth="1"/>
    <col min="8198" max="8198" width="11.88671875" style="1" customWidth="1"/>
    <col min="8199" max="8199" width="2.21875" style="1" bestFit="1" customWidth="1"/>
    <col min="8200" max="8200" width="11.88671875" style="1" customWidth="1"/>
    <col min="8201" max="8201" width="2.21875" style="1" bestFit="1" customWidth="1"/>
    <col min="8202" max="8202" width="11.88671875" style="1" customWidth="1"/>
    <col min="8203" max="8203" width="3.109375" style="1" customWidth="1"/>
    <col min="8204" max="8204" width="4.21875" style="1" customWidth="1"/>
    <col min="8205" max="8448" width="9" style="1"/>
    <col min="8449" max="8449" width="3.77734375" style="1" customWidth="1"/>
    <col min="8450" max="8450" width="5.77734375" style="1" customWidth="1"/>
    <col min="8451" max="8451" width="7.44140625" style="1" bestFit="1" customWidth="1"/>
    <col min="8452" max="8452" width="3" style="1" bestFit="1" customWidth="1"/>
    <col min="8453" max="8453" width="12" style="1" customWidth="1"/>
    <col min="8454" max="8454" width="11.88671875" style="1" customWidth="1"/>
    <col min="8455" max="8455" width="2.21875" style="1" bestFit="1" customWidth="1"/>
    <col min="8456" max="8456" width="11.88671875" style="1" customWidth="1"/>
    <col min="8457" max="8457" width="2.21875" style="1" bestFit="1" customWidth="1"/>
    <col min="8458" max="8458" width="11.88671875" style="1" customWidth="1"/>
    <col min="8459" max="8459" width="3.109375" style="1" customWidth="1"/>
    <col min="8460" max="8460" width="4.21875" style="1" customWidth="1"/>
    <col min="8461" max="8704" width="9" style="1"/>
    <col min="8705" max="8705" width="3.77734375" style="1" customWidth="1"/>
    <col min="8706" max="8706" width="5.77734375" style="1" customWidth="1"/>
    <col min="8707" max="8707" width="7.44140625" style="1" bestFit="1" customWidth="1"/>
    <col min="8708" max="8708" width="3" style="1" bestFit="1" customWidth="1"/>
    <col min="8709" max="8709" width="12" style="1" customWidth="1"/>
    <col min="8710" max="8710" width="11.88671875" style="1" customWidth="1"/>
    <col min="8711" max="8711" width="2.21875" style="1" bestFit="1" customWidth="1"/>
    <col min="8712" max="8712" width="11.88671875" style="1" customWidth="1"/>
    <col min="8713" max="8713" width="2.21875" style="1" bestFit="1" customWidth="1"/>
    <col min="8714" max="8714" width="11.88671875" style="1" customWidth="1"/>
    <col min="8715" max="8715" width="3.109375" style="1" customWidth="1"/>
    <col min="8716" max="8716" width="4.21875" style="1" customWidth="1"/>
    <col min="8717" max="8960" width="9" style="1"/>
    <col min="8961" max="8961" width="3.77734375" style="1" customWidth="1"/>
    <col min="8962" max="8962" width="5.77734375" style="1" customWidth="1"/>
    <col min="8963" max="8963" width="7.44140625" style="1" bestFit="1" customWidth="1"/>
    <col min="8964" max="8964" width="3" style="1" bestFit="1" customWidth="1"/>
    <col min="8965" max="8965" width="12" style="1" customWidth="1"/>
    <col min="8966" max="8966" width="11.88671875" style="1" customWidth="1"/>
    <col min="8967" max="8967" width="2.21875" style="1" bestFit="1" customWidth="1"/>
    <col min="8968" max="8968" width="11.88671875" style="1" customWidth="1"/>
    <col min="8969" max="8969" width="2.21875" style="1" bestFit="1" customWidth="1"/>
    <col min="8970" max="8970" width="11.88671875" style="1" customWidth="1"/>
    <col min="8971" max="8971" width="3.109375" style="1" customWidth="1"/>
    <col min="8972" max="8972" width="4.21875" style="1" customWidth="1"/>
    <col min="8973" max="9216" width="9" style="1"/>
    <col min="9217" max="9217" width="3.77734375" style="1" customWidth="1"/>
    <col min="9218" max="9218" width="5.77734375" style="1" customWidth="1"/>
    <col min="9219" max="9219" width="7.44140625" style="1" bestFit="1" customWidth="1"/>
    <col min="9220" max="9220" width="3" style="1" bestFit="1" customWidth="1"/>
    <col min="9221" max="9221" width="12" style="1" customWidth="1"/>
    <col min="9222" max="9222" width="11.88671875" style="1" customWidth="1"/>
    <col min="9223" max="9223" width="2.21875" style="1" bestFit="1" customWidth="1"/>
    <col min="9224" max="9224" width="11.88671875" style="1" customWidth="1"/>
    <col min="9225" max="9225" width="2.21875" style="1" bestFit="1" customWidth="1"/>
    <col min="9226" max="9226" width="11.88671875" style="1" customWidth="1"/>
    <col min="9227" max="9227" width="3.109375" style="1" customWidth="1"/>
    <col min="9228" max="9228" width="4.21875" style="1" customWidth="1"/>
    <col min="9229" max="9472" width="9" style="1"/>
    <col min="9473" max="9473" width="3.77734375" style="1" customWidth="1"/>
    <col min="9474" max="9474" width="5.77734375" style="1" customWidth="1"/>
    <col min="9475" max="9475" width="7.44140625" style="1" bestFit="1" customWidth="1"/>
    <col min="9476" max="9476" width="3" style="1" bestFit="1" customWidth="1"/>
    <col min="9477" max="9477" width="12" style="1" customWidth="1"/>
    <col min="9478" max="9478" width="11.88671875" style="1" customWidth="1"/>
    <col min="9479" max="9479" width="2.21875" style="1" bestFit="1" customWidth="1"/>
    <col min="9480" max="9480" width="11.88671875" style="1" customWidth="1"/>
    <col min="9481" max="9481" width="2.21875" style="1" bestFit="1" customWidth="1"/>
    <col min="9482" max="9482" width="11.88671875" style="1" customWidth="1"/>
    <col min="9483" max="9483" width="3.109375" style="1" customWidth="1"/>
    <col min="9484" max="9484" width="4.21875" style="1" customWidth="1"/>
    <col min="9485" max="9728" width="9" style="1"/>
    <col min="9729" max="9729" width="3.77734375" style="1" customWidth="1"/>
    <col min="9730" max="9730" width="5.77734375" style="1" customWidth="1"/>
    <col min="9731" max="9731" width="7.44140625" style="1" bestFit="1" customWidth="1"/>
    <col min="9732" max="9732" width="3" style="1" bestFit="1" customWidth="1"/>
    <col min="9733" max="9733" width="12" style="1" customWidth="1"/>
    <col min="9734" max="9734" width="11.88671875" style="1" customWidth="1"/>
    <col min="9735" max="9735" width="2.21875" style="1" bestFit="1" customWidth="1"/>
    <col min="9736" max="9736" width="11.88671875" style="1" customWidth="1"/>
    <col min="9737" max="9737" width="2.21875" style="1" bestFit="1" customWidth="1"/>
    <col min="9738" max="9738" width="11.88671875" style="1" customWidth="1"/>
    <col min="9739" max="9739" width="3.109375" style="1" customWidth="1"/>
    <col min="9740" max="9740" width="4.21875" style="1" customWidth="1"/>
    <col min="9741" max="9984" width="9" style="1"/>
    <col min="9985" max="9985" width="3.77734375" style="1" customWidth="1"/>
    <col min="9986" max="9986" width="5.77734375" style="1" customWidth="1"/>
    <col min="9987" max="9987" width="7.44140625" style="1" bestFit="1" customWidth="1"/>
    <col min="9988" max="9988" width="3" style="1" bestFit="1" customWidth="1"/>
    <col min="9989" max="9989" width="12" style="1" customWidth="1"/>
    <col min="9990" max="9990" width="11.88671875" style="1" customWidth="1"/>
    <col min="9991" max="9991" width="2.21875" style="1" bestFit="1" customWidth="1"/>
    <col min="9992" max="9992" width="11.88671875" style="1" customWidth="1"/>
    <col min="9993" max="9993" width="2.21875" style="1" bestFit="1" customWidth="1"/>
    <col min="9994" max="9994" width="11.88671875" style="1" customWidth="1"/>
    <col min="9995" max="9995" width="3.109375" style="1" customWidth="1"/>
    <col min="9996" max="9996" width="4.21875" style="1" customWidth="1"/>
    <col min="9997" max="10240" width="9" style="1"/>
    <col min="10241" max="10241" width="3.77734375" style="1" customWidth="1"/>
    <col min="10242" max="10242" width="5.77734375" style="1" customWidth="1"/>
    <col min="10243" max="10243" width="7.44140625" style="1" bestFit="1" customWidth="1"/>
    <col min="10244" max="10244" width="3" style="1" bestFit="1" customWidth="1"/>
    <col min="10245" max="10245" width="12" style="1" customWidth="1"/>
    <col min="10246" max="10246" width="11.88671875" style="1" customWidth="1"/>
    <col min="10247" max="10247" width="2.21875" style="1" bestFit="1" customWidth="1"/>
    <col min="10248" max="10248" width="11.88671875" style="1" customWidth="1"/>
    <col min="10249" max="10249" width="2.21875" style="1" bestFit="1" customWidth="1"/>
    <col min="10250" max="10250" width="11.88671875" style="1" customWidth="1"/>
    <col min="10251" max="10251" width="3.109375" style="1" customWidth="1"/>
    <col min="10252" max="10252" width="4.21875" style="1" customWidth="1"/>
    <col min="10253" max="10496" width="9" style="1"/>
    <col min="10497" max="10497" width="3.77734375" style="1" customWidth="1"/>
    <col min="10498" max="10498" width="5.77734375" style="1" customWidth="1"/>
    <col min="10499" max="10499" width="7.44140625" style="1" bestFit="1" customWidth="1"/>
    <col min="10500" max="10500" width="3" style="1" bestFit="1" customWidth="1"/>
    <col min="10501" max="10501" width="12" style="1" customWidth="1"/>
    <col min="10502" max="10502" width="11.88671875" style="1" customWidth="1"/>
    <col min="10503" max="10503" width="2.21875" style="1" bestFit="1" customWidth="1"/>
    <col min="10504" max="10504" width="11.88671875" style="1" customWidth="1"/>
    <col min="10505" max="10505" width="2.21875" style="1" bestFit="1" customWidth="1"/>
    <col min="10506" max="10506" width="11.88671875" style="1" customWidth="1"/>
    <col min="10507" max="10507" width="3.109375" style="1" customWidth="1"/>
    <col min="10508" max="10508" width="4.21875" style="1" customWidth="1"/>
    <col min="10509" max="10752" width="9" style="1"/>
    <col min="10753" max="10753" width="3.77734375" style="1" customWidth="1"/>
    <col min="10754" max="10754" width="5.77734375" style="1" customWidth="1"/>
    <col min="10755" max="10755" width="7.44140625" style="1" bestFit="1" customWidth="1"/>
    <col min="10756" max="10756" width="3" style="1" bestFit="1" customWidth="1"/>
    <col min="10757" max="10757" width="12" style="1" customWidth="1"/>
    <col min="10758" max="10758" width="11.88671875" style="1" customWidth="1"/>
    <col min="10759" max="10759" width="2.21875" style="1" bestFit="1" customWidth="1"/>
    <col min="10760" max="10760" width="11.88671875" style="1" customWidth="1"/>
    <col min="10761" max="10761" width="2.21875" style="1" bestFit="1" customWidth="1"/>
    <col min="10762" max="10762" width="11.88671875" style="1" customWidth="1"/>
    <col min="10763" max="10763" width="3.109375" style="1" customWidth="1"/>
    <col min="10764" max="10764" width="4.21875" style="1" customWidth="1"/>
    <col min="10765" max="11008" width="9" style="1"/>
    <col min="11009" max="11009" width="3.77734375" style="1" customWidth="1"/>
    <col min="11010" max="11010" width="5.77734375" style="1" customWidth="1"/>
    <col min="11011" max="11011" width="7.44140625" style="1" bestFit="1" customWidth="1"/>
    <col min="11012" max="11012" width="3" style="1" bestFit="1" customWidth="1"/>
    <col min="11013" max="11013" width="12" style="1" customWidth="1"/>
    <col min="11014" max="11014" width="11.88671875" style="1" customWidth="1"/>
    <col min="11015" max="11015" width="2.21875" style="1" bestFit="1" customWidth="1"/>
    <col min="11016" max="11016" width="11.88671875" style="1" customWidth="1"/>
    <col min="11017" max="11017" width="2.21875" style="1" bestFit="1" customWidth="1"/>
    <col min="11018" max="11018" width="11.88671875" style="1" customWidth="1"/>
    <col min="11019" max="11019" width="3.109375" style="1" customWidth="1"/>
    <col min="11020" max="11020" width="4.21875" style="1" customWidth="1"/>
    <col min="11021" max="11264" width="9" style="1"/>
    <col min="11265" max="11265" width="3.77734375" style="1" customWidth="1"/>
    <col min="11266" max="11266" width="5.77734375" style="1" customWidth="1"/>
    <col min="11267" max="11267" width="7.44140625" style="1" bestFit="1" customWidth="1"/>
    <col min="11268" max="11268" width="3" style="1" bestFit="1" customWidth="1"/>
    <col min="11269" max="11269" width="12" style="1" customWidth="1"/>
    <col min="11270" max="11270" width="11.88671875" style="1" customWidth="1"/>
    <col min="11271" max="11271" width="2.21875" style="1" bestFit="1" customWidth="1"/>
    <col min="11272" max="11272" width="11.88671875" style="1" customWidth="1"/>
    <col min="11273" max="11273" width="2.21875" style="1" bestFit="1" customWidth="1"/>
    <col min="11274" max="11274" width="11.88671875" style="1" customWidth="1"/>
    <col min="11275" max="11275" width="3.109375" style="1" customWidth="1"/>
    <col min="11276" max="11276" width="4.21875" style="1" customWidth="1"/>
    <col min="11277" max="11520" width="9" style="1"/>
    <col min="11521" max="11521" width="3.77734375" style="1" customWidth="1"/>
    <col min="11522" max="11522" width="5.77734375" style="1" customWidth="1"/>
    <col min="11523" max="11523" width="7.44140625" style="1" bestFit="1" customWidth="1"/>
    <col min="11524" max="11524" width="3" style="1" bestFit="1" customWidth="1"/>
    <col min="11525" max="11525" width="12" style="1" customWidth="1"/>
    <col min="11526" max="11526" width="11.88671875" style="1" customWidth="1"/>
    <col min="11527" max="11527" width="2.21875" style="1" bestFit="1" customWidth="1"/>
    <col min="11528" max="11528" width="11.88671875" style="1" customWidth="1"/>
    <col min="11529" max="11529" width="2.21875" style="1" bestFit="1" customWidth="1"/>
    <col min="11530" max="11530" width="11.88671875" style="1" customWidth="1"/>
    <col min="11531" max="11531" width="3.109375" style="1" customWidth="1"/>
    <col min="11532" max="11532" width="4.21875" style="1" customWidth="1"/>
    <col min="11533" max="11776" width="9" style="1"/>
    <col min="11777" max="11777" width="3.77734375" style="1" customWidth="1"/>
    <col min="11778" max="11778" width="5.77734375" style="1" customWidth="1"/>
    <col min="11779" max="11779" width="7.44140625" style="1" bestFit="1" customWidth="1"/>
    <col min="11780" max="11780" width="3" style="1" bestFit="1" customWidth="1"/>
    <col min="11781" max="11781" width="12" style="1" customWidth="1"/>
    <col min="11782" max="11782" width="11.88671875" style="1" customWidth="1"/>
    <col min="11783" max="11783" width="2.21875" style="1" bestFit="1" customWidth="1"/>
    <col min="11784" max="11784" width="11.88671875" style="1" customWidth="1"/>
    <col min="11785" max="11785" width="2.21875" style="1" bestFit="1" customWidth="1"/>
    <col min="11786" max="11786" width="11.88671875" style="1" customWidth="1"/>
    <col min="11787" max="11787" width="3.109375" style="1" customWidth="1"/>
    <col min="11788" max="11788" width="4.21875" style="1" customWidth="1"/>
    <col min="11789" max="12032" width="9" style="1"/>
    <col min="12033" max="12033" width="3.77734375" style="1" customWidth="1"/>
    <col min="12034" max="12034" width="5.77734375" style="1" customWidth="1"/>
    <col min="12035" max="12035" width="7.44140625" style="1" bestFit="1" customWidth="1"/>
    <col min="12036" max="12036" width="3" style="1" bestFit="1" customWidth="1"/>
    <col min="12037" max="12037" width="12" style="1" customWidth="1"/>
    <col min="12038" max="12038" width="11.88671875" style="1" customWidth="1"/>
    <col min="12039" max="12039" width="2.21875" style="1" bestFit="1" customWidth="1"/>
    <col min="12040" max="12040" width="11.88671875" style="1" customWidth="1"/>
    <col min="12041" max="12041" width="2.21875" style="1" bestFit="1" customWidth="1"/>
    <col min="12042" max="12042" width="11.88671875" style="1" customWidth="1"/>
    <col min="12043" max="12043" width="3.109375" style="1" customWidth="1"/>
    <col min="12044" max="12044" width="4.21875" style="1" customWidth="1"/>
    <col min="12045" max="12288" width="9" style="1"/>
    <col min="12289" max="12289" width="3.77734375" style="1" customWidth="1"/>
    <col min="12290" max="12290" width="5.77734375" style="1" customWidth="1"/>
    <col min="12291" max="12291" width="7.44140625" style="1" bestFit="1" customWidth="1"/>
    <col min="12292" max="12292" width="3" style="1" bestFit="1" customWidth="1"/>
    <col min="12293" max="12293" width="12" style="1" customWidth="1"/>
    <col min="12294" max="12294" width="11.88671875" style="1" customWidth="1"/>
    <col min="12295" max="12295" width="2.21875" style="1" bestFit="1" customWidth="1"/>
    <col min="12296" max="12296" width="11.88671875" style="1" customWidth="1"/>
    <col min="12297" max="12297" width="2.21875" style="1" bestFit="1" customWidth="1"/>
    <col min="12298" max="12298" width="11.88671875" style="1" customWidth="1"/>
    <col min="12299" max="12299" width="3.109375" style="1" customWidth="1"/>
    <col min="12300" max="12300" width="4.21875" style="1" customWidth="1"/>
    <col min="12301" max="12544" width="9" style="1"/>
    <col min="12545" max="12545" width="3.77734375" style="1" customWidth="1"/>
    <col min="12546" max="12546" width="5.77734375" style="1" customWidth="1"/>
    <col min="12547" max="12547" width="7.44140625" style="1" bestFit="1" customWidth="1"/>
    <col min="12548" max="12548" width="3" style="1" bestFit="1" customWidth="1"/>
    <col min="12549" max="12549" width="12" style="1" customWidth="1"/>
    <col min="12550" max="12550" width="11.88671875" style="1" customWidth="1"/>
    <col min="12551" max="12551" width="2.21875" style="1" bestFit="1" customWidth="1"/>
    <col min="12552" max="12552" width="11.88671875" style="1" customWidth="1"/>
    <col min="12553" max="12553" width="2.21875" style="1" bestFit="1" customWidth="1"/>
    <col min="12554" max="12554" width="11.88671875" style="1" customWidth="1"/>
    <col min="12555" max="12555" width="3.109375" style="1" customWidth="1"/>
    <col min="12556" max="12556" width="4.21875" style="1" customWidth="1"/>
    <col min="12557" max="12800" width="9" style="1"/>
    <col min="12801" max="12801" width="3.77734375" style="1" customWidth="1"/>
    <col min="12802" max="12802" width="5.77734375" style="1" customWidth="1"/>
    <col min="12803" max="12803" width="7.44140625" style="1" bestFit="1" customWidth="1"/>
    <col min="12804" max="12804" width="3" style="1" bestFit="1" customWidth="1"/>
    <col min="12805" max="12805" width="12" style="1" customWidth="1"/>
    <col min="12806" max="12806" width="11.88671875" style="1" customWidth="1"/>
    <col min="12807" max="12807" width="2.21875" style="1" bestFit="1" customWidth="1"/>
    <col min="12808" max="12808" width="11.88671875" style="1" customWidth="1"/>
    <col min="12809" max="12809" width="2.21875" style="1" bestFit="1" customWidth="1"/>
    <col min="12810" max="12810" width="11.88671875" style="1" customWidth="1"/>
    <col min="12811" max="12811" width="3.109375" style="1" customWidth="1"/>
    <col min="12812" max="12812" width="4.21875" style="1" customWidth="1"/>
    <col min="12813" max="13056" width="9" style="1"/>
    <col min="13057" max="13057" width="3.77734375" style="1" customWidth="1"/>
    <col min="13058" max="13058" width="5.77734375" style="1" customWidth="1"/>
    <col min="13059" max="13059" width="7.44140625" style="1" bestFit="1" customWidth="1"/>
    <col min="13060" max="13060" width="3" style="1" bestFit="1" customWidth="1"/>
    <col min="13061" max="13061" width="12" style="1" customWidth="1"/>
    <col min="13062" max="13062" width="11.88671875" style="1" customWidth="1"/>
    <col min="13063" max="13063" width="2.21875" style="1" bestFit="1" customWidth="1"/>
    <col min="13064" max="13064" width="11.88671875" style="1" customWidth="1"/>
    <col min="13065" max="13065" width="2.21875" style="1" bestFit="1" customWidth="1"/>
    <col min="13066" max="13066" width="11.88671875" style="1" customWidth="1"/>
    <col min="13067" max="13067" width="3.109375" style="1" customWidth="1"/>
    <col min="13068" max="13068" width="4.21875" style="1" customWidth="1"/>
    <col min="13069" max="13312" width="9" style="1"/>
    <col min="13313" max="13313" width="3.77734375" style="1" customWidth="1"/>
    <col min="13314" max="13314" width="5.77734375" style="1" customWidth="1"/>
    <col min="13315" max="13315" width="7.44140625" style="1" bestFit="1" customWidth="1"/>
    <col min="13316" max="13316" width="3" style="1" bestFit="1" customWidth="1"/>
    <col min="13317" max="13317" width="12" style="1" customWidth="1"/>
    <col min="13318" max="13318" width="11.88671875" style="1" customWidth="1"/>
    <col min="13319" max="13319" width="2.21875" style="1" bestFit="1" customWidth="1"/>
    <col min="13320" max="13320" width="11.88671875" style="1" customWidth="1"/>
    <col min="13321" max="13321" width="2.21875" style="1" bestFit="1" customWidth="1"/>
    <col min="13322" max="13322" width="11.88671875" style="1" customWidth="1"/>
    <col min="13323" max="13323" width="3.109375" style="1" customWidth="1"/>
    <col min="13324" max="13324" width="4.21875" style="1" customWidth="1"/>
    <col min="13325" max="13568" width="9" style="1"/>
    <col min="13569" max="13569" width="3.77734375" style="1" customWidth="1"/>
    <col min="13570" max="13570" width="5.77734375" style="1" customWidth="1"/>
    <col min="13571" max="13571" width="7.44140625" style="1" bestFit="1" customWidth="1"/>
    <col min="13572" max="13572" width="3" style="1" bestFit="1" customWidth="1"/>
    <col min="13573" max="13573" width="12" style="1" customWidth="1"/>
    <col min="13574" max="13574" width="11.88671875" style="1" customWidth="1"/>
    <col min="13575" max="13575" width="2.21875" style="1" bestFit="1" customWidth="1"/>
    <col min="13576" max="13576" width="11.88671875" style="1" customWidth="1"/>
    <col min="13577" max="13577" width="2.21875" style="1" bestFit="1" customWidth="1"/>
    <col min="13578" max="13578" width="11.88671875" style="1" customWidth="1"/>
    <col min="13579" max="13579" width="3.109375" style="1" customWidth="1"/>
    <col min="13580" max="13580" width="4.21875" style="1" customWidth="1"/>
    <col min="13581" max="13824" width="9" style="1"/>
    <col min="13825" max="13825" width="3.77734375" style="1" customWidth="1"/>
    <col min="13826" max="13826" width="5.77734375" style="1" customWidth="1"/>
    <col min="13827" max="13827" width="7.44140625" style="1" bestFit="1" customWidth="1"/>
    <col min="13828" max="13828" width="3" style="1" bestFit="1" customWidth="1"/>
    <col min="13829" max="13829" width="12" style="1" customWidth="1"/>
    <col min="13830" max="13830" width="11.88671875" style="1" customWidth="1"/>
    <col min="13831" max="13831" width="2.21875" style="1" bestFit="1" customWidth="1"/>
    <col min="13832" max="13832" width="11.88671875" style="1" customWidth="1"/>
    <col min="13833" max="13833" width="2.21875" style="1" bestFit="1" customWidth="1"/>
    <col min="13834" max="13834" width="11.88671875" style="1" customWidth="1"/>
    <col min="13835" max="13835" width="3.109375" style="1" customWidth="1"/>
    <col min="13836" max="13836" width="4.21875" style="1" customWidth="1"/>
    <col min="13837" max="14080" width="9" style="1"/>
    <col min="14081" max="14081" width="3.77734375" style="1" customWidth="1"/>
    <col min="14082" max="14082" width="5.77734375" style="1" customWidth="1"/>
    <col min="14083" max="14083" width="7.44140625" style="1" bestFit="1" customWidth="1"/>
    <col min="14084" max="14084" width="3" style="1" bestFit="1" customWidth="1"/>
    <col min="14085" max="14085" width="12" style="1" customWidth="1"/>
    <col min="14086" max="14086" width="11.88671875" style="1" customWidth="1"/>
    <col min="14087" max="14087" width="2.21875" style="1" bestFit="1" customWidth="1"/>
    <col min="14088" max="14088" width="11.88671875" style="1" customWidth="1"/>
    <col min="14089" max="14089" width="2.21875" style="1" bestFit="1" customWidth="1"/>
    <col min="14090" max="14090" width="11.88671875" style="1" customWidth="1"/>
    <col min="14091" max="14091" width="3.109375" style="1" customWidth="1"/>
    <col min="14092" max="14092" width="4.21875" style="1" customWidth="1"/>
    <col min="14093" max="14336" width="9" style="1"/>
    <col min="14337" max="14337" width="3.77734375" style="1" customWidth="1"/>
    <col min="14338" max="14338" width="5.77734375" style="1" customWidth="1"/>
    <col min="14339" max="14339" width="7.44140625" style="1" bestFit="1" customWidth="1"/>
    <col min="14340" max="14340" width="3" style="1" bestFit="1" customWidth="1"/>
    <col min="14341" max="14341" width="12" style="1" customWidth="1"/>
    <col min="14342" max="14342" width="11.88671875" style="1" customWidth="1"/>
    <col min="14343" max="14343" width="2.21875" style="1" bestFit="1" customWidth="1"/>
    <col min="14344" max="14344" width="11.88671875" style="1" customWidth="1"/>
    <col min="14345" max="14345" width="2.21875" style="1" bestFit="1" customWidth="1"/>
    <col min="14346" max="14346" width="11.88671875" style="1" customWidth="1"/>
    <col min="14347" max="14347" width="3.109375" style="1" customWidth="1"/>
    <col min="14348" max="14348" width="4.21875" style="1" customWidth="1"/>
    <col min="14349" max="14592" width="9" style="1"/>
    <col min="14593" max="14593" width="3.77734375" style="1" customWidth="1"/>
    <col min="14594" max="14594" width="5.77734375" style="1" customWidth="1"/>
    <col min="14595" max="14595" width="7.44140625" style="1" bestFit="1" customWidth="1"/>
    <col min="14596" max="14596" width="3" style="1" bestFit="1" customWidth="1"/>
    <col min="14597" max="14597" width="12" style="1" customWidth="1"/>
    <col min="14598" max="14598" width="11.88671875" style="1" customWidth="1"/>
    <col min="14599" max="14599" width="2.21875" style="1" bestFit="1" customWidth="1"/>
    <col min="14600" max="14600" width="11.88671875" style="1" customWidth="1"/>
    <col min="14601" max="14601" width="2.21875" style="1" bestFit="1" customWidth="1"/>
    <col min="14602" max="14602" width="11.88671875" style="1" customWidth="1"/>
    <col min="14603" max="14603" width="3.109375" style="1" customWidth="1"/>
    <col min="14604" max="14604" width="4.21875" style="1" customWidth="1"/>
    <col min="14605" max="14848" width="9" style="1"/>
    <col min="14849" max="14849" width="3.77734375" style="1" customWidth="1"/>
    <col min="14850" max="14850" width="5.77734375" style="1" customWidth="1"/>
    <col min="14851" max="14851" width="7.44140625" style="1" bestFit="1" customWidth="1"/>
    <col min="14852" max="14852" width="3" style="1" bestFit="1" customWidth="1"/>
    <col min="14853" max="14853" width="12" style="1" customWidth="1"/>
    <col min="14854" max="14854" width="11.88671875" style="1" customWidth="1"/>
    <col min="14855" max="14855" width="2.21875" style="1" bestFit="1" customWidth="1"/>
    <col min="14856" max="14856" width="11.88671875" style="1" customWidth="1"/>
    <col min="14857" max="14857" width="2.21875" style="1" bestFit="1" customWidth="1"/>
    <col min="14858" max="14858" width="11.88671875" style="1" customWidth="1"/>
    <col min="14859" max="14859" width="3.109375" style="1" customWidth="1"/>
    <col min="14860" max="14860" width="4.21875" style="1" customWidth="1"/>
    <col min="14861" max="15104" width="9" style="1"/>
    <col min="15105" max="15105" width="3.77734375" style="1" customWidth="1"/>
    <col min="15106" max="15106" width="5.77734375" style="1" customWidth="1"/>
    <col min="15107" max="15107" width="7.44140625" style="1" bestFit="1" customWidth="1"/>
    <col min="15108" max="15108" width="3" style="1" bestFit="1" customWidth="1"/>
    <col min="15109" max="15109" width="12" style="1" customWidth="1"/>
    <col min="15110" max="15110" width="11.88671875" style="1" customWidth="1"/>
    <col min="15111" max="15111" width="2.21875" style="1" bestFit="1" customWidth="1"/>
    <col min="15112" max="15112" width="11.88671875" style="1" customWidth="1"/>
    <col min="15113" max="15113" width="2.21875" style="1" bestFit="1" customWidth="1"/>
    <col min="15114" max="15114" width="11.88671875" style="1" customWidth="1"/>
    <col min="15115" max="15115" width="3.109375" style="1" customWidth="1"/>
    <col min="15116" max="15116" width="4.21875" style="1" customWidth="1"/>
    <col min="15117" max="15360" width="9" style="1"/>
    <col min="15361" max="15361" width="3.77734375" style="1" customWidth="1"/>
    <col min="15362" max="15362" width="5.77734375" style="1" customWidth="1"/>
    <col min="15363" max="15363" width="7.44140625" style="1" bestFit="1" customWidth="1"/>
    <col min="15364" max="15364" width="3" style="1" bestFit="1" customWidth="1"/>
    <col min="15365" max="15365" width="12" style="1" customWidth="1"/>
    <col min="15366" max="15366" width="11.88671875" style="1" customWidth="1"/>
    <col min="15367" max="15367" width="2.21875" style="1" bestFit="1" customWidth="1"/>
    <col min="15368" max="15368" width="11.88671875" style="1" customWidth="1"/>
    <col min="15369" max="15369" width="2.21875" style="1" bestFit="1" customWidth="1"/>
    <col min="15370" max="15370" width="11.88671875" style="1" customWidth="1"/>
    <col min="15371" max="15371" width="3.109375" style="1" customWidth="1"/>
    <col min="15372" max="15372" width="4.21875" style="1" customWidth="1"/>
    <col min="15373" max="15616" width="9" style="1"/>
    <col min="15617" max="15617" width="3.77734375" style="1" customWidth="1"/>
    <col min="15618" max="15618" width="5.77734375" style="1" customWidth="1"/>
    <col min="15619" max="15619" width="7.44140625" style="1" bestFit="1" customWidth="1"/>
    <col min="15620" max="15620" width="3" style="1" bestFit="1" customWidth="1"/>
    <col min="15621" max="15621" width="12" style="1" customWidth="1"/>
    <col min="15622" max="15622" width="11.88671875" style="1" customWidth="1"/>
    <col min="15623" max="15623" width="2.21875" style="1" bestFit="1" customWidth="1"/>
    <col min="15624" max="15624" width="11.88671875" style="1" customWidth="1"/>
    <col min="15625" max="15625" width="2.21875" style="1" bestFit="1" customWidth="1"/>
    <col min="15626" max="15626" width="11.88671875" style="1" customWidth="1"/>
    <col min="15627" max="15627" width="3.109375" style="1" customWidth="1"/>
    <col min="15628" max="15628" width="4.21875" style="1" customWidth="1"/>
    <col min="15629" max="15872" width="9" style="1"/>
    <col min="15873" max="15873" width="3.77734375" style="1" customWidth="1"/>
    <col min="15874" max="15874" width="5.77734375" style="1" customWidth="1"/>
    <col min="15875" max="15875" width="7.44140625" style="1" bestFit="1" customWidth="1"/>
    <col min="15876" max="15876" width="3" style="1" bestFit="1" customWidth="1"/>
    <col min="15877" max="15877" width="12" style="1" customWidth="1"/>
    <col min="15878" max="15878" width="11.88671875" style="1" customWidth="1"/>
    <col min="15879" max="15879" width="2.21875" style="1" bestFit="1" customWidth="1"/>
    <col min="15880" max="15880" width="11.88671875" style="1" customWidth="1"/>
    <col min="15881" max="15881" width="2.21875" style="1" bestFit="1" customWidth="1"/>
    <col min="15882" max="15882" width="11.88671875" style="1" customWidth="1"/>
    <col min="15883" max="15883" width="3.109375" style="1" customWidth="1"/>
    <col min="15884" max="15884" width="4.21875" style="1" customWidth="1"/>
    <col min="15885" max="16128" width="9" style="1"/>
    <col min="16129" max="16129" width="3.77734375" style="1" customWidth="1"/>
    <col min="16130" max="16130" width="5.77734375" style="1" customWidth="1"/>
    <col min="16131" max="16131" width="7.44140625" style="1" bestFit="1" customWidth="1"/>
    <col min="16132" max="16132" width="3" style="1" bestFit="1" customWidth="1"/>
    <col min="16133" max="16133" width="12" style="1" customWidth="1"/>
    <col min="16134" max="16134" width="11.88671875" style="1" customWidth="1"/>
    <col min="16135" max="16135" width="2.21875" style="1" bestFit="1" customWidth="1"/>
    <col min="16136" max="16136" width="11.88671875" style="1" customWidth="1"/>
    <col min="16137" max="16137" width="2.21875" style="1" bestFit="1" customWidth="1"/>
    <col min="16138" max="16138" width="11.88671875" style="1" customWidth="1"/>
    <col min="16139" max="16139" width="3.109375" style="1" customWidth="1"/>
    <col min="16140" max="16140" width="4.21875" style="1" customWidth="1"/>
    <col min="16141" max="16384" width="9" style="1"/>
  </cols>
  <sheetData>
    <row r="1" spans="1:69" ht="18.75" customHeight="1">
      <c r="A1" s="972" t="s">
        <v>149</v>
      </c>
      <c r="B1" s="973"/>
      <c r="C1" s="972" t="s">
        <v>27</v>
      </c>
      <c r="D1" s="974"/>
      <c r="E1" s="973"/>
      <c r="H1" s="596" t="s">
        <v>0</v>
      </c>
      <c r="I1" s="975">
        <f>総括表!H4</f>
        <v>0</v>
      </c>
      <c r="J1" s="975"/>
      <c r="K1" s="97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J2" s="37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 customHeight="1">
      <c r="H3" s="342"/>
      <c r="I3" s="342"/>
      <c r="J3" s="36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8.75" customHeight="1">
      <c r="A4" s="561" t="s">
        <v>850</v>
      </c>
      <c r="B4" s="562" t="s">
        <v>500</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1.25" customHeight="1">
      <c r="A5" s="56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8.75" customHeight="1">
      <c r="A6" s="561"/>
      <c r="B6" s="892" t="s">
        <v>112</v>
      </c>
      <c r="C6" s="893"/>
      <c r="D6" s="892" t="s">
        <v>111</v>
      </c>
      <c r="E6" s="893"/>
      <c r="F6" s="459" t="s">
        <v>110</v>
      </c>
      <c r="G6" s="594"/>
      <c r="H6" s="564" t="s">
        <v>109</v>
      </c>
      <c r="I6" s="594"/>
      <c r="J6" s="459" t="s">
        <v>3</v>
      </c>
      <c r="K6" s="56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561"/>
      <c r="B7" s="565"/>
      <c r="C7" s="591"/>
      <c r="D7" s="566"/>
      <c r="E7" s="592"/>
      <c r="F7" s="320"/>
      <c r="G7" s="593"/>
      <c r="H7" s="593"/>
      <c r="I7" s="593"/>
      <c r="J7" s="466" t="s">
        <v>851</v>
      </c>
      <c r="K7" s="56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22">
        <v>1</v>
      </c>
      <c r="C8" s="23" t="s">
        <v>132</v>
      </c>
      <c r="D8" s="851"/>
      <c r="E8" s="852"/>
      <c r="F8" s="19"/>
      <c r="G8" s="18" t="s">
        <v>852</v>
      </c>
      <c r="H8" s="422">
        <v>8.0000000000000002E-3</v>
      </c>
      <c r="I8" s="18" t="s">
        <v>853</v>
      </c>
      <c r="J8" s="17">
        <f t="shared" ref="J8:J12" si="0">ROUND(F8*H8,0)</f>
        <v>0</v>
      </c>
      <c r="K8" s="9" t="s">
        <v>981</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22">
        <v>2</v>
      </c>
      <c r="C9" s="23" t="s">
        <v>131</v>
      </c>
      <c r="D9" s="851"/>
      <c r="E9" s="852"/>
      <c r="F9" s="19"/>
      <c r="G9" s="18" t="s">
        <v>852</v>
      </c>
      <c r="H9" s="422">
        <v>1.0999999999999999E-2</v>
      </c>
      <c r="I9" s="18" t="s">
        <v>853</v>
      </c>
      <c r="J9" s="17">
        <f t="shared" si="0"/>
        <v>0</v>
      </c>
      <c r="K9" s="9" t="s">
        <v>982</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22">
        <v>3</v>
      </c>
      <c r="C10" s="23" t="s">
        <v>130</v>
      </c>
      <c r="D10" s="851"/>
      <c r="E10" s="852"/>
      <c r="F10" s="19"/>
      <c r="G10" s="18" t="s">
        <v>852</v>
      </c>
      <c r="H10" s="422">
        <v>4.5999999999999999E-2</v>
      </c>
      <c r="I10" s="18" t="s">
        <v>853</v>
      </c>
      <c r="J10" s="17">
        <f t="shared" si="0"/>
        <v>0</v>
      </c>
      <c r="K10" s="9" t="s">
        <v>102</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22">
        <v>4</v>
      </c>
      <c r="C11" s="23" t="s">
        <v>119</v>
      </c>
      <c r="D11" s="851"/>
      <c r="E11" s="852"/>
      <c r="F11" s="19"/>
      <c r="G11" s="18" t="s">
        <v>852</v>
      </c>
      <c r="H11" s="422">
        <v>4.1000000000000002E-2</v>
      </c>
      <c r="I11" s="18" t="s">
        <v>853</v>
      </c>
      <c r="J11" s="17">
        <f t="shared" si="0"/>
        <v>0</v>
      </c>
      <c r="K11" s="9" t="s">
        <v>983</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B12" s="22">
        <v>5</v>
      </c>
      <c r="C12" s="23" t="s">
        <v>118</v>
      </c>
      <c r="D12" s="851"/>
      <c r="E12" s="852"/>
      <c r="F12" s="19"/>
      <c r="G12" s="18" t="s">
        <v>852</v>
      </c>
      <c r="H12" s="422">
        <v>7.4999999999999997E-2</v>
      </c>
      <c r="I12" s="18" t="s">
        <v>853</v>
      </c>
      <c r="J12" s="17">
        <f t="shared" si="0"/>
        <v>0</v>
      </c>
      <c r="K12" s="9" t="s">
        <v>984</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A13" s="1"/>
      <c r="B13" s="863" t="s">
        <v>135</v>
      </c>
      <c r="C13" s="864"/>
      <c r="D13" s="851"/>
      <c r="E13" s="852"/>
      <c r="F13" s="40"/>
      <c r="G13" s="39"/>
      <c r="H13" s="433"/>
      <c r="I13" s="39"/>
      <c r="J13" s="38">
        <f>SUM(J8:J12)</f>
        <v>0</v>
      </c>
      <c r="K13" s="9" t="s">
        <v>985</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3.2">
      <c r="A14" s="1"/>
      <c r="B14" s="865"/>
      <c r="C14" s="866"/>
      <c r="D14" s="865"/>
      <c r="E14" s="866"/>
      <c r="F14" s="37" t="s">
        <v>967</v>
      </c>
      <c r="G14" s="33"/>
      <c r="H14" s="434" t="s">
        <v>965</v>
      </c>
      <c r="I14" s="33"/>
      <c r="J14" s="37"/>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A15" s="1"/>
      <c r="B15" s="867"/>
      <c r="C15" s="868"/>
      <c r="D15" s="867"/>
      <c r="E15" s="868"/>
      <c r="F15" s="35">
        <f>J13</f>
        <v>0</v>
      </c>
      <c r="G15" s="36" t="s">
        <v>852</v>
      </c>
      <c r="H15" s="435" t="e">
        <f>●財政力附表!S28</f>
        <v>#DIV/0!</v>
      </c>
      <c r="I15" s="36" t="s">
        <v>853</v>
      </c>
      <c r="J15" s="35" t="e">
        <f>ROUND(F15*H15,0)</f>
        <v>#DIV/0!</v>
      </c>
      <c r="K15" s="9" t="s">
        <v>116</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3.2">
      <c r="A16" s="1"/>
      <c r="B16" s="869"/>
      <c r="C16" s="870"/>
      <c r="D16" s="869"/>
      <c r="E16" s="870"/>
      <c r="F16" s="34"/>
      <c r="G16" s="26"/>
      <c r="H16" s="436" t="s">
        <v>136</v>
      </c>
      <c r="I16" s="431"/>
      <c r="J16" s="432"/>
      <c r="K16" s="9"/>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5" customHeight="1">
      <c r="A17" s="1"/>
      <c r="B17" s="22">
        <v>6</v>
      </c>
      <c r="C17" s="23" t="s">
        <v>117</v>
      </c>
      <c r="D17" s="851"/>
      <c r="E17" s="852"/>
      <c r="F17" s="19"/>
      <c r="G17" s="18" t="s">
        <v>852</v>
      </c>
      <c r="H17" s="422">
        <v>9.6000000000000002E-2</v>
      </c>
      <c r="I17" s="18" t="s">
        <v>96</v>
      </c>
      <c r="J17" s="17">
        <f t="shared" ref="J17:J27" si="1">ROUND(F17*H17,0)</f>
        <v>0</v>
      </c>
      <c r="K17" s="9" t="s">
        <v>115</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5" customHeight="1">
      <c r="A18" s="1"/>
      <c r="B18" s="22">
        <v>7</v>
      </c>
      <c r="C18" s="23" t="s">
        <v>107</v>
      </c>
      <c r="D18" s="851"/>
      <c r="E18" s="852"/>
      <c r="F18" s="19"/>
      <c r="G18" s="18" t="s">
        <v>93</v>
      </c>
      <c r="H18" s="422">
        <v>0.125</v>
      </c>
      <c r="I18" s="18" t="s">
        <v>96</v>
      </c>
      <c r="J18" s="17">
        <f t="shared" si="1"/>
        <v>0</v>
      </c>
      <c r="K18" s="9" t="s">
        <v>986</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5" customHeight="1">
      <c r="A19" s="1"/>
      <c r="B19" s="22">
        <v>8</v>
      </c>
      <c r="C19" s="20" t="s">
        <v>105</v>
      </c>
      <c r="D19" s="851"/>
      <c r="E19" s="852"/>
      <c r="F19" s="19"/>
      <c r="G19" s="18" t="s">
        <v>93</v>
      </c>
      <c r="H19" s="422">
        <v>0.14099999999999999</v>
      </c>
      <c r="I19" s="18" t="s">
        <v>96</v>
      </c>
      <c r="J19" s="17">
        <f t="shared" si="1"/>
        <v>0</v>
      </c>
      <c r="K19" s="9" t="s">
        <v>127</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5" customHeight="1">
      <c r="A20" s="1"/>
      <c r="B20" s="22">
        <v>9</v>
      </c>
      <c r="C20" s="20" t="s">
        <v>103</v>
      </c>
      <c r="D20" s="851"/>
      <c r="E20" s="852"/>
      <c r="F20" s="19"/>
      <c r="G20" s="18" t="s">
        <v>93</v>
      </c>
      <c r="H20" s="422">
        <v>0.17100000000000001</v>
      </c>
      <c r="I20" s="18" t="s">
        <v>96</v>
      </c>
      <c r="J20" s="17">
        <f t="shared" si="1"/>
        <v>0</v>
      </c>
      <c r="K20" s="9" t="s">
        <v>126</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1"/>
      <c r="B21" s="22">
        <v>10</v>
      </c>
      <c r="C21" s="20" t="s">
        <v>101</v>
      </c>
      <c r="D21" s="851"/>
      <c r="E21" s="852"/>
      <c r="F21" s="19"/>
      <c r="G21" s="18" t="s">
        <v>93</v>
      </c>
      <c r="H21" s="422">
        <v>0.19</v>
      </c>
      <c r="I21" s="18" t="s">
        <v>96</v>
      </c>
      <c r="J21" s="17">
        <f t="shared" si="1"/>
        <v>0</v>
      </c>
      <c r="K21" s="9" t="s">
        <v>987</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A22" s="1"/>
      <c r="B22" s="21">
        <v>11</v>
      </c>
      <c r="C22" s="20" t="s">
        <v>99</v>
      </c>
      <c r="D22" s="851"/>
      <c r="E22" s="852"/>
      <c r="F22" s="19"/>
      <c r="G22" s="18" t="s">
        <v>93</v>
      </c>
      <c r="H22" s="422">
        <v>0.20799999999999999</v>
      </c>
      <c r="I22" s="18" t="s">
        <v>96</v>
      </c>
      <c r="J22" s="17">
        <f t="shared" si="1"/>
        <v>0</v>
      </c>
      <c r="K22" s="9" t="s">
        <v>124</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1"/>
      <c r="B23" s="21">
        <v>12</v>
      </c>
      <c r="C23" s="20" t="s">
        <v>499</v>
      </c>
      <c r="D23" s="851"/>
      <c r="E23" s="852"/>
      <c r="F23" s="19"/>
      <c r="G23" s="18" t="s">
        <v>93</v>
      </c>
      <c r="H23" s="422">
        <v>0.222</v>
      </c>
      <c r="I23" s="18" t="s">
        <v>96</v>
      </c>
      <c r="J23" s="17">
        <f t="shared" si="1"/>
        <v>0</v>
      </c>
      <c r="K23" s="9" t="s">
        <v>988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A24" s="1"/>
      <c r="B24" s="21">
        <v>13</v>
      </c>
      <c r="C24" s="20" t="s">
        <v>484</v>
      </c>
      <c r="D24" s="851"/>
      <c r="E24" s="852"/>
      <c r="F24" s="19"/>
      <c r="G24" s="18" t="s">
        <v>93</v>
      </c>
      <c r="H24" s="422">
        <v>0.24299999999999999</v>
      </c>
      <c r="I24" s="18" t="s">
        <v>96</v>
      </c>
      <c r="J24" s="17">
        <f t="shared" si="1"/>
        <v>0</v>
      </c>
      <c r="K24" s="9" t="s">
        <v>989</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A25" s="1"/>
      <c r="B25" s="21">
        <v>14</v>
      </c>
      <c r="C25" s="20" t="s">
        <v>506</v>
      </c>
      <c r="D25" s="851"/>
      <c r="E25" s="852"/>
      <c r="F25" s="19"/>
      <c r="G25" s="18" t="s">
        <v>93</v>
      </c>
      <c r="H25" s="422">
        <v>0.25900000000000001</v>
      </c>
      <c r="I25" s="18" t="s">
        <v>96</v>
      </c>
      <c r="J25" s="17">
        <f t="shared" si="1"/>
        <v>0</v>
      </c>
      <c r="K25" s="9" t="s">
        <v>990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A26" s="1"/>
      <c r="B26" s="21">
        <v>15</v>
      </c>
      <c r="C26" s="20" t="s">
        <v>583</v>
      </c>
      <c r="D26" s="851"/>
      <c r="E26" s="852"/>
      <c r="F26" s="19"/>
      <c r="G26" s="18" t="s">
        <v>93</v>
      </c>
      <c r="H26" s="422">
        <v>0.27500000000000002</v>
      </c>
      <c r="I26" s="18" t="s">
        <v>96</v>
      </c>
      <c r="J26" s="17">
        <f t="shared" si="1"/>
        <v>0</v>
      </c>
      <c r="K26" s="9" t="s">
        <v>991</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thickBot="1">
      <c r="A27" s="1"/>
      <c r="B27" s="21">
        <v>16</v>
      </c>
      <c r="C27" s="20" t="s">
        <v>649</v>
      </c>
      <c r="D27" s="851"/>
      <c r="E27" s="852"/>
      <c r="F27" s="19"/>
      <c r="G27" s="18" t="s">
        <v>93</v>
      </c>
      <c r="H27" s="422">
        <v>0.28699999999999998</v>
      </c>
      <c r="I27" s="18" t="s">
        <v>96</v>
      </c>
      <c r="J27" s="17">
        <f t="shared" si="1"/>
        <v>0</v>
      </c>
      <c r="K27" s="9" t="s">
        <v>992</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c r="A28" s="1"/>
      <c r="B28" s="46"/>
      <c r="C28" s="16"/>
      <c r="D28" s="15"/>
      <c r="E28" s="15"/>
      <c r="F28" s="14"/>
      <c r="G28" s="13"/>
      <c r="H28" s="853" t="s">
        <v>994</v>
      </c>
      <c r="I28" s="854"/>
      <c r="J28" s="11"/>
      <c r="K28" s="9"/>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thickBot="1">
      <c r="A29" s="1"/>
      <c r="B29" s="577"/>
      <c r="C29" s="563"/>
      <c r="D29" s="563"/>
      <c r="E29" s="563"/>
      <c r="F29" s="508"/>
      <c r="G29" s="563"/>
      <c r="H29" s="889" t="s">
        <v>94</v>
      </c>
      <c r="I29" s="890"/>
      <c r="J29" s="578" t="e">
        <f>SUM(J15:J27)</f>
        <v>#DIV/0!</v>
      </c>
      <c r="K29" s="563" t="s">
        <v>993</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c r="A30" s="1"/>
      <c r="B30" s="577"/>
      <c r="C30" s="563"/>
      <c r="D30" s="563"/>
      <c r="E30" s="563"/>
      <c r="F30" s="508"/>
      <c r="G30" s="563"/>
      <c r="H30" s="595"/>
      <c r="I30" s="595"/>
      <c r="J30" s="372"/>
      <c r="K30" s="56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 customHeight="1">
      <c r="H31" s="342"/>
      <c r="I31" s="342"/>
      <c r="J31" s="36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8.75" customHeight="1">
      <c r="A32" s="561" t="s">
        <v>855</v>
      </c>
      <c r="B32" s="562" t="s">
        <v>501</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1.25" customHeight="1">
      <c r="A33" s="56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8.75" customHeight="1">
      <c r="A34" s="561"/>
      <c r="B34" s="892" t="s">
        <v>112</v>
      </c>
      <c r="C34" s="893"/>
      <c r="D34" s="892" t="s">
        <v>111</v>
      </c>
      <c r="E34" s="893"/>
      <c r="F34" s="459" t="s">
        <v>110</v>
      </c>
      <c r="G34" s="594"/>
      <c r="H34" s="564" t="s">
        <v>109</v>
      </c>
      <c r="I34" s="594"/>
      <c r="J34" s="459" t="s">
        <v>3</v>
      </c>
      <c r="K34" s="56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A35" s="561"/>
      <c r="B35" s="565"/>
      <c r="C35" s="591"/>
      <c r="D35" s="566"/>
      <c r="E35" s="592"/>
      <c r="F35" s="320"/>
      <c r="G35" s="593"/>
      <c r="H35" s="593"/>
      <c r="I35" s="593"/>
      <c r="J35" s="466" t="s">
        <v>856</v>
      </c>
      <c r="K35" s="56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c r="B36" s="22">
        <v>1</v>
      </c>
      <c r="C36" s="23" t="s">
        <v>132</v>
      </c>
      <c r="D36" s="851"/>
      <c r="E36" s="852"/>
      <c r="F36" s="19"/>
      <c r="G36" s="18" t="s">
        <v>857</v>
      </c>
      <c r="H36" s="422">
        <v>2.5999999999999999E-2</v>
      </c>
      <c r="I36" s="18" t="s">
        <v>96</v>
      </c>
      <c r="J36" s="17">
        <f>ROUND(F36*H36,0)</f>
        <v>0</v>
      </c>
      <c r="K36" s="9" t="s">
        <v>980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22">
        <v>2</v>
      </c>
      <c r="C37" s="23" t="s">
        <v>131</v>
      </c>
      <c r="D37" s="851"/>
      <c r="E37" s="852"/>
      <c r="F37" s="19"/>
      <c r="G37" s="18" t="s">
        <v>857</v>
      </c>
      <c r="H37" s="422">
        <v>3.7999999999999999E-2</v>
      </c>
      <c r="I37" s="18" t="s">
        <v>96</v>
      </c>
      <c r="J37" s="17">
        <f>ROUND(F37*H37,0)</f>
        <v>0</v>
      </c>
      <c r="K37" s="9" t="s">
        <v>996</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c r="B38" s="22">
        <v>3</v>
      </c>
      <c r="C38" s="23" t="s">
        <v>130</v>
      </c>
      <c r="D38" s="851"/>
      <c r="E38" s="852"/>
      <c r="F38" s="19"/>
      <c r="G38" s="18" t="s">
        <v>857</v>
      </c>
      <c r="H38" s="422">
        <v>0.152</v>
      </c>
      <c r="I38" s="18" t="s">
        <v>96</v>
      </c>
      <c r="J38" s="17">
        <f>ROUND(F38*H38,0)</f>
        <v>0</v>
      </c>
      <c r="K38" s="9" t="s">
        <v>102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5" customHeight="1">
      <c r="B39" s="22">
        <v>4</v>
      </c>
      <c r="C39" s="23" t="s">
        <v>119</v>
      </c>
      <c r="D39" s="851"/>
      <c r="E39" s="852"/>
      <c r="F39" s="19"/>
      <c r="G39" s="18" t="s">
        <v>857</v>
      </c>
      <c r="H39" s="422">
        <v>0.13700000000000001</v>
      </c>
      <c r="I39" s="18" t="s">
        <v>96</v>
      </c>
      <c r="J39" s="17">
        <f t="shared" ref="J39:J48" si="2">ROUND(F39*H39,0)</f>
        <v>0</v>
      </c>
      <c r="K39" s="9" t="s">
        <v>983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5" customHeight="1">
      <c r="B40" s="22">
        <v>5</v>
      </c>
      <c r="C40" s="23" t="s">
        <v>118</v>
      </c>
      <c r="D40" s="851"/>
      <c r="E40" s="852"/>
      <c r="F40" s="19"/>
      <c r="G40" s="18" t="s">
        <v>857</v>
      </c>
      <c r="H40" s="422">
        <v>0.25</v>
      </c>
      <c r="I40" s="18" t="s">
        <v>96</v>
      </c>
      <c r="J40" s="17">
        <f t="shared" si="2"/>
        <v>0</v>
      </c>
      <c r="K40" s="9" t="s">
        <v>984</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B41" s="22">
        <v>6</v>
      </c>
      <c r="C41" s="23" t="s">
        <v>117</v>
      </c>
      <c r="D41" s="851"/>
      <c r="E41" s="852"/>
      <c r="F41" s="19"/>
      <c r="G41" s="18" t="s">
        <v>857</v>
      </c>
      <c r="H41" s="422">
        <v>0.16</v>
      </c>
      <c r="I41" s="18" t="s">
        <v>96</v>
      </c>
      <c r="J41" s="17">
        <f t="shared" si="2"/>
        <v>0</v>
      </c>
      <c r="K41" s="9" t="s">
        <v>985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c r="B42" s="22">
        <v>7</v>
      </c>
      <c r="C42" s="23" t="s">
        <v>107</v>
      </c>
      <c r="D42" s="851"/>
      <c r="E42" s="852"/>
      <c r="F42" s="19"/>
      <c r="G42" s="18" t="s">
        <v>857</v>
      </c>
      <c r="H42" s="422">
        <v>0.20799999999999999</v>
      </c>
      <c r="I42" s="18" t="s">
        <v>96</v>
      </c>
      <c r="J42" s="17">
        <f t="shared" si="2"/>
        <v>0</v>
      </c>
      <c r="K42" s="9" t="s">
        <v>116</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B43" s="22">
        <v>8</v>
      </c>
      <c r="C43" s="20" t="s">
        <v>105</v>
      </c>
      <c r="D43" s="851"/>
      <c r="E43" s="852"/>
      <c r="F43" s="19"/>
      <c r="G43" s="18" t="s">
        <v>857</v>
      </c>
      <c r="H43" s="422">
        <v>0.23499999999999999</v>
      </c>
      <c r="I43" s="18" t="s">
        <v>96</v>
      </c>
      <c r="J43" s="17">
        <f t="shared" si="2"/>
        <v>0</v>
      </c>
      <c r="K43" s="9" t="s">
        <v>115</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22">
        <v>9</v>
      </c>
      <c r="C44" s="20" t="s">
        <v>103</v>
      </c>
      <c r="D44" s="851"/>
      <c r="E44" s="852"/>
      <c r="F44" s="19"/>
      <c r="G44" s="18" t="s">
        <v>857</v>
      </c>
      <c r="H44" s="422">
        <v>0.28499999999999998</v>
      </c>
      <c r="I44" s="18" t="s">
        <v>96</v>
      </c>
      <c r="J44" s="17">
        <f t="shared" si="2"/>
        <v>0</v>
      </c>
      <c r="K44" s="9" t="s">
        <v>986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22">
        <v>10</v>
      </c>
      <c r="C45" s="20" t="s">
        <v>101</v>
      </c>
      <c r="D45" s="851"/>
      <c r="E45" s="852"/>
      <c r="F45" s="19"/>
      <c r="G45" s="18" t="s">
        <v>857</v>
      </c>
      <c r="H45" s="422">
        <v>0.316</v>
      </c>
      <c r="I45" s="18" t="s">
        <v>96</v>
      </c>
      <c r="J45" s="17">
        <f t="shared" si="2"/>
        <v>0</v>
      </c>
      <c r="K45" s="9" t="s">
        <v>127</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21">
        <v>11</v>
      </c>
      <c r="C46" s="20" t="s">
        <v>99</v>
      </c>
      <c r="D46" s="851"/>
      <c r="E46" s="852"/>
      <c r="F46" s="19"/>
      <c r="G46" s="18" t="s">
        <v>857</v>
      </c>
      <c r="H46" s="422">
        <v>0.34599999999999997</v>
      </c>
      <c r="I46" s="18" t="s">
        <v>96</v>
      </c>
      <c r="J46" s="17">
        <f t="shared" si="2"/>
        <v>0</v>
      </c>
      <c r="K46" s="9" t="s">
        <v>126</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21">
        <v>12</v>
      </c>
      <c r="C47" s="20" t="s">
        <v>97</v>
      </c>
      <c r="D47" s="851"/>
      <c r="E47" s="852"/>
      <c r="F47" s="19"/>
      <c r="G47" s="18" t="s">
        <v>857</v>
      </c>
      <c r="H47" s="422">
        <v>0.37</v>
      </c>
      <c r="I47" s="18" t="s">
        <v>96</v>
      </c>
      <c r="J47" s="17">
        <f t="shared" si="2"/>
        <v>0</v>
      </c>
      <c r="K47" s="9" t="s">
        <v>987</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21">
        <v>13</v>
      </c>
      <c r="C48" s="20" t="s">
        <v>484</v>
      </c>
      <c r="D48" s="851"/>
      <c r="E48" s="852"/>
      <c r="F48" s="19"/>
      <c r="G48" s="18" t="s">
        <v>857</v>
      </c>
      <c r="H48" s="422">
        <v>0.40500000000000003</v>
      </c>
      <c r="I48" s="18" t="s">
        <v>96</v>
      </c>
      <c r="J48" s="17">
        <f t="shared" si="2"/>
        <v>0</v>
      </c>
      <c r="K48" s="9" t="s">
        <v>124</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c r="B49" s="21">
        <v>14</v>
      </c>
      <c r="C49" s="20" t="s">
        <v>506</v>
      </c>
      <c r="D49" s="851"/>
      <c r="E49" s="852"/>
      <c r="F49" s="19"/>
      <c r="G49" s="18" t="s">
        <v>857</v>
      </c>
      <c r="H49" s="422">
        <v>0.432</v>
      </c>
      <c r="I49" s="18" t="s">
        <v>96</v>
      </c>
      <c r="J49" s="17">
        <f>ROUND(F49*H49,0)</f>
        <v>0</v>
      </c>
      <c r="K49" s="9" t="s">
        <v>988</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21">
        <v>15</v>
      </c>
      <c r="C50" s="20" t="s">
        <v>583</v>
      </c>
      <c r="D50" s="851"/>
      <c r="E50" s="852"/>
      <c r="F50" s="19"/>
      <c r="G50" s="18" t="s">
        <v>857</v>
      </c>
      <c r="H50" s="422">
        <v>0.45900000000000002</v>
      </c>
      <c r="I50" s="18" t="s">
        <v>96</v>
      </c>
      <c r="J50" s="17">
        <f>ROUND(F50*H50,0)</f>
        <v>0</v>
      </c>
      <c r="K50" s="9" t="s">
        <v>989</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thickBot="1">
      <c r="B51" s="21">
        <v>16</v>
      </c>
      <c r="C51" s="20" t="s">
        <v>649</v>
      </c>
      <c r="D51" s="851"/>
      <c r="E51" s="852"/>
      <c r="F51" s="19"/>
      <c r="G51" s="18" t="s">
        <v>857</v>
      </c>
      <c r="H51" s="422">
        <v>0.47899999999999998</v>
      </c>
      <c r="I51" s="18" t="s">
        <v>96</v>
      </c>
      <c r="J51" s="17">
        <f>ROUND(F51*H51,0)</f>
        <v>0</v>
      </c>
      <c r="K51" s="9" t="s">
        <v>990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c r="B52" s="46"/>
      <c r="C52" s="16"/>
      <c r="D52" s="15"/>
      <c r="E52" s="15"/>
      <c r="F52" s="14"/>
      <c r="G52" s="13"/>
      <c r="H52" s="853" t="s">
        <v>995</v>
      </c>
      <c r="I52" s="854"/>
      <c r="J52" s="11"/>
      <c r="K52" s="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 customHeight="1" thickBot="1">
      <c r="B53" s="577"/>
      <c r="C53" s="563"/>
      <c r="D53" s="563"/>
      <c r="E53" s="563"/>
      <c r="F53" s="508"/>
      <c r="G53" s="563"/>
      <c r="H53" s="889" t="s">
        <v>94</v>
      </c>
      <c r="I53" s="890"/>
      <c r="J53" s="578">
        <f>SUM(J36:J51)</f>
        <v>0</v>
      </c>
      <c r="K53" s="563" t="s">
        <v>861</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5" spans="1:69" ht="18.75" customHeight="1">
      <c r="A55" s="561" t="s">
        <v>862</v>
      </c>
      <c r="B55" s="562" t="s">
        <v>246</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1.25" customHeight="1">
      <c r="A56" s="56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561"/>
      <c r="B57" s="892" t="s">
        <v>152</v>
      </c>
      <c r="C57" s="893"/>
      <c r="D57" s="892" t="s">
        <v>111</v>
      </c>
      <c r="E57" s="893"/>
      <c r="F57" s="459" t="s">
        <v>244</v>
      </c>
      <c r="G57" s="594"/>
      <c r="H57" s="564" t="s">
        <v>109</v>
      </c>
      <c r="I57" s="594"/>
      <c r="J57" s="459" t="s">
        <v>3</v>
      </c>
      <c r="K57" s="56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5" customHeight="1">
      <c r="A58" s="561"/>
      <c r="B58" s="565"/>
      <c r="C58" s="591"/>
      <c r="D58" s="566"/>
      <c r="E58" s="592"/>
      <c r="F58" s="320"/>
      <c r="G58" s="593"/>
      <c r="H58" s="593"/>
      <c r="I58" s="593"/>
      <c r="J58" s="466" t="s">
        <v>856</v>
      </c>
      <c r="K58" s="56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5" customHeight="1">
      <c r="B59" s="22">
        <v>1</v>
      </c>
      <c r="C59" s="23" t="s">
        <v>132</v>
      </c>
      <c r="D59" s="851"/>
      <c r="E59" s="852"/>
      <c r="F59" s="19"/>
      <c r="G59" s="18" t="s">
        <v>857</v>
      </c>
      <c r="H59" s="437">
        <v>5.0000000000000001E-3</v>
      </c>
      <c r="I59" s="18" t="s">
        <v>96</v>
      </c>
      <c r="J59" s="17">
        <f t="shared" ref="J59:J63" si="3">ROUND(F59*H59,0)</f>
        <v>0</v>
      </c>
      <c r="K59" s="9" t="s">
        <v>998</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B60" s="22">
        <v>2</v>
      </c>
      <c r="C60" s="23" t="s">
        <v>131</v>
      </c>
      <c r="D60" s="851"/>
      <c r="E60" s="852"/>
      <c r="F60" s="19"/>
      <c r="G60" s="18" t="s">
        <v>857</v>
      </c>
      <c r="H60" s="426">
        <v>0</v>
      </c>
      <c r="I60" s="18" t="s">
        <v>96</v>
      </c>
      <c r="J60" s="17">
        <f t="shared" si="3"/>
        <v>0</v>
      </c>
      <c r="K60" s="9" t="s">
        <v>996</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c r="B61" s="22">
        <v>3</v>
      </c>
      <c r="C61" s="23" t="s">
        <v>130</v>
      </c>
      <c r="D61" s="851"/>
      <c r="E61" s="852"/>
      <c r="F61" s="19"/>
      <c r="G61" s="18" t="s">
        <v>857</v>
      </c>
      <c r="H61" s="426">
        <v>3.4000000000000002E-2</v>
      </c>
      <c r="I61" s="18" t="s">
        <v>96</v>
      </c>
      <c r="J61" s="17">
        <f t="shared" si="3"/>
        <v>0</v>
      </c>
      <c r="K61" s="9" t="s">
        <v>102</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 customHeight="1">
      <c r="B62" s="22">
        <v>4</v>
      </c>
      <c r="C62" s="23" t="s">
        <v>119</v>
      </c>
      <c r="D62" s="851"/>
      <c r="E62" s="852"/>
      <c r="F62" s="19"/>
      <c r="G62" s="18" t="s">
        <v>857</v>
      </c>
      <c r="H62" s="426">
        <v>7.0999999999999994E-2</v>
      </c>
      <c r="I62" s="18" t="s">
        <v>96</v>
      </c>
      <c r="J62" s="17">
        <f t="shared" si="3"/>
        <v>0</v>
      </c>
      <c r="K62" s="9" t="s">
        <v>983</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 customHeight="1" thickBot="1">
      <c r="B63" s="21">
        <v>5</v>
      </c>
      <c r="C63" s="20" t="s">
        <v>118</v>
      </c>
      <c r="D63" s="851"/>
      <c r="E63" s="852"/>
      <c r="F63" s="19"/>
      <c r="G63" s="18" t="s">
        <v>857</v>
      </c>
      <c r="H63" s="426">
        <v>8.7999999999999995E-2</v>
      </c>
      <c r="I63" s="18" t="s">
        <v>96</v>
      </c>
      <c r="J63" s="17">
        <f t="shared" si="3"/>
        <v>0</v>
      </c>
      <c r="K63" s="9" t="s">
        <v>984</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 customHeight="1">
      <c r="B64" s="46"/>
      <c r="C64" s="16"/>
      <c r="D64" s="15"/>
      <c r="E64" s="15"/>
      <c r="F64" s="14"/>
      <c r="G64" s="13"/>
      <c r="H64" s="853" t="s">
        <v>997</v>
      </c>
      <c r="I64" s="854"/>
      <c r="J64" s="11"/>
      <c r="K64" s="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 customHeight="1" thickBot="1">
      <c r="B65" s="577"/>
      <c r="C65" s="563"/>
      <c r="D65" s="563"/>
      <c r="E65" s="563"/>
      <c r="F65" s="508"/>
      <c r="G65" s="563"/>
      <c r="H65" s="889" t="s">
        <v>94</v>
      </c>
      <c r="I65" s="890"/>
      <c r="J65" s="578">
        <f>SUM(J59:J63)</f>
        <v>0</v>
      </c>
      <c r="K65" s="563" t="s">
        <v>863</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8.75" customHeight="1">
      <c r="B66" s="577"/>
      <c r="C66" s="563"/>
      <c r="D66" s="563"/>
      <c r="E66" s="563"/>
      <c r="F66" s="508"/>
      <c r="G66" s="575"/>
      <c r="H66" s="595"/>
      <c r="I66" s="595"/>
      <c r="J66" s="454"/>
      <c r="K66" s="56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8.75" customHeight="1">
      <c r="A67" s="561" t="s">
        <v>864</v>
      </c>
      <c r="B67" s="562" t="s">
        <v>490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8.75" customHeight="1">
      <c r="A68" s="561"/>
      <c r="B68" s="892" t="s">
        <v>152</v>
      </c>
      <c r="C68" s="893"/>
      <c r="D68" s="892" t="s">
        <v>111</v>
      </c>
      <c r="E68" s="893"/>
      <c r="F68" s="459" t="s">
        <v>248</v>
      </c>
      <c r="G68" s="594"/>
      <c r="H68" s="564" t="s">
        <v>109</v>
      </c>
      <c r="I68" s="594"/>
      <c r="J68" s="459" t="s">
        <v>3</v>
      </c>
      <c r="K68" s="56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8.75" customHeight="1">
      <c r="A69" s="561"/>
      <c r="B69" s="566"/>
      <c r="C69" s="592"/>
      <c r="D69" s="566"/>
      <c r="E69" s="592"/>
      <c r="F69" s="320"/>
      <c r="G69" s="593"/>
      <c r="H69" s="593"/>
      <c r="I69" s="593"/>
      <c r="J69" s="466" t="s">
        <v>856</v>
      </c>
      <c r="K69" s="56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8.75" customHeight="1">
      <c r="A70" s="561"/>
      <c r="B70" s="589">
        <v>1</v>
      </c>
      <c r="C70" s="569" t="s">
        <v>97</v>
      </c>
      <c r="D70" s="882"/>
      <c r="E70" s="883"/>
      <c r="F70" s="570"/>
      <c r="G70" s="590" t="s">
        <v>857</v>
      </c>
      <c r="H70" s="371">
        <v>0.22700000000000001</v>
      </c>
      <c r="I70" s="647" t="s">
        <v>999</v>
      </c>
      <c r="J70" s="470">
        <f>ROUND(F70*H70,0)</f>
        <v>0</v>
      </c>
      <c r="K70" s="563" t="s">
        <v>858</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8.75" customHeight="1">
      <c r="B71" s="589">
        <v>2</v>
      </c>
      <c r="C71" s="569" t="s">
        <v>484</v>
      </c>
      <c r="D71" s="882"/>
      <c r="E71" s="883"/>
      <c r="F71" s="570"/>
      <c r="G71" s="590" t="s">
        <v>857</v>
      </c>
      <c r="H71" s="371">
        <v>0.24299999999999999</v>
      </c>
      <c r="I71" s="646" t="s">
        <v>96</v>
      </c>
      <c r="J71" s="470">
        <f>ROUND(F71*H71,0)</f>
        <v>0</v>
      </c>
      <c r="K71" s="563" t="s">
        <v>859</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8.75" customHeight="1" thickBot="1">
      <c r="B72" s="21">
        <v>3</v>
      </c>
      <c r="C72" s="20" t="s">
        <v>506</v>
      </c>
      <c r="D72" s="851"/>
      <c r="E72" s="852"/>
      <c r="F72" s="19"/>
      <c r="G72" s="18" t="s">
        <v>857</v>
      </c>
      <c r="H72" s="438">
        <v>0.25900000000000001</v>
      </c>
      <c r="I72" s="33" t="s">
        <v>96</v>
      </c>
      <c r="J72" s="38">
        <f>ROUND(F72*H72,0)</f>
        <v>0</v>
      </c>
      <c r="K72" s="9" t="s">
        <v>860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8.75" customHeight="1">
      <c r="B73" s="439"/>
      <c r="C73" s="15"/>
      <c r="D73" s="16"/>
      <c r="E73" s="16"/>
      <c r="F73" s="440"/>
      <c r="G73" s="13"/>
      <c r="H73" s="853" t="s">
        <v>1000</v>
      </c>
      <c r="I73" s="854"/>
      <c r="J73" s="441"/>
      <c r="K73" s="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8.75" customHeight="1" thickBot="1">
      <c r="B74" s="577"/>
      <c r="C74" s="563"/>
      <c r="D74" s="563"/>
      <c r="E74" s="563"/>
      <c r="F74" s="508"/>
      <c r="G74" s="575"/>
      <c r="H74" s="979" t="s">
        <v>94</v>
      </c>
      <c r="I74" s="979"/>
      <c r="J74" s="578">
        <f>SUM(J70:J72)</f>
        <v>0</v>
      </c>
      <c r="K74" s="563" t="s">
        <v>865</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8.75" customHeight="1">
      <c r="A75" s="1"/>
      <c r="B75" s="577"/>
      <c r="C75" s="563"/>
      <c r="D75" s="563"/>
      <c r="E75" s="563"/>
      <c r="F75" s="508"/>
      <c r="G75" s="575"/>
      <c r="H75" s="595"/>
      <c r="I75" s="595"/>
      <c r="J75" s="454"/>
      <c r="K75" s="56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8.75" customHeight="1" thickBot="1">
      <c r="A76" s="1"/>
      <c r="B76" s="577"/>
      <c r="C76" s="563"/>
      <c r="D76" s="563"/>
      <c r="E76" s="563"/>
      <c r="F76" s="508"/>
      <c r="G76" s="575"/>
      <c r="H76" s="595"/>
      <c r="I76" s="595"/>
      <c r="J76" s="454"/>
      <c r="K76" s="56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8.75" customHeight="1">
      <c r="A77" s="1"/>
      <c r="B77" s="577"/>
      <c r="C77" s="563"/>
      <c r="D77" s="563"/>
      <c r="E77" s="563"/>
      <c r="F77" s="508"/>
      <c r="G77" s="575"/>
      <c r="H77" s="894" t="s">
        <v>866</v>
      </c>
      <c r="I77" s="895"/>
      <c r="J77" s="576"/>
      <c r="K77" s="56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8.75" customHeight="1" thickBot="1">
      <c r="A78" s="1"/>
      <c r="B78" s="577"/>
      <c r="C78" s="563"/>
      <c r="D78" s="563"/>
      <c r="E78" s="563"/>
      <c r="F78" s="508"/>
      <c r="G78" s="563"/>
      <c r="H78" s="896" t="s">
        <v>245</v>
      </c>
      <c r="I78" s="897"/>
      <c r="J78" s="578" t="e">
        <f>J29+J53+J65+J74</f>
        <v>#DIV/0!</v>
      </c>
      <c r="K78" s="563" t="s">
        <v>867</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sheetData>
  <mergeCells count="65">
    <mergeCell ref="B13:C13"/>
    <mergeCell ref="D13:E13"/>
    <mergeCell ref="A1:B1"/>
    <mergeCell ref="C1:E1"/>
    <mergeCell ref="I1:K1"/>
    <mergeCell ref="B6:C6"/>
    <mergeCell ref="D6:E6"/>
    <mergeCell ref="D8:E8"/>
    <mergeCell ref="D9:E9"/>
    <mergeCell ref="D10:E10"/>
    <mergeCell ref="D11:E11"/>
    <mergeCell ref="D12:E12"/>
    <mergeCell ref="D26:E26"/>
    <mergeCell ref="B14:C16"/>
    <mergeCell ref="D14:E16"/>
    <mergeCell ref="D17:E17"/>
    <mergeCell ref="D18:E18"/>
    <mergeCell ref="D19:E19"/>
    <mergeCell ref="D20:E20"/>
    <mergeCell ref="D21:E21"/>
    <mergeCell ref="D22:E22"/>
    <mergeCell ref="D23:E23"/>
    <mergeCell ref="D24:E24"/>
    <mergeCell ref="D25:E25"/>
    <mergeCell ref="D41:E41"/>
    <mergeCell ref="D27:E27"/>
    <mergeCell ref="H28:I28"/>
    <mergeCell ref="H29:I29"/>
    <mergeCell ref="B34:C34"/>
    <mergeCell ref="D34:E34"/>
    <mergeCell ref="D36:E36"/>
    <mergeCell ref="D37:E37"/>
    <mergeCell ref="D38:E38"/>
    <mergeCell ref="D39:E39"/>
    <mergeCell ref="D40:E40"/>
    <mergeCell ref="H53:I53"/>
    <mergeCell ref="D42:E42"/>
    <mergeCell ref="D43:E43"/>
    <mergeCell ref="D44:E44"/>
    <mergeCell ref="D45:E45"/>
    <mergeCell ref="D46:E46"/>
    <mergeCell ref="D47:E47"/>
    <mergeCell ref="D48:E48"/>
    <mergeCell ref="D49:E49"/>
    <mergeCell ref="D50:E50"/>
    <mergeCell ref="D51:E51"/>
    <mergeCell ref="H52:I52"/>
    <mergeCell ref="B57:C57"/>
    <mergeCell ref="D57:E57"/>
    <mergeCell ref="D59:E59"/>
    <mergeCell ref="D60:E60"/>
    <mergeCell ref="D62:E62"/>
    <mergeCell ref="D61:E61"/>
    <mergeCell ref="D63:E63"/>
    <mergeCell ref="H64:I64"/>
    <mergeCell ref="H65:I65"/>
    <mergeCell ref="B68:C68"/>
    <mergeCell ref="D68:E68"/>
    <mergeCell ref="H78:I78"/>
    <mergeCell ref="D70:E70"/>
    <mergeCell ref="D71:E71"/>
    <mergeCell ref="D72:E72"/>
    <mergeCell ref="H73:I73"/>
    <mergeCell ref="H74:I74"/>
    <mergeCell ref="H77:I77"/>
  </mergeCells>
  <phoneticPr fontId="2"/>
  <pageMargins left="1.33" right="0.78740157480314965" top="0.78740157480314965" bottom="0.39370078740157483" header="0.51181102362204722" footer="0.51181102362204722"/>
  <pageSetup paperSize="9" scale="90" orientation="portrait" r:id="rId1"/>
  <headerFooter alignWithMargins="0"/>
  <rowBreaks count="1" manualBreakCount="1">
    <brk id="5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69"/>
  <sheetViews>
    <sheetView showGridLines="0" view="pageBreakPreview" zoomScaleNormal="80" zoomScaleSheetLayoutView="100" workbookViewId="0">
      <pane ySplit="2" topLeftCell="A157" activePane="bottomLeft" state="frozen"/>
      <selection activeCell="H78" sqref="A1:IV65536"/>
      <selection pane="bottomLeft" activeCell="J169" sqref="J169"/>
    </sheetView>
  </sheetViews>
  <sheetFormatPr defaultColWidth="9" defaultRowHeight="18.75" customHeight="1"/>
  <cols>
    <col min="1" max="1" width="3.77734375" style="48" customWidth="1"/>
    <col min="2" max="2" width="5.21875" style="48" customWidth="1"/>
    <col min="3" max="3" width="8.109375" style="48" customWidth="1"/>
    <col min="4" max="4" width="3" style="48" bestFit="1" customWidth="1"/>
    <col min="5" max="5" width="12" style="48" customWidth="1"/>
    <col min="6" max="6" width="13.6640625" style="49" customWidth="1"/>
    <col min="7" max="7" width="2.21875" style="48" bestFit="1" customWidth="1"/>
    <col min="8" max="8" width="11.88671875" style="48" customWidth="1"/>
    <col min="9" max="9" width="2.21875" style="48" bestFit="1" customWidth="1"/>
    <col min="10" max="10" width="13.6640625" style="49" customWidth="1"/>
    <col min="11" max="11" width="5.44140625" style="48" bestFit="1" customWidth="1"/>
    <col min="12" max="16384" width="9" style="48"/>
  </cols>
  <sheetData>
    <row r="1" spans="1:12" ht="18.75" customHeight="1">
      <c r="A1" s="860" t="s">
        <v>149</v>
      </c>
      <c r="B1" s="861"/>
      <c r="C1" s="860" t="s">
        <v>261</v>
      </c>
      <c r="D1" s="862"/>
      <c r="E1" s="861"/>
      <c r="H1" s="651" t="s">
        <v>0</v>
      </c>
      <c r="I1" s="975">
        <f>総括表!H4</f>
        <v>0</v>
      </c>
      <c r="J1" s="975"/>
      <c r="K1" s="975"/>
    </row>
    <row r="2" spans="1:12" ht="18.75" customHeight="1">
      <c r="J2" s="59"/>
    </row>
    <row r="3" spans="1:12" ht="18.75" customHeight="1">
      <c r="J3" s="59"/>
    </row>
    <row r="4" spans="1:12" ht="18.75" customHeight="1">
      <c r="A4" s="297" t="s">
        <v>1001</v>
      </c>
      <c r="B4" s="1" t="s">
        <v>260</v>
      </c>
    </row>
    <row r="5" spans="1:12" ht="11.25" customHeight="1">
      <c r="A5" s="50"/>
    </row>
    <row r="6" spans="1:12" ht="18.75" customHeight="1">
      <c r="A6" s="50"/>
      <c r="B6" s="858" t="s">
        <v>112</v>
      </c>
      <c r="C6" s="859"/>
      <c r="D6" s="858" t="s">
        <v>111</v>
      </c>
      <c r="E6" s="859"/>
      <c r="F6" s="32" t="s">
        <v>110</v>
      </c>
      <c r="G6" s="33"/>
      <c r="H6" s="33" t="s">
        <v>109</v>
      </c>
      <c r="I6" s="33"/>
      <c r="J6" s="32" t="s">
        <v>3</v>
      </c>
      <c r="K6" s="9"/>
    </row>
    <row r="7" spans="1:12" ht="15" customHeight="1">
      <c r="A7" s="50"/>
      <c r="B7" s="31"/>
      <c r="C7" s="30"/>
      <c r="D7" s="29"/>
      <c r="E7" s="28"/>
      <c r="F7" s="27"/>
      <c r="G7" s="25"/>
      <c r="H7" s="25"/>
      <c r="I7" s="25"/>
      <c r="J7" s="24" t="s">
        <v>646</v>
      </c>
      <c r="K7" s="9"/>
    </row>
    <row r="8" spans="1:12" s="1" customFormat="1" ht="15" customHeight="1">
      <c r="B8" s="22">
        <v>1</v>
      </c>
      <c r="C8" s="23" t="s">
        <v>117</v>
      </c>
      <c r="D8" s="851"/>
      <c r="E8" s="852"/>
      <c r="F8" s="19"/>
      <c r="G8" s="18" t="s">
        <v>744</v>
      </c>
      <c r="H8" s="419">
        <v>0.106</v>
      </c>
      <c r="I8" s="18" t="s">
        <v>645</v>
      </c>
      <c r="J8" s="17">
        <f>ROUND(F8*H8,0)</f>
        <v>0</v>
      </c>
      <c r="K8" s="9" t="s">
        <v>1002</v>
      </c>
      <c r="L8" s="9"/>
    </row>
    <row r="9" spans="1:12" s="1" customFormat="1" ht="15" customHeight="1">
      <c r="B9" s="22">
        <v>2</v>
      </c>
      <c r="C9" s="23" t="s">
        <v>107</v>
      </c>
      <c r="D9" s="851"/>
      <c r="E9" s="852"/>
      <c r="F9" s="19"/>
      <c r="G9" s="18" t="s">
        <v>744</v>
      </c>
      <c r="H9" s="420">
        <v>0.125</v>
      </c>
      <c r="I9" s="33" t="s">
        <v>645</v>
      </c>
      <c r="J9" s="38">
        <f t="shared" ref="J9:J23" si="0">ROUND(F9*H9,0)</f>
        <v>0</v>
      </c>
      <c r="K9" s="9" t="s">
        <v>1003</v>
      </c>
      <c r="L9" s="9"/>
    </row>
    <row r="10" spans="1:12" s="1" customFormat="1" ht="15" customHeight="1">
      <c r="B10" s="22">
        <v>3</v>
      </c>
      <c r="C10" s="23" t="s">
        <v>105</v>
      </c>
      <c r="D10" s="851"/>
      <c r="E10" s="852"/>
      <c r="F10" s="19"/>
      <c r="G10" s="18" t="s">
        <v>744</v>
      </c>
      <c r="H10" s="419">
        <v>0.14099999999999999</v>
      </c>
      <c r="I10" s="18" t="s">
        <v>645</v>
      </c>
      <c r="J10" s="17">
        <f t="shared" si="0"/>
        <v>0</v>
      </c>
      <c r="K10" s="9" t="s">
        <v>1004</v>
      </c>
      <c r="L10" s="9"/>
    </row>
    <row r="11" spans="1:12" s="1" customFormat="1" ht="15" customHeight="1">
      <c r="B11" s="22">
        <v>4</v>
      </c>
      <c r="C11" s="23" t="s">
        <v>103</v>
      </c>
      <c r="D11" s="851"/>
      <c r="E11" s="852"/>
      <c r="F11" s="19"/>
      <c r="G11" s="18" t="s">
        <v>744</v>
      </c>
      <c r="H11" s="420">
        <v>0.17100000000000001</v>
      </c>
      <c r="I11" s="33" t="s">
        <v>645</v>
      </c>
      <c r="J11" s="38">
        <f t="shared" si="0"/>
        <v>0</v>
      </c>
      <c r="K11" s="9" t="s">
        <v>652</v>
      </c>
      <c r="L11" s="9"/>
    </row>
    <row r="12" spans="1:12" s="1" customFormat="1" ht="15" customHeight="1">
      <c r="B12" s="21">
        <v>5</v>
      </c>
      <c r="C12" s="20" t="s">
        <v>101</v>
      </c>
      <c r="D12" s="851"/>
      <c r="E12" s="852"/>
      <c r="F12" s="19"/>
      <c r="G12" s="18" t="s">
        <v>744</v>
      </c>
      <c r="H12" s="419">
        <v>0.19</v>
      </c>
      <c r="I12" s="18" t="s">
        <v>645</v>
      </c>
      <c r="J12" s="17">
        <f t="shared" si="0"/>
        <v>0</v>
      </c>
      <c r="K12" s="9" t="s">
        <v>1005</v>
      </c>
      <c r="L12" s="9"/>
    </row>
    <row r="13" spans="1:12" s="1" customFormat="1" ht="15" customHeight="1">
      <c r="B13" s="21">
        <v>6</v>
      </c>
      <c r="C13" s="20" t="s">
        <v>99</v>
      </c>
      <c r="D13" s="851"/>
      <c r="E13" s="852"/>
      <c r="F13" s="19"/>
      <c r="G13" s="18" t="s">
        <v>744</v>
      </c>
      <c r="H13" s="419">
        <v>0.20799999999999999</v>
      </c>
      <c r="I13" s="18" t="s">
        <v>645</v>
      </c>
      <c r="J13" s="17">
        <f t="shared" si="0"/>
        <v>0</v>
      </c>
      <c r="K13" s="9" t="s">
        <v>1006</v>
      </c>
      <c r="L13" s="9"/>
    </row>
    <row r="14" spans="1:12" s="1" customFormat="1" ht="15" customHeight="1">
      <c r="B14" s="21">
        <v>7</v>
      </c>
      <c r="C14" s="20" t="s">
        <v>97</v>
      </c>
      <c r="D14" s="851"/>
      <c r="E14" s="852"/>
      <c r="F14" s="19"/>
      <c r="G14" s="18" t="s">
        <v>744</v>
      </c>
      <c r="H14" s="419">
        <v>0.222</v>
      </c>
      <c r="I14" s="18" t="s">
        <v>645</v>
      </c>
      <c r="J14" s="17">
        <f>ROUND(F14*H14,0)</f>
        <v>0</v>
      </c>
      <c r="K14" s="9" t="s">
        <v>1007</v>
      </c>
      <c r="L14" s="9"/>
    </row>
    <row r="15" spans="1:12" s="1" customFormat="1" ht="15" customHeight="1">
      <c r="B15" s="21">
        <v>8</v>
      </c>
      <c r="C15" s="20" t="s">
        <v>484</v>
      </c>
      <c r="D15" s="863" t="s">
        <v>503</v>
      </c>
      <c r="E15" s="864"/>
      <c r="F15" s="19"/>
      <c r="G15" s="18" t="s">
        <v>744</v>
      </c>
      <c r="H15" s="419">
        <v>0.24299999999999999</v>
      </c>
      <c r="I15" s="18" t="s">
        <v>645</v>
      </c>
      <c r="J15" s="17">
        <f>ROUND(F15*H15,0)</f>
        <v>0</v>
      </c>
      <c r="K15" s="9" t="s">
        <v>1008</v>
      </c>
      <c r="L15" s="9"/>
    </row>
    <row r="16" spans="1:12" s="1" customFormat="1" ht="15" customHeight="1">
      <c r="B16" s="21">
        <v>9</v>
      </c>
      <c r="C16" s="20" t="s">
        <v>484</v>
      </c>
      <c r="D16" s="980" t="s">
        <v>504</v>
      </c>
      <c r="E16" s="981"/>
      <c r="F16" s="19"/>
      <c r="G16" s="18" t="s">
        <v>744</v>
      </c>
      <c r="H16" s="419">
        <v>0.28399999999999997</v>
      </c>
      <c r="I16" s="18" t="s">
        <v>645</v>
      </c>
      <c r="J16" s="17">
        <f t="shared" si="0"/>
        <v>0</v>
      </c>
      <c r="K16" s="9" t="s">
        <v>647</v>
      </c>
      <c r="L16" s="9"/>
    </row>
    <row r="17" spans="1:12" s="580" customFormat="1" ht="15" customHeight="1">
      <c r="B17" s="21">
        <v>10</v>
      </c>
      <c r="C17" s="20" t="s">
        <v>506</v>
      </c>
      <c r="D17" s="851"/>
      <c r="E17" s="852"/>
      <c r="F17" s="19"/>
      <c r="G17" s="18" t="s">
        <v>744</v>
      </c>
      <c r="H17" s="419">
        <v>0.25900000000000001</v>
      </c>
      <c r="I17" s="18" t="s">
        <v>645</v>
      </c>
      <c r="J17" s="17">
        <f t="shared" si="0"/>
        <v>0</v>
      </c>
      <c r="K17" s="9" t="s">
        <v>1009</v>
      </c>
      <c r="L17" s="522"/>
    </row>
    <row r="18" spans="1:12" s="580" customFormat="1" ht="15" customHeight="1">
      <c r="B18" s="21">
        <v>11</v>
      </c>
      <c r="C18" s="20" t="s">
        <v>583</v>
      </c>
      <c r="D18" s="851"/>
      <c r="E18" s="852"/>
      <c r="F18" s="19"/>
      <c r="G18" s="18" t="s">
        <v>744</v>
      </c>
      <c r="H18" s="419">
        <v>0.27500000000000002</v>
      </c>
      <c r="I18" s="18" t="s">
        <v>645</v>
      </c>
      <c r="J18" s="17">
        <f t="shared" si="0"/>
        <v>0</v>
      </c>
      <c r="K18" s="9" t="s">
        <v>1010</v>
      </c>
      <c r="L18" s="522"/>
    </row>
    <row r="19" spans="1:12" s="580" customFormat="1" ht="15" customHeight="1">
      <c r="B19" s="21">
        <v>12</v>
      </c>
      <c r="C19" s="20" t="s">
        <v>649</v>
      </c>
      <c r="D19" s="851"/>
      <c r="E19" s="852"/>
      <c r="F19" s="19"/>
      <c r="G19" s="18" t="s">
        <v>744</v>
      </c>
      <c r="H19" s="419">
        <v>0.28699999999999998</v>
      </c>
      <c r="I19" s="18" t="s">
        <v>645</v>
      </c>
      <c r="J19" s="17">
        <f t="shared" si="0"/>
        <v>0</v>
      </c>
      <c r="K19" s="9" t="s">
        <v>1011</v>
      </c>
      <c r="L19" s="522"/>
    </row>
    <row r="20" spans="1:12" s="580" customFormat="1" ht="15" customHeight="1">
      <c r="B20" s="21">
        <v>13</v>
      </c>
      <c r="C20" s="20" t="s">
        <v>712</v>
      </c>
      <c r="D20" s="851"/>
      <c r="E20" s="852"/>
      <c r="F20" s="19"/>
      <c r="G20" s="18" t="s">
        <v>744</v>
      </c>
      <c r="H20" s="419">
        <v>0.3</v>
      </c>
      <c r="I20" s="18" t="s">
        <v>645</v>
      </c>
      <c r="J20" s="17">
        <f t="shared" si="0"/>
        <v>0</v>
      </c>
      <c r="K20" s="9" t="s">
        <v>1012</v>
      </c>
      <c r="L20" s="522"/>
    </row>
    <row r="21" spans="1:12" s="580" customFormat="1" ht="15" customHeight="1">
      <c r="B21" s="21">
        <v>14</v>
      </c>
      <c r="C21" s="20" t="s">
        <v>788</v>
      </c>
      <c r="D21" s="851"/>
      <c r="E21" s="852"/>
      <c r="F21" s="19"/>
      <c r="G21" s="18" t="s">
        <v>744</v>
      </c>
      <c r="H21" s="419">
        <v>0.3</v>
      </c>
      <c r="I21" s="18" t="s">
        <v>645</v>
      </c>
      <c r="J21" s="17">
        <f t="shared" si="0"/>
        <v>0</v>
      </c>
      <c r="K21" s="9" t="s">
        <v>1013</v>
      </c>
      <c r="L21" s="522"/>
    </row>
    <row r="22" spans="1:12" s="580" customFormat="1" ht="15" customHeight="1">
      <c r="B22" s="21">
        <v>15</v>
      </c>
      <c r="C22" s="20" t="s">
        <v>832</v>
      </c>
      <c r="D22" s="851"/>
      <c r="E22" s="852"/>
      <c r="F22" s="19"/>
      <c r="G22" s="18" t="s">
        <v>744</v>
      </c>
      <c r="H22" s="419">
        <v>0.3</v>
      </c>
      <c r="I22" s="18" t="s">
        <v>645</v>
      </c>
      <c r="J22" s="17">
        <f t="shared" si="0"/>
        <v>0</v>
      </c>
      <c r="K22" s="9" t="s">
        <v>1014</v>
      </c>
      <c r="L22" s="522"/>
    </row>
    <row r="23" spans="1:12" s="580" customFormat="1" ht="15" customHeight="1" thickBot="1">
      <c r="B23" s="21">
        <v>16</v>
      </c>
      <c r="C23" s="20" t="s">
        <v>969</v>
      </c>
      <c r="D23" s="851"/>
      <c r="E23" s="852"/>
      <c r="F23" s="19"/>
      <c r="G23" s="18" t="s">
        <v>744</v>
      </c>
      <c r="H23" s="419">
        <v>0.3</v>
      </c>
      <c r="I23" s="18" t="s">
        <v>645</v>
      </c>
      <c r="J23" s="17">
        <f t="shared" si="0"/>
        <v>0</v>
      </c>
      <c r="K23" s="9" t="s">
        <v>1015</v>
      </c>
      <c r="L23" s="522"/>
    </row>
    <row r="24" spans="1:12" s="1" customFormat="1" ht="15" customHeight="1">
      <c r="B24" s="15"/>
      <c r="C24" s="16"/>
      <c r="D24" s="15"/>
      <c r="E24" s="15"/>
      <c r="F24" s="14"/>
      <c r="G24" s="650"/>
      <c r="H24" s="853" t="s">
        <v>1016</v>
      </c>
      <c r="I24" s="854"/>
      <c r="J24" s="11"/>
      <c r="K24" s="9"/>
    </row>
    <row r="25" spans="1:12" s="1" customFormat="1" ht="15" customHeight="1" thickBot="1">
      <c r="B25" s="9"/>
      <c r="C25" s="9"/>
      <c r="D25" s="9"/>
      <c r="E25" s="9"/>
      <c r="F25" s="12"/>
      <c r="G25" s="9"/>
      <c r="H25" s="855" t="s">
        <v>94</v>
      </c>
      <c r="I25" s="856"/>
      <c r="J25" s="10">
        <f>SUM(J8:J23)</f>
        <v>0</v>
      </c>
      <c r="K25" s="9" t="s">
        <v>1018</v>
      </c>
      <c r="L25" s="1" t="s">
        <v>1019</v>
      </c>
    </row>
    <row r="26" spans="1:12" s="1" customFormat="1" ht="18.75" customHeight="1">
      <c r="F26" s="3"/>
      <c r="J26" s="3"/>
    </row>
    <row r="27" spans="1:12" ht="18.75" customHeight="1">
      <c r="A27" s="297" t="s">
        <v>1021</v>
      </c>
      <c r="B27" s="1" t="s">
        <v>259</v>
      </c>
    </row>
    <row r="28" spans="1:12" ht="11.25" customHeight="1">
      <c r="A28" s="50"/>
    </row>
    <row r="29" spans="1:12" ht="18.75" customHeight="1">
      <c r="A29" s="50"/>
      <c r="B29" s="858" t="s">
        <v>112</v>
      </c>
      <c r="C29" s="859"/>
      <c r="D29" s="858" t="s">
        <v>111</v>
      </c>
      <c r="E29" s="859"/>
      <c r="F29" s="32" t="s">
        <v>110</v>
      </c>
      <c r="G29" s="33"/>
      <c r="H29" s="33" t="s">
        <v>109</v>
      </c>
      <c r="I29" s="33"/>
      <c r="J29" s="32" t="s">
        <v>3</v>
      </c>
      <c r="K29" s="9"/>
    </row>
    <row r="30" spans="1:12" ht="15" customHeight="1">
      <c r="A30" s="50"/>
      <c r="B30" s="31"/>
      <c r="C30" s="30"/>
      <c r="D30" s="29"/>
      <c r="E30" s="28"/>
      <c r="F30" s="27"/>
      <c r="G30" s="25"/>
      <c r="H30" s="25"/>
      <c r="I30" s="25"/>
      <c r="J30" s="24" t="s">
        <v>1022</v>
      </c>
      <c r="K30" s="9"/>
    </row>
    <row r="31" spans="1:12" s="1" customFormat="1" ht="15" customHeight="1">
      <c r="B31" s="22">
        <v>1</v>
      </c>
      <c r="C31" s="23" t="s">
        <v>117</v>
      </c>
      <c r="D31" s="851"/>
      <c r="E31" s="852"/>
      <c r="F31" s="19"/>
      <c r="G31" s="18" t="s">
        <v>1019</v>
      </c>
      <c r="H31" s="419">
        <v>0.17699999999999999</v>
      </c>
      <c r="I31" s="18" t="s">
        <v>1023</v>
      </c>
      <c r="J31" s="17">
        <f t="shared" ref="J31:J45" si="1">ROUND(F31*H31,0)</f>
        <v>0</v>
      </c>
      <c r="K31" s="9" t="s">
        <v>1024</v>
      </c>
      <c r="L31" s="9"/>
    </row>
    <row r="32" spans="1:12" s="1" customFormat="1" ht="15" customHeight="1">
      <c r="B32" s="22">
        <v>2</v>
      </c>
      <c r="C32" s="23" t="s">
        <v>107</v>
      </c>
      <c r="D32" s="851"/>
      <c r="E32" s="852"/>
      <c r="F32" s="19"/>
      <c r="G32" s="18" t="s">
        <v>1019</v>
      </c>
      <c r="H32" s="420">
        <v>0.20799999999999999</v>
      </c>
      <c r="I32" s="33" t="s">
        <v>1023</v>
      </c>
      <c r="J32" s="38">
        <f t="shared" si="1"/>
        <v>0</v>
      </c>
      <c r="K32" s="9" t="s">
        <v>1025</v>
      </c>
      <c r="L32" s="9"/>
    </row>
    <row r="33" spans="2:12" s="1" customFormat="1" ht="15" customHeight="1">
      <c r="B33" s="22">
        <v>3</v>
      </c>
      <c r="C33" s="23" t="s">
        <v>105</v>
      </c>
      <c r="D33" s="851"/>
      <c r="E33" s="852"/>
      <c r="F33" s="19"/>
      <c r="G33" s="18" t="s">
        <v>1019</v>
      </c>
      <c r="H33" s="419">
        <v>0.23499999999999999</v>
      </c>
      <c r="I33" s="18" t="s">
        <v>1023</v>
      </c>
      <c r="J33" s="17">
        <f t="shared" si="1"/>
        <v>0</v>
      </c>
      <c r="K33" s="9" t="s">
        <v>1026</v>
      </c>
      <c r="L33" s="9"/>
    </row>
    <row r="34" spans="2:12" s="1" customFormat="1" ht="15" customHeight="1">
      <c r="B34" s="22">
        <v>4</v>
      </c>
      <c r="C34" s="23" t="s">
        <v>103</v>
      </c>
      <c r="D34" s="851"/>
      <c r="E34" s="852"/>
      <c r="F34" s="19"/>
      <c r="G34" s="18" t="s">
        <v>1019</v>
      </c>
      <c r="H34" s="420">
        <v>0.28499999999999998</v>
      </c>
      <c r="I34" s="33" t="s">
        <v>1023</v>
      </c>
      <c r="J34" s="38">
        <f t="shared" si="1"/>
        <v>0</v>
      </c>
      <c r="K34" s="9" t="s">
        <v>1027</v>
      </c>
      <c r="L34" s="9"/>
    </row>
    <row r="35" spans="2:12" s="1" customFormat="1" ht="15" customHeight="1">
      <c r="B35" s="21">
        <v>5</v>
      </c>
      <c r="C35" s="20" t="s">
        <v>101</v>
      </c>
      <c r="D35" s="851"/>
      <c r="E35" s="852"/>
      <c r="F35" s="19"/>
      <c r="G35" s="18" t="s">
        <v>1019</v>
      </c>
      <c r="H35" s="419">
        <v>0.316</v>
      </c>
      <c r="I35" s="18" t="s">
        <v>1023</v>
      </c>
      <c r="J35" s="17">
        <f t="shared" si="1"/>
        <v>0</v>
      </c>
      <c r="K35" s="9" t="s">
        <v>1028</v>
      </c>
      <c r="L35" s="9"/>
    </row>
    <row r="36" spans="2:12" s="1" customFormat="1" ht="15" customHeight="1">
      <c r="B36" s="21">
        <v>6</v>
      </c>
      <c r="C36" s="20" t="s">
        <v>99</v>
      </c>
      <c r="D36" s="851"/>
      <c r="E36" s="852"/>
      <c r="F36" s="19"/>
      <c r="G36" s="18" t="s">
        <v>1019</v>
      </c>
      <c r="H36" s="419">
        <v>0.34599999999999997</v>
      </c>
      <c r="I36" s="18" t="s">
        <v>1023</v>
      </c>
      <c r="J36" s="17">
        <f t="shared" si="1"/>
        <v>0</v>
      </c>
      <c r="K36" s="9" t="s">
        <v>1029</v>
      </c>
      <c r="L36" s="9"/>
    </row>
    <row r="37" spans="2:12" s="1" customFormat="1" ht="15" customHeight="1">
      <c r="B37" s="21">
        <v>7</v>
      </c>
      <c r="C37" s="20" t="s">
        <v>97</v>
      </c>
      <c r="D37" s="851"/>
      <c r="E37" s="852"/>
      <c r="F37" s="19"/>
      <c r="G37" s="18" t="s">
        <v>1019</v>
      </c>
      <c r="H37" s="419">
        <v>0.37</v>
      </c>
      <c r="I37" s="18" t="s">
        <v>1023</v>
      </c>
      <c r="J37" s="17">
        <f>ROUND(F37*H37,0)</f>
        <v>0</v>
      </c>
      <c r="K37" s="9" t="s">
        <v>1030</v>
      </c>
      <c r="L37" s="9"/>
    </row>
    <row r="38" spans="2:12" s="1" customFormat="1" ht="15" customHeight="1">
      <c r="B38" s="21">
        <v>8</v>
      </c>
      <c r="C38" s="20" t="s">
        <v>484</v>
      </c>
      <c r="D38" s="851"/>
      <c r="E38" s="852"/>
      <c r="F38" s="19"/>
      <c r="G38" s="18" t="s">
        <v>1019</v>
      </c>
      <c r="H38" s="419">
        <v>0.40500000000000003</v>
      </c>
      <c r="I38" s="18" t="s">
        <v>1023</v>
      </c>
      <c r="J38" s="17">
        <f t="shared" si="1"/>
        <v>0</v>
      </c>
      <c r="K38" s="9" t="s">
        <v>1031</v>
      </c>
      <c r="L38" s="9"/>
    </row>
    <row r="39" spans="2:12" s="580" customFormat="1" ht="15" customHeight="1">
      <c r="B39" s="21">
        <v>9</v>
      </c>
      <c r="C39" s="20" t="s">
        <v>506</v>
      </c>
      <c r="D39" s="851"/>
      <c r="E39" s="852"/>
      <c r="F39" s="19"/>
      <c r="G39" s="18" t="s">
        <v>1019</v>
      </c>
      <c r="H39" s="419">
        <v>0.432</v>
      </c>
      <c r="I39" s="18" t="s">
        <v>1023</v>
      </c>
      <c r="J39" s="17">
        <f t="shared" si="1"/>
        <v>0</v>
      </c>
      <c r="K39" s="9" t="s">
        <v>1032</v>
      </c>
      <c r="L39" s="522"/>
    </row>
    <row r="40" spans="2:12" s="580" customFormat="1" ht="15" customHeight="1">
      <c r="B40" s="21">
        <v>10</v>
      </c>
      <c r="C40" s="20" t="s">
        <v>583</v>
      </c>
      <c r="D40" s="851"/>
      <c r="E40" s="852"/>
      <c r="F40" s="19"/>
      <c r="G40" s="18" t="s">
        <v>1019</v>
      </c>
      <c r="H40" s="419">
        <v>0.45900000000000002</v>
      </c>
      <c r="I40" s="18" t="s">
        <v>1023</v>
      </c>
      <c r="J40" s="17">
        <f t="shared" si="1"/>
        <v>0</v>
      </c>
      <c r="K40" s="9" t="s">
        <v>1033</v>
      </c>
      <c r="L40" s="522"/>
    </row>
    <row r="41" spans="2:12" s="580" customFormat="1" ht="15" customHeight="1">
      <c r="B41" s="21">
        <v>11</v>
      </c>
      <c r="C41" s="20" t="s">
        <v>649</v>
      </c>
      <c r="D41" s="851"/>
      <c r="E41" s="852"/>
      <c r="F41" s="19"/>
      <c r="G41" s="18" t="s">
        <v>1019</v>
      </c>
      <c r="H41" s="419">
        <v>0.47899999999999998</v>
      </c>
      <c r="I41" s="18" t="s">
        <v>1023</v>
      </c>
      <c r="J41" s="17">
        <f t="shared" si="1"/>
        <v>0</v>
      </c>
      <c r="K41" s="9" t="s">
        <v>1034</v>
      </c>
      <c r="L41" s="522"/>
    </row>
    <row r="42" spans="2:12" s="580" customFormat="1" ht="15" customHeight="1">
      <c r="B42" s="21">
        <v>12</v>
      </c>
      <c r="C42" s="20" t="s">
        <v>712</v>
      </c>
      <c r="D42" s="851"/>
      <c r="E42" s="852"/>
      <c r="F42" s="19"/>
      <c r="G42" s="18" t="s">
        <v>1019</v>
      </c>
      <c r="H42" s="419">
        <v>0.5</v>
      </c>
      <c r="I42" s="18" t="s">
        <v>1023</v>
      </c>
      <c r="J42" s="17">
        <f t="shared" si="1"/>
        <v>0</v>
      </c>
      <c r="K42" s="9" t="s">
        <v>1035</v>
      </c>
      <c r="L42" s="522"/>
    </row>
    <row r="43" spans="2:12" s="580" customFormat="1" ht="15" customHeight="1">
      <c r="B43" s="21">
        <v>13</v>
      </c>
      <c r="C43" s="20" t="s">
        <v>788</v>
      </c>
      <c r="D43" s="851"/>
      <c r="E43" s="852"/>
      <c r="F43" s="19"/>
      <c r="G43" s="18" t="s">
        <v>1019</v>
      </c>
      <c r="H43" s="419">
        <v>0.5</v>
      </c>
      <c r="I43" s="18" t="s">
        <v>1023</v>
      </c>
      <c r="J43" s="17">
        <f t="shared" si="1"/>
        <v>0</v>
      </c>
      <c r="K43" s="9" t="s">
        <v>1036</v>
      </c>
      <c r="L43" s="522"/>
    </row>
    <row r="44" spans="2:12" s="580" customFormat="1" ht="15" customHeight="1">
      <c r="B44" s="21">
        <v>14</v>
      </c>
      <c r="C44" s="20" t="s">
        <v>832</v>
      </c>
      <c r="D44" s="851"/>
      <c r="E44" s="852"/>
      <c r="F44" s="19"/>
      <c r="G44" s="18" t="s">
        <v>1019</v>
      </c>
      <c r="H44" s="419">
        <v>0.5</v>
      </c>
      <c r="I44" s="18" t="s">
        <v>1023</v>
      </c>
      <c r="J44" s="17">
        <f t="shared" si="1"/>
        <v>0</v>
      </c>
      <c r="K44" s="9" t="s">
        <v>1037</v>
      </c>
      <c r="L44" s="522"/>
    </row>
    <row r="45" spans="2:12" s="580" customFormat="1" ht="15" customHeight="1" thickBot="1">
      <c r="B45" s="21">
        <v>15</v>
      </c>
      <c r="C45" s="20" t="s">
        <v>969</v>
      </c>
      <c r="D45" s="851"/>
      <c r="E45" s="852"/>
      <c r="F45" s="19"/>
      <c r="G45" s="18" t="s">
        <v>1019</v>
      </c>
      <c r="H45" s="419">
        <v>0.5</v>
      </c>
      <c r="I45" s="18" t="s">
        <v>1023</v>
      </c>
      <c r="J45" s="17">
        <f t="shared" si="1"/>
        <v>0</v>
      </c>
      <c r="K45" s="9" t="s">
        <v>1038</v>
      </c>
      <c r="L45" s="522"/>
    </row>
    <row r="46" spans="2:12" s="1" customFormat="1" ht="15" customHeight="1">
      <c r="B46" s="15"/>
      <c r="C46" s="16"/>
      <c r="D46" s="15"/>
      <c r="E46" s="15"/>
      <c r="F46" s="14"/>
      <c r="G46" s="650"/>
      <c r="H46" s="853" t="s">
        <v>1039</v>
      </c>
      <c r="I46" s="854"/>
      <c r="J46" s="11"/>
      <c r="K46" s="9"/>
    </row>
    <row r="47" spans="2:12" s="1" customFormat="1" ht="15" customHeight="1" thickBot="1">
      <c r="B47" s="9"/>
      <c r="C47" s="9"/>
      <c r="D47" s="9"/>
      <c r="E47" s="9"/>
      <c r="F47" s="12"/>
      <c r="G47" s="9"/>
      <c r="H47" s="855" t="s">
        <v>94</v>
      </c>
      <c r="I47" s="856"/>
      <c r="J47" s="10">
        <f>SUM(J31:J45)</f>
        <v>0</v>
      </c>
      <c r="K47" s="9" t="s">
        <v>1040</v>
      </c>
      <c r="L47" s="1" t="s">
        <v>1019</v>
      </c>
    </row>
    <row r="48" spans="2:12" s="1" customFormat="1" ht="18.75" customHeight="1">
      <c r="F48" s="3"/>
      <c r="J48" s="3"/>
    </row>
    <row r="49" spans="1:14" ht="18.75" customHeight="1">
      <c r="A49" s="297" t="s">
        <v>1042</v>
      </c>
      <c r="B49" s="1" t="s">
        <v>258</v>
      </c>
    </row>
    <row r="50" spans="1:14" ht="11.25" customHeight="1">
      <c r="A50" s="50"/>
    </row>
    <row r="51" spans="1:14" ht="18.75" customHeight="1">
      <c r="A51" s="50"/>
      <c r="B51" s="858" t="s">
        <v>249</v>
      </c>
      <c r="C51" s="859"/>
      <c r="D51" s="858" t="s">
        <v>111</v>
      </c>
      <c r="E51" s="859"/>
      <c r="F51" s="32" t="s">
        <v>248</v>
      </c>
      <c r="G51" s="33"/>
      <c r="H51" s="33" t="s">
        <v>109</v>
      </c>
      <c r="I51" s="33"/>
      <c r="J51" s="32" t="s">
        <v>3</v>
      </c>
      <c r="K51" s="9"/>
    </row>
    <row r="52" spans="1:14" ht="15" customHeight="1">
      <c r="A52" s="50"/>
      <c r="B52" s="31"/>
      <c r="C52" s="30"/>
      <c r="D52" s="29"/>
      <c r="E52" s="28"/>
      <c r="F52" s="27"/>
      <c r="G52" s="25"/>
      <c r="H52" s="25"/>
      <c r="I52" s="25"/>
      <c r="J52" s="24" t="s">
        <v>1022</v>
      </c>
      <c r="K52" s="9"/>
    </row>
    <row r="53" spans="1:14" s="1" customFormat="1" ht="15" customHeight="1">
      <c r="B53" s="22">
        <v>1</v>
      </c>
      <c r="C53" s="23" t="s">
        <v>130</v>
      </c>
      <c r="D53" s="851"/>
      <c r="E53" s="852"/>
      <c r="F53" s="19"/>
      <c r="G53" s="18" t="s">
        <v>1019</v>
      </c>
      <c r="H53" s="420">
        <v>0.06</v>
      </c>
      <c r="I53" s="33" t="s">
        <v>1023</v>
      </c>
      <c r="J53" s="38">
        <f t="shared" ref="J53:J61" si="2">ROUND(F53*H53,0)</f>
        <v>0</v>
      </c>
      <c r="K53" s="9" t="s">
        <v>1024</v>
      </c>
      <c r="L53" s="9"/>
    </row>
    <row r="54" spans="1:14" s="1" customFormat="1" ht="15" customHeight="1">
      <c r="B54" s="22">
        <v>2</v>
      </c>
      <c r="C54" s="23" t="s">
        <v>119</v>
      </c>
      <c r="D54" s="851"/>
      <c r="E54" s="852"/>
      <c r="F54" s="19"/>
      <c r="G54" s="18" t="s">
        <v>1019</v>
      </c>
      <c r="H54" s="419">
        <v>7.0999999999999994E-2</v>
      </c>
      <c r="I54" s="18" t="s">
        <v>1023</v>
      </c>
      <c r="J54" s="17">
        <f t="shared" si="2"/>
        <v>0</v>
      </c>
      <c r="K54" s="9" t="s">
        <v>1025</v>
      </c>
      <c r="L54" s="9"/>
    </row>
    <row r="55" spans="1:14" s="1" customFormat="1" ht="15" customHeight="1">
      <c r="B55" s="22">
        <v>3</v>
      </c>
      <c r="C55" s="23" t="s">
        <v>118</v>
      </c>
      <c r="D55" s="851"/>
      <c r="E55" s="852"/>
      <c r="F55" s="19"/>
      <c r="G55" s="18" t="s">
        <v>1019</v>
      </c>
      <c r="H55" s="419">
        <v>8.7999999999999995E-2</v>
      </c>
      <c r="I55" s="18" t="s">
        <v>1023</v>
      </c>
      <c r="J55" s="17">
        <f t="shared" si="2"/>
        <v>0</v>
      </c>
      <c r="K55" s="9" t="s">
        <v>1026</v>
      </c>
      <c r="L55" s="9"/>
    </row>
    <row r="56" spans="1:14" s="1" customFormat="1" ht="15" customHeight="1">
      <c r="B56" s="22">
        <v>4</v>
      </c>
      <c r="C56" s="23" t="s">
        <v>117</v>
      </c>
      <c r="D56" s="851"/>
      <c r="E56" s="852"/>
      <c r="F56" s="19"/>
      <c r="G56" s="18" t="s">
        <v>1019</v>
      </c>
      <c r="H56" s="420">
        <v>0.106</v>
      </c>
      <c r="I56" s="33" t="s">
        <v>1023</v>
      </c>
      <c r="J56" s="38">
        <f t="shared" si="2"/>
        <v>0</v>
      </c>
      <c r="K56" s="9" t="s">
        <v>1027</v>
      </c>
      <c r="L56" s="9"/>
    </row>
    <row r="57" spans="1:14" s="1" customFormat="1" ht="15" customHeight="1">
      <c r="B57" s="22">
        <v>5</v>
      </c>
      <c r="C57" s="23" t="s">
        <v>107</v>
      </c>
      <c r="D57" s="851"/>
      <c r="E57" s="852"/>
      <c r="F57" s="19"/>
      <c r="G57" s="18" t="s">
        <v>1019</v>
      </c>
      <c r="H57" s="419">
        <v>0.125</v>
      </c>
      <c r="I57" s="18" t="s">
        <v>1023</v>
      </c>
      <c r="J57" s="17">
        <f t="shared" si="2"/>
        <v>0</v>
      </c>
      <c r="K57" s="9" t="s">
        <v>1028</v>
      </c>
      <c r="L57" s="9"/>
    </row>
    <row r="58" spans="1:14" s="1" customFormat="1" ht="15" customHeight="1">
      <c r="B58" s="22">
        <v>6</v>
      </c>
      <c r="C58" s="23" t="s">
        <v>105</v>
      </c>
      <c r="D58" s="851"/>
      <c r="E58" s="852"/>
      <c r="F58" s="19"/>
      <c r="G58" s="18" t="s">
        <v>1019</v>
      </c>
      <c r="H58" s="419">
        <v>0.14099999999999999</v>
      </c>
      <c r="I58" s="18" t="s">
        <v>1023</v>
      </c>
      <c r="J58" s="17">
        <f t="shared" si="2"/>
        <v>0</v>
      </c>
      <c r="K58" s="9" t="s">
        <v>1029</v>
      </c>
      <c r="L58" s="9"/>
    </row>
    <row r="59" spans="1:14" s="1" customFormat="1" ht="15" customHeight="1">
      <c r="B59" s="22">
        <v>7</v>
      </c>
      <c r="C59" s="23" t="s">
        <v>103</v>
      </c>
      <c r="D59" s="851"/>
      <c r="E59" s="852"/>
      <c r="F59" s="19"/>
      <c r="G59" s="18" t="s">
        <v>1019</v>
      </c>
      <c r="H59" s="420">
        <v>0.17100000000000001</v>
      </c>
      <c r="I59" s="33" t="s">
        <v>1023</v>
      </c>
      <c r="J59" s="38">
        <f t="shared" si="2"/>
        <v>0</v>
      </c>
      <c r="K59" s="9" t="s">
        <v>1030</v>
      </c>
      <c r="L59" s="9"/>
    </row>
    <row r="60" spans="1:14" s="1" customFormat="1" ht="15" customHeight="1">
      <c r="B60" s="22">
        <v>8</v>
      </c>
      <c r="C60" s="23" t="s">
        <v>101</v>
      </c>
      <c r="D60" s="851"/>
      <c r="E60" s="852"/>
      <c r="F60" s="19"/>
      <c r="G60" s="18" t="s">
        <v>1019</v>
      </c>
      <c r="H60" s="419">
        <v>0.19</v>
      </c>
      <c r="I60" s="18" t="s">
        <v>1023</v>
      </c>
      <c r="J60" s="17">
        <f t="shared" si="2"/>
        <v>0</v>
      </c>
      <c r="K60" s="9" t="s">
        <v>1031</v>
      </c>
      <c r="L60" s="9"/>
    </row>
    <row r="61" spans="1:14" s="1" customFormat="1" ht="15" customHeight="1">
      <c r="B61" s="22">
        <v>9</v>
      </c>
      <c r="C61" s="20" t="s">
        <v>99</v>
      </c>
      <c r="D61" s="851"/>
      <c r="E61" s="852"/>
      <c r="F61" s="19"/>
      <c r="G61" s="18" t="s">
        <v>1019</v>
      </c>
      <c r="H61" s="419">
        <v>0.20799999999999999</v>
      </c>
      <c r="I61" s="18" t="s">
        <v>1023</v>
      </c>
      <c r="J61" s="17">
        <f t="shared" si="2"/>
        <v>0</v>
      </c>
      <c r="K61" s="9" t="s">
        <v>1032</v>
      </c>
      <c r="L61" s="9"/>
    </row>
    <row r="62" spans="1:14" s="1" customFormat="1" ht="15" customHeight="1" thickBot="1">
      <c r="B62" s="863" t="s">
        <v>135</v>
      </c>
      <c r="C62" s="864"/>
      <c r="D62" s="851"/>
      <c r="E62" s="852"/>
      <c r="F62" s="40"/>
      <c r="G62" s="39"/>
      <c r="H62" s="58"/>
      <c r="I62" s="39"/>
      <c r="J62" s="38">
        <f>SUM(J53:J61)</f>
        <v>0</v>
      </c>
      <c r="K62" s="9" t="s">
        <v>1009</v>
      </c>
      <c r="N62" s="9"/>
    </row>
    <row r="63" spans="1:14" s="1" customFormat="1" ht="13.2">
      <c r="B63" s="865"/>
      <c r="C63" s="866"/>
      <c r="D63" s="865"/>
      <c r="E63" s="866"/>
      <c r="F63" s="37" t="s">
        <v>242</v>
      </c>
      <c r="G63" s="33"/>
      <c r="H63" s="57" t="s">
        <v>854</v>
      </c>
      <c r="I63" s="648"/>
      <c r="J63" s="11"/>
      <c r="K63" s="9"/>
      <c r="N63" s="9"/>
    </row>
    <row r="64" spans="1:14" s="1" customFormat="1" ht="15" customHeight="1">
      <c r="B64" s="867"/>
      <c r="C64" s="868"/>
      <c r="D64" s="867"/>
      <c r="E64" s="868"/>
      <c r="F64" s="35">
        <f>J62</f>
        <v>0</v>
      </c>
      <c r="G64" s="36" t="s">
        <v>744</v>
      </c>
      <c r="H64" s="374" t="e">
        <f>●財政力附表!S28</f>
        <v>#DIV/0!</v>
      </c>
      <c r="I64" s="31" t="s">
        <v>645</v>
      </c>
      <c r="J64" s="56">
        <f>IFERROR(ROUND(F64*H64,0),0)</f>
        <v>0</v>
      </c>
      <c r="K64" s="9" t="s">
        <v>1043</v>
      </c>
      <c r="L64" s="1" t="s">
        <v>744</v>
      </c>
      <c r="N64" s="9"/>
    </row>
    <row r="65" spans="1:12" s="1" customFormat="1" ht="13.8" thickBot="1">
      <c r="B65" s="869"/>
      <c r="C65" s="870"/>
      <c r="D65" s="869"/>
      <c r="E65" s="870"/>
      <c r="F65" s="34"/>
      <c r="G65" s="26"/>
      <c r="H65" s="55" t="s">
        <v>136</v>
      </c>
      <c r="I65" s="54"/>
      <c r="J65" s="53"/>
      <c r="K65" s="9"/>
    </row>
    <row r="66" spans="1:12" ht="18.75" customHeight="1">
      <c r="A66" s="297" t="s">
        <v>741</v>
      </c>
      <c r="B66" s="1" t="s">
        <v>257</v>
      </c>
    </row>
    <row r="67" spans="1:12" ht="11.25" customHeight="1">
      <c r="A67" s="50"/>
    </row>
    <row r="68" spans="1:12" ht="18.75" customHeight="1">
      <c r="A68" s="50"/>
      <c r="B68" s="858" t="s">
        <v>249</v>
      </c>
      <c r="C68" s="859"/>
      <c r="D68" s="858" t="s">
        <v>111</v>
      </c>
      <c r="E68" s="859"/>
      <c r="F68" s="32" t="s">
        <v>248</v>
      </c>
      <c r="G68" s="33"/>
      <c r="H68" s="33" t="s">
        <v>109</v>
      </c>
      <c r="I68" s="33"/>
      <c r="J68" s="32" t="s">
        <v>3</v>
      </c>
      <c r="K68" s="9"/>
    </row>
    <row r="69" spans="1:12" ht="15" customHeight="1">
      <c r="A69" s="50"/>
      <c r="B69" s="31"/>
      <c r="C69" s="30"/>
      <c r="D69" s="29"/>
      <c r="E69" s="28"/>
      <c r="F69" s="27"/>
      <c r="G69" s="25"/>
      <c r="H69" s="25"/>
      <c r="I69" s="25"/>
      <c r="J69" s="24" t="s">
        <v>646</v>
      </c>
      <c r="K69" s="9"/>
    </row>
    <row r="70" spans="1:12" s="1" customFormat="1" ht="15" customHeight="1">
      <c r="B70" s="22">
        <v>1</v>
      </c>
      <c r="C70" s="23" t="s">
        <v>130</v>
      </c>
      <c r="D70" s="851"/>
      <c r="E70" s="852"/>
      <c r="F70" s="19"/>
      <c r="G70" s="18" t="s">
        <v>744</v>
      </c>
      <c r="H70" s="420">
        <v>0.2</v>
      </c>
      <c r="I70" s="33" t="s">
        <v>645</v>
      </c>
      <c r="J70" s="38">
        <f t="shared" ref="J70:J78" si="3">ROUND(F70*H70,0)</f>
        <v>0</v>
      </c>
      <c r="K70" s="9" t="s">
        <v>1002</v>
      </c>
      <c r="L70" s="9"/>
    </row>
    <row r="71" spans="1:12" s="1" customFormat="1" ht="15" customHeight="1">
      <c r="B71" s="22">
        <v>2</v>
      </c>
      <c r="C71" s="23" t="s">
        <v>119</v>
      </c>
      <c r="D71" s="851"/>
      <c r="E71" s="852"/>
      <c r="F71" s="19"/>
      <c r="G71" s="18" t="s">
        <v>744</v>
      </c>
      <c r="H71" s="419">
        <v>0.23599999999999999</v>
      </c>
      <c r="I71" s="18" t="s">
        <v>645</v>
      </c>
      <c r="J71" s="17">
        <f t="shared" si="3"/>
        <v>0</v>
      </c>
      <c r="K71" s="9" t="s">
        <v>1003</v>
      </c>
      <c r="L71" s="9"/>
    </row>
    <row r="72" spans="1:12" s="1" customFormat="1" ht="15" customHeight="1">
      <c r="B72" s="22">
        <v>3</v>
      </c>
      <c r="C72" s="23" t="s">
        <v>118</v>
      </c>
      <c r="D72" s="851"/>
      <c r="E72" s="852"/>
      <c r="F72" s="19"/>
      <c r="G72" s="18" t="s">
        <v>744</v>
      </c>
      <c r="H72" s="419">
        <v>0.29399999999999998</v>
      </c>
      <c r="I72" s="18" t="s">
        <v>645</v>
      </c>
      <c r="J72" s="17">
        <f t="shared" si="3"/>
        <v>0</v>
      </c>
      <c r="K72" s="9" t="s">
        <v>1004</v>
      </c>
      <c r="L72" s="9"/>
    </row>
    <row r="73" spans="1:12" s="1" customFormat="1" ht="15" customHeight="1">
      <c r="B73" s="22">
        <v>4</v>
      </c>
      <c r="C73" s="23" t="s">
        <v>117</v>
      </c>
      <c r="D73" s="851"/>
      <c r="E73" s="852"/>
      <c r="F73" s="19"/>
      <c r="G73" s="18" t="s">
        <v>744</v>
      </c>
      <c r="H73" s="420">
        <v>0.35299999999999998</v>
      </c>
      <c r="I73" s="33" t="s">
        <v>645</v>
      </c>
      <c r="J73" s="38">
        <f t="shared" si="3"/>
        <v>0</v>
      </c>
      <c r="K73" s="9" t="s">
        <v>652</v>
      </c>
      <c r="L73" s="9"/>
    </row>
    <row r="74" spans="1:12" s="1" customFormat="1" ht="15" customHeight="1">
      <c r="B74" s="22">
        <v>5</v>
      </c>
      <c r="C74" s="23" t="s">
        <v>107</v>
      </c>
      <c r="D74" s="851"/>
      <c r="E74" s="852"/>
      <c r="F74" s="19"/>
      <c r="G74" s="18" t="s">
        <v>744</v>
      </c>
      <c r="H74" s="419">
        <v>0.41599999999999998</v>
      </c>
      <c r="I74" s="18" t="s">
        <v>645</v>
      </c>
      <c r="J74" s="17">
        <f t="shared" si="3"/>
        <v>0</v>
      </c>
      <c r="K74" s="9" t="s">
        <v>1005</v>
      </c>
      <c r="L74" s="9"/>
    </row>
    <row r="75" spans="1:12" s="1" customFormat="1" ht="15" customHeight="1">
      <c r="B75" s="22">
        <v>6</v>
      </c>
      <c r="C75" s="23" t="s">
        <v>105</v>
      </c>
      <c r="D75" s="851"/>
      <c r="E75" s="852"/>
      <c r="F75" s="19"/>
      <c r="G75" s="18" t="s">
        <v>744</v>
      </c>
      <c r="H75" s="419">
        <v>0.47099999999999997</v>
      </c>
      <c r="I75" s="18" t="s">
        <v>645</v>
      </c>
      <c r="J75" s="17">
        <f t="shared" si="3"/>
        <v>0</v>
      </c>
      <c r="K75" s="9" t="s">
        <v>1006</v>
      </c>
      <c r="L75" s="9"/>
    </row>
    <row r="76" spans="1:12" s="1" customFormat="1" ht="15" customHeight="1">
      <c r="B76" s="22">
        <v>7</v>
      </c>
      <c r="C76" s="23" t="s">
        <v>103</v>
      </c>
      <c r="D76" s="851"/>
      <c r="E76" s="852"/>
      <c r="F76" s="19"/>
      <c r="G76" s="18" t="s">
        <v>744</v>
      </c>
      <c r="H76" s="420">
        <v>0.57099999999999995</v>
      </c>
      <c r="I76" s="33" t="s">
        <v>645</v>
      </c>
      <c r="J76" s="38">
        <f t="shared" si="3"/>
        <v>0</v>
      </c>
      <c r="K76" s="9" t="s">
        <v>1007</v>
      </c>
      <c r="L76" s="9"/>
    </row>
    <row r="77" spans="1:12" s="1" customFormat="1" ht="15" customHeight="1">
      <c r="B77" s="22">
        <v>8</v>
      </c>
      <c r="C77" s="23" t="s">
        <v>101</v>
      </c>
      <c r="D77" s="851"/>
      <c r="E77" s="852"/>
      <c r="F77" s="19"/>
      <c r="G77" s="18" t="s">
        <v>744</v>
      </c>
      <c r="H77" s="419">
        <v>0.63300000000000001</v>
      </c>
      <c r="I77" s="18" t="s">
        <v>645</v>
      </c>
      <c r="J77" s="17">
        <f t="shared" si="3"/>
        <v>0</v>
      </c>
      <c r="K77" s="9" t="s">
        <v>1008</v>
      </c>
      <c r="L77" s="9"/>
    </row>
    <row r="78" spans="1:12" s="1" customFormat="1" ht="15" customHeight="1" thickBot="1">
      <c r="B78" s="21">
        <v>9</v>
      </c>
      <c r="C78" s="20" t="s">
        <v>99</v>
      </c>
      <c r="D78" s="851"/>
      <c r="E78" s="852"/>
      <c r="F78" s="19"/>
      <c r="G78" s="18" t="s">
        <v>744</v>
      </c>
      <c r="H78" s="419">
        <v>0.69199999999999995</v>
      </c>
      <c r="I78" s="18" t="s">
        <v>645</v>
      </c>
      <c r="J78" s="17">
        <f t="shared" si="3"/>
        <v>0</v>
      </c>
      <c r="K78" s="9" t="s">
        <v>647</v>
      </c>
      <c r="L78" s="9"/>
    </row>
    <row r="79" spans="1:12" s="1" customFormat="1" ht="15" customHeight="1">
      <c r="B79" s="15"/>
      <c r="C79" s="16"/>
      <c r="D79" s="15"/>
      <c r="E79" s="15"/>
      <c r="F79" s="14"/>
      <c r="G79" s="650"/>
      <c r="H79" s="853" t="s">
        <v>1044</v>
      </c>
      <c r="I79" s="854"/>
      <c r="J79" s="11"/>
      <c r="K79" s="9"/>
    </row>
    <row r="80" spans="1:12" s="1" customFormat="1" ht="15" customHeight="1" thickBot="1">
      <c r="B80" s="9"/>
      <c r="C80" s="9"/>
      <c r="D80" s="9"/>
      <c r="E80" s="9"/>
      <c r="F80" s="12"/>
      <c r="G80" s="9"/>
      <c r="H80" s="855" t="s">
        <v>94</v>
      </c>
      <c r="I80" s="856"/>
      <c r="J80" s="10">
        <f>SUM(J70:J78)</f>
        <v>0</v>
      </c>
      <c r="K80" s="9" t="s">
        <v>1045</v>
      </c>
      <c r="L80" s="1" t="s">
        <v>1019</v>
      </c>
    </row>
    <row r="81" spans="1:12" s="1" customFormat="1" ht="18.75" customHeight="1">
      <c r="F81" s="3"/>
      <c r="J81" s="3"/>
    </row>
    <row r="82" spans="1:12" ht="18.75" customHeight="1">
      <c r="A82" s="7" t="s">
        <v>1046</v>
      </c>
      <c r="B82" s="1" t="s">
        <v>256</v>
      </c>
    </row>
    <row r="83" spans="1:12" ht="11.25" customHeight="1">
      <c r="A83" s="50"/>
    </row>
    <row r="84" spans="1:12" ht="18.75" customHeight="1">
      <c r="A84" s="50"/>
      <c r="B84" s="858" t="s">
        <v>252</v>
      </c>
      <c r="C84" s="859"/>
      <c r="D84" s="858" t="s">
        <v>111</v>
      </c>
      <c r="E84" s="859"/>
      <c r="F84" s="32" t="s">
        <v>151</v>
      </c>
      <c r="G84" s="33"/>
      <c r="H84" s="33" t="s">
        <v>109</v>
      </c>
      <c r="I84" s="33"/>
      <c r="J84" s="32" t="s">
        <v>3</v>
      </c>
      <c r="K84" s="9"/>
    </row>
    <row r="85" spans="1:12" ht="15" customHeight="1">
      <c r="A85" s="50"/>
      <c r="B85" s="31"/>
      <c r="C85" s="30"/>
      <c r="D85" s="29"/>
      <c r="E85" s="28"/>
      <c r="F85" s="27"/>
      <c r="G85" s="25"/>
      <c r="H85" s="25"/>
      <c r="I85" s="25"/>
      <c r="J85" s="24" t="s">
        <v>1022</v>
      </c>
      <c r="K85" s="9"/>
    </row>
    <row r="86" spans="1:12" s="1" customFormat="1" ht="15" customHeight="1" thickBot="1">
      <c r="B86" s="21">
        <v>1</v>
      </c>
      <c r="C86" s="20" t="s">
        <v>119</v>
      </c>
      <c r="D86" s="851"/>
      <c r="E86" s="852"/>
      <c r="F86" s="19"/>
      <c r="G86" s="18" t="s">
        <v>1019</v>
      </c>
      <c r="H86" s="690">
        <v>0.11799999999999999</v>
      </c>
      <c r="I86" s="52" t="s">
        <v>1023</v>
      </c>
      <c r="J86" s="51">
        <f>ROUND(F86*H86,0)</f>
        <v>0</v>
      </c>
      <c r="K86" s="9"/>
      <c r="L86" s="9"/>
    </row>
    <row r="87" spans="1:12" s="1" customFormat="1" ht="15" customHeight="1" thickBot="1">
      <c r="B87" s="9"/>
      <c r="C87" s="9"/>
      <c r="D87" s="9"/>
      <c r="E87" s="9"/>
      <c r="F87" s="12"/>
      <c r="G87" s="9"/>
      <c r="H87" s="855" t="s">
        <v>94</v>
      </c>
      <c r="I87" s="856"/>
      <c r="J87" s="10">
        <f>SUM(J86:J86)</f>
        <v>0</v>
      </c>
      <c r="K87" s="9" t="s">
        <v>1047</v>
      </c>
      <c r="L87" s="1" t="s">
        <v>1019</v>
      </c>
    </row>
    <row r="88" spans="1:12" s="1" customFormat="1" ht="18.75" customHeight="1">
      <c r="F88" s="3"/>
      <c r="J88" s="3"/>
    </row>
    <row r="89" spans="1:12" ht="18.75" customHeight="1">
      <c r="A89" s="7" t="s">
        <v>1048</v>
      </c>
      <c r="B89" s="1" t="s">
        <v>255</v>
      </c>
    </row>
    <row r="90" spans="1:12" ht="11.25" customHeight="1">
      <c r="A90" s="50"/>
    </row>
    <row r="91" spans="1:12" ht="18.75" customHeight="1">
      <c r="A91" s="50"/>
      <c r="B91" s="858" t="s">
        <v>252</v>
      </c>
      <c r="C91" s="859"/>
      <c r="D91" s="858" t="s">
        <v>111</v>
      </c>
      <c r="E91" s="859"/>
      <c r="F91" s="32" t="s">
        <v>151</v>
      </c>
      <c r="G91" s="33"/>
      <c r="H91" s="33" t="s">
        <v>109</v>
      </c>
      <c r="I91" s="33"/>
      <c r="J91" s="32" t="s">
        <v>3</v>
      </c>
      <c r="K91" s="9"/>
    </row>
    <row r="92" spans="1:12" ht="15" customHeight="1">
      <c r="A92" s="50"/>
      <c r="B92" s="31"/>
      <c r="C92" s="30"/>
      <c r="D92" s="29"/>
      <c r="E92" s="28"/>
      <c r="F92" s="27"/>
      <c r="G92" s="25"/>
      <c r="H92" s="25"/>
      <c r="I92" s="25"/>
      <c r="J92" s="24" t="s">
        <v>1022</v>
      </c>
      <c r="K92" s="9"/>
    </row>
    <row r="93" spans="1:12" s="1" customFormat="1" ht="15" customHeight="1" thickBot="1">
      <c r="B93" s="21">
        <v>1</v>
      </c>
      <c r="C93" s="20" t="s">
        <v>118</v>
      </c>
      <c r="D93" s="851"/>
      <c r="E93" s="852"/>
      <c r="F93" s="19"/>
      <c r="G93" s="18" t="s">
        <v>1019</v>
      </c>
      <c r="H93" s="690">
        <v>0.14699999999999999</v>
      </c>
      <c r="I93" s="52" t="s">
        <v>1023</v>
      </c>
      <c r="J93" s="51">
        <f>ROUND(F93*H93,0)</f>
        <v>0</v>
      </c>
      <c r="K93" s="9"/>
      <c r="L93" s="9"/>
    </row>
    <row r="94" spans="1:12" s="1" customFormat="1" ht="15" customHeight="1" thickBot="1">
      <c r="B94" s="9"/>
      <c r="C94" s="9"/>
      <c r="D94" s="9"/>
      <c r="E94" s="9"/>
      <c r="F94" s="12"/>
      <c r="G94" s="9"/>
      <c r="H94" s="855" t="s">
        <v>94</v>
      </c>
      <c r="I94" s="856"/>
      <c r="J94" s="10">
        <f>SUM(J93:J93)</f>
        <v>0</v>
      </c>
      <c r="K94" s="9" t="s">
        <v>1049</v>
      </c>
      <c r="L94" s="1" t="s">
        <v>1019</v>
      </c>
    </row>
    <row r="95" spans="1:12" s="1" customFormat="1" ht="18.75" customHeight="1">
      <c r="F95" s="3"/>
      <c r="J95" s="3"/>
    </row>
    <row r="96" spans="1:12" ht="18.75" customHeight="1">
      <c r="A96" s="7" t="s">
        <v>1050</v>
      </c>
      <c r="B96" s="1" t="s">
        <v>254</v>
      </c>
    </row>
    <row r="97" spans="1:12" ht="11.25" customHeight="1">
      <c r="A97" s="50"/>
    </row>
    <row r="98" spans="1:12" ht="18.75" customHeight="1">
      <c r="A98" s="50"/>
      <c r="B98" s="858" t="s">
        <v>249</v>
      </c>
      <c r="C98" s="859"/>
      <c r="D98" s="858" t="s">
        <v>111</v>
      </c>
      <c r="E98" s="859"/>
      <c r="F98" s="32" t="s">
        <v>248</v>
      </c>
      <c r="G98" s="33"/>
      <c r="H98" s="33" t="s">
        <v>109</v>
      </c>
      <c r="I98" s="33"/>
      <c r="J98" s="32" t="s">
        <v>3</v>
      </c>
      <c r="K98" s="9"/>
    </row>
    <row r="99" spans="1:12" ht="15" customHeight="1">
      <c r="A99" s="50"/>
      <c r="B99" s="31"/>
      <c r="C99" s="30"/>
      <c r="D99" s="29"/>
      <c r="E99" s="28"/>
      <c r="F99" s="27"/>
      <c r="G99" s="25"/>
      <c r="H99" s="25"/>
      <c r="I99" s="25"/>
      <c r="J99" s="24" t="s">
        <v>1022</v>
      </c>
      <c r="K99" s="9"/>
    </row>
    <row r="100" spans="1:12" s="1" customFormat="1" ht="15" customHeight="1">
      <c r="B100" s="22">
        <v>1</v>
      </c>
      <c r="C100" s="23" t="s">
        <v>117</v>
      </c>
      <c r="D100" s="851"/>
      <c r="E100" s="852"/>
      <c r="F100" s="19"/>
      <c r="G100" s="18" t="s">
        <v>1019</v>
      </c>
      <c r="H100" s="419">
        <v>0.106</v>
      </c>
      <c r="I100" s="18" t="s">
        <v>1023</v>
      </c>
      <c r="J100" s="17">
        <f t="shared" ref="J100:J114" si="4">ROUND(F100*H100,0)</f>
        <v>0</v>
      </c>
      <c r="K100" s="9" t="s">
        <v>1024</v>
      </c>
      <c r="L100" s="9"/>
    </row>
    <row r="101" spans="1:12" s="1" customFormat="1" ht="15" customHeight="1">
      <c r="B101" s="22">
        <v>2</v>
      </c>
      <c r="C101" s="23" t="s">
        <v>107</v>
      </c>
      <c r="D101" s="851"/>
      <c r="E101" s="852"/>
      <c r="F101" s="19"/>
      <c r="G101" s="18" t="s">
        <v>1019</v>
      </c>
      <c r="H101" s="420">
        <v>0.125</v>
      </c>
      <c r="I101" s="33" t="s">
        <v>1023</v>
      </c>
      <c r="J101" s="38">
        <f t="shared" si="4"/>
        <v>0</v>
      </c>
      <c r="K101" s="9" t="s">
        <v>1025</v>
      </c>
      <c r="L101" s="9"/>
    </row>
    <row r="102" spans="1:12" s="1" customFormat="1" ht="15" customHeight="1">
      <c r="B102" s="22">
        <v>3</v>
      </c>
      <c r="C102" s="23" t="s">
        <v>105</v>
      </c>
      <c r="D102" s="851"/>
      <c r="E102" s="852"/>
      <c r="F102" s="19"/>
      <c r="G102" s="18" t="s">
        <v>1019</v>
      </c>
      <c r="H102" s="419">
        <v>0.14099999999999999</v>
      </c>
      <c r="I102" s="18" t="s">
        <v>1023</v>
      </c>
      <c r="J102" s="17">
        <f t="shared" si="4"/>
        <v>0</v>
      </c>
      <c r="K102" s="9" t="s">
        <v>1026</v>
      </c>
      <c r="L102" s="9"/>
    </row>
    <row r="103" spans="1:12" s="1" customFormat="1" ht="15" customHeight="1">
      <c r="B103" s="22">
        <v>4</v>
      </c>
      <c r="C103" s="23" t="s">
        <v>103</v>
      </c>
      <c r="D103" s="851"/>
      <c r="E103" s="852"/>
      <c r="F103" s="19"/>
      <c r="G103" s="18" t="s">
        <v>1019</v>
      </c>
      <c r="H103" s="419">
        <v>0.17100000000000001</v>
      </c>
      <c r="I103" s="33" t="s">
        <v>1023</v>
      </c>
      <c r="J103" s="38">
        <f t="shared" si="4"/>
        <v>0</v>
      </c>
      <c r="K103" s="9" t="s">
        <v>1027</v>
      </c>
      <c r="L103" s="9"/>
    </row>
    <row r="104" spans="1:12" s="1" customFormat="1" ht="15" customHeight="1">
      <c r="B104" s="21">
        <v>5</v>
      </c>
      <c r="C104" s="20" t="s">
        <v>101</v>
      </c>
      <c r="D104" s="851"/>
      <c r="E104" s="852"/>
      <c r="F104" s="19"/>
      <c r="G104" s="18" t="s">
        <v>1019</v>
      </c>
      <c r="H104" s="420">
        <v>0.19</v>
      </c>
      <c r="I104" s="18" t="s">
        <v>1023</v>
      </c>
      <c r="J104" s="17">
        <f t="shared" si="4"/>
        <v>0</v>
      </c>
      <c r="K104" s="9" t="s">
        <v>1028</v>
      </c>
      <c r="L104" s="9"/>
    </row>
    <row r="105" spans="1:12" s="1" customFormat="1" ht="15" customHeight="1">
      <c r="B105" s="21">
        <v>6</v>
      </c>
      <c r="C105" s="20" t="s">
        <v>99</v>
      </c>
      <c r="D105" s="851"/>
      <c r="E105" s="852"/>
      <c r="F105" s="19"/>
      <c r="G105" s="18" t="s">
        <v>1019</v>
      </c>
      <c r="H105" s="420">
        <v>0.20799999999999999</v>
      </c>
      <c r="I105" s="18" t="s">
        <v>1023</v>
      </c>
      <c r="J105" s="17">
        <f t="shared" si="4"/>
        <v>0</v>
      </c>
      <c r="K105" s="9" t="s">
        <v>1029</v>
      </c>
      <c r="L105" s="9"/>
    </row>
    <row r="106" spans="1:12" s="1" customFormat="1" ht="15" customHeight="1">
      <c r="B106" s="21">
        <v>7</v>
      </c>
      <c r="C106" s="20" t="s">
        <v>97</v>
      </c>
      <c r="D106" s="851"/>
      <c r="E106" s="852"/>
      <c r="F106" s="19"/>
      <c r="G106" s="18" t="s">
        <v>1019</v>
      </c>
      <c r="H106" s="420">
        <v>0.222</v>
      </c>
      <c r="I106" s="18" t="s">
        <v>1023</v>
      </c>
      <c r="J106" s="17">
        <f>ROUND(F106*H106,0)</f>
        <v>0</v>
      </c>
      <c r="K106" s="9" t="s">
        <v>1030</v>
      </c>
      <c r="L106" s="9"/>
    </row>
    <row r="107" spans="1:12" s="1" customFormat="1" ht="15" customHeight="1">
      <c r="B107" s="21">
        <v>8</v>
      </c>
      <c r="C107" s="20" t="s">
        <v>484</v>
      </c>
      <c r="D107" s="851"/>
      <c r="E107" s="852"/>
      <c r="F107" s="19"/>
      <c r="G107" s="18" t="s">
        <v>1019</v>
      </c>
      <c r="H107" s="420">
        <v>0.24299999999999999</v>
      </c>
      <c r="I107" s="18" t="s">
        <v>1023</v>
      </c>
      <c r="J107" s="17">
        <f t="shared" si="4"/>
        <v>0</v>
      </c>
      <c r="K107" s="9" t="s">
        <v>1031</v>
      </c>
      <c r="L107" s="9"/>
    </row>
    <row r="108" spans="1:12" s="580" customFormat="1" ht="15" customHeight="1">
      <c r="B108" s="21">
        <v>9</v>
      </c>
      <c r="C108" s="20" t="s">
        <v>506</v>
      </c>
      <c r="D108" s="851"/>
      <c r="E108" s="852"/>
      <c r="F108" s="19"/>
      <c r="G108" s="18" t="s">
        <v>1019</v>
      </c>
      <c r="H108" s="419">
        <v>0.25900000000000001</v>
      </c>
      <c r="I108" s="18" t="s">
        <v>1023</v>
      </c>
      <c r="J108" s="17">
        <f t="shared" si="4"/>
        <v>0</v>
      </c>
      <c r="K108" s="9" t="s">
        <v>1032</v>
      </c>
      <c r="L108" s="522"/>
    </row>
    <row r="109" spans="1:12" s="580" customFormat="1" ht="15" customHeight="1">
      <c r="B109" s="21">
        <v>10</v>
      </c>
      <c r="C109" s="20" t="s">
        <v>583</v>
      </c>
      <c r="D109" s="851"/>
      <c r="E109" s="852"/>
      <c r="F109" s="19"/>
      <c r="G109" s="18" t="s">
        <v>1019</v>
      </c>
      <c r="H109" s="419">
        <v>0.27500000000000002</v>
      </c>
      <c r="I109" s="18" t="s">
        <v>1023</v>
      </c>
      <c r="J109" s="17">
        <f t="shared" si="4"/>
        <v>0</v>
      </c>
      <c r="K109" s="9" t="s">
        <v>1033</v>
      </c>
      <c r="L109" s="522"/>
    </row>
    <row r="110" spans="1:12" s="580" customFormat="1" ht="15" customHeight="1">
      <c r="B110" s="21">
        <v>11</v>
      </c>
      <c r="C110" s="20" t="s">
        <v>649</v>
      </c>
      <c r="D110" s="851"/>
      <c r="E110" s="852"/>
      <c r="F110" s="19"/>
      <c r="G110" s="18" t="s">
        <v>1019</v>
      </c>
      <c r="H110" s="419">
        <v>0.28699999999999998</v>
      </c>
      <c r="I110" s="18" t="s">
        <v>1023</v>
      </c>
      <c r="J110" s="17">
        <f t="shared" si="4"/>
        <v>0</v>
      </c>
      <c r="K110" s="9" t="s">
        <v>1034</v>
      </c>
      <c r="L110" s="522"/>
    </row>
    <row r="111" spans="1:12" s="580" customFormat="1" ht="15" customHeight="1">
      <c r="B111" s="21">
        <v>12</v>
      </c>
      <c r="C111" s="20" t="s">
        <v>712</v>
      </c>
      <c r="D111" s="851"/>
      <c r="E111" s="852"/>
      <c r="F111" s="19"/>
      <c r="G111" s="18" t="s">
        <v>1019</v>
      </c>
      <c r="H111" s="419">
        <v>0.3</v>
      </c>
      <c r="I111" s="18" t="s">
        <v>1023</v>
      </c>
      <c r="J111" s="17">
        <f t="shared" si="4"/>
        <v>0</v>
      </c>
      <c r="K111" s="9" t="s">
        <v>1035</v>
      </c>
      <c r="L111" s="522"/>
    </row>
    <row r="112" spans="1:12" s="580" customFormat="1" ht="15" customHeight="1">
      <c r="B112" s="21">
        <v>13</v>
      </c>
      <c r="C112" s="20" t="s">
        <v>788</v>
      </c>
      <c r="D112" s="851"/>
      <c r="E112" s="852"/>
      <c r="F112" s="19"/>
      <c r="G112" s="18" t="s">
        <v>1019</v>
      </c>
      <c r="H112" s="419">
        <v>0.3</v>
      </c>
      <c r="I112" s="18" t="s">
        <v>1023</v>
      </c>
      <c r="J112" s="17">
        <f t="shared" si="4"/>
        <v>0</v>
      </c>
      <c r="K112" s="9" t="s">
        <v>1036</v>
      </c>
      <c r="L112" s="522"/>
    </row>
    <row r="113" spans="1:12" s="580" customFormat="1" ht="15" customHeight="1">
      <c r="B113" s="21">
        <v>14</v>
      </c>
      <c r="C113" s="20" t="s">
        <v>832</v>
      </c>
      <c r="D113" s="851"/>
      <c r="E113" s="852"/>
      <c r="F113" s="19"/>
      <c r="G113" s="18" t="s">
        <v>1019</v>
      </c>
      <c r="H113" s="419">
        <v>0.3</v>
      </c>
      <c r="I113" s="18" t="s">
        <v>1023</v>
      </c>
      <c r="J113" s="17">
        <f t="shared" si="4"/>
        <v>0</v>
      </c>
      <c r="K113" s="9" t="s">
        <v>1037</v>
      </c>
      <c r="L113" s="522"/>
    </row>
    <row r="114" spans="1:12" s="580" customFormat="1" ht="15" customHeight="1" thickBot="1">
      <c r="B114" s="21">
        <v>15</v>
      </c>
      <c r="C114" s="20" t="s">
        <v>969</v>
      </c>
      <c r="D114" s="851"/>
      <c r="E114" s="852"/>
      <c r="F114" s="19"/>
      <c r="G114" s="18" t="s">
        <v>1019</v>
      </c>
      <c r="H114" s="419">
        <v>0.3</v>
      </c>
      <c r="I114" s="18" t="s">
        <v>1023</v>
      </c>
      <c r="J114" s="17">
        <f t="shared" si="4"/>
        <v>0</v>
      </c>
      <c r="K114" s="9" t="s">
        <v>1038</v>
      </c>
      <c r="L114" s="522"/>
    </row>
    <row r="115" spans="1:12" s="1" customFormat="1" ht="15" customHeight="1">
      <c r="B115" s="15"/>
      <c r="C115" s="16"/>
      <c r="D115" s="15"/>
      <c r="E115" s="15"/>
      <c r="F115" s="14"/>
      <c r="G115" s="650"/>
      <c r="H115" s="853" t="s">
        <v>1051</v>
      </c>
      <c r="I115" s="854"/>
      <c r="J115" s="11"/>
      <c r="K115" s="9"/>
    </row>
    <row r="116" spans="1:12" s="1" customFormat="1" ht="15" customHeight="1" thickBot="1">
      <c r="B116" s="9"/>
      <c r="C116" s="9"/>
      <c r="D116" s="9"/>
      <c r="E116" s="9"/>
      <c r="F116" s="12"/>
      <c r="G116" s="9"/>
      <c r="H116" s="855" t="s">
        <v>94</v>
      </c>
      <c r="I116" s="856"/>
      <c r="J116" s="10">
        <f>SUM(J100:J114)</f>
        <v>0</v>
      </c>
      <c r="K116" s="9" t="s">
        <v>1052</v>
      </c>
      <c r="L116" s="1" t="s">
        <v>1019</v>
      </c>
    </row>
    <row r="117" spans="1:12" s="1" customFormat="1" ht="18.75" customHeight="1">
      <c r="F117" s="3"/>
      <c r="J117" s="3"/>
    </row>
    <row r="118" spans="1:12" ht="18.75" customHeight="1">
      <c r="A118" s="7" t="s">
        <v>1053</v>
      </c>
      <c r="B118" s="1" t="s">
        <v>253</v>
      </c>
    </row>
    <row r="119" spans="1:12" ht="11.25" customHeight="1">
      <c r="A119" s="50"/>
    </row>
    <row r="120" spans="1:12" ht="18.75" customHeight="1">
      <c r="A120" s="50"/>
      <c r="B120" s="858" t="s">
        <v>252</v>
      </c>
      <c r="C120" s="859"/>
      <c r="D120" s="858" t="s">
        <v>111</v>
      </c>
      <c r="E120" s="859"/>
      <c r="F120" s="32" t="s">
        <v>151</v>
      </c>
      <c r="G120" s="33"/>
      <c r="H120" s="33" t="s">
        <v>109</v>
      </c>
      <c r="I120" s="33"/>
      <c r="J120" s="32" t="s">
        <v>3</v>
      </c>
      <c r="K120" s="9"/>
    </row>
    <row r="121" spans="1:12" ht="15" customHeight="1">
      <c r="A121" s="50"/>
      <c r="B121" s="31"/>
      <c r="C121" s="30"/>
      <c r="D121" s="29"/>
      <c r="E121" s="28"/>
      <c r="F121" s="27"/>
      <c r="G121" s="25"/>
      <c r="H121" s="25"/>
      <c r="I121" s="25"/>
      <c r="J121" s="24" t="s">
        <v>1022</v>
      </c>
      <c r="K121" s="9"/>
    </row>
    <row r="122" spans="1:12" s="1" customFormat="1" ht="15" customHeight="1">
      <c r="B122" s="22">
        <v>1</v>
      </c>
      <c r="C122" s="23" t="s">
        <v>117</v>
      </c>
      <c r="D122" s="851"/>
      <c r="E122" s="852"/>
      <c r="F122" s="19"/>
      <c r="G122" s="18" t="s">
        <v>1019</v>
      </c>
      <c r="H122" s="419">
        <v>0.106</v>
      </c>
      <c r="I122" s="18" t="s">
        <v>1023</v>
      </c>
      <c r="J122" s="17">
        <f>ROUND(F122*H122,0)</f>
        <v>0</v>
      </c>
      <c r="K122" s="9" t="s">
        <v>1024</v>
      </c>
      <c r="L122" s="9"/>
    </row>
    <row r="123" spans="1:12" s="1" customFormat="1" ht="15" customHeight="1">
      <c r="B123" s="22">
        <v>2</v>
      </c>
      <c r="C123" s="23" t="s">
        <v>107</v>
      </c>
      <c r="D123" s="851"/>
      <c r="E123" s="852"/>
      <c r="F123" s="19"/>
      <c r="G123" s="18" t="s">
        <v>1019</v>
      </c>
      <c r="H123" s="420">
        <v>0.125</v>
      </c>
      <c r="I123" s="33" t="s">
        <v>1023</v>
      </c>
      <c r="J123" s="38">
        <f>ROUND(F123*H123,0)</f>
        <v>0</v>
      </c>
      <c r="K123" s="9" t="s">
        <v>1025</v>
      </c>
      <c r="L123" s="9"/>
    </row>
    <row r="124" spans="1:12" s="1" customFormat="1" ht="15" customHeight="1" thickBot="1">
      <c r="B124" s="21">
        <v>3</v>
      </c>
      <c r="C124" s="20" t="s">
        <v>105</v>
      </c>
      <c r="D124" s="851"/>
      <c r="E124" s="852"/>
      <c r="F124" s="19"/>
      <c r="G124" s="18" t="s">
        <v>1019</v>
      </c>
      <c r="H124" s="419">
        <v>0.14099999999999999</v>
      </c>
      <c r="I124" s="18" t="s">
        <v>1023</v>
      </c>
      <c r="J124" s="17">
        <f>ROUND(F124*H124,0)</f>
        <v>0</v>
      </c>
      <c r="K124" s="9" t="s">
        <v>1026</v>
      </c>
      <c r="L124" s="9"/>
    </row>
    <row r="125" spans="1:12" s="1" customFormat="1" ht="15" customHeight="1">
      <c r="B125" s="15"/>
      <c r="C125" s="16"/>
      <c r="D125" s="15"/>
      <c r="E125" s="15"/>
      <c r="F125" s="14"/>
      <c r="G125" s="650"/>
      <c r="H125" s="853" t="s">
        <v>1054</v>
      </c>
      <c r="I125" s="854"/>
      <c r="J125" s="11"/>
      <c r="K125" s="9"/>
    </row>
    <row r="126" spans="1:12" s="1" customFormat="1" ht="15" customHeight="1" thickBot="1">
      <c r="B126" s="9"/>
      <c r="C126" s="9"/>
      <c r="D126" s="9"/>
      <c r="E126" s="9"/>
      <c r="F126" s="12"/>
      <c r="G126" s="9"/>
      <c r="H126" s="855" t="s">
        <v>94</v>
      </c>
      <c r="I126" s="856"/>
      <c r="J126" s="10">
        <f>SUM(J122:J124)</f>
        <v>0</v>
      </c>
      <c r="K126" s="9" t="s">
        <v>1055</v>
      </c>
      <c r="L126" s="1" t="s">
        <v>1019</v>
      </c>
    </row>
    <row r="127" spans="1:12" s="1" customFormat="1" ht="18.75" customHeight="1">
      <c r="F127" s="3"/>
      <c r="J127" s="3"/>
    </row>
    <row r="128" spans="1:12" ht="18.75" customHeight="1">
      <c r="A128" s="7" t="s">
        <v>1056</v>
      </c>
      <c r="B128" s="1" t="s">
        <v>251</v>
      </c>
    </row>
    <row r="129" spans="1:12" ht="11.25" customHeight="1">
      <c r="A129" s="50"/>
    </row>
    <row r="130" spans="1:12" ht="18.75" customHeight="1">
      <c r="A130" s="50"/>
      <c r="B130" s="858" t="s">
        <v>249</v>
      </c>
      <c r="C130" s="859"/>
      <c r="D130" s="858" t="s">
        <v>111</v>
      </c>
      <c r="E130" s="859"/>
      <c r="F130" s="32" t="s">
        <v>248</v>
      </c>
      <c r="G130" s="33"/>
      <c r="H130" s="33" t="s">
        <v>109</v>
      </c>
      <c r="I130" s="33"/>
      <c r="J130" s="32" t="s">
        <v>3</v>
      </c>
      <c r="K130" s="9"/>
    </row>
    <row r="131" spans="1:12" ht="15" customHeight="1">
      <c r="A131" s="50"/>
      <c r="B131" s="31"/>
      <c r="C131" s="30"/>
      <c r="D131" s="29"/>
      <c r="E131" s="28"/>
      <c r="F131" s="27"/>
      <c r="G131" s="25"/>
      <c r="H131" s="25"/>
      <c r="I131" s="25"/>
      <c r="J131" s="24" t="s">
        <v>1022</v>
      </c>
      <c r="K131" s="9"/>
    </row>
    <row r="132" spans="1:12" s="1" customFormat="1" ht="15" customHeight="1">
      <c r="B132" s="22">
        <v>1</v>
      </c>
      <c r="C132" s="23" t="s">
        <v>117</v>
      </c>
      <c r="D132" s="851"/>
      <c r="E132" s="852"/>
      <c r="F132" s="19"/>
      <c r="G132" s="18" t="s">
        <v>1019</v>
      </c>
      <c r="H132" s="419">
        <v>0.17699999999999999</v>
      </c>
      <c r="I132" s="18" t="s">
        <v>1023</v>
      </c>
      <c r="J132" s="17">
        <f t="shared" ref="J132:J146" si="5">ROUND(F132*H132,0)</f>
        <v>0</v>
      </c>
      <c r="K132" s="9" t="s">
        <v>1024</v>
      </c>
      <c r="L132" s="9"/>
    </row>
    <row r="133" spans="1:12" s="1" customFormat="1" ht="15" customHeight="1">
      <c r="B133" s="22">
        <v>2</v>
      </c>
      <c r="C133" s="23" t="s">
        <v>107</v>
      </c>
      <c r="D133" s="851"/>
      <c r="E133" s="852"/>
      <c r="F133" s="19"/>
      <c r="G133" s="18" t="s">
        <v>1019</v>
      </c>
      <c r="H133" s="420">
        <v>0.20799999999999999</v>
      </c>
      <c r="I133" s="33" t="s">
        <v>1023</v>
      </c>
      <c r="J133" s="38">
        <f t="shared" si="5"/>
        <v>0</v>
      </c>
      <c r="K133" s="9" t="s">
        <v>1025</v>
      </c>
      <c r="L133" s="9"/>
    </row>
    <row r="134" spans="1:12" s="1" customFormat="1" ht="15" customHeight="1">
      <c r="B134" s="22">
        <v>3</v>
      </c>
      <c r="C134" s="23" t="s">
        <v>105</v>
      </c>
      <c r="D134" s="851"/>
      <c r="E134" s="852"/>
      <c r="F134" s="19"/>
      <c r="G134" s="18" t="s">
        <v>1019</v>
      </c>
      <c r="H134" s="419">
        <v>0.23499999999999999</v>
      </c>
      <c r="I134" s="18" t="s">
        <v>1023</v>
      </c>
      <c r="J134" s="17">
        <f t="shared" si="5"/>
        <v>0</v>
      </c>
      <c r="K134" s="9" t="s">
        <v>1026</v>
      </c>
      <c r="L134" s="9"/>
    </row>
    <row r="135" spans="1:12" s="1" customFormat="1" ht="15" customHeight="1">
      <c r="B135" s="22">
        <v>4</v>
      </c>
      <c r="C135" s="23" t="s">
        <v>103</v>
      </c>
      <c r="D135" s="851"/>
      <c r="E135" s="852"/>
      <c r="F135" s="19"/>
      <c r="G135" s="18" t="s">
        <v>1019</v>
      </c>
      <c r="H135" s="420">
        <v>0.28499999999999998</v>
      </c>
      <c r="I135" s="33" t="s">
        <v>1023</v>
      </c>
      <c r="J135" s="38">
        <f t="shared" si="5"/>
        <v>0</v>
      </c>
      <c r="K135" s="9" t="s">
        <v>1027</v>
      </c>
      <c r="L135" s="9"/>
    </row>
    <row r="136" spans="1:12" s="1" customFormat="1" ht="15" customHeight="1">
      <c r="B136" s="21">
        <v>5</v>
      </c>
      <c r="C136" s="20" t="s">
        <v>101</v>
      </c>
      <c r="D136" s="851"/>
      <c r="E136" s="852"/>
      <c r="F136" s="19"/>
      <c r="G136" s="18" t="s">
        <v>1019</v>
      </c>
      <c r="H136" s="419">
        <v>0.316</v>
      </c>
      <c r="I136" s="18" t="s">
        <v>1023</v>
      </c>
      <c r="J136" s="17">
        <f t="shared" si="5"/>
        <v>0</v>
      </c>
      <c r="K136" s="9" t="s">
        <v>1028</v>
      </c>
      <c r="L136" s="9"/>
    </row>
    <row r="137" spans="1:12" s="1" customFormat="1" ht="15" customHeight="1">
      <c r="B137" s="21">
        <v>6</v>
      </c>
      <c r="C137" s="20" t="s">
        <v>99</v>
      </c>
      <c r="D137" s="851"/>
      <c r="E137" s="852"/>
      <c r="F137" s="19"/>
      <c r="G137" s="18" t="s">
        <v>1019</v>
      </c>
      <c r="H137" s="419">
        <v>0.34599999999999997</v>
      </c>
      <c r="I137" s="18" t="s">
        <v>1023</v>
      </c>
      <c r="J137" s="17">
        <f t="shared" si="5"/>
        <v>0</v>
      </c>
      <c r="K137" s="9" t="s">
        <v>1029</v>
      </c>
      <c r="L137" s="9"/>
    </row>
    <row r="138" spans="1:12" s="1" customFormat="1" ht="15" customHeight="1">
      <c r="B138" s="21">
        <v>7</v>
      </c>
      <c r="C138" s="20" t="s">
        <v>97</v>
      </c>
      <c r="D138" s="851"/>
      <c r="E138" s="852"/>
      <c r="F138" s="19"/>
      <c r="G138" s="18" t="s">
        <v>1019</v>
      </c>
      <c r="H138" s="419">
        <v>0.37</v>
      </c>
      <c r="I138" s="18" t="s">
        <v>1023</v>
      </c>
      <c r="J138" s="17">
        <f>ROUND(F138*H138,0)</f>
        <v>0</v>
      </c>
      <c r="K138" s="9" t="s">
        <v>1030</v>
      </c>
      <c r="L138" s="9"/>
    </row>
    <row r="139" spans="1:12" s="1" customFormat="1" ht="15" customHeight="1">
      <c r="B139" s="21">
        <v>8</v>
      </c>
      <c r="C139" s="20" t="s">
        <v>484</v>
      </c>
      <c r="D139" s="851"/>
      <c r="E139" s="852"/>
      <c r="F139" s="19"/>
      <c r="G139" s="18" t="s">
        <v>1019</v>
      </c>
      <c r="H139" s="419">
        <v>0.40500000000000003</v>
      </c>
      <c r="I139" s="18" t="s">
        <v>1023</v>
      </c>
      <c r="J139" s="17">
        <f t="shared" si="5"/>
        <v>0</v>
      </c>
      <c r="K139" s="9" t="s">
        <v>1031</v>
      </c>
      <c r="L139" s="9"/>
    </row>
    <row r="140" spans="1:12" s="580" customFormat="1" ht="15" customHeight="1">
      <c r="B140" s="21">
        <v>9</v>
      </c>
      <c r="C140" s="20" t="s">
        <v>506</v>
      </c>
      <c r="D140" s="851"/>
      <c r="E140" s="852"/>
      <c r="F140" s="19"/>
      <c r="G140" s="18" t="s">
        <v>1019</v>
      </c>
      <c r="H140" s="419">
        <v>0.432</v>
      </c>
      <c r="I140" s="18" t="s">
        <v>1023</v>
      </c>
      <c r="J140" s="17">
        <f t="shared" si="5"/>
        <v>0</v>
      </c>
      <c r="K140" s="9" t="s">
        <v>1032</v>
      </c>
      <c r="L140" s="522"/>
    </row>
    <row r="141" spans="1:12" s="580" customFormat="1" ht="15" customHeight="1">
      <c r="B141" s="21">
        <v>10</v>
      </c>
      <c r="C141" s="20" t="s">
        <v>583</v>
      </c>
      <c r="D141" s="851"/>
      <c r="E141" s="852"/>
      <c r="F141" s="19"/>
      <c r="G141" s="18" t="s">
        <v>1019</v>
      </c>
      <c r="H141" s="419">
        <v>0.45900000000000002</v>
      </c>
      <c r="I141" s="18" t="s">
        <v>1023</v>
      </c>
      <c r="J141" s="17">
        <f t="shared" si="5"/>
        <v>0</v>
      </c>
      <c r="K141" s="9" t="s">
        <v>1033</v>
      </c>
      <c r="L141" s="522"/>
    </row>
    <row r="142" spans="1:12" s="580" customFormat="1" ht="15" customHeight="1">
      <c r="B142" s="21">
        <v>11</v>
      </c>
      <c r="C142" s="20" t="s">
        <v>649</v>
      </c>
      <c r="D142" s="851"/>
      <c r="E142" s="852"/>
      <c r="F142" s="19"/>
      <c r="G142" s="18" t="s">
        <v>1019</v>
      </c>
      <c r="H142" s="419">
        <v>0.47899999999999998</v>
      </c>
      <c r="I142" s="18" t="s">
        <v>1023</v>
      </c>
      <c r="J142" s="17">
        <f t="shared" si="5"/>
        <v>0</v>
      </c>
      <c r="K142" s="9" t="s">
        <v>1034</v>
      </c>
      <c r="L142" s="522"/>
    </row>
    <row r="143" spans="1:12" s="580" customFormat="1" ht="15" customHeight="1">
      <c r="B143" s="21">
        <v>12</v>
      </c>
      <c r="C143" s="20" t="s">
        <v>712</v>
      </c>
      <c r="D143" s="851"/>
      <c r="E143" s="852"/>
      <c r="F143" s="19"/>
      <c r="G143" s="18" t="s">
        <v>1019</v>
      </c>
      <c r="H143" s="419">
        <v>0.5</v>
      </c>
      <c r="I143" s="18" t="s">
        <v>1023</v>
      </c>
      <c r="J143" s="17">
        <f t="shared" si="5"/>
        <v>0</v>
      </c>
      <c r="K143" s="9" t="s">
        <v>1035</v>
      </c>
      <c r="L143" s="522"/>
    </row>
    <row r="144" spans="1:12" s="580" customFormat="1" ht="15" customHeight="1">
      <c r="B144" s="21">
        <v>13</v>
      </c>
      <c r="C144" s="20" t="s">
        <v>788</v>
      </c>
      <c r="D144" s="851"/>
      <c r="E144" s="852"/>
      <c r="F144" s="19"/>
      <c r="G144" s="18" t="s">
        <v>1019</v>
      </c>
      <c r="H144" s="419">
        <v>0.5</v>
      </c>
      <c r="I144" s="18" t="s">
        <v>1023</v>
      </c>
      <c r="J144" s="17">
        <f t="shared" si="5"/>
        <v>0</v>
      </c>
      <c r="K144" s="9" t="s">
        <v>1036</v>
      </c>
      <c r="L144" s="522"/>
    </row>
    <row r="145" spans="1:12" s="580" customFormat="1" ht="15" customHeight="1">
      <c r="B145" s="21">
        <v>14</v>
      </c>
      <c r="C145" s="20" t="s">
        <v>832</v>
      </c>
      <c r="D145" s="851"/>
      <c r="E145" s="852"/>
      <c r="F145" s="19"/>
      <c r="G145" s="18" t="s">
        <v>1019</v>
      </c>
      <c r="H145" s="419">
        <v>0.5</v>
      </c>
      <c r="I145" s="18" t="s">
        <v>1023</v>
      </c>
      <c r="J145" s="17">
        <f t="shared" si="5"/>
        <v>0</v>
      </c>
      <c r="K145" s="9" t="s">
        <v>1037</v>
      </c>
      <c r="L145" s="522"/>
    </row>
    <row r="146" spans="1:12" s="580" customFormat="1" ht="15" customHeight="1" thickBot="1">
      <c r="B146" s="21">
        <v>15</v>
      </c>
      <c r="C146" s="20" t="s">
        <v>969</v>
      </c>
      <c r="D146" s="851"/>
      <c r="E146" s="852"/>
      <c r="F146" s="19"/>
      <c r="G146" s="18" t="s">
        <v>1019</v>
      </c>
      <c r="H146" s="419">
        <v>0.5</v>
      </c>
      <c r="I146" s="18" t="s">
        <v>1023</v>
      </c>
      <c r="J146" s="17">
        <f t="shared" si="5"/>
        <v>0</v>
      </c>
      <c r="K146" s="9" t="s">
        <v>1038</v>
      </c>
      <c r="L146" s="522"/>
    </row>
    <row r="147" spans="1:12" s="1" customFormat="1" ht="15" customHeight="1">
      <c r="B147" s="15"/>
      <c r="C147" s="16"/>
      <c r="D147" s="15"/>
      <c r="E147" s="15"/>
      <c r="F147" s="14"/>
      <c r="G147" s="650"/>
      <c r="H147" s="853" t="s">
        <v>1051</v>
      </c>
      <c r="I147" s="854"/>
      <c r="J147" s="11"/>
      <c r="K147" s="9"/>
    </row>
    <row r="148" spans="1:12" s="1" customFormat="1" ht="15" customHeight="1" thickBot="1">
      <c r="B148" s="9"/>
      <c r="C148" s="9"/>
      <c r="D148" s="9"/>
      <c r="E148" s="9"/>
      <c r="F148" s="12"/>
      <c r="G148" s="9"/>
      <c r="H148" s="855" t="s">
        <v>94</v>
      </c>
      <c r="I148" s="856"/>
      <c r="J148" s="10">
        <f>SUM(J132:J146)</f>
        <v>0</v>
      </c>
      <c r="K148" s="9" t="s">
        <v>1057</v>
      </c>
      <c r="L148" s="1" t="s">
        <v>1019</v>
      </c>
    </row>
    <row r="149" spans="1:12" ht="18.75" customHeight="1">
      <c r="A149" s="1"/>
      <c r="B149" s="9"/>
      <c r="C149" s="9"/>
      <c r="D149" s="9"/>
      <c r="E149" s="9"/>
      <c r="F149" s="12"/>
      <c r="G149" s="45"/>
      <c r="H149" s="650"/>
      <c r="I149" s="650"/>
      <c r="J149" s="14"/>
    </row>
    <row r="150" spans="1:12" ht="18.75" customHeight="1">
      <c r="A150" s="297" t="s">
        <v>1058</v>
      </c>
      <c r="B150" s="1" t="s">
        <v>250</v>
      </c>
    </row>
    <row r="151" spans="1:12" ht="11.25" customHeight="1">
      <c r="A151" s="50"/>
    </row>
    <row r="152" spans="1:12" ht="18.75" customHeight="1">
      <c r="A152" s="50"/>
      <c r="B152" s="858" t="s">
        <v>249</v>
      </c>
      <c r="C152" s="859"/>
      <c r="D152" s="858" t="s">
        <v>111</v>
      </c>
      <c r="E152" s="859"/>
      <c r="F152" s="32" t="s">
        <v>248</v>
      </c>
      <c r="G152" s="33"/>
      <c r="H152" s="33" t="s">
        <v>109</v>
      </c>
      <c r="I152" s="33"/>
      <c r="J152" s="32" t="s">
        <v>3</v>
      </c>
      <c r="K152" s="9"/>
    </row>
    <row r="153" spans="1:12" ht="15" customHeight="1">
      <c r="A153" s="50"/>
      <c r="B153" s="31"/>
      <c r="C153" s="30"/>
      <c r="D153" s="29"/>
      <c r="E153" s="28"/>
      <c r="F153" s="27"/>
      <c r="G153" s="25"/>
      <c r="H153" s="25"/>
      <c r="I153" s="25"/>
      <c r="J153" s="24" t="s">
        <v>1022</v>
      </c>
      <c r="K153" s="9"/>
    </row>
    <row r="154" spans="1:12" s="1" customFormat="1" ht="15" customHeight="1">
      <c r="B154" s="22">
        <v>1</v>
      </c>
      <c r="C154" s="20" t="s">
        <v>101</v>
      </c>
      <c r="D154" s="851"/>
      <c r="E154" s="852"/>
      <c r="F154" s="19"/>
      <c r="G154" s="18" t="s">
        <v>1019</v>
      </c>
      <c r="H154" s="419">
        <v>0.253</v>
      </c>
      <c r="I154" s="18" t="s">
        <v>1023</v>
      </c>
      <c r="J154" s="17">
        <f t="shared" ref="J154:J164" si="6">ROUND(F154*H154,0)</f>
        <v>0</v>
      </c>
      <c r="K154" s="9" t="s">
        <v>1024</v>
      </c>
      <c r="L154" s="9"/>
    </row>
    <row r="155" spans="1:12" s="1" customFormat="1" ht="15" customHeight="1">
      <c r="B155" s="21">
        <v>2</v>
      </c>
      <c r="C155" s="20" t="s">
        <v>99</v>
      </c>
      <c r="D155" s="851"/>
      <c r="E155" s="852"/>
      <c r="F155" s="19"/>
      <c r="G155" s="18" t="s">
        <v>1019</v>
      </c>
      <c r="H155" s="420">
        <v>0.27700000000000002</v>
      </c>
      <c r="I155" s="33" t="s">
        <v>1023</v>
      </c>
      <c r="J155" s="38">
        <f t="shared" si="6"/>
        <v>0</v>
      </c>
      <c r="K155" s="9" t="s">
        <v>1025</v>
      </c>
      <c r="L155" s="9"/>
    </row>
    <row r="156" spans="1:12" s="1" customFormat="1" ht="15" customHeight="1">
      <c r="B156" s="21">
        <v>3</v>
      </c>
      <c r="C156" s="20" t="s">
        <v>97</v>
      </c>
      <c r="D156" s="851"/>
      <c r="E156" s="852"/>
      <c r="F156" s="19"/>
      <c r="G156" s="18" t="s">
        <v>1019</v>
      </c>
      <c r="H156" s="420">
        <v>0.29599999999999999</v>
      </c>
      <c r="I156" s="33" t="s">
        <v>1023</v>
      </c>
      <c r="J156" s="38">
        <f t="shared" si="6"/>
        <v>0</v>
      </c>
      <c r="K156" s="9" t="s">
        <v>1026</v>
      </c>
      <c r="L156" s="9"/>
    </row>
    <row r="157" spans="1:12" s="1" customFormat="1" ht="15" customHeight="1">
      <c r="B157" s="21">
        <v>4</v>
      </c>
      <c r="C157" s="20" t="s">
        <v>484</v>
      </c>
      <c r="D157" s="851"/>
      <c r="E157" s="852"/>
      <c r="F157" s="19"/>
      <c r="G157" s="18" t="s">
        <v>1019</v>
      </c>
      <c r="H157" s="419">
        <v>0.32400000000000001</v>
      </c>
      <c r="I157" s="18" t="s">
        <v>1023</v>
      </c>
      <c r="J157" s="17">
        <f t="shared" si="6"/>
        <v>0</v>
      </c>
      <c r="K157" s="9" t="s">
        <v>1027</v>
      </c>
      <c r="L157" s="9"/>
    </row>
    <row r="158" spans="1:12" s="580" customFormat="1" ht="15" customHeight="1">
      <c r="B158" s="21">
        <v>5</v>
      </c>
      <c r="C158" s="20" t="s">
        <v>506</v>
      </c>
      <c r="D158" s="851"/>
      <c r="E158" s="852"/>
      <c r="F158" s="19"/>
      <c r="G158" s="18" t="s">
        <v>1019</v>
      </c>
      <c r="H158" s="420">
        <v>0.34499999999999997</v>
      </c>
      <c r="I158" s="18" t="s">
        <v>1023</v>
      </c>
      <c r="J158" s="17">
        <f t="shared" si="6"/>
        <v>0</v>
      </c>
      <c r="K158" s="9" t="s">
        <v>1028</v>
      </c>
      <c r="L158" s="522"/>
    </row>
    <row r="159" spans="1:12" s="580" customFormat="1" ht="15" customHeight="1">
      <c r="B159" s="21">
        <v>6</v>
      </c>
      <c r="C159" s="20" t="s">
        <v>583</v>
      </c>
      <c r="D159" s="851"/>
      <c r="E159" s="852"/>
      <c r="F159" s="19"/>
      <c r="G159" s="18" t="s">
        <v>1019</v>
      </c>
      <c r="H159" s="419">
        <v>0.36699999999999999</v>
      </c>
      <c r="I159" s="18" t="s">
        <v>1023</v>
      </c>
      <c r="J159" s="17">
        <f>ROUND(F159*H159,0)</f>
        <v>0</v>
      </c>
      <c r="K159" s="9" t="s">
        <v>1029</v>
      </c>
      <c r="L159" s="522"/>
    </row>
    <row r="160" spans="1:12" s="580" customFormat="1" ht="15" customHeight="1">
      <c r="B160" s="21">
        <v>7</v>
      </c>
      <c r="C160" s="20" t="s">
        <v>649</v>
      </c>
      <c r="D160" s="851"/>
      <c r="E160" s="852"/>
      <c r="F160" s="19"/>
      <c r="G160" s="18" t="s">
        <v>1019</v>
      </c>
      <c r="H160" s="419">
        <v>0.38300000000000001</v>
      </c>
      <c r="I160" s="18" t="s">
        <v>1023</v>
      </c>
      <c r="J160" s="17">
        <f>ROUND(F160*H160,0)</f>
        <v>0</v>
      </c>
      <c r="K160" s="9" t="s">
        <v>1030</v>
      </c>
      <c r="L160" s="522"/>
    </row>
    <row r="161" spans="1:12" s="580" customFormat="1" ht="15" customHeight="1">
      <c r="B161" s="21">
        <v>8</v>
      </c>
      <c r="C161" s="20" t="s">
        <v>712</v>
      </c>
      <c r="D161" s="851"/>
      <c r="E161" s="852"/>
      <c r="F161" s="19"/>
      <c r="G161" s="18" t="s">
        <v>1019</v>
      </c>
      <c r="H161" s="419">
        <v>0.4</v>
      </c>
      <c r="I161" s="18" t="s">
        <v>1023</v>
      </c>
      <c r="J161" s="17">
        <f>ROUND(F161*H161,0)</f>
        <v>0</v>
      </c>
      <c r="K161" s="9" t="s">
        <v>1031</v>
      </c>
      <c r="L161" s="522"/>
    </row>
    <row r="162" spans="1:12" s="580" customFormat="1" ht="15" customHeight="1">
      <c r="B162" s="21">
        <v>9</v>
      </c>
      <c r="C162" s="20" t="s">
        <v>788</v>
      </c>
      <c r="D162" s="851"/>
      <c r="E162" s="852"/>
      <c r="F162" s="19"/>
      <c r="G162" s="18" t="s">
        <v>1019</v>
      </c>
      <c r="H162" s="419">
        <v>0.4</v>
      </c>
      <c r="I162" s="18" t="s">
        <v>1023</v>
      </c>
      <c r="J162" s="17">
        <f t="shared" si="6"/>
        <v>0</v>
      </c>
      <c r="K162" s="9" t="s">
        <v>1032</v>
      </c>
      <c r="L162" s="522"/>
    </row>
    <row r="163" spans="1:12" s="580" customFormat="1" ht="15" customHeight="1">
      <c r="B163" s="21">
        <v>10</v>
      </c>
      <c r="C163" s="20" t="s">
        <v>832</v>
      </c>
      <c r="D163" s="851"/>
      <c r="E163" s="852"/>
      <c r="F163" s="19"/>
      <c r="G163" s="18" t="s">
        <v>1019</v>
      </c>
      <c r="H163" s="419">
        <v>0.4</v>
      </c>
      <c r="I163" s="18" t="s">
        <v>1023</v>
      </c>
      <c r="J163" s="17">
        <f t="shared" si="6"/>
        <v>0</v>
      </c>
      <c r="K163" s="9" t="s">
        <v>1033</v>
      </c>
      <c r="L163" s="522"/>
    </row>
    <row r="164" spans="1:12" s="580" customFormat="1" ht="15" customHeight="1" thickBot="1">
      <c r="B164" s="21">
        <v>11</v>
      </c>
      <c r="C164" s="20" t="s">
        <v>969</v>
      </c>
      <c r="D164" s="851"/>
      <c r="E164" s="852"/>
      <c r="F164" s="19"/>
      <c r="G164" s="18" t="s">
        <v>1019</v>
      </c>
      <c r="H164" s="419">
        <v>0.4</v>
      </c>
      <c r="I164" s="18" t="s">
        <v>1023</v>
      </c>
      <c r="J164" s="17">
        <f t="shared" si="6"/>
        <v>0</v>
      </c>
      <c r="K164" s="9" t="s">
        <v>1034</v>
      </c>
      <c r="L164" s="522"/>
    </row>
    <row r="165" spans="1:12" s="1" customFormat="1" ht="15" customHeight="1">
      <c r="B165" s="15"/>
      <c r="C165" s="16"/>
      <c r="D165" s="15"/>
      <c r="E165" s="15"/>
      <c r="F165" s="14"/>
      <c r="G165" s="650"/>
      <c r="H165" s="853" t="s">
        <v>1059</v>
      </c>
      <c r="I165" s="854"/>
      <c r="J165" s="11"/>
      <c r="K165" s="9"/>
    </row>
    <row r="166" spans="1:12" s="1" customFormat="1" ht="15" customHeight="1" thickBot="1">
      <c r="B166" s="9"/>
      <c r="C166" s="9"/>
      <c r="D166" s="9"/>
      <c r="E166" s="9"/>
      <c r="F166" s="12"/>
      <c r="G166" s="9"/>
      <c r="H166" s="855" t="s">
        <v>94</v>
      </c>
      <c r="I166" s="856"/>
      <c r="J166" s="10">
        <f>SUM(J154:J164)</f>
        <v>0</v>
      </c>
      <c r="K166" s="9" t="s">
        <v>1060</v>
      </c>
      <c r="L166" s="1" t="s">
        <v>1019</v>
      </c>
    </row>
    <row r="167" spans="1:12" ht="18.75" customHeight="1" thickBot="1">
      <c r="A167" s="1"/>
      <c r="B167" s="9"/>
      <c r="C167" s="9"/>
      <c r="D167" s="9"/>
      <c r="E167" s="9"/>
      <c r="F167" s="12"/>
      <c r="G167" s="45"/>
      <c r="H167" s="650"/>
      <c r="I167" s="650"/>
      <c r="J167" s="14"/>
    </row>
    <row r="168" spans="1:12" ht="18.75" customHeight="1">
      <c r="A168" s="1"/>
      <c r="B168" s="9"/>
      <c r="C168" s="9"/>
      <c r="D168" s="9"/>
      <c r="E168" s="9"/>
      <c r="F168" s="12"/>
      <c r="G168" s="45"/>
      <c r="H168" s="873" t="s">
        <v>1061</v>
      </c>
      <c r="I168" s="874"/>
      <c r="J168" s="11"/>
    </row>
    <row r="169" spans="1:12" ht="18.75" customHeight="1" thickBot="1">
      <c r="H169" s="871" t="s">
        <v>247</v>
      </c>
      <c r="I169" s="872"/>
      <c r="J169" s="10">
        <f>SUMIF(L24:L166,"*",J24:J166)</f>
        <v>0</v>
      </c>
      <c r="K169" s="48" t="s">
        <v>1062</v>
      </c>
    </row>
  </sheetData>
  <mergeCells count="140">
    <mergeCell ref="A1:B1"/>
    <mergeCell ref="C1:E1"/>
    <mergeCell ref="I1:K1"/>
    <mergeCell ref="B6:C6"/>
    <mergeCell ref="D6:E6"/>
    <mergeCell ref="D8:E8"/>
    <mergeCell ref="D19:E19"/>
    <mergeCell ref="D20:E20"/>
    <mergeCell ref="D12:E12"/>
    <mergeCell ref="D13:E13"/>
    <mergeCell ref="D14:E14"/>
    <mergeCell ref="D15:E15"/>
    <mergeCell ref="D16:E16"/>
    <mergeCell ref="D17:E17"/>
    <mergeCell ref="D18:E18"/>
    <mergeCell ref="H24:I24"/>
    <mergeCell ref="D21:E21"/>
    <mergeCell ref="D23:E23"/>
    <mergeCell ref="H25:I25"/>
    <mergeCell ref="D111:E111"/>
    <mergeCell ref="D142:E142"/>
    <mergeCell ref="D159:E159"/>
    <mergeCell ref="D9:E9"/>
    <mergeCell ref="D10:E10"/>
    <mergeCell ref="D11:E11"/>
    <mergeCell ref="D22:E22"/>
    <mergeCell ref="D77:E77"/>
    <mergeCell ref="D78:E78"/>
    <mergeCell ref="H79:I79"/>
    <mergeCell ref="H80:I80"/>
    <mergeCell ref="D74:E74"/>
    <mergeCell ref="D75:E75"/>
    <mergeCell ref="D76:E76"/>
    <mergeCell ref="D68:E68"/>
    <mergeCell ref="D70:E70"/>
    <mergeCell ref="D71:E71"/>
    <mergeCell ref="D72:E72"/>
    <mergeCell ref="D73:E73"/>
    <mergeCell ref="D102:E102"/>
    <mergeCell ref="B63:C65"/>
    <mergeCell ref="D63:E65"/>
    <mergeCell ref="D51:E51"/>
    <mergeCell ref="D53:E53"/>
    <mergeCell ref="D36:E36"/>
    <mergeCell ref="D37:E37"/>
    <mergeCell ref="D38:E38"/>
    <mergeCell ref="D40:E40"/>
    <mergeCell ref="D39:E39"/>
    <mergeCell ref="D42:E42"/>
    <mergeCell ref="D41:E41"/>
    <mergeCell ref="D43:E43"/>
    <mergeCell ref="D60:E60"/>
    <mergeCell ref="D54:E54"/>
    <mergeCell ref="D55:E55"/>
    <mergeCell ref="D56:E56"/>
    <mergeCell ref="D57:E57"/>
    <mergeCell ref="D58:E58"/>
    <mergeCell ref="D59:E59"/>
    <mergeCell ref="B68:C68"/>
    <mergeCell ref="D98:E98"/>
    <mergeCell ref="D100:E100"/>
    <mergeCell ref="D101:E101"/>
    <mergeCell ref="D84:E84"/>
    <mergeCell ref="D91:E91"/>
    <mergeCell ref="B84:C84"/>
    <mergeCell ref="D86:E86"/>
    <mergeCell ref="H87:I87"/>
    <mergeCell ref="B91:C91"/>
    <mergeCell ref="D93:E93"/>
    <mergeCell ref="H94:I94"/>
    <mergeCell ref="B98:C98"/>
    <mergeCell ref="D103:E103"/>
    <mergeCell ref="D104:E104"/>
    <mergeCell ref="D105:E105"/>
    <mergeCell ref="D106:E106"/>
    <mergeCell ref="D110:E110"/>
    <mergeCell ref="D107:E107"/>
    <mergeCell ref="D108:E108"/>
    <mergeCell ref="D109:E109"/>
    <mergeCell ref="B130:C130"/>
    <mergeCell ref="D120:E120"/>
    <mergeCell ref="D112:E112"/>
    <mergeCell ref="D113:E113"/>
    <mergeCell ref="D114:E114"/>
    <mergeCell ref="H115:I115"/>
    <mergeCell ref="H116:I116"/>
    <mergeCell ref="B120:C120"/>
    <mergeCell ref="D122:E122"/>
    <mergeCell ref="D123:E123"/>
    <mergeCell ref="D124:E124"/>
    <mergeCell ref="H125:I125"/>
    <mergeCell ref="H126:I126"/>
    <mergeCell ref="D143:E143"/>
    <mergeCell ref="D144:E144"/>
    <mergeCell ref="D145:E145"/>
    <mergeCell ref="D146:E146"/>
    <mergeCell ref="H147:I147"/>
    <mergeCell ref="H148:I148"/>
    <mergeCell ref="D138:E138"/>
    <mergeCell ref="D139:E139"/>
    <mergeCell ref="D130:E130"/>
    <mergeCell ref="D132:E132"/>
    <mergeCell ref="D133:E133"/>
    <mergeCell ref="D134:E134"/>
    <mergeCell ref="D135:E135"/>
    <mergeCell ref="D136:E136"/>
    <mergeCell ref="D137:E137"/>
    <mergeCell ref="D141:E141"/>
    <mergeCell ref="D140:E140"/>
    <mergeCell ref="B29:C29"/>
    <mergeCell ref="D29:E29"/>
    <mergeCell ref="D44:E44"/>
    <mergeCell ref="D45:E45"/>
    <mergeCell ref="H46:I46"/>
    <mergeCell ref="H47:I47"/>
    <mergeCell ref="B51:C51"/>
    <mergeCell ref="D61:E61"/>
    <mergeCell ref="B62:C62"/>
    <mergeCell ref="D62:E62"/>
    <mergeCell ref="D31:E31"/>
    <mergeCell ref="D32:E32"/>
    <mergeCell ref="D33:E33"/>
    <mergeCell ref="D34:E34"/>
    <mergeCell ref="D35:E35"/>
    <mergeCell ref="H169:I169"/>
    <mergeCell ref="B152:C152"/>
    <mergeCell ref="D160:E160"/>
    <mergeCell ref="D161:E161"/>
    <mergeCell ref="D162:E162"/>
    <mergeCell ref="D163:E163"/>
    <mergeCell ref="D164:E164"/>
    <mergeCell ref="H165:I165"/>
    <mergeCell ref="H166:I166"/>
    <mergeCell ref="H168:I168"/>
    <mergeCell ref="D152:E152"/>
    <mergeCell ref="D154:E154"/>
    <mergeCell ref="D158:E158"/>
    <mergeCell ref="D155:E155"/>
    <mergeCell ref="D156:E156"/>
    <mergeCell ref="D157:E157"/>
  </mergeCells>
  <phoneticPr fontId="2"/>
  <pageMargins left="0.98425196850393704" right="0.59055118110236227" top="0.51" bottom="0.46" header="0.32" footer="0.3"/>
  <pageSetup paperSize="9" scale="88" orientation="portrait" r:id="rId1"/>
  <headerFooter alignWithMargins="0"/>
  <rowBreaks count="3" manualBreakCount="3">
    <brk id="47" max="10" man="1"/>
    <brk id="94" max="10" man="1"/>
    <brk id="148"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241"/>
  <sheetViews>
    <sheetView showGridLines="0" view="pageBreakPreview" zoomScaleNormal="80" zoomScaleSheetLayoutView="100" workbookViewId="0">
      <selection activeCell="H224" sqref="H224"/>
    </sheetView>
  </sheetViews>
  <sheetFormatPr defaultColWidth="9" defaultRowHeight="18.75" customHeight="1"/>
  <cols>
    <col min="1" max="1" width="3.77734375" style="48" customWidth="1"/>
    <col min="2" max="2" width="5.33203125" style="48" customWidth="1"/>
    <col min="3" max="3" width="8.109375" style="48" customWidth="1"/>
    <col min="4" max="4" width="3" style="48" bestFit="1" customWidth="1"/>
    <col min="5" max="5" width="12" style="48" customWidth="1"/>
    <col min="6" max="6" width="13.6640625" style="49" customWidth="1"/>
    <col min="7" max="7" width="2.21875" style="48" bestFit="1" customWidth="1"/>
    <col min="8" max="8" width="11.88671875" style="48" customWidth="1"/>
    <col min="9" max="9" width="2.21875" style="48" bestFit="1" customWidth="1"/>
    <col min="10" max="10" width="13.6640625" style="49" customWidth="1"/>
    <col min="11" max="11" width="5.77734375" style="48" customWidth="1"/>
    <col min="12" max="12" width="9" style="48"/>
    <col min="13" max="13" width="9" style="60"/>
    <col min="14" max="16384" width="9" style="48"/>
  </cols>
  <sheetData>
    <row r="1" spans="1:13" ht="18.75" customHeight="1">
      <c r="A1" s="860" t="s">
        <v>149</v>
      </c>
      <c r="B1" s="861"/>
      <c r="C1" s="860" t="s">
        <v>272</v>
      </c>
      <c r="D1" s="862"/>
      <c r="E1" s="861"/>
      <c r="H1" s="651" t="s">
        <v>0</v>
      </c>
      <c r="I1" s="987">
        <f>総括表!H4</f>
        <v>0</v>
      </c>
      <c r="J1" s="987"/>
      <c r="K1" s="987"/>
    </row>
    <row r="2" spans="1:13" ht="18.75" customHeight="1">
      <c r="J2" s="59"/>
    </row>
    <row r="3" spans="1:13" ht="18.75" customHeight="1">
      <c r="A3" s="7" t="s">
        <v>1001</v>
      </c>
      <c r="B3" s="1" t="s">
        <v>271</v>
      </c>
    </row>
    <row r="4" spans="1:13" ht="11.25" customHeight="1">
      <c r="A4" s="50"/>
    </row>
    <row r="5" spans="1:13" ht="18.75" customHeight="1">
      <c r="A5" s="50"/>
      <c r="B5" s="858" t="s">
        <v>152</v>
      </c>
      <c r="C5" s="859"/>
      <c r="D5" s="858" t="s">
        <v>111</v>
      </c>
      <c r="E5" s="859"/>
      <c r="F5" s="32" t="s">
        <v>244</v>
      </c>
      <c r="G5" s="33"/>
      <c r="H5" s="33" t="s">
        <v>109</v>
      </c>
      <c r="I5" s="33"/>
      <c r="J5" s="32" t="s">
        <v>3</v>
      </c>
      <c r="K5" s="9"/>
    </row>
    <row r="6" spans="1:13" ht="15" customHeight="1">
      <c r="A6" s="50"/>
      <c r="B6" s="31"/>
      <c r="C6" s="30"/>
      <c r="D6" s="29"/>
      <c r="E6" s="28"/>
      <c r="F6" s="27"/>
      <c r="G6" s="25"/>
      <c r="H6" s="25"/>
      <c r="I6" s="25"/>
      <c r="J6" s="24" t="s">
        <v>646</v>
      </c>
      <c r="K6" s="9"/>
    </row>
    <row r="7" spans="1:13" s="1" customFormat="1" ht="15" customHeight="1">
      <c r="B7" s="22">
        <v>1</v>
      </c>
      <c r="C7" s="23" t="s">
        <v>130</v>
      </c>
      <c r="D7" s="851"/>
      <c r="E7" s="852"/>
      <c r="F7" s="19"/>
      <c r="G7" s="18" t="s">
        <v>744</v>
      </c>
      <c r="H7" s="62">
        <v>8.7999999999999995E-2</v>
      </c>
      <c r="I7" s="18" t="s">
        <v>645</v>
      </c>
      <c r="J7" s="17">
        <f>ROUND(F7*H7,0)</f>
        <v>0</v>
      </c>
      <c r="K7" s="9" t="s">
        <v>1002</v>
      </c>
      <c r="M7" s="60"/>
    </row>
    <row r="8" spans="1:13" s="1" customFormat="1" ht="15" customHeight="1">
      <c r="B8" s="22">
        <v>2</v>
      </c>
      <c r="C8" s="23" t="s">
        <v>119</v>
      </c>
      <c r="D8" s="851"/>
      <c r="E8" s="852"/>
      <c r="F8" s="19"/>
      <c r="G8" s="18" t="s">
        <v>744</v>
      </c>
      <c r="H8" s="62">
        <v>0.11799999999999999</v>
      </c>
      <c r="I8" s="18" t="s">
        <v>645</v>
      </c>
      <c r="J8" s="17">
        <f>ROUND(F8*H8,0)</f>
        <v>0</v>
      </c>
      <c r="K8" s="9" t="s">
        <v>1003</v>
      </c>
      <c r="M8" s="42"/>
    </row>
    <row r="9" spans="1:13" s="1" customFormat="1" ht="15" customHeight="1" thickBot="1">
      <c r="B9" s="21">
        <v>3</v>
      </c>
      <c r="C9" s="20" t="s">
        <v>118</v>
      </c>
      <c r="D9" s="851"/>
      <c r="E9" s="852"/>
      <c r="F9" s="19"/>
      <c r="G9" s="18" t="s">
        <v>744</v>
      </c>
      <c r="H9" s="62">
        <v>0.14699999999999999</v>
      </c>
      <c r="I9" s="18" t="s">
        <v>645</v>
      </c>
      <c r="J9" s="17">
        <f>ROUND(F9*H9,0)</f>
        <v>0</v>
      </c>
      <c r="K9" s="9" t="s">
        <v>1004</v>
      </c>
      <c r="M9" s="42"/>
    </row>
    <row r="10" spans="1:13" s="1" customFormat="1" ht="15" customHeight="1">
      <c r="B10" s="15"/>
      <c r="C10" s="16"/>
      <c r="D10" s="15"/>
      <c r="E10" s="15"/>
      <c r="F10" s="14"/>
      <c r="G10" s="650"/>
      <c r="H10" s="853" t="s">
        <v>957</v>
      </c>
      <c r="I10" s="854"/>
      <c r="J10" s="11"/>
      <c r="K10" s="9"/>
      <c r="M10" s="42"/>
    </row>
    <row r="11" spans="1:13" s="1" customFormat="1" ht="15" customHeight="1" thickBot="1">
      <c r="B11" s="9"/>
      <c r="C11" s="9"/>
      <c r="D11" s="9"/>
      <c r="E11" s="9"/>
      <c r="F11" s="12"/>
      <c r="G11" s="9"/>
      <c r="H11" s="855" t="s">
        <v>94</v>
      </c>
      <c r="I11" s="856"/>
      <c r="J11" s="10">
        <f>SUM(J7:J9)</f>
        <v>0</v>
      </c>
      <c r="K11" s="9" t="s">
        <v>1018</v>
      </c>
      <c r="L11" s="1" t="s">
        <v>1019</v>
      </c>
      <c r="M11" s="42"/>
    </row>
    <row r="12" spans="1:13" s="1" customFormat="1" ht="18.75" customHeight="1">
      <c r="F12" s="3"/>
      <c r="J12" s="3"/>
      <c r="M12" s="42"/>
    </row>
    <row r="13" spans="1:13" ht="18.75" customHeight="1">
      <c r="A13" s="7" t="s">
        <v>1021</v>
      </c>
      <c r="B13" s="1" t="s">
        <v>952</v>
      </c>
      <c r="M13" s="42"/>
    </row>
    <row r="14" spans="1:13" ht="18.600000000000001" customHeight="1">
      <c r="A14" s="50"/>
      <c r="B14" s="636" t="s">
        <v>833</v>
      </c>
      <c r="M14" s="42"/>
    </row>
    <row r="15" spans="1:13" ht="18.75" customHeight="1">
      <c r="A15" s="50"/>
      <c r="B15" s="858" t="s">
        <v>112</v>
      </c>
      <c r="C15" s="859"/>
      <c r="D15" s="858" t="s">
        <v>111</v>
      </c>
      <c r="E15" s="859"/>
      <c r="F15" s="32" t="s">
        <v>110</v>
      </c>
      <c r="G15" s="33"/>
      <c r="H15" s="33" t="s">
        <v>109</v>
      </c>
      <c r="I15" s="33"/>
      <c r="J15" s="32" t="s">
        <v>3</v>
      </c>
      <c r="K15" s="9"/>
      <c r="M15" s="42"/>
    </row>
    <row r="16" spans="1:13" ht="15" customHeight="1">
      <c r="A16" s="50"/>
      <c r="B16" s="31"/>
      <c r="C16" s="30"/>
      <c r="D16" s="29"/>
      <c r="E16" s="28"/>
      <c r="F16" s="27"/>
      <c r="G16" s="25"/>
      <c r="H16" s="25"/>
      <c r="I16" s="25"/>
      <c r="J16" s="24" t="s">
        <v>1022</v>
      </c>
      <c r="K16" s="9"/>
      <c r="M16" s="42"/>
    </row>
    <row r="17" spans="2:13" s="1" customFormat="1" ht="15" customHeight="1">
      <c r="B17" s="22">
        <v>1</v>
      </c>
      <c r="C17" s="23" t="s">
        <v>117</v>
      </c>
      <c r="D17" s="851"/>
      <c r="E17" s="852"/>
      <c r="F17" s="19"/>
      <c r="G17" s="18" t="s">
        <v>1019</v>
      </c>
      <c r="H17" s="62">
        <v>0.19</v>
      </c>
      <c r="I17" s="18" t="s">
        <v>1023</v>
      </c>
      <c r="J17" s="17">
        <f t="shared" ref="J17:J31" si="0">ROUND(F17*H17,0)</f>
        <v>0</v>
      </c>
      <c r="K17" s="9" t="s">
        <v>1024</v>
      </c>
      <c r="M17" s="60"/>
    </row>
    <row r="18" spans="2:13" s="1" customFormat="1" ht="15" customHeight="1">
      <c r="B18" s="22">
        <v>2</v>
      </c>
      <c r="C18" s="23" t="s">
        <v>107</v>
      </c>
      <c r="D18" s="851"/>
      <c r="E18" s="852"/>
      <c r="F18" s="19"/>
      <c r="G18" s="18" t="s">
        <v>1019</v>
      </c>
      <c r="H18" s="62">
        <v>0.125</v>
      </c>
      <c r="I18" s="18" t="s">
        <v>1023</v>
      </c>
      <c r="J18" s="17">
        <f t="shared" si="0"/>
        <v>0</v>
      </c>
      <c r="K18" s="9" t="s">
        <v>1025</v>
      </c>
      <c r="M18" s="60"/>
    </row>
    <row r="19" spans="2:13" s="1" customFormat="1" ht="15" customHeight="1">
      <c r="B19" s="22">
        <v>3</v>
      </c>
      <c r="C19" s="23" t="s">
        <v>105</v>
      </c>
      <c r="D19" s="851"/>
      <c r="E19" s="852"/>
      <c r="F19" s="19"/>
      <c r="G19" s="18" t="s">
        <v>1019</v>
      </c>
      <c r="H19" s="62">
        <v>0.14099999999999999</v>
      </c>
      <c r="I19" s="18" t="s">
        <v>1023</v>
      </c>
      <c r="J19" s="17">
        <f t="shared" si="0"/>
        <v>0</v>
      </c>
      <c r="K19" s="9" t="s">
        <v>1026</v>
      </c>
      <c r="M19" s="60"/>
    </row>
    <row r="20" spans="2:13" s="1" customFormat="1" ht="15" customHeight="1">
      <c r="B20" s="22">
        <v>4</v>
      </c>
      <c r="C20" s="23" t="s">
        <v>103</v>
      </c>
      <c r="D20" s="851"/>
      <c r="E20" s="852"/>
      <c r="F20" s="19"/>
      <c r="G20" s="18" t="s">
        <v>1019</v>
      </c>
      <c r="H20" s="62">
        <v>0.17100000000000001</v>
      </c>
      <c r="I20" s="18" t="s">
        <v>1023</v>
      </c>
      <c r="J20" s="17">
        <f t="shared" si="0"/>
        <v>0</v>
      </c>
      <c r="K20" s="9" t="s">
        <v>1027</v>
      </c>
      <c r="M20" s="60"/>
    </row>
    <row r="21" spans="2:13" s="1" customFormat="1" ht="15" customHeight="1">
      <c r="B21" s="21">
        <v>5</v>
      </c>
      <c r="C21" s="20" t="s">
        <v>101</v>
      </c>
      <c r="D21" s="851"/>
      <c r="E21" s="852"/>
      <c r="F21" s="19"/>
      <c r="G21" s="18" t="s">
        <v>1019</v>
      </c>
      <c r="H21" s="62">
        <v>0.19</v>
      </c>
      <c r="I21" s="18" t="s">
        <v>1023</v>
      </c>
      <c r="J21" s="17">
        <f t="shared" si="0"/>
        <v>0</v>
      </c>
      <c r="K21" s="9" t="s">
        <v>1028</v>
      </c>
      <c r="M21" s="42"/>
    </row>
    <row r="22" spans="2:13" s="1" customFormat="1" ht="15" customHeight="1">
      <c r="B22" s="21">
        <v>6</v>
      </c>
      <c r="C22" s="20" t="s">
        <v>99</v>
      </c>
      <c r="D22" s="851"/>
      <c r="E22" s="852"/>
      <c r="F22" s="19"/>
      <c r="G22" s="18" t="s">
        <v>1019</v>
      </c>
      <c r="H22" s="62">
        <v>0.20799999999999999</v>
      </c>
      <c r="I22" s="18" t="s">
        <v>1023</v>
      </c>
      <c r="J22" s="17">
        <f t="shared" si="0"/>
        <v>0</v>
      </c>
      <c r="K22" s="9" t="s">
        <v>1029</v>
      </c>
      <c r="M22" s="42"/>
    </row>
    <row r="23" spans="2:13" s="1" customFormat="1" ht="15" customHeight="1">
      <c r="B23" s="21">
        <v>7</v>
      </c>
      <c r="C23" s="20" t="s">
        <v>97</v>
      </c>
      <c r="D23" s="851"/>
      <c r="E23" s="852"/>
      <c r="F23" s="19"/>
      <c r="G23" s="18" t="s">
        <v>1019</v>
      </c>
      <c r="H23" s="62">
        <v>0.222</v>
      </c>
      <c r="I23" s="18" t="s">
        <v>1023</v>
      </c>
      <c r="J23" s="17">
        <f t="shared" si="0"/>
        <v>0</v>
      </c>
      <c r="K23" s="9" t="s">
        <v>1030</v>
      </c>
      <c r="M23" s="42"/>
    </row>
    <row r="24" spans="2:13" s="1" customFormat="1" ht="15" customHeight="1">
      <c r="B24" s="21">
        <v>8</v>
      </c>
      <c r="C24" s="20" t="s">
        <v>484</v>
      </c>
      <c r="D24" s="851"/>
      <c r="E24" s="852"/>
      <c r="F24" s="19"/>
      <c r="G24" s="18" t="s">
        <v>1019</v>
      </c>
      <c r="H24" s="62">
        <v>0.24299999999999999</v>
      </c>
      <c r="I24" s="18" t="s">
        <v>1023</v>
      </c>
      <c r="J24" s="17">
        <f t="shared" si="0"/>
        <v>0</v>
      </c>
      <c r="K24" s="9" t="s">
        <v>1031</v>
      </c>
      <c r="M24" s="42"/>
    </row>
    <row r="25" spans="2:13" s="1" customFormat="1" ht="15" customHeight="1">
      <c r="B25" s="21">
        <v>9</v>
      </c>
      <c r="C25" s="20" t="s">
        <v>506</v>
      </c>
      <c r="D25" s="851"/>
      <c r="E25" s="852"/>
      <c r="F25" s="19"/>
      <c r="G25" s="18" t="s">
        <v>1019</v>
      </c>
      <c r="H25" s="62">
        <v>0.25900000000000001</v>
      </c>
      <c r="I25" s="18" t="s">
        <v>1023</v>
      </c>
      <c r="J25" s="17">
        <f t="shared" si="0"/>
        <v>0</v>
      </c>
      <c r="K25" s="9" t="s">
        <v>1032</v>
      </c>
      <c r="M25" s="42"/>
    </row>
    <row r="26" spans="2:13" s="1" customFormat="1" ht="15" customHeight="1">
      <c r="B26" s="21">
        <v>10</v>
      </c>
      <c r="C26" s="20" t="s">
        <v>583</v>
      </c>
      <c r="D26" s="851"/>
      <c r="E26" s="852"/>
      <c r="F26" s="19"/>
      <c r="G26" s="18" t="s">
        <v>1019</v>
      </c>
      <c r="H26" s="419">
        <v>0.27500000000000002</v>
      </c>
      <c r="I26" s="18" t="s">
        <v>1023</v>
      </c>
      <c r="J26" s="17">
        <f t="shared" si="0"/>
        <v>0</v>
      </c>
      <c r="K26" s="9" t="s">
        <v>1033</v>
      </c>
      <c r="L26" s="9"/>
    </row>
    <row r="27" spans="2:13" s="1" customFormat="1" ht="15" customHeight="1">
      <c r="B27" s="21">
        <v>11</v>
      </c>
      <c r="C27" s="20" t="s">
        <v>649</v>
      </c>
      <c r="D27" s="851"/>
      <c r="E27" s="852"/>
      <c r="F27" s="19"/>
      <c r="G27" s="18" t="s">
        <v>1019</v>
      </c>
      <c r="H27" s="419">
        <v>0.28699999999999998</v>
      </c>
      <c r="I27" s="18" t="s">
        <v>1023</v>
      </c>
      <c r="J27" s="17">
        <f>ROUND(F27*H27,0)</f>
        <v>0</v>
      </c>
      <c r="K27" s="9" t="s">
        <v>1034</v>
      </c>
      <c r="L27" s="9"/>
    </row>
    <row r="28" spans="2:13" s="1" customFormat="1" ht="15" customHeight="1">
      <c r="B28" s="21">
        <v>12</v>
      </c>
      <c r="C28" s="20" t="s">
        <v>712</v>
      </c>
      <c r="D28" s="851"/>
      <c r="E28" s="852"/>
      <c r="F28" s="19"/>
      <c r="G28" s="18" t="s">
        <v>1019</v>
      </c>
      <c r="H28" s="419">
        <v>0.3</v>
      </c>
      <c r="I28" s="18" t="s">
        <v>1023</v>
      </c>
      <c r="J28" s="17">
        <f>ROUND(F28*H28,0)</f>
        <v>0</v>
      </c>
      <c r="K28" s="9" t="s">
        <v>1035</v>
      </c>
      <c r="L28" s="9"/>
    </row>
    <row r="29" spans="2:13" s="1" customFormat="1" ht="15" customHeight="1">
      <c r="B29" s="21">
        <v>13</v>
      </c>
      <c r="C29" s="20" t="s">
        <v>788</v>
      </c>
      <c r="D29" s="851"/>
      <c r="E29" s="852"/>
      <c r="F29" s="19"/>
      <c r="G29" s="18" t="s">
        <v>1019</v>
      </c>
      <c r="H29" s="419">
        <v>0.3</v>
      </c>
      <c r="I29" s="18" t="s">
        <v>1023</v>
      </c>
      <c r="J29" s="17">
        <f t="shared" si="0"/>
        <v>0</v>
      </c>
      <c r="K29" s="9" t="s">
        <v>1036</v>
      </c>
      <c r="L29" s="9"/>
    </row>
    <row r="30" spans="2:13" s="1" customFormat="1" ht="15" customHeight="1">
      <c r="B30" s="21">
        <v>14</v>
      </c>
      <c r="C30" s="20" t="s">
        <v>832</v>
      </c>
      <c r="D30" s="851"/>
      <c r="E30" s="852"/>
      <c r="F30" s="19"/>
      <c r="G30" s="18" t="s">
        <v>1019</v>
      </c>
      <c r="H30" s="419">
        <v>0.3</v>
      </c>
      <c r="I30" s="18" t="s">
        <v>1023</v>
      </c>
      <c r="J30" s="17">
        <f t="shared" si="0"/>
        <v>0</v>
      </c>
      <c r="K30" s="9" t="s">
        <v>1037</v>
      </c>
      <c r="L30" s="9"/>
    </row>
    <row r="31" spans="2:13" s="580" customFormat="1" ht="15" customHeight="1" thickBot="1">
      <c r="B31" s="21">
        <v>15</v>
      </c>
      <c r="C31" s="20" t="s">
        <v>969</v>
      </c>
      <c r="D31" s="851"/>
      <c r="E31" s="852"/>
      <c r="F31" s="19"/>
      <c r="G31" s="18" t="s">
        <v>1019</v>
      </c>
      <c r="H31" s="419">
        <v>0.3</v>
      </c>
      <c r="I31" s="18" t="s">
        <v>1023</v>
      </c>
      <c r="J31" s="17">
        <f t="shared" si="0"/>
        <v>0</v>
      </c>
      <c r="K31" s="9" t="s">
        <v>1038</v>
      </c>
      <c r="L31" s="522"/>
    </row>
    <row r="32" spans="2:13" s="1" customFormat="1" ht="15" customHeight="1">
      <c r="B32" s="15"/>
      <c r="C32" s="16"/>
      <c r="D32" s="15"/>
      <c r="E32" s="15"/>
      <c r="F32" s="14"/>
      <c r="G32" s="650"/>
      <c r="H32" s="853" t="s">
        <v>1051</v>
      </c>
      <c r="I32" s="854"/>
      <c r="J32" s="11"/>
      <c r="K32" s="9"/>
      <c r="M32" s="42"/>
    </row>
    <row r="33" spans="1:13" s="1" customFormat="1" ht="15" customHeight="1" thickBot="1">
      <c r="B33" s="9"/>
      <c r="C33" s="9"/>
      <c r="D33" s="9"/>
      <c r="E33" s="9"/>
      <c r="F33" s="12"/>
      <c r="G33" s="9"/>
      <c r="H33" s="855" t="s">
        <v>94</v>
      </c>
      <c r="I33" s="856"/>
      <c r="J33" s="10">
        <f>SUM(J17:J31)</f>
        <v>0</v>
      </c>
      <c r="K33" s="9" t="s">
        <v>1040</v>
      </c>
      <c r="L33" s="1" t="s">
        <v>1019</v>
      </c>
      <c r="M33" s="42"/>
    </row>
    <row r="34" spans="1:13" s="1" customFormat="1" ht="18.75" customHeight="1">
      <c r="F34" s="3"/>
      <c r="J34" s="3"/>
      <c r="M34" s="42"/>
    </row>
    <row r="35" spans="1:13" ht="18.75" customHeight="1">
      <c r="A35" s="7" t="s">
        <v>1042</v>
      </c>
      <c r="B35" s="1" t="s">
        <v>953</v>
      </c>
      <c r="M35" s="42"/>
    </row>
    <row r="36" spans="1:13" ht="18.600000000000001" customHeight="1">
      <c r="A36" s="50"/>
      <c r="B36" s="636" t="s">
        <v>834</v>
      </c>
      <c r="M36" s="42"/>
    </row>
    <row r="37" spans="1:13" ht="18.75" customHeight="1">
      <c r="A37" s="50"/>
      <c r="B37" s="858" t="s">
        <v>112</v>
      </c>
      <c r="C37" s="859"/>
      <c r="D37" s="858" t="s">
        <v>111</v>
      </c>
      <c r="E37" s="859"/>
      <c r="F37" s="32" t="s">
        <v>110</v>
      </c>
      <c r="G37" s="33"/>
      <c r="H37" s="33" t="s">
        <v>109</v>
      </c>
      <c r="I37" s="33"/>
      <c r="J37" s="32" t="s">
        <v>3</v>
      </c>
      <c r="K37" s="9"/>
      <c r="M37" s="73"/>
    </row>
    <row r="38" spans="1:13" ht="15" customHeight="1">
      <c r="A38" s="50"/>
      <c r="B38" s="31"/>
      <c r="C38" s="30"/>
      <c r="D38" s="29"/>
      <c r="E38" s="28"/>
      <c r="F38" s="27"/>
      <c r="G38" s="25"/>
      <c r="H38" s="25"/>
      <c r="I38" s="25"/>
      <c r="J38" s="24" t="s">
        <v>1022</v>
      </c>
      <c r="K38" s="9"/>
    </row>
    <row r="39" spans="1:13" s="1" customFormat="1" ht="15" customHeight="1">
      <c r="B39" s="22">
        <v>1</v>
      </c>
      <c r="C39" s="23" t="s">
        <v>103</v>
      </c>
      <c r="D39" s="851"/>
      <c r="E39" s="852"/>
      <c r="F39" s="19"/>
      <c r="G39" s="18" t="s">
        <v>1019</v>
      </c>
      <c r="H39" s="62">
        <v>0.28499999999999998</v>
      </c>
      <c r="I39" s="18" t="s">
        <v>1023</v>
      </c>
      <c r="J39" s="17">
        <f t="shared" ref="J39:J50" si="1">ROUND(F39*H39,0)</f>
        <v>0</v>
      </c>
      <c r="K39" s="9" t="s">
        <v>1024</v>
      </c>
      <c r="M39" s="60"/>
    </row>
    <row r="40" spans="1:13" s="1" customFormat="1" ht="15" customHeight="1">
      <c r="B40" s="21">
        <v>2</v>
      </c>
      <c r="C40" s="20" t="s">
        <v>101</v>
      </c>
      <c r="D40" s="851"/>
      <c r="E40" s="852"/>
      <c r="F40" s="19"/>
      <c r="G40" s="18" t="s">
        <v>1019</v>
      </c>
      <c r="H40" s="62">
        <v>0.316</v>
      </c>
      <c r="I40" s="18" t="s">
        <v>1023</v>
      </c>
      <c r="J40" s="17">
        <f t="shared" si="1"/>
        <v>0</v>
      </c>
      <c r="K40" s="9" t="s">
        <v>1025</v>
      </c>
      <c r="M40" s="60"/>
    </row>
    <row r="41" spans="1:13" s="1" customFormat="1" ht="15" customHeight="1">
      <c r="B41" s="21">
        <v>3</v>
      </c>
      <c r="C41" s="20" t="s">
        <v>99</v>
      </c>
      <c r="D41" s="851"/>
      <c r="E41" s="852"/>
      <c r="F41" s="19"/>
      <c r="G41" s="18" t="s">
        <v>1019</v>
      </c>
      <c r="H41" s="62">
        <v>0.34599999999999997</v>
      </c>
      <c r="I41" s="18" t="s">
        <v>1023</v>
      </c>
      <c r="J41" s="17">
        <f t="shared" si="1"/>
        <v>0</v>
      </c>
      <c r="K41" s="9" t="s">
        <v>1026</v>
      </c>
      <c r="M41" s="60"/>
    </row>
    <row r="42" spans="1:13" s="1" customFormat="1" ht="15" customHeight="1">
      <c r="B42" s="21">
        <v>4</v>
      </c>
      <c r="C42" s="20" t="s">
        <v>97</v>
      </c>
      <c r="D42" s="851"/>
      <c r="E42" s="852"/>
      <c r="F42" s="19"/>
      <c r="G42" s="18" t="s">
        <v>1019</v>
      </c>
      <c r="H42" s="62">
        <v>0.37</v>
      </c>
      <c r="I42" s="18" t="s">
        <v>1023</v>
      </c>
      <c r="J42" s="17">
        <f t="shared" si="1"/>
        <v>0</v>
      </c>
      <c r="K42" s="9" t="s">
        <v>1027</v>
      </c>
      <c r="M42" s="60"/>
    </row>
    <row r="43" spans="1:13" s="1" customFormat="1" ht="15" customHeight="1">
      <c r="B43" s="21">
        <v>5</v>
      </c>
      <c r="C43" s="20" t="s">
        <v>484</v>
      </c>
      <c r="D43" s="851"/>
      <c r="E43" s="852"/>
      <c r="F43" s="19"/>
      <c r="G43" s="18" t="s">
        <v>1019</v>
      </c>
      <c r="H43" s="62">
        <v>0.40500000000000003</v>
      </c>
      <c r="I43" s="18" t="s">
        <v>1023</v>
      </c>
      <c r="J43" s="17">
        <f t="shared" si="1"/>
        <v>0</v>
      </c>
      <c r="K43" s="9" t="s">
        <v>1028</v>
      </c>
      <c r="M43" s="60"/>
    </row>
    <row r="44" spans="1:13" s="1" customFormat="1" ht="15" customHeight="1">
      <c r="B44" s="21">
        <v>6</v>
      </c>
      <c r="C44" s="20" t="s">
        <v>506</v>
      </c>
      <c r="D44" s="851"/>
      <c r="E44" s="852"/>
      <c r="F44" s="19"/>
      <c r="G44" s="18" t="s">
        <v>1019</v>
      </c>
      <c r="H44" s="62">
        <v>0.432</v>
      </c>
      <c r="I44" s="18" t="s">
        <v>1023</v>
      </c>
      <c r="J44" s="17">
        <f t="shared" si="1"/>
        <v>0</v>
      </c>
      <c r="K44" s="9" t="s">
        <v>1029</v>
      </c>
      <c r="M44" s="60"/>
    </row>
    <row r="45" spans="1:13" s="1" customFormat="1" ht="15" customHeight="1">
      <c r="B45" s="21">
        <v>7</v>
      </c>
      <c r="C45" s="20" t="s">
        <v>583</v>
      </c>
      <c r="D45" s="851"/>
      <c r="E45" s="852"/>
      <c r="F45" s="19"/>
      <c r="G45" s="18" t="s">
        <v>1019</v>
      </c>
      <c r="H45" s="419">
        <v>0.45900000000000002</v>
      </c>
      <c r="I45" s="18" t="s">
        <v>1023</v>
      </c>
      <c r="J45" s="17">
        <f t="shared" si="1"/>
        <v>0</v>
      </c>
      <c r="K45" s="9" t="s">
        <v>1030</v>
      </c>
      <c r="L45" s="9"/>
    </row>
    <row r="46" spans="1:13" s="1" customFormat="1" ht="15" customHeight="1">
      <c r="B46" s="21">
        <v>8</v>
      </c>
      <c r="C46" s="20" t="s">
        <v>649</v>
      </c>
      <c r="D46" s="851"/>
      <c r="E46" s="852"/>
      <c r="F46" s="19"/>
      <c r="G46" s="18" t="s">
        <v>1019</v>
      </c>
      <c r="H46" s="419">
        <v>0.47899999999999998</v>
      </c>
      <c r="I46" s="18" t="s">
        <v>1023</v>
      </c>
      <c r="J46" s="17">
        <f>ROUND(F46*H46,0)</f>
        <v>0</v>
      </c>
      <c r="K46" s="9" t="s">
        <v>1031</v>
      </c>
      <c r="L46" s="9"/>
    </row>
    <row r="47" spans="1:13" s="1" customFormat="1" ht="15" customHeight="1">
      <c r="B47" s="21">
        <v>9</v>
      </c>
      <c r="C47" s="20" t="s">
        <v>712</v>
      </c>
      <c r="D47" s="851"/>
      <c r="E47" s="852"/>
      <c r="F47" s="19"/>
      <c r="G47" s="18" t="s">
        <v>1019</v>
      </c>
      <c r="H47" s="419">
        <v>0.5</v>
      </c>
      <c r="I47" s="18" t="s">
        <v>1023</v>
      </c>
      <c r="J47" s="17">
        <f>ROUND(F47*H47,0)</f>
        <v>0</v>
      </c>
      <c r="K47" s="9" t="s">
        <v>1032</v>
      </c>
      <c r="L47" s="9"/>
    </row>
    <row r="48" spans="1:13" s="1" customFormat="1" ht="15" customHeight="1">
      <c r="B48" s="21">
        <v>10</v>
      </c>
      <c r="C48" s="20" t="s">
        <v>788</v>
      </c>
      <c r="D48" s="851"/>
      <c r="E48" s="852"/>
      <c r="F48" s="19"/>
      <c r="G48" s="18" t="s">
        <v>1019</v>
      </c>
      <c r="H48" s="419">
        <v>0.5</v>
      </c>
      <c r="I48" s="18" t="s">
        <v>1023</v>
      </c>
      <c r="J48" s="17">
        <f t="shared" si="1"/>
        <v>0</v>
      </c>
      <c r="K48" s="9" t="s">
        <v>1033</v>
      </c>
      <c r="L48" s="9"/>
    </row>
    <row r="49" spans="1:13" s="1" customFormat="1" ht="15" customHeight="1">
      <c r="B49" s="21">
        <v>11</v>
      </c>
      <c r="C49" s="20" t="s">
        <v>832</v>
      </c>
      <c r="D49" s="851"/>
      <c r="E49" s="852"/>
      <c r="F49" s="19"/>
      <c r="G49" s="18" t="s">
        <v>1019</v>
      </c>
      <c r="H49" s="419">
        <v>0.5</v>
      </c>
      <c r="I49" s="18" t="s">
        <v>1023</v>
      </c>
      <c r="J49" s="17">
        <f t="shared" si="1"/>
        <v>0</v>
      </c>
      <c r="K49" s="9" t="s">
        <v>1034</v>
      </c>
      <c r="L49" s="9"/>
    </row>
    <row r="50" spans="1:13" s="580" customFormat="1" ht="15" customHeight="1" thickBot="1">
      <c r="B50" s="21">
        <v>12</v>
      </c>
      <c r="C50" s="20" t="s">
        <v>969</v>
      </c>
      <c r="D50" s="851"/>
      <c r="E50" s="852"/>
      <c r="F50" s="19"/>
      <c r="G50" s="18" t="s">
        <v>1019</v>
      </c>
      <c r="H50" s="419">
        <v>0.5</v>
      </c>
      <c r="I50" s="18" t="s">
        <v>1023</v>
      </c>
      <c r="J50" s="17">
        <f t="shared" si="1"/>
        <v>0</v>
      </c>
      <c r="K50" s="9" t="s">
        <v>1035</v>
      </c>
      <c r="L50" s="522"/>
    </row>
    <row r="51" spans="1:13" s="1" customFormat="1" ht="15" customHeight="1">
      <c r="B51" s="15"/>
      <c r="C51" s="16"/>
      <c r="D51" s="15"/>
      <c r="E51" s="15"/>
      <c r="F51" s="14"/>
      <c r="G51" s="650"/>
      <c r="H51" s="853" t="s">
        <v>1063</v>
      </c>
      <c r="I51" s="854"/>
      <c r="J51" s="11"/>
      <c r="K51" s="9"/>
      <c r="M51" s="60"/>
    </row>
    <row r="52" spans="1:13" s="1" customFormat="1" ht="15" customHeight="1" thickBot="1">
      <c r="B52" s="9"/>
      <c r="C52" s="9"/>
      <c r="D52" s="9"/>
      <c r="E52" s="9"/>
      <c r="F52" s="12"/>
      <c r="G52" s="9"/>
      <c r="H52" s="855" t="s">
        <v>94</v>
      </c>
      <c r="I52" s="856"/>
      <c r="J52" s="10">
        <f>SUM(J39:J50)</f>
        <v>0</v>
      </c>
      <c r="K52" s="9" t="s">
        <v>1064</v>
      </c>
      <c r="L52" s="1" t="s">
        <v>1019</v>
      </c>
      <c r="M52" s="42"/>
    </row>
    <row r="53" spans="1:13" s="1" customFormat="1" ht="18.75" customHeight="1">
      <c r="F53" s="3"/>
      <c r="J53" s="3"/>
      <c r="M53" s="42"/>
    </row>
    <row r="54" spans="1:13" ht="18.75" customHeight="1">
      <c r="A54" s="7" t="s">
        <v>1065</v>
      </c>
      <c r="B54" s="1" t="s">
        <v>954</v>
      </c>
      <c r="M54" s="42"/>
    </row>
    <row r="55" spans="1:13" ht="11.25" customHeight="1">
      <c r="A55" s="50"/>
      <c r="M55" s="42"/>
    </row>
    <row r="56" spans="1:13" ht="18.75" customHeight="1">
      <c r="A56" s="50"/>
      <c r="B56" s="858" t="s">
        <v>112</v>
      </c>
      <c r="C56" s="859"/>
      <c r="D56" s="858" t="s">
        <v>111</v>
      </c>
      <c r="E56" s="859"/>
      <c r="F56" s="32" t="s">
        <v>110</v>
      </c>
      <c r="G56" s="33"/>
      <c r="H56" s="33" t="s">
        <v>109</v>
      </c>
      <c r="I56" s="33"/>
      <c r="J56" s="32" t="s">
        <v>3</v>
      </c>
      <c r="K56" s="9"/>
      <c r="M56" s="42"/>
    </row>
    <row r="57" spans="1:13" ht="15" customHeight="1">
      <c r="A57" s="50"/>
      <c r="B57" s="31"/>
      <c r="C57" s="30"/>
      <c r="D57" s="29"/>
      <c r="E57" s="28"/>
      <c r="F57" s="27"/>
      <c r="G57" s="25"/>
      <c r="H57" s="25"/>
      <c r="I57" s="25"/>
      <c r="J57" s="24" t="s">
        <v>1022</v>
      </c>
      <c r="K57" s="9"/>
      <c r="M57" s="42"/>
    </row>
    <row r="58" spans="1:13" s="1" customFormat="1" ht="15" customHeight="1">
      <c r="B58" s="22">
        <v>1</v>
      </c>
      <c r="C58" s="23" t="s">
        <v>117</v>
      </c>
      <c r="D58" s="851"/>
      <c r="E58" s="852"/>
      <c r="F58" s="19"/>
      <c r="G58" s="18" t="s">
        <v>1019</v>
      </c>
      <c r="H58" s="62">
        <v>0.17699999999999999</v>
      </c>
      <c r="I58" s="18" t="s">
        <v>1023</v>
      </c>
      <c r="J58" s="17">
        <f t="shared" ref="J58:J80" si="2">ROUND(F58*H58,0)</f>
        <v>0</v>
      </c>
      <c r="K58" s="9" t="s">
        <v>1024</v>
      </c>
      <c r="M58" s="42"/>
    </row>
    <row r="59" spans="1:13" s="1" customFormat="1" ht="15" customHeight="1">
      <c r="B59" s="22">
        <v>2</v>
      </c>
      <c r="C59" s="23" t="s">
        <v>107</v>
      </c>
      <c r="D59" s="851"/>
      <c r="E59" s="852"/>
      <c r="F59" s="19"/>
      <c r="G59" s="18" t="s">
        <v>1019</v>
      </c>
      <c r="H59" s="62">
        <v>0.20799999999999999</v>
      </c>
      <c r="I59" s="18" t="s">
        <v>1023</v>
      </c>
      <c r="J59" s="17">
        <f t="shared" si="2"/>
        <v>0</v>
      </c>
      <c r="K59" s="9" t="s">
        <v>1025</v>
      </c>
      <c r="M59" s="60"/>
    </row>
    <row r="60" spans="1:13" s="1" customFormat="1" ht="15" customHeight="1">
      <c r="B60" s="22">
        <v>3</v>
      </c>
      <c r="C60" s="23" t="s">
        <v>105</v>
      </c>
      <c r="D60" s="851"/>
      <c r="E60" s="852"/>
      <c r="F60" s="19"/>
      <c r="G60" s="18" t="s">
        <v>1019</v>
      </c>
      <c r="H60" s="62">
        <v>0.23499999999999999</v>
      </c>
      <c r="I60" s="18" t="s">
        <v>1023</v>
      </c>
      <c r="J60" s="17">
        <f t="shared" si="2"/>
        <v>0</v>
      </c>
      <c r="K60" s="9" t="s">
        <v>1026</v>
      </c>
      <c r="M60" s="60"/>
    </row>
    <row r="61" spans="1:13" s="1" customFormat="1" ht="15" customHeight="1">
      <c r="B61" s="22">
        <v>4</v>
      </c>
      <c r="C61" s="23" t="s">
        <v>103</v>
      </c>
      <c r="D61" s="851"/>
      <c r="E61" s="852"/>
      <c r="F61" s="19"/>
      <c r="G61" s="18" t="s">
        <v>1019</v>
      </c>
      <c r="H61" s="62">
        <v>0.28499999999999998</v>
      </c>
      <c r="I61" s="18" t="s">
        <v>1023</v>
      </c>
      <c r="J61" s="17">
        <f t="shared" si="2"/>
        <v>0</v>
      </c>
      <c r="K61" s="9" t="s">
        <v>1027</v>
      </c>
      <c r="M61" s="60"/>
    </row>
    <row r="62" spans="1:13" s="1" customFormat="1" ht="15" customHeight="1">
      <c r="B62" s="21">
        <v>5</v>
      </c>
      <c r="C62" s="20" t="s">
        <v>101</v>
      </c>
      <c r="D62" s="851"/>
      <c r="E62" s="852"/>
      <c r="F62" s="19"/>
      <c r="G62" s="18" t="s">
        <v>1019</v>
      </c>
      <c r="H62" s="62">
        <v>0.316</v>
      </c>
      <c r="I62" s="18" t="s">
        <v>1023</v>
      </c>
      <c r="J62" s="17">
        <f t="shared" si="2"/>
        <v>0</v>
      </c>
      <c r="K62" s="9" t="s">
        <v>1028</v>
      </c>
      <c r="M62" s="60"/>
    </row>
    <row r="63" spans="1:13" s="1" customFormat="1" ht="15" customHeight="1">
      <c r="B63" s="21">
        <v>6</v>
      </c>
      <c r="C63" s="20" t="s">
        <v>99</v>
      </c>
      <c r="D63" s="851"/>
      <c r="E63" s="852"/>
      <c r="F63" s="19"/>
      <c r="G63" s="18" t="s">
        <v>1019</v>
      </c>
      <c r="H63" s="62">
        <v>0.34599999999999997</v>
      </c>
      <c r="I63" s="18" t="s">
        <v>1023</v>
      </c>
      <c r="J63" s="17">
        <f t="shared" si="2"/>
        <v>0</v>
      </c>
      <c r="K63" s="9" t="s">
        <v>1029</v>
      </c>
      <c r="M63" s="42"/>
    </row>
    <row r="64" spans="1:13" s="1" customFormat="1" ht="15" customHeight="1">
      <c r="B64" s="21">
        <v>7</v>
      </c>
      <c r="C64" s="20" t="s">
        <v>97</v>
      </c>
      <c r="D64" s="851"/>
      <c r="E64" s="852"/>
      <c r="F64" s="19"/>
      <c r="G64" s="18" t="s">
        <v>1019</v>
      </c>
      <c r="H64" s="62">
        <v>0.37</v>
      </c>
      <c r="I64" s="18" t="s">
        <v>1023</v>
      </c>
      <c r="J64" s="17">
        <f t="shared" si="2"/>
        <v>0</v>
      </c>
      <c r="K64" s="9" t="s">
        <v>1030</v>
      </c>
      <c r="M64" s="42"/>
    </row>
    <row r="65" spans="2:13" s="1" customFormat="1" ht="15" customHeight="1">
      <c r="B65" s="21">
        <v>8</v>
      </c>
      <c r="C65" s="20" t="s">
        <v>484</v>
      </c>
      <c r="D65" s="863" t="s">
        <v>503</v>
      </c>
      <c r="E65" s="864"/>
      <c r="F65" s="19"/>
      <c r="G65" s="18" t="s">
        <v>1019</v>
      </c>
      <c r="H65" s="62">
        <v>0.40500000000000003</v>
      </c>
      <c r="I65" s="18" t="s">
        <v>1023</v>
      </c>
      <c r="J65" s="17">
        <f t="shared" si="2"/>
        <v>0</v>
      </c>
      <c r="K65" s="9" t="s">
        <v>1031</v>
      </c>
      <c r="M65" s="42"/>
    </row>
    <row r="66" spans="2:13" s="1" customFormat="1" ht="15" customHeight="1">
      <c r="B66" s="21">
        <v>9</v>
      </c>
      <c r="C66" s="20" t="s">
        <v>484</v>
      </c>
      <c r="D66" s="863" t="s">
        <v>505</v>
      </c>
      <c r="E66" s="864"/>
      <c r="F66" s="19"/>
      <c r="G66" s="18" t="s">
        <v>1019</v>
      </c>
      <c r="H66" s="62">
        <v>0.54300000000000004</v>
      </c>
      <c r="I66" s="18" t="s">
        <v>1023</v>
      </c>
      <c r="J66" s="17">
        <f t="shared" si="2"/>
        <v>0</v>
      </c>
      <c r="K66" s="9" t="s">
        <v>1032</v>
      </c>
      <c r="M66" s="42"/>
    </row>
    <row r="67" spans="2:13" s="1" customFormat="1" ht="15" customHeight="1">
      <c r="B67" s="21">
        <v>10</v>
      </c>
      <c r="C67" s="20" t="s">
        <v>506</v>
      </c>
      <c r="D67" s="863" t="s">
        <v>503</v>
      </c>
      <c r="E67" s="864"/>
      <c r="F67" s="19"/>
      <c r="G67" s="18" t="s">
        <v>1019</v>
      </c>
      <c r="H67" s="62">
        <v>0.432</v>
      </c>
      <c r="I67" s="18" t="s">
        <v>1023</v>
      </c>
      <c r="J67" s="17">
        <f t="shared" si="2"/>
        <v>0</v>
      </c>
      <c r="K67" s="9" t="s">
        <v>1033</v>
      </c>
      <c r="M67" s="42"/>
    </row>
    <row r="68" spans="2:13" s="1" customFormat="1" ht="15" customHeight="1">
      <c r="B68" s="21">
        <v>11</v>
      </c>
      <c r="C68" s="20" t="s">
        <v>506</v>
      </c>
      <c r="D68" s="863" t="s">
        <v>505</v>
      </c>
      <c r="E68" s="864"/>
      <c r="F68" s="19"/>
      <c r="G68" s="18" t="s">
        <v>1019</v>
      </c>
      <c r="H68" s="62">
        <v>0.57799999999999996</v>
      </c>
      <c r="I68" s="18" t="s">
        <v>1023</v>
      </c>
      <c r="J68" s="17">
        <f t="shared" si="2"/>
        <v>0</v>
      </c>
      <c r="K68" s="9" t="s">
        <v>1034</v>
      </c>
      <c r="M68" s="42"/>
    </row>
    <row r="69" spans="2:13" s="1" customFormat="1" ht="15" customHeight="1">
      <c r="B69" s="21">
        <v>12</v>
      </c>
      <c r="C69" s="20" t="s">
        <v>583</v>
      </c>
      <c r="D69" s="863" t="s">
        <v>503</v>
      </c>
      <c r="E69" s="864"/>
      <c r="F69" s="19"/>
      <c r="G69" s="18" t="s">
        <v>1019</v>
      </c>
      <c r="H69" s="62">
        <v>0.45900000000000002</v>
      </c>
      <c r="I69" s="18" t="s">
        <v>1023</v>
      </c>
      <c r="J69" s="17">
        <f t="shared" si="2"/>
        <v>0</v>
      </c>
      <c r="K69" s="9" t="s">
        <v>1035</v>
      </c>
      <c r="M69" s="42"/>
    </row>
    <row r="70" spans="2:13" s="1" customFormat="1" ht="15" customHeight="1">
      <c r="B70" s="21">
        <v>13</v>
      </c>
      <c r="C70" s="20" t="s">
        <v>583</v>
      </c>
      <c r="D70" s="863" t="s">
        <v>505</v>
      </c>
      <c r="E70" s="864"/>
      <c r="F70" s="19"/>
      <c r="G70" s="18" t="s">
        <v>1019</v>
      </c>
      <c r="H70" s="62">
        <v>0.61399999999999999</v>
      </c>
      <c r="I70" s="18" t="s">
        <v>1023</v>
      </c>
      <c r="J70" s="17">
        <f t="shared" si="2"/>
        <v>0</v>
      </c>
      <c r="K70" s="9" t="s">
        <v>1036</v>
      </c>
      <c r="M70" s="42"/>
    </row>
    <row r="71" spans="2:13" s="1" customFormat="1" ht="15" customHeight="1">
      <c r="B71" s="21">
        <v>14</v>
      </c>
      <c r="C71" s="20" t="s">
        <v>649</v>
      </c>
      <c r="D71" s="863" t="s">
        <v>503</v>
      </c>
      <c r="E71" s="864"/>
      <c r="F71" s="19"/>
      <c r="G71" s="18" t="s">
        <v>1019</v>
      </c>
      <c r="H71" s="62">
        <v>0.47899999999999998</v>
      </c>
      <c r="I71" s="18" t="s">
        <v>1023</v>
      </c>
      <c r="J71" s="17">
        <f>ROUND(F71*H71,0)</f>
        <v>0</v>
      </c>
      <c r="K71" s="9" t="s">
        <v>1037</v>
      </c>
      <c r="M71" s="42"/>
    </row>
    <row r="72" spans="2:13" s="1" customFormat="1" ht="15" customHeight="1">
      <c r="B72" s="21">
        <v>15</v>
      </c>
      <c r="C72" s="20" t="s">
        <v>649</v>
      </c>
      <c r="D72" s="863" t="s">
        <v>505</v>
      </c>
      <c r="E72" s="864"/>
      <c r="F72" s="19"/>
      <c r="G72" s="18" t="s">
        <v>1019</v>
      </c>
      <c r="H72" s="62">
        <v>0.64200000000000002</v>
      </c>
      <c r="I72" s="18" t="s">
        <v>1023</v>
      </c>
      <c r="J72" s="17">
        <f>ROUND(F72*H72,0)</f>
        <v>0</v>
      </c>
      <c r="K72" s="9" t="s">
        <v>1038</v>
      </c>
      <c r="M72" s="42"/>
    </row>
    <row r="73" spans="2:13" s="1" customFormat="1" ht="15" customHeight="1">
      <c r="B73" s="21">
        <v>16</v>
      </c>
      <c r="C73" s="20" t="s">
        <v>712</v>
      </c>
      <c r="D73" s="863" t="s">
        <v>503</v>
      </c>
      <c r="E73" s="864"/>
      <c r="F73" s="19"/>
      <c r="G73" s="18" t="s">
        <v>1019</v>
      </c>
      <c r="H73" s="62">
        <v>0.5</v>
      </c>
      <c r="I73" s="18" t="s">
        <v>1023</v>
      </c>
      <c r="J73" s="17">
        <f>ROUND(F73*H73,0)</f>
        <v>0</v>
      </c>
      <c r="K73" s="9" t="s">
        <v>1066</v>
      </c>
      <c r="M73" s="42"/>
    </row>
    <row r="74" spans="2:13" s="1" customFormat="1" ht="15" customHeight="1">
      <c r="B74" s="21">
        <v>17</v>
      </c>
      <c r="C74" s="20" t="s">
        <v>712</v>
      </c>
      <c r="D74" s="863" t="s">
        <v>505</v>
      </c>
      <c r="E74" s="864"/>
      <c r="F74" s="19"/>
      <c r="G74" s="18" t="s">
        <v>1019</v>
      </c>
      <c r="H74" s="62">
        <v>0.67</v>
      </c>
      <c r="I74" s="18" t="s">
        <v>1023</v>
      </c>
      <c r="J74" s="17">
        <f>ROUND(F74*H74,0)</f>
        <v>0</v>
      </c>
      <c r="K74" s="9" t="s">
        <v>1067</v>
      </c>
      <c r="M74" s="42"/>
    </row>
    <row r="75" spans="2:13" s="1" customFormat="1" ht="15" customHeight="1">
      <c r="B75" s="21">
        <v>18</v>
      </c>
      <c r="C75" s="20" t="s">
        <v>788</v>
      </c>
      <c r="D75" s="863" t="s">
        <v>503</v>
      </c>
      <c r="E75" s="864"/>
      <c r="F75" s="19"/>
      <c r="G75" s="18" t="s">
        <v>1019</v>
      </c>
      <c r="H75" s="62">
        <v>0.5</v>
      </c>
      <c r="I75" s="18" t="s">
        <v>1023</v>
      </c>
      <c r="J75" s="17">
        <f t="shared" si="2"/>
        <v>0</v>
      </c>
      <c r="K75" s="9" t="s">
        <v>1069</v>
      </c>
      <c r="M75" s="42"/>
    </row>
    <row r="76" spans="2:13" s="1" customFormat="1" ht="15" customHeight="1">
      <c r="B76" s="21">
        <v>19</v>
      </c>
      <c r="C76" s="20" t="s">
        <v>788</v>
      </c>
      <c r="D76" s="863" t="s">
        <v>505</v>
      </c>
      <c r="E76" s="864"/>
      <c r="F76" s="19"/>
      <c r="G76" s="18" t="s">
        <v>1019</v>
      </c>
      <c r="H76" s="62">
        <v>0.67</v>
      </c>
      <c r="I76" s="18" t="s">
        <v>1023</v>
      </c>
      <c r="J76" s="17">
        <f t="shared" si="2"/>
        <v>0</v>
      </c>
      <c r="K76" s="9" t="s">
        <v>1071</v>
      </c>
      <c r="M76" s="42"/>
    </row>
    <row r="77" spans="2:13" s="1" customFormat="1" ht="15" customHeight="1">
      <c r="B77" s="21">
        <v>20</v>
      </c>
      <c r="C77" s="20" t="s">
        <v>832</v>
      </c>
      <c r="D77" s="863" t="s">
        <v>503</v>
      </c>
      <c r="E77" s="864"/>
      <c r="F77" s="19"/>
      <c r="G77" s="18" t="s">
        <v>1019</v>
      </c>
      <c r="H77" s="62">
        <v>0.5</v>
      </c>
      <c r="I77" s="18" t="s">
        <v>1023</v>
      </c>
      <c r="J77" s="17">
        <f t="shared" si="2"/>
        <v>0</v>
      </c>
      <c r="K77" s="9" t="s">
        <v>1073</v>
      </c>
      <c r="M77" s="42"/>
    </row>
    <row r="78" spans="2:13" s="1" customFormat="1" ht="15" customHeight="1">
      <c r="B78" s="21">
        <v>21</v>
      </c>
      <c r="C78" s="20" t="s">
        <v>832</v>
      </c>
      <c r="D78" s="863" t="s">
        <v>505</v>
      </c>
      <c r="E78" s="864"/>
      <c r="F78" s="19"/>
      <c r="G78" s="18" t="s">
        <v>1019</v>
      </c>
      <c r="H78" s="62">
        <v>0.67</v>
      </c>
      <c r="I78" s="18" t="s">
        <v>1023</v>
      </c>
      <c r="J78" s="17">
        <f t="shared" si="2"/>
        <v>0</v>
      </c>
      <c r="K78" s="9" t="s">
        <v>1074</v>
      </c>
      <c r="M78" s="42"/>
    </row>
    <row r="79" spans="2:13" s="580" customFormat="1" ht="15" customHeight="1">
      <c r="B79" s="21">
        <v>22</v>
      </c>
      <c r="C79" s="20" t="s">
        <v>969</v>
      </c>
      <c r="D79" s="863" t="s">
        <v>503</v>
      </c>
      <c r="E79" s="864"/>
      <c r="F79" s="19"/>
      <c r="G79" s="18" t="s">
        <v>1019</v>
      </c>
      <c r="H79" s="62">
        <v>0.5</v>
      </c>
      <c r="I79" s="18" t="s">
        <v>1023</v>
      </c>
      <c r="J79" s="17">
        <f t="shared" si="2"/>
        <v>0</v>
      </c>
      <c r="K79" s="9" t="s">
        <v>1075</v>
      </c>
      <c r="M79" s="652"/>
    </row>
    <row r="80" spans="2:13" s="580" customFormat="1" ht="15" customHeight="1" thickBot="1">
      <c r="B80" s="21">
        <v>23</v>
      </c>
      <c r="C80" s="20" t="s">
        <v>969</v>
      </c>
      <c r="D80" s="863" t="s">
        <v>505</v>
      </c>
      <c r="E80" s="864"/>
      <c r="F80" s="19"/>
      <c r="G80" s="18" t="s">
        <v>1019</v>
      </c>
      <c r="H80" s="62">
        <v>0.67</v>
      </c>
      <c r="I80" s="18" t="s">
        <v>1023</v>
      </c>
      <c r="J80" s="17">
        <f t="shared" si="2"/>
        <v>0</v>
      </c>
      <c r="K80" s="9" t="s">
        <v>1076</v>
      </c>
      <c r="M80" s="652"/>
    </row>
    <row r="81" spans="1:13" s="1" customFormat="1" ht="15" customHeight="1">
      <c r="B81" s="15"/>
      <c r="C81" s="16"/>
      <c r="D81" s="15"/>
      <c r="E81" s="15"/>
      <c r="F81" s="14"/>
      <c r="G81" s="650"/>
      <c r="H81" s="853" t="s">
        <v>1077</v>
      </c>
      <c r="I81" s="854"/>
      <c r="J81" s="11"/>
      <c r="K81" s="9"/>
      <c r="M81" s="42"/>
    </row>
    <row r="82" spans="1:13" s="1" customFormat="1" ht="15" customHeight="1" thickBot="1">
      <c r="B82" s="9"/>
      <c r="C82" s="9"/>
      <c r="D82" s="9"/>
      <c r="E82" s="9"/>
      <c r="F82" s="12"/>
      <c r="G82" s="9"/>
      <c r="H82" s="855" t="s">
        <v>94</v>
      </c>
      <c r="I82" s="856"/>
      <c r="J82" s="10">
        <f>SUM(J58:J80)</f>
        <v>0</v>
      </c>
      <c r="K82" s="9" t="s">
        <v>1078</v>
      </c>
      <c r="L82" s="1" t="s">
        <v>1019</v>
      </c>
      <c r="M82" s="42"/>
    </row>
    <row r="83" spans="1:13" s="1" customFormat="1" ht="18.75" customHeight="1">
      <c r="F83" s="3"/>
      <c r="J83" s="3"/>
      <c r="M83" s="42"/>
    </row>
    <row r="84" spans="1:13" ht="18.75" customHeight="1">
      <c r="A84" s="7" t="s">
        <v>1046</v>
      </c>
      <c r="B84" s="1" t="s">
        <v>955</v>
      </c>
    </row>
    <row r="85" spans="1:13" ht="11.25" customHeight="1">
      <c r="A85" s="50"/>
    </row>
    <row r="86" spans="1:13" ht="18.75" customHeight="1">
      <c r="A86" s="50"/>
      <c r="B86" s="858" t="s">
        <v>152</v>
      </c>
      <c r="C86" s="859"/>
      <c r="D86" s="858" t="s">
        <v>111</v>
      </c>
      <c r="E86" s="859"/>
      <c r="F86" s="32" t="s">
        <v>151</v>
      </c>
      <c r="G86" s="33"/>
      <c r="H86" s="33" t="s">
        <v>109</v>
      </c>
      <c r="I86" s="33"/>
      <c r="J86" s="32" t="s">
        <v>3</v>
      </c>
      <c r="K86" s="9"/>
    </row>
    <row r="87" spans="1:13" ht="15" customHeight="1">
      <c r="A87" s="50"/>
      <c r="B87" s="31"/>
      <c r="C87" s="30"/>
      <c r="D87" s="29"/>
      <c r="E87" s="28"/>
      <c r="F87" s="27"/>
      <c r="G87" s="25"/>
      <c r="H87" s="25"/>
      <c r="I87" s="25"/>
      <c r="J87" s="24" t="s">
        <v>1022</v>
      </c>
      <c r="K87" s="9"/>
    </row>
    <row r="88" spans="1:13" s="1" customFormat="1" ht="15" customHeight="1">
      <c r="B88" s="22">
        <v>1</v>
      </c>
      <c r="C88" s="23" t="s">
        <v>117</v>
      </c>
      <c r="D88" s="851"/>
      <c r="E88" s="852"/>
      <c r="F88" s="19"/>
      <c r="G88" s="18" t="s">
        <v>1019</v>
      </c>
      <c r="H88" s="62">
        <v>0.17699999999999999</v>
      </c>
      <c r="I88" s="18" t="s">
        <v>1023</v>
      </c>
      <c r="J88" s="17">
        <f>ROUND(F88*H88,0)</f>
        <v>0</v>
      </c>
      <c r="K88" s="9" t="s">
        <v>1024</v>
      </c>
      <c r="M88" s="42"/>
    </row>
    <row r="89" spans="1:13" s="1" customFormat="1" ht="15" customHeight="1">
      <c r="B89" s="22">
        <v>2</v>
      </c>
      <c r="C89" s="23" t="s">
        <v>107</v>
      </c>
      <c r="D89" s="851"/>
      <c r="E89" s="852"/>
      <c r="F89" s="19"/>
      <c r="G89" s="18" t="s">
        <v>1019</v>
      </c>
      <c r="H89" s="62">
        <v>0.20799999999999999</v>
      </c>
      <c r="I89" s="18" t="s">
        <v>1023</v>
      </c>
      <c r="J89" s="17">
        <f>ROUND(F89*H89,0)</f>
        <v>0</v>
      </c>
      <c r="K89" s="9" t="s">
        <v>1025</v>
      </c>
      <c r="M89" s="42"/>
    </row>
    <row r="90" spans="1:13" s="1" customFormat="1" ht="15" customHeight="1">
      <c r="B90" s="22">
        <v>3</v>
      </c>
      <c r="C90" s="23" t="s">
        <v>105</v>
      </c>
      <c r="D90" s="851"/>
      <c r="E90" s="852"/>
      <c r="F90" s="19"/>
      <c r="G90" s="18" t="s">
        <v>744</v>
      </c>
      <c r="H90" s="62">
        <v>0.23499999999999999</v>
      </c>
      <c r="I90" s="18" t="s">
        <v>645</v>
      </c>
      <c r="J90" s="17">
        <f>ROUND(F90*H90,0)</f>
        <v>0</v>
      </c>
      <c r="K90" s="9" t="s">
        <v>1004</v>
      </c>
      <c r="M90" s="42"/>
    </row>
    <row r="91" spans="1:13" s="1" customFormat="1" ht="15" customHeight="1" thickBot="1">
      <c r="B91" s="21">
        <v>4</v>
      </c>
      <c r="C91" s="20" t="s">
        <v>103</v>
      </c>
      <c r="D91" s="851"/>
      <c r="E91" s="852"/>
      <c r="F91" s="19"/>
      <c r="G91" s="18" t="s">
        <v>744</v>
      </c>
      <c r="H91" s="62">
        <v>0.28499999999999998</v>
      </c>
      <c r="I91" s="18" t="s">
        <v>645</v>
      </c>
      <c r="J91" s="17">
        <f>ROUND(F91*H91,0)</f>
        <v>0</v>
      </c>
      <c r="K91" s="9" t="s">
        <v>652</v>
      </c>
      <c r="M91" s="42"/>
    </row>
    <row r="92" spans="1:13" s="1" customFormat="1" ht="15" customHeight="1">
      <c r="B92" s="15"/>
      <c r="C92" s="16"/>
      <c r="D92" s="15"/>
      <c r="E92" s="15"/>
      <c r="F92" s="14"/>
      <c r="G92" s="650"/>
      <c r="H92" s="853" t="s">
        <v>1079</v>
      </c>
      <c r="I92" s="854"/>
      <c r="J92" s="11"/>
      <c r="K92" s="9"/>
      <c r="M92" s="42"/>
    </row>
    <row r="93" spans="1:13" s="1" customFormat="1" ht="15" customHeight="1" thickBot="1">
      <c r="B93" s="9"/>
      <c r="C93" s="9"/>
      <c r="D93" s="9"/>
      <c r="E93" s="9"/>
      <c r="F93" s="12"/>
      <c r="G93" s="9"/>
      <c r="H93" s="855" t="s">
        <v>94</v>
      </c>
      <c r="I93" s="856"/>
      <c r="J93" s="10">
        <f>SUM(J88:J91)</f>
        <v>0</v>
      </c>
      <c r="K93" s="9" t="s">
        <v>1047</v>
      </c>
      <c r="L93" s="1" t="s">
        <v>1019</v>
      </c>
      <c r="M93" s="42"/>
    </row>
    <row r="94" spans="1:13" s="1" customFormat="1" ht="18.75" customHeight="1">
      <c r="F94" s="3"/>
      <c r="J94" s="3"/>
      <c r="M94" s="42"/>
    </row>
    <row r="95" spans="1:13" ht="18.75" customHeight="1">
      <c r="A95" s="7" t="s">
        <v>1048</v>
      </c>
      <c r="B95" s="1" t="s">
        <v>270</v>
      </c>
    </row>
    <row r="96" spans="1:13" ht="11.25" customHeight="1">
      <c r="A96" s="50"/>
    </row>
    <row r="97" spans="1:13" ht="18.75" customHeight="1">
      <c r="A97" s="50"/>
      <c r="B97" s="858" t="s">
        <v>112</v>
      </c>
      <c r="C97" s="859"/>
      <c r="D97" s="858" t="s">
        <v>111</v>
      </c>
      <c r="E97" s="859"/>
      <c r="F97" s="32" t="s">
        <v>110</v>
      </c>
      <c r="G97" s="33"/>
      <c r="H97" s="33" t="s">
        <v>109</v>
      </c>
      <c r="I97" s="33"/>
      <c r="J97" s="32" t="s">
        <v>3</v>
      </c>
      <c r="K97" s="9"/>
    </row>
    <row r="98" spans="1:13" ht="15" customHeight="1">
      <c r="A98" s="50"/>
      <c r="B98" s="31"/>
      <c r="C98" s="30"/>
      <c r="D98" s="29"/>
      <c r="E98" s="28"/>
      <c r="F98" s="27"/>
      <c r="G98" s="25"/>
      <c r="H98" s="25"/>
      <c r="I98" s="25"/>
      <c r="J98" s="24" t="s">
        <v>1022</v>
      </c>
      <c r="K98" s="9"/>
    </row>
    <row r="99" spans="1:13" s="1" customFormat="1" ht="15" customHeight="1">
      <c r="B99" s="22">
        <v>1</v>
      </c>
      <c r="C99" s="23" t="s">
        <v>648</v>
      </c>
      <c r="D99" s="851"/>
      <c r="E99" s="852"/>
      <c r="F99" s="19"/>
      <c r="G99" s="18" t="s">
        <v>1019</v>
      </c>
      <c r="H99" s="62">
        <v>0.20799999999999999</v>
      </c>
      <c r="I99" s="18" t="s">
        <v>1023</v>
      </c>
      <c r="J99" s="17">
        <f t="shared" ref="J99:J106" si="3">ROUND(F99*H99,0)</f>
        <v>0</v>
      </c>
      <c r="K99" s="9" t="s">
        <v>1024</v>
      </c>
      <c r="M99" s="42"/>
    </row>
    <row r="100" spans="1:13" s="1" customFormat="1" ht="15" customHeight="1">
      <c r="B100" s="22">
        <v>2</v>
      </c>
      <c r="C100" s="23" t="s">
        <v>105</v>
      </c>
      <c r="D100" s="851"/>
      <c r="E100" s="852"/>
      <c r="F100" s="19"/>
      <c r="G100" s="18" t="s">
        <v>1019</v>
      </c>
      <c r="H100" s="62">
        <v>0.23499999999999999</v>
      </c>
      <c r="I100" s="18" t="s">
        <v>1023</v>
      </c>
      <c r="J100" s="17">
        <f t="shared" si="3"/>
        <v>0</v>
      </c>
      <c r="K100" s="9" t="s">
        <v>1025</v>
      </c>
      <c r="M100" s="42"/>
    </row>
    <row r="101" spans="1:13" s="1" customFormat="1" ht="15" customHeight="1">
      <c r="B101" s="22">
        <v>3</v>
      </c>
      <c r="C101" s="23" t="s">
        <v>103</v>
      </c>
      <c r="D101" s="851"/>
      <c r="E101" s="852"/>
      <c r="F101" s="19"/>
      <c r="G101" s="18" t="s">
        <v>1019</v>
      </c>
      <c r="H101" s="62">
        <v>0.28499999999999998</v>
      </c>
      <c r="I101" s="18" t="s">
        <v>1023</v>
      </c>
      <c r="J101" s="17">
        <f t="shared" si="3"/>
        <v>0</v>
      </c>
      <c r="K101" s="9" t="s">
        <v>1026</v>
      </c>
      <c r="M101" s="42"/>
    </row>
    <row r="102" spans="1:13" s="1" customFormat="1" ht="15" customHeight="1">
      <c r="B102" s="21">
        <v>4</v>
      </c>
      <c r="C102" s="20" t="s">
        <v>101</v>
      </c>
      <c r="D102" s="851"/>
      <c r="E102" s="852"/>
      <c r="F102" s="19"/>
      <c r="G102" s="18" t="s">
        <v>1019</v>
      </c>
      <c r="H102" s="62">
        <v>0.316</v>
      </c>
      <c r="I102" s="18" t="s">
        <v>1023</v>
      </c>
      <c r="J102" s="17">
        <f t="shared" si="3"/>
        <v>0</v>
      </c>
      <c r="K102" s="9" t="s">
        <v>1027</v>
      </c>
      <c r="M102" s="42"/>
    </row>
    <row r="103" spans="1:13" s="1" customFormat="1" ht="15" customHeight="1">
      <c r="B103" s="21">
        <v>5</v>
      </c>
      <c r="C103" s="20" t="s">
        <v>99</v>
      </c>
      <c r="D103" s="851"/>
      <c r="E103" s="852"/>
      <c r="F103" s="19"/>
      <c r="G103" s="18" t="s">
        <v>1019</v>
      </c>
      <c r="H103" s="62">
        <v>0.34599999999999997</v>
      </c>
      <c r="I103" s="18" t="s">
        <v>1023</v>
      </c>
      <c r="J103" s="17">
        <f t="shared" si="3"/>
        <v>0</v>
      </c>
      <c r="K103" s="9" t="s">
        <v>1028</v>
      </c>
      <c r="M103" s="42"/>
    </row>
    <row r="104" spans="1:13" s="1" customFormat="1" ht="15" customHeight="1">
      <c r="B104" s="21">
        <v>6</v>
      </c>
      <c r="C104" s="20" t="s">
        <v>97</v>
      </c>
      <c r="D104" s="851"/>
      <c r="E104" s="852"/>
      <c r="F104" s="19"/>
      <c r="G104" s="18" t="s">
        <v>1019</v>
      </c>
      <c r="H104" s="62">
        <v>0.37</v>
      </c>
      <c r="I104" s="18" t="s">
        <v>1023</v>
      </c>
      <c r="J104" s="17">
        <f t="shared" si="3"/>
        <v>0</v>
      </c>
      <c r="K104" s="9" t="s">
        <v>1029</v>
      </c>
      <c r="M104" s="42"/>
    </row>
    <row r="105" spans="1:13" s="1" customFormat="1" ht="15" customHeight="1">
      <c r="B105" s="21">
        <v>7</v>
      </c>
      <c r="C105" s="20" t="s">
        <v>484</v>
      </c>
      <c r="D105" s="851"/>
      <c r="E105" s="852"/>
      <c r="F105" s="19"/>
      <c r="G105" s="18" t="s">
        <v>1019</v>
      </c>
      <c r="H105" s="62">
        <v>0.40500000000000003</v>
      </c>
      <c r="I105" s="18" t="s">
        <v>1023</v>
      </c>
      <c r="J105" s="17">
        <f t="shared" si="3"/>
        <v>0</v>
      </c>
      <c r="K105" s="9" t="s">
        <v>1030</v>
      </c>
      <c r="M105" s="42"/>
    </row>
    <row r="106" spans="1:13" s="1" customFormat="1" ht="15" customHeight="1" thickBot="1">
      <c r="B106" s="21">
        <v>8</v>
      </c>
      <c r="C106" s="20" t="s">
        <v>506</v>
      </c>
      <c r="D106" s="851"/>
      <c r="E106" s="852"/>
      <c r="F106" s="19"/>
      <c r="G106" s="18" t="s">
        <v>1019</v>
      </c>
      <c r="H106" s="62">
        <v>0.432</v>
      </c>
      <c r="I106" s="18" t="s">
        <v>1023</v>
      </c>
      <c r="J106" s="17">
        <f t="shared" si="3"/>
        <v>0</v>
      </c>
      <c r="K106" s="9" t="s">
        <v>1031</v>
      </c>
      <c r="M106" s="42"/>
    </row>
    <row r="107" spans="1:13" s="1" customFormat="1" ht="15" customHeight="1">
      <c r="B107" s="15"/>
      <c r="C107" s="16"/>
      <c r="D107" s="15"/>
      <c r="E107" s="15"/>
      <c r="F107" s="14"/>
      <c r="G107" s="650"/>
      <c r="H107" s="853" t="s">
        <v>1080</v>
      </c>
      <c r="I107" s="854"/>
      <c r="J107" s="11"/>
      <c r="K107" s="9"/>
      <c r="M107" s="42"/>
    </row>
    <row r="108" spans="1:13" s="1" customFormat="1" ht="15" customHeight="1" thickBot="1">
      <c r="B108" s="9"/>
      <c r="C108" s="9"/>
      <c r="D108" s="9"/>
      <c r="E108" s="9"/>
      <c r="F108" s="12"/>
      <c r="G108" s="9"/>
      <c r="H108" s="855" t="s">
        <v>94</v>
      </c>
      <c r="I108" s="856"/>
      <c r="J108" s="10">
        <f>SUM(J99:J106)</f>
        <v>0</v>
      </c>
      <c r="K108" s="9" t="s">
        <v>1081</v>
      </c>
      <c r="L108" s="1" t="s">
        <v>1019</v>
      </c>
      <c r="M108" s="42"/>
    </row>
    <row r="109" spans="1:13" s="1" customFormat="1" ht="18.75" customHeight="1">
      <c r="F109" s="3"/>
      <c r="J109" s="3"/>
      <c r="M109" s="42"/>
    </row>
    <row r="110" spans="1:13" ht="18.75" customHeight="1">
      <c r="A110" s="61" t="s">
        <v>1050</v>
      </c>
      <c r="B110" s="1" t="s">
        <v>269</v>
      </c>
    </row>
    <row r="111" spans="1:13" ht="11.25" customHeight="1">
      <c r="A111" s="50"/>
      <c r="H111" s="72"/>
    </row>
    <row r="112" spans="1:13" ht="15" customHeight="1">
      <c r="A112" s="50"/>
      <c r="B112" s="881" t="s">
        <v>1529</v>
      </c>
      <c r="C112" s="881"/>
      <c r="D112" s="881"/>
      <c r="E112" s="881"/>
      <c r="H112" s="72"/>
    </row>
    <row r="113" spans="1:13" s="1" customFormat="1" ht="15" customHeight="1">
      <c r="A113" s="7"/>
      <c r="B113" s="881"/>
      <c r="C113" s="881"/>
      <c r="D113" s="881"/>
      <c r="E113" s="881"/>
      <c r="F113" s="3"/>
      <c r="H113" s="71" t="s">
        <v>161</v>
      </c>
      <c r="J113" s="3"/>
      <c r="M113" s="42"/>
    </row>
    <row r="114" spans="1:13" s="1" customFormat="1" ht="18.75" customHeight="1">
      <c r="A114" s="7"/>
      <c r="B114" s="881"/>
      <c r="C114" s="881"/>
      <c r="D114" s="881"/>
      <c r="E114" s="881"/>
      <c r="F114" s="19"/>
      <c r="G114" s="6" t="s">
        <v>1019</v>
      </c>
      <c r="H114" s="70">
        <v>0.8</v>
      </c>
      <c r="I114" s="6" t="s">
        <v>1023</v>
      </c>
      <c r="J114" s="17">
        <f>ROUND(F114*H114,0)</f>
        <v>0</v>
      </c>
      <c r="K114" s="9" t="s">
        <v>1082</v>
      </c>
      <c r="L114" s="1" t="s">
        <v>1019</v>
      </c>
      <c r="M114" s="42"/>
    </row>
    <row r="115" spans="1:13" s="1" customFormat="1" ht="10.5" customHeight="1">
      <c r="F115" s="3"/>
      <c r="J115" s="69" t="s">
        <v>160</v>
      </c>
      <c r="M115" s="42"/>
    </row>
    <row r="116" spans="1:13" s="1" customFormat="1" ht="18.75" customHeight="1">
      <c r="F116" s="3"/>
      <c r="J116" s="69"/>
      <c r="M116" s="42"/>
    </row>
    <row r="117" spans="1:13" s="66" customFormat="1" ht="18.75" customHeight="1">
      <c r="A117" s="5" t="s">
        <v>1053</v>
      </c>
      <c r="B117" s="2" t="s">
        <v>268</v>
      </c>
      <c r="F117" s="68"/>
      <c r="J117" s="68"/>
      <c r="M117" s="67"/>
    </row>
    <row r="118" spans="1:13" ht="11.25" customHeight="1">
      <c r="A118" s="50"/>
    </row>
    <row r="119" spans="1:13" ht="18.75" customHeight="1">
      <c r="A119" s="50"/>
      <c r="B119" s="858" t="s">
        <v>265</v>
      </c>
      <c r="C119" s="859"/>
      <c r="D119" s="858" t="s">
        <v>111</v>
      </c>
      <c r="E119" s="859"/>
      <c r="F119" s="64" t="s">
        <v>264</v>
      </c>
      <c r="G119" s="33"/>
      <c r="H119" s="33" t="s">
        <v>109</v>
      </c>
      <c r="I119" s="33"/>
      <c r="J119" s="32" t="s">
        <v>3</v>
      </c>
      <c r="K119" s="9"/>
    </row>
    <row r="120" spans="1:13" ht="15" customHeight="1">
      <c r="A120" s="50"/>
      <c r="B120" s="31"/>
      <c r="C120" s="30"/>
      <c r="D120" s="29"/>
      <c r="E120" s="28"/>
      <c r="F120" s="27"/>
      <c r="G120" s="25"/>
      <c r="H120" s="25"/>
      <c r="I120" s="25"/>
      <c r="J120" s="24" t="s">
        <v>1022</v>
      </c>
      <c r="K120" s="9"/>
    </row>
    <row r="121" spans="1:13" s="1" customFormat="1" ht="15" customHeight="1">
      <c r="B121" s="22">
        <v>1</v>
      </c>
      <c r="C121" s="23" t="s">
        <v>105</v>
      </c>
      <c r="D121" s="851"/>
      <c r="E121" s="852"/>
      <c r="F121" s="19"/>
      <c r="G121" s="18" t="s">
        <v>1019</v>
      </c>
      <c r="H121" s="47">
        <v>7.9000000000000001E-2</v>
      </c>
      <c r="I121" s="18" t="s">
        <v>1023</v>
      </c>
      <c r="J121" s="17">
        <f t="shared" ref="J121:J129" si="4">ROUND(F121*H121,0)</f>
        <v>0</v>
      </c>
      <c r="K121" s="9" t="s">
        <v>1024</v>
      </c>
      <c r="M121" s="42"/>
    </row>
    <row r="122" spans="1:13" s="1" customFormat="1" ht="15" customHeight="1">
      <c r="B122" s="22">
        <v>2</v>
      </c>
      <c r="C122" s="23" t="s">
        <v>103</v>
      </c>
      <c r="D122" s="851"/>
      <c r="E122" s="852"/>
      <c r="F122" s="19"/>
      <c r="G122" s="18" t="s">
        <v>1019</v>
      </c>
      <c r="H122" s="47">
        <v>0.09</v>
      </c>
      <c r="I122" s="18" t="s">
        <v>1023</v>
      </c>
      <c r="J122" s="17">
        <f t="shared" si="4"/>
        <v>0</v>
      </c>
      <c r="K122" s="9" t="s">
        <v>1025</v>
      </c>
      <c r="M122" s="42"/>
    </row>
    <row r="123" spans="1:13" s="1" customFormat="1" ht="15" customHeight="1">
      <c r="B123" s="21">
        <v>3</v>
      </c>
      <c r="C123" s="20" t="s">
        <v>101</v>
      </c>
      <c r="D123" s="851"/>
      <c r="E123" s="852"/>
      <c r="F123" s="19"/>
      <c r="G123" s="18" t="s">
        <v>1019</v>
      </c>
      <c r="H123" s="47">
        <v>0.1</v>
      </c>
      <c r="I123" s="18" t="s">
        <v>1023</v>
      </c>
      <c r="J123" s="17">
        <f t="shared" si="4"/>
        <v>0</v>
      </c>
      <c r="K123" s="9" t="s">
        <v>1026</v>
      </c>
      <c r="M123" s="42"/>
    </row>
    <row r="124" spans="1:13" s="1" customFormat="1" ht="15" customHeight="1">
      <c r="B124" s="65">
        <v>4</v>
      </c>
      <c r="C124" s="41" t="s">
        <v>97</v>
      </c>
      <c r="D124" s="851"/>
      <c r="E124" s="852"/>
      <c r="F124" s="19"/>
      <c r="G124" s="18" t="s">
        <v>1019</v>
      </c>
      <c r="H124" s="47">
        <v>0.12</v>
      </c>
      <c r="I124" s="18" t="s">
        <v>1023</v>
      </c>
      <c r="J124" s="17">
        <f t="shared" si="4"/>
        <v>0</v>
      </c>
      <c r="K124" s="9" t="s">
        <v>1027</v>
      </c>
      <c r="M124" s="42"/>
    </row>
    <row r="125" spans="1:13" s="1" customFormat="1" ht="15" customHeight="1">
      <c r="B125" s="65">
        <v>5</v>
      </c>
      <c r="C125" s="41" t="s">
        <v>484</v>
      </c>
      <c r="D125" s="851"/>
      <c r="E125" s="852"/>
      <c r="F125" s="19"/>
      <c r="G125" s="18" t="s">
        <v>1019</v>
      </c>
      <c r="H125" s="47">
        <v>0.128</v>
      </c>
      <c r="I125" s="18" t="s">
        <v>1023</v>
      </c>
      <c r="J125" s="17">
        <f t="shared" si="4"/>
        <v>0</v>
      </c>
      <c r="K125" s="9" t="s">
        <v>1028</v>
      </c>
      <c r="M125" s="42"/>
    </row>
    <row r="126" spans="1:13" s="1" customFormat="1" ht="15" customHeight="1">
      <c r="B126" s="65">
        <v>6</v>
      </c>
      <c r="C126" s="41" t="s">
        <v>506</v>
      </c>
      <c r="D126" s="851"/>
      <c r="E126" s="852"/>
      <c r="F126" s="19"/>
      <c r="G126" s="18" t="s">
        <v>1019</v>
      </c>
      <c r="H126" s="47">
        <v>0.13700000000000001</v>
      </c>
      <c r="I126" s="18" t="s">
        <v>1023</v>
      </c>
      <c r="J126" s="17">
        <f t="shared" si="4"/>
        <v>0</v>
      </c>
      <c r="K126" s="9" t="s">
        <v>1029</v>
      </c>
      <c r="M126" s="42" t="s">
        <v>1083</v>
      </c>
    </row>
    <row r="127" spans="1:13" s="1" customFormat="1" ht="15" customHeight="1">
      <c r="B127" s="65">
        <v>7</v>
      </c>
      <c r="C127" s="41" t="s">
        <v>583</v>
      </c>
      <c r="D127" s="851"/>
      <c r="E127" s="852"/>
      <c r="F127" s="19"/>
      <c r="G127" s="18" t="s">
        <v>1019</v>
      </c>
      <c r="H127" s="47">
        <v>0.14599999999999999</v>
      </c>
      <c r="I127" s="18" t="s">
        <v>1023</v>
      </c>
      <c r="J127" s="17">
        <f t="shared" si="4"/>
        <v>0</v>
      </c>
      <c r="K127" s="9" t="s">
        <v>1030</v>
      </c>
      <c r="M127" s="42"/>
    </row>
    <row r="128" spans="1:13" s="1" customFormat="1" ht="15" customHeight="1">
      <c r="B128" s="65">
        <v>8</v>
      </c>
      <c r="C128" s="41" t="s">
        <v>649</v>
      </c>
      <c r="D128" s="851"/>
      <c r="E128" s="852"/>
      <c r="F128" s="19"/>
      <c r="G128" s="18" t="s">
        <v>1019</v>
      </c>
      <c r="H128" s="47">
        <v>0.154</v>
      </c>
      <c r="I128" s="18" t="s">
        <v>1023</v>
      </c>
      <c r="J128" s="17">
        <f t="shared" si="4"/>
        <v>0</v>
      </c>
      <c r="K128" s="9" t="s">
        <v>1031</v>
      </c>
      <c r="M128" s="42"/>
    </row>
    <row r="129" spans="1:13" s="1" customFormat="1" ht="15" customHeight="1">
      <c r="B129" s="65">
        <v>9</v>
      </c>
      <c r="C129" s="41" t="s">
        <v>712</v>
      </c>
      <c r="D129" s="851"/>
      <c r="E129" s="852"/>
      <c r="F129" s="19"/>
      <c r="G129" s="18" t="s">
        <v>1019</v>
      </c>
      <c r="H129" s="47">
        <v>0.16200000000000001</v>
      </c>
      <c r="I129" s="18" t="s">
        <v>1023</v>
      </c>
      <c r="J129" s="17">
        <f t="shared" si="4"/>
        <v>0</v>
      </c>
      <c r="K129" s="9" t="s">
        <v>1032</v>
      </c>
      <c r="M129" s="42"/>
    </row>
    <row r="130" spans="1:13" s="1" customFormat="1" ht="15" customHeight="1">
      <c r="B130" s="65">
        <v>10</v>
      </c>
      <c r="C130" s="41" t="s">
        <v>788</v>
      </c>
      <c r="D130" s="851"/>
      <c r="E130" s="852"/>
      <c r="F130" s="19"/>
      <c r="G130" s="18" t="s">
        <v>1019</v>
      </c>
      <c r="H130" s="47">
        <v>0.17199999999999999</v>
      </c>
      <c r="I130" s="18" t="s">
        <v>1023</v>
      </c>
      <c r="J130" s="17">
        <f>ROUND(F130*H130,0)</f>
        <v>0</v>
      </c>
      <c r="K130" s="9" t="s">
        <v>1033</v>
      </c>
      <c r="M130" s="42"/>
    </row>
    <row r="131" spans="1:13" s="1" customFormat="1" ht="15" customHeight="1" thickBot="1">
      <c r="B131" s="65">
        <v>11</v>
      </c>
      <c r="C131" s="41" t="s">
        <v>832</v>
      </c>
      <c r="D131" s="851"/>
      <c r="E131" s="852"/>
      <c r="F131" s="19"/>
      <c r="G131" s="18" t="s">
        <v>1019</v>
      </c>
      <c r="H131" s="47">
        <v>0.20300000000000001</v>
      </c>
      <c r="I131" s="18" t="s">
        <v>1023</v>
      </c>
      <c r="J131" s="17">
        <f>ROUND(F131*H131,0)</f>
        <v>0</v>
      </c>
      <c r="K131" s="9" t="s">
        <v>1034</v>
      </c>
      <c r="M131" s="42"/>
    </row>
    <row r="132" spans="1:13" s="1" customFormat="1" ht="15" customHeight="1">
      <c r="B132" s="15"/>
      <c r="C132" s="16"/>
      <c r="D132" s="15"/>
      <c r="E132" s="15"/>
      <c r="F132" s="14"/>
      <c r="G132" s="650"/>
      <c r="H132" s="853" t="s">
        <v>1059</v>
      </c>
      <c r="I132" s="854"/>
      <c r="J132" s="11"/>
      <c r="K132" s="9"/>
      <c r="M132" s="42"/>
    </row>
    <row r="133" spans="1:13" s="1" customFormat="1" ht="15" customHeight="1" thickBot="1">
      <c r="B133" s="9"/>
      <c r="C133" s="9"/>
      <c r="D133" s="9"/>
      <c r="E133" s="9"/>
      <c r="F133" s="12"/>
      <c r="G133" s="9"/>
      <c r="H133" s="855" t="s">
        <v>94</v>
      </c>
      <c r="I133" s="856"/>
      <c r="J133" s="10">
        <f>SUM(J121:J131)</f>
        <v>0</v>
      </c>
      <c r="K133" s="9" t="s">
        <v>1084</v>
      </c>
      <c r="L133" s="1" t="s">
        <v>1019</v>
      </c>
      <c r="M133" s="42"/>
    </row>
    <row r="134" spans="1:13" s="1" customFormat="1" ht="18.75" customHeight="1">
      <c r="F134" s="3"/>
      <c r="J134" s="3"/>
      <c r="M134" s="42"/>
    </row>
    <row r="135" spans="1:13" ht="18.75" customHeight="1">
      <c r="A135" s="7" t="s">
        <v>1056</v>
      </c>
      <c r="B135" s="1" t="s">
        <v>835</v>
      </c>
    </row>
    <row r="136" spans="1:13" ht="11.25" customHeight="1">
      <c r="A136" s="50"/>
    </row>
    <row r="137" spans="1:13" ht="18.75" customHeight="1">
      <c r="A137" s="50"/>
      <c r="B137" s="858" t="s">
        <v>265</v>
      </c>
      <c r="C137" s="859"/>
      <c r="D137" s="858" t="s">
        <v>111</v>
      </c>
      <c r="E137" s="859"/>
      <c r="F137" s="64" t="s">
        <v>264</v>
      </c>
      <c r="G137" s="33"/>
      <c r="H137" s="33" t="s">
        <v>109</v>
      </c>
      <c r="I137" s="33"/>
      <c r="J137" s="32" t="s">
        <v>3</v>
      </c>
      <c r="K137" s="9"/>
    </row>
    <row r="138" spans="1:13" ht="15" customHeight="1">
      <c r="A138" s="50"/>
      <c r="B138" s="31"/>
      <c r="C138" s="30"/>
      <c r="D138" s="29"/>
      <c r="E138" s="28"/>
      <c r="F138" s="27"/>
      <c r="G138" s="25"/>
      <c r="H138" s="25"/>
      <c r="I138" s="25"/>
      <c r="J138" s="63" t="s">
        <v>1022</v>
      </c>
      <c r="K138" s="9"/>
    </row>
    <row r="139" spans="1:13" s="1" customFormat="1" ht="15" customHeight="1">
      <c r="B139" s="21">
        <v>1</v>
      </c>
      <c r="C139" s="20" t="s">
        <v>650</v>
      </c>
      <c r="D139" s="851"/>
      <c r="E139" s="852"/>
      <c r="F139" s="19"/>
      <c r="G139" s="18" t="s">
        <v>1019</v>
      </c>
      <c r="H139" s="47">
        <v>0.16500000000000001</v>
      </c>
      <c r="I139" s="649" t="s">
        <v>1023</v>
      </c>
      <c r="J139" s="17">
        <f>ROUND(F139*H139,0)</f>
        <v>0</v>
      </c>
      <c r="K139" s="9" t="s">
        <v>1024</v>
      </c>
      <c r="L139" s="637"/>
      <c r="M139" s="42"/>
    </row>
    <row r="140" spans="1:13" s="1" customFormat="1" ht="15" customHeight="1">
      <c r="B140" s="21">
        <v>2</v>
      </c>
      <c r="C140" s="20" t="s">
        <v>712</v>
      </c>
      <c r="D140" s="851"/>
      <c r="E140" s="852"/>
      <c r="F140" s="19"/>
      <c r="G140" s="18" t="s">
        <v>1019</v>
      </c>
      <c r="H140" s="47">
        <v>0.24299999999999999</v>
      </c>
      <c r="I140" s="18" t="s">
        <v>1023</v>
      </c>
      <c r="J140" s="536">
        <f>ROUND(F140*H140,0)</f>
        <v>0</v>
      </c>
      <c r="K140" s="9" t="s">
        <v>1025</v>
      </c>
      <c r="M140" s="42"/>
    </row>
    <row r="141" spans="1:13" s="1" customFormat="1" ht="15" customHeight="1" thickBot="1">
      <c r="B141" s="21">
        <v>3</v>
      </c>
      <c r="C141" s="20" t="s">
        <v>788</v>
      </c>
      <c r="D141" s="851"/>
      <c r="E141" s="852"/>
      <c r="F141" s="19"/>
      <c r="G141" s="18" t="s">
        <v>1019</v>
      </c>
      <c r="H141" s="47">
        <v>0.25800000000000001</v>
      </c>
      <c r="I141" s="18" t="s">
        <v>1023</v>
      </c>
      <c r="J141" s="536">
        <f>ROUND(F141*H141,0)</f>
        <v>0</v>
      </c>
      <c r="K141" s="9" t="s">
        <v>1026</v>
      </c>
      <c r="M141" s="42"/>
    </row>
    <row r="142" spans="1:13" s="1" customFormat="1" ht="15" customHeight="1">
      <c r="B142" s="15"/>
      <c r="C142" s="16"/>
      <c r="D142" s="15"/>
      <c r="E142" s="15"/>
      <c r="F142" s="14"/>
      <c r="G142" s="650"/>
      <c r="H142" s="853" t="s">
        <v>1054</v>
      </c>
      <c r="I142" s="854"/>
      <c r="J142" s="11"/>
      <c r="K142" s="9"/>
      <c r="M142" s="42"/>
    </row>
    <row r="143" spans="1:13" s="1" customFormat="1" ht="15" customHeight="1" thickBot="1">
      <c r="B143" s="9"/>
      <c r="C143" s="9"/>
      <c r="D143" s="9"/>
      <c r="E143" s="9"/>
      <c r="F143" s="12"/>
      <c r="G143" s="9"/>
      <c r="H143" s="855" t="s">
        <v>94</v>
      </c>
      <c r="I143" s="856"/>
      <c r="J143" s="10">
        <f>SUM(J139:J141)</f>
        <v>0</v>
      </c>
      <c r="K143" s="9" t="s">
        <v>1085</v>
      </c>
      <c r="L143" s="1" t="s">
        <v>1019</v>
      </c>
      <c r="M143" s="42"/>
    </row>
    <row r="144" spans="1:13" s="1" customFormat="1" ht="18.75" customHeight="1">
      <c r="F144" s="3"/>
      <c r="J144" s="3"/>
      <c r="M144" s="42"/>
    </row>
    <row r="145" spans="1:13" ht="18.75" customHeight="1">
      <c r="A145" s="61" t="s">
        <v>1058</v>
      </c>
      <c r="B145" s="1" t="s">
        <v>267</v>
      </c>
    </row>
    <row r="146" spans="1:13" ht="11.25" customHeight="1">
      <c r="A146" s="50"/>
    </row>
    <row r="147" spans="1:13" ht="18.75" customHeight="1">
      <c r="A147" s="50"/>
      <c r="B147" s="858" t="s">
        <v>265</v>
      </c>
      <c r="C147" s="859"/>
      <c r="D147" s="858" t="s">
        <v>111</v>
      </c>
      <c r="E147" s="859"/>
      <c r="F147" s="64" t="s">
        <v>264</v>
      </c>
      <c r="G147" s="33"/>
      <c r="H147" s="33" t="s">
        <v>109</v>
      </c>
      <c r="I147" s="33"/>
      <c r="J147" s="32" t="s">
        <v>3</v>
      </c>
      <c r="K147" s="9"/>
    </row>
    <row r="148" spans="1:13" ht="15" customHeight="1">
      <c r="A148" s="50"/>
      <c r="B148" s="31"/>
      <c r="C148" s="30"/>
      <c r="D148" s="29"/>
      <c r="E148" s="28"/>
      <c r="F148" s="27"/>
      <c r="G148" s="25"/>
      <c r="H148" s="25"/>
      <c r="I148" s="25"/>
      <c r="J148" s="24" t="s">
        <v>1022</v>
      </c>
      <c r="K148" s="9"/>
    </row>
    <row r="149" spans="1:13" s="1" customFormat="1" ht="15" customHeight="1">
      <c r="B149" s="22">
        <v>1</v>
      </c>
      <c r="C149" s="23" t="s">
        <v>651</v>
      </c>
      <c r="D149" s="851"/>
      <c r="E149" s="852"/>
      <c r="F149" s="19"/>
      <c r="G149" s="18" t="s">
        <v>1019</v>
      </c>
      <c r="H149" s="47">
        <v>0.17899999999999999</v>
      </c>
      <c r="I149" s="18" t="s">
        <v>1023</v>
      </c>
      <c r="J149" s="17">
        <f>ROUND(F149*H149,0)</f>
        <v>0</v>
      </c>
      <c r="K149" s="9" t="s">
        <v>1024</v>
      </c>
      <c r="M149" s="42"/>
    </row>
    <row r="150" spans="1:13" s="1" customFormat="1" ht="15" customHeight="1" thickBot="1">
      <c r="B150" s="21">
        <v>2</v>
      </c>
      <c r="C150" s="20" t="s">
        <v>650</v>
      </c>
      <c r="D150" s="851"/>
      <c r="E150" s="852"/>
      <c r="F150" s="19"/>
      <c r="G150" s="18" t="s">
        <v>1019</v>
      </c>
      <c r="H150" s="47">
        <v>0.22</v>
      </c>
      <c r="I150" s="18" t="s">
        <v>1023</v>
      </c>
      <c r="J150" s="17">
        <f>ROUND(F150*H150,0)</f>
        <v>0</v>
      </c>
      <c r="K150" s="9" t="s">
        <v>1025</v>
      </c>
      <c r="M150" s="42"/>
    </row>
    <row r="151" spans="1:13" s="1" customFormat="1" ht="15" customHeight="1">
      <c r="B151" s="15"/>
      <c r="C151" s="16"/>
      <c r="D151" s="15"/>
      <c r="E151" s="15"/>
      <c r="F151" s="14"/>
      <c r="G151" s="650"/>
      <c r="H151" s="853" t="s">
        <v>1086</v>
      </c>
      <c r="I151" s="854"/>
      <c r="J151" s="11"/>
      <c r="K151" s="9"/>
      <c r="M151" s="42"/>
    </row>
    <row r="152" spans="1:13" s="1" customFormat="1" ht="15" customHeight="1" thickBot="1">
      <c r="B152" s="9"/>
      <c r="C152" s="9"/>
      <c r="D152" s="9"/>
      <c r="E152" s="9"/>
      <c r="F152" s="12"/>
      <c r="G152" s="9"/>
      <c r="H152" s="855" t="s">
        <v>94</v>
      </c>
      <c r="I152" s="856"/>
      <c r="J152" s="10">
        <f>SUM(J149:J150)</f>
        <v>0</v>
      </c>
      <c r="K152" s="9" t="s">
        <v>1060</v>
      </c>
      <c r="L152" s="1" t="s">
        <v>1019</v>
      </c>
      <c r="M152" s="42"/>
    </row>
    <row r="153" spans="1:13" s="1" customFormat="1" ht="18.75" customHeight="1">
      <c r="F153" s="3"/>
      <c r="J153" s="3"/>
      <c r="M153" s="42"/>
    </row>
    <row r="154" spans="1:13" ht="18.75" customHeight="1">
      <c r="A154" s="61" t="s">
        <v>1087</v>
      </c>
      <c r="B154" s="1" t="s">
        <v>266</v>
      </c>
    </row>
    <row r="155" spans="1:13" ht="11.25" customHeight="1">
      <c r="A155" s="50"/>
    </row>
    <row r="156" spans="1:13" ht="18.75" customHeight="1">
      <c r="A156" s="50"/>
      <c r="B156" s="858" t="s">
        <v>265</v>
      </c>
      <c r="C156" s="859"/>
      <c r="D156" s="858" t="s">
        <v>111</v>
      </c>
      <c r="E156" s="859"/>
      <c r="F156" s="64" t="s">
        <v>264</v>
      </c>
      <c r="G156" s="33"/>
      <c r="H156" s="33" t="s">
        <v>109</v>
      </c>
      <c r="I156" s="33"/>
      <c r="J156" s="32" t="s">
        <v>3</v>
      </c>
      <c r="K156" s="9"/>
    </row>
    <row r="157" spans="1:13" ht="15" customHeight="1">
      <c r="A157" s="50"/>
      <c r="B157" s="31"/>
      <c r="C157" s="30"/>
      <c r="D157" s="29"/>
      <c r="E157" s="28"/>
      <c r="F157" s="27"/>
      <c r="G157" s="25"/>
      <c r="H157" s="25"/>
      <c r="I157" s="25"/>
      <c r="J157" s="63" t="s">
        <v>1022</v>
      </c>
      <c r="K157" s="9"/>
    </row>
    <row r="158" spans="1:13" s="1" customFormat="1" ht="15" customHeight="1">
      <c r="B158" s="21">
        <v>1</v>
      </c>
      <c r="C158" s="20" t="s">
        <v>650</v>
      </c>
      <c r="D158" s="851"/>
      <c r="E158" s="852"/>
      <c r="F158" s="19"/>
      <c r="G158" s="18" t="s">
        <v>1019</v>
      </c>
      <c r="H158" s="62">
        <v>0.27500000000000002</v>
      </c>
      <c r="I158" s="649" t="s">
        <v>1023</v>
      </c>
      <c r="J158" s="17">
        <f>ROUND(F158*H158,0)</f>
        <v>0</v>
      </c>
      <c r="K158" s="9" t="s">
        <v>1024</v>
      </c>
      <c r="M158" s="42"/>
    </row>
    <row r="159" spans="1:13" s="1" customFormat="1" ht="15" customHeight="1">
      <c r="B159" s="21">
        <v>2</v>
      </c>
      <c r="C159" s="20" t="s">
        <v>712</v>
      </c>
      <c r="D159" s="851"/>
      <c r="E159" s="852"/>
      <c r="F159" s="19"/>
      <c r="G159" s="18" t="s">
        <v>1019</v>
      </c>
      <c r="H159" s="62">
        <v>0.40600000000000003</v>
      </c>
      <c r="I159" s="649" t="s">
        <v>1023</v>
      </c>
      <c r="J159" s="17">
        <f>ROUND(F159*H159,0)</f>
        <v>0</v>
      </c>
      <c r="K159" s="9" t="s">
        <v>1025</v>
      </c>
      <c r="M159" s="42"/>
    </row>
    <row r="160" spans="1:13" s="1" customFormat="1" ht="15" customHeight="1" thickBot="1">
      <c r="B160" s="21">
        <v>3</v>
      </c>
      <c r="C160" s="20" t="s">
        <v>1088</v>
      </c>
      <c r="D160" s="851"/>
      <c r="E160" s="852"/>
      <c r="F160" s="19"/>
      <c r="G160" s="18" t="s">
        <v>1019</v>
      </c>
      <c r="H160" s="62">
        <v>0.5</v>
      </c>
      <c r="I160" s="649" t="s">
        <v>1023</v>
      </c>
      <c r="J160" s="17">
        <f>ROUND(F160*H160,0)</f>
        <v>0</v>
      </c>
      <c r="K160" s="9" t="s">
        <v>1026</v>
      </c>
      <c r="M160" s="42"/>
    </row>
    <row r="161" spans="1:13" s="1" customFormat="1" ht="15" customHeight="1">
      <c r="B161" s="15"/>
      <c r="C161" s="16"/>
      <c r="D161" s="15"/>
      <c r="E161" s="15"/>
      <c r="F161" s="14"/>
      <c r="G161" s="650"/>
      <c r="H161" s="853" t="s">
        <v>1054</v>
      </c>
      <c r="I161" s="854"/>
      <c r="J161" s="11"/>
      <c r="K161" s="9"/>
      <c r="M161" s="42"/>
    </row>
    <row r="162" spans="1:13" s="1" customFormat="1" ht="15" customHeight="1" thickBot="1">
      <c r="B162" s="9"/>
      <c r="C162" s="9"/>
      <c r="D162" s="9"/>
      <c r="E162" s="9"/>
      <c r="F162" s="12"/>
      <c r="G162" s="9"/>
      <c r="H162" s="855" t="s">
        <v>94</v>
      </c>
      <c r="I162" s="856"/>
      <c r="J162" s="10">
        <f>SUM(J158:J160)</f>
        <v>0</v>
      </c>
      <c r="K162" s="9" t="s">
        <v>507</v>
      </c>
      <c r="L162" s="1" t="s">
        <v>1019</v>
      </c>
      <c r="M162" s="42"/>
    </row>
    <row r="163" spans="1:13" s="1" customFormat="1" ht="15" customHeight="1">
      <c r="F163" s="3"/>
      <c r="J163" s="3"/>
      <c r="M163" s="42"/>
    </row>
    <row r="164" spans="1:13" s="1" customFormat="1" ht="18.75" customHeight="1">
      <c r="F164" s="3"/>
      <c r="J164" s="3"/>
      <c r="M164" s="42"/>
    </row>
    <row r="165" spans="1:13" s="1" customFormat="1" ht="15" customHeight="1">
      <c r="A165" s="9" t="s">
        <v>1530</v>
      </c>
      <c r="B165" s="9"/>
      <c r="F165" s="3"/>
      <c r="J165" s="3"/>
      <c r="M165" s="42"/>
    </row>
    <row r="166" spans="1:13" s="1" customFormat="1" ht="15" customHeight="1">
      <c r="A166" s="9" t="s">
        <v>1531</v>
      </c>
      <c r="F166" s="3"/>
      <c r="J166" s="3"/>
      <c r="M166" s="42"/>
    </row>
    <row r="167" spans="1:13" s="9" customFormat="1" ht="15" customHeight="1">
      <c r="A167" s="9" t="s">
        <v>1532</v>
      </c>
      <c r="F167" s="12"/>
      <c r="J167" s="12"/>
      <c r="M167" s="15"/>
    </row>
    <row r="168" spans="1:13" s="9" customFormat="1" ht="15" customHeight="1">
      <c r="A168" s="9" t="s">
        <v>1089</v>
      </c>
      <c r="F168" s="12"/>
      <c r="J168" s="12"/>
      <c r="M168" s="15"/>
    </row>
    <row r="169" spans="1:13" s="9" customFormat="1" ht="15" customHeight="1">
      <c r="F169" s="12"/>
      <c r="J169" s="12"/>
      <c r="M169" s="15"/>
    </row>
    <row r="170" spans="1:13" s="1" customFormat="1" ht="18.75" customHeight="1">
      <c r="F170" s="3"/>
      <c r="J170" s="3"/>
      <c r="M170" s="42"/>
    </row>
    <row r="171" spans="1:13" ht="18.75" customHeight="1">
      <c r="A171" s="7">
        <v>12</v>
      </c>
      <c r="B171" s="1" t="s">
        <v>263</v>
      </c>
    </row>
    <row r="172" spans="1:13" ht="11.25" customHeight="1">
      <c r="A172" s="50"/>
    </row>
    <row r="173" spans="1:13" ht="18.75" customHeight="1">
      <c r="A173" s="50"/>
      <c r="B173" s="858" t="s">
        <v>112</v>
      </c>
      <c r="C173" s="859"/>
      <c r="D173" s="858" t="s">
        <v>111</v>
      </c>
      <c r="E173" s="859"/>
      <c r="F173" s="32" t="s">
        <v>110</v>
      </c>
      <c r="G173" s="33"/>
      <c r="H173" s="33" t="s">
        <v>109</v>
      </c>
      <c r="I173" s="33"/>
      <c r="J173" s="32" t="s">
        <v>3</v>
      </c>
      <c r="K173" s="9"/>
    </row>
    <row r="174" spans="1:13" ht="15" customHeight="1">
      <c r="A174" s="50"/>
      <c r="B174" s="31"/>
      <c r="C174" s="30"/>
      <c r="D174" s="29"/>
      <c r="E174" s="28"/>
      <c r="F174" s="27"/>
      <c r="G174" s="25"/>
      <c r="H174" s="25"/>
      <c r="I174" s="25"/>
      <c r="J174" s="24" t="s">
        <v>1022</v>
      </c>
      <c r="K174" s="9"/>
    </row>
    <row r="175" spans="1:13" s="1" customFormat="1" ht="15" customHeight="1">
      <c r="B175" s="22">
        <v>1</v>
      </c>
      <c r="C175" s="23" t="s">
        <v>651</v>
      </c>
      <c r="D175" s="851"/>
      <c r="E175" s="852"/>
      <c r="F175" s="19"/>
      <c r="G175" s="18" t="s">
        <v>1019</v>
      </c>
      <c r="H175" s="47">
        <v>0.22800000000000001</v>
      </c>
      <c r="I175" s="18" t="s">
        <v>1023</v>
      </c>
      <c r="J175" s="17">
        <f t="shared" ref="J175:J180" si="5">ROUND(F175*H175,0)</f>
        <v>0</v>
      </c>
      <c r="K175" s="9" t="s">
        <v>1024</v>
      </c>
      <c r="M175" s="42"/>
    </row>
    <row r="176" spans="1:13" s="1" customFormat="1" ht="15" customHeight="1">
      <c r="B176" s="21">
        <v>2</v>
      </c>
      <c r="C176" s="20" t="s">
        <v>101</v>
      </c>
      <c r="D176" s="851"/>
      <c r="E176" s="852"/>
      <c r="F176" s="19"/>
      <c r="G176" s="18" t="s">
        <v>1019</v>
      </c>
      <c r="H176" s="47">
        <v>0.253</v>
      </c>
      <c r="I176" s="18" t="s">
        <v>1023</v>
      </c>
      <c r="J176" s="17">
        <f t="shared" si="5"/>
        <v>0</v>
      </c>
      <c r="K176" s="9" t="s">
        <v>1025</v>
      </c>
      <c r="M176" s="42"/>
    </row>
    <row r="177" spans="1:13" s="1" customFormat="1" ht="15" customHeight="1">
      <c r="B177" s="21">
        <v>3</v>
      </c>
      <c r="C177" s="20" t="s">
        <v>99</v>
      </c>
      <c r="D177" s="851"/>
      <c r="E177" s="852"/>
      <c r="F177" s="19"/>
      <c r="G177" s="18" t="s">
        <v>1019</v>
      </c>
      <c r="H177" s="47">
        <v>0.27700000000000002</v>
      </c>
      <c r="I177" s="18" t="s">
        <v>1023</v>
      </c>
      <c r="J177" s="17">
        <f t="shared" si="5"/>
        <v>0</v>
      </c>
      <c r="K177" s="9" t="s">
        <v>1026</v>
      </c>
      <c r="M177" s="42"/>
    </row>
    <row r="178" spans="1:13" s="1" customFormat="1" ht="15" customHeight="1">
      <c r="B178" s="21">
        <v>4</v>
      </c>
      <c r="C178" s="20" t="s">
        <v>97</v>
      </c>
      <c r="D178" s="851"/>
      <c r="E178" s="852"/>
      <c r="F178" s="19"/>
      <c r="G178" s="18" t="s">
        <v>1019</v>
      </c>
      <c r="H178" s="47">
        <v>0.29599999999999999</v>
      </c>
      <c r="I178" s="18" t="s">
        <v>1023</v>
      </c>
      <c r="J178" s="17">
        <f t="shared" si="5"/>
        <v>0</v>
      </c>
      <c r="K178" s="9" t="s">
        <v>1027</v>
      </c>
      <c r="M178" s="42"/>
    </row>
    <row r="179" spans="1:13" s="1" customFormat="1" ht="15" customHeight="1">
      <c r="B179" s="21">
        <v>5</v>
      </c>
      <c r="C179" s="20" t="s">
        <v>484</v>
      </c>
      <c r="D179" s="851"/>
      <c r="E179" s="852"/>
      <c r="F179" s="19"/>
      <c r="G179" s="18" t="s">
        <v>1019</v>
      </c>
      <c r="H179" s="47">
        <v>0.32400000000000001</v>
      </c>
      <c r="I179" s="18" t="s">
        <v>1023</v>
      </c>
      <c r="J179" s="17">
        <f t="shared" si="5"/>
        <v>0</v>
      </c>
      <c r="K179" s="9" t="s">
        <v>1028</v>
      </c>
      <c r="M179" s="42"/>
    </row>
    <row r="180" spans="1:13" s="1" customFormat="1" ht="15" customHeight="1" thickBot="1">
      <c r="B180" s="21">
        <v>6</v>
      </c>
      <c r="C180" s="20" t="s">
        <v>506</v>
      </c>
      <c r="D180" s="851"/>
      <c r="E180" s="852"/>
      <c r="F180" s="19"/>
      <c r="G180" s="18" t="s">
        <v>1019</v>
      </c>
      <c r="H180" s="47">
        <v>0.34499999999999997</v>
      </c>
      <c r="I180" s="18" t="s">
        <v>1023</v>
      </c>
      <c r="J180" s="17">
        <f t="shared" si="5"/>
        <v>0</v>
      </c>
      <c r="K180" s="9" t="s">
        <v>1029</v>
      </c>
      <c r="M180" s="42"/>
    </row>
    <row r="181" spans="1:13" s="1" customFormat="1" ht="15" customHeight="1">
      <c r="B181" s="15"/>
      <c r="C181" s="16"/>
      <c r="D181" s="15"/>
      <c r="E181" s="15"/>
      <c r="F181" s="14"/>
      <c r="G181" s="650"/>
      <c r="H181" s="853" t="s">
        <v>1090</v>
      </c>
      <c r="I181" s="854"/>
      <c r="J181" s="11"/>
      <c r="K181" s="9"/>
      <c r="M181" s="42"/>
    </row>
    <row r="182" spans="1:13" s="1" customFormat="1" ht="15" customHeight="1" thickBot="1">
      <c r="B182" s="9"/>
      <c r="C182" s="9"/>
      <c r="D182" s="9"/>
      <c r="E182" s="9"/>
      <c r="F182" s="12"/>
      <c r="G182" s="9"/>
      <c r="H182" s="855" t="s">
        <v>94</v>
      </c>
      <c r="I182" s="856"/>
      <c r="J182" s="10">
        <f>SUM(J175:J180)</f>
        <v>0</v>
      </c>
      <c r="K182" s="9" t="s">
        <v>1091</v>
      </c>
      <c r="L182" s="1" t="s">
        <v>1019</v>
      </c>
      <c r="M182" s="42"/>
    </row>
    <row r="183" spans="1:13" s="1" customFormat="1" ht="18.75" customHeight="1">
      <c r="F183" s="3"/>
      <c r="J183" s="3"/>
      <c r="M183" s="42"/>
    </row>
    <row r="184" spans="1:13" ht="18.75" customHeight="1">
      <c r="A184" s="7">
        <v>13</v>
      </c>
      <c r="B184" s="1" t="s">
        <v>508</v>
      </c>
    </row>
    <row r="185" spans="1:13" ht="11.25" customHeight="1">
      <c r="A185" s="50"/>
    </row>
    <row r="186" spans="1:13" ht="18.75" customHeight="1">
      <c r="A186" s="50"/>
      <c r="B186" s="858" t="s">
        <v>112</v>
      </c>
      <c r="C186" s="859"/>
      <c r="D186" s="858" t="s">
        <v>111</v>
      </c>
      <c r="E186" s="859"/>
      <c r="F186" s="32" t="s">
        <v>110</v>
      </c>
      <c r="G186" s="33"/>
      <c r="H186" s="33" t="s">
        <v>109</v>
      </c>
      <c r="I186" s="33"/>
      <c r="J186" s="32" t="s">
        <v>3</v>
      </c>
      <c r="K186" s="9"/>
    </row>
    <row r="187" spans="1:13" ht="15" customHeight="1">
      <c r="A187" s="50"/>
      <c r="B187" s="31"/>
      <c r="C187" s="30"/>
      <c r="D187" s="29"/>
      <c r="E187" s="28"/>
      <c r="F187" s="27"/>
      <c r="G187" s="25"/>
      <c r="H187" s="25"/>
      <c r="I187" s="25"/>
      <c r="J187" s="63" t="s">
        <v>1022</v>
      </c>
      <c r="K187" s="9"/>
    </row>
    <row r="188" spans="1:13" s="1" customFormat="1" ht="15" customHeight="1">
      <c r="B188" s="21">
        <v>1</v>
      </c>
      <c r="C188" s="20" t="s">
        <v>484</v>
      </c>
      <c r="D188" s="851"/>
      <c r="E188" s="852"/>
      <c r="F188" s="19"/>
      <c r="G188" s="18" t="s">
        <v>1019</v>
      </c>
      <c r="H188" s="47">
        <v>0.24299999999999999</v>
      </c>
      <c r="I188" s="649" t="s">
        <v>1023</v>
      </c>
      <c r="J188" s="17">
        <f>ROUND(F188*H188,0)</f>
        <v>0</v>
      </c>
      <c r="K188" s="9" t="s">
        <v>1024</v>
      </c>
      <c r="M188" s="42"/>
    </row>
    <row r="189" spans="1:13" s="1" customFormat="1" ht="15" customHeight="1">
      <c r="B189" s="21">
        <v>2</v>
      </c>
      <c r="C189" s="20" t="s">
        <v>506</v>
      </c>
      <c r="D189" s="851"/>
      <c r="E189" s="852"/>
      <c r="F189" s="19"/>
      <c r="G189" s="18" t="s">
        <v>1019</v>
      </c>
      <c r="H189" s="47">
        <v>0.25900000000000001</v>
      </c>
      <c r="I189" s="649" t="s">
        <v>1023</v>
      </c>
      <c r="J189" s="17">
        <f>ROUND(F189*H189,0)</f>
        <v>0</v>
      </c>
      <c r="K189" s="9" t="s">
        <v>1025</v>
      </c>
      <c r="M189" s="42"/>
    </row>
    <row r="190" spans="1:13" s="1" customFormat="1" ht="15" customHeight="1" thickBot="1">
      <c r="B190" s="21">
        <v>3</v>
      </c>
      <c r="C190" s="20" t="s">
        <v>583</v>
      </c>
      <c r="D190" s="851"/>
      <c r="E190" s="852"/>
      <c r="F190" s="19"/>
      <c r="G190" s="18" t="s">
        <v>1019</v>
      </c>
      <c r="H190" s="47">
        <v>0.27500000000000002</v>
      </c>
      <c r="I190" s="18" t="s">
        <v>1023</v>
      </c>
      <c r="J190" s="38">
        <f>ROUND(F190*H190,0)</f>
        <v>0</v>
      </c>
      <c r="K190" s="9" t="s">
        <v>1026</v>
      </c>
      <c r="M190" s="42"/>
    </row>
    <row r="191" spans="1:13" s="1" customFormat="1" ht="15" customHeight="1">
      <c r="B191" s="15"/>
      <c r="C191" s="16"/>
      <c r="D191" s="15"/>
      <c r="E191" s="15"/>
      <c r="F191" s="14"/>
      <c r="G191" s="650"/>
      <c r="H191" s="853" t="s">
        <v>1054</v>
      </c>
      <c r="I191" s="854"/>
      <c r="J191" s="11"/>
      <c r="K191" s="9"/>
      <c r="M191" s="42"/>
    </row>
    <row r="192" spans="1:13" s="1" customFormat="1" ht="15" customHeight="1" thickBot="1">
      <c r="B192" s="9"/>
      <c r="C192" s="9"/>
      <c r="D192" s="9"/>
      <c r="E192" s="9"/>
      <c r="F192" s="12"/>
      <c r="G192" s="9"/>
      <c r="H192" s="855" t="s">
        <v>94</v>
      </c>
      <c r="I192" s="856"/>
      <c r="J192" s="653">
        <f>SUM(J188:J190)</f>
        <v>0</v>
      </c>
      <c r="K192" s="9" t="s">
        <v>1093</v>
      </c>
      <c r="L192" s="1" t="s">
        <v>1019</v>
      </c>
      <c r="M192" s="42"/>
    </row>
    <row r="193" spans="1:13" s="1" customFormat="1" ht="18.75" customHeight="1">
      <c r="F193" s="3"/>
      <c r="J193" s="3"/>
      <c r="M193" s="42"/>
    </row>
    <row r="194" spans="1:13" ht="18.75" customHeight="1">
      <c r="A194" s="7">
        <v>14</v>
      </c>
      <c r="B194" s="1" t="s">
        <v>871</v>
      </c>
    </row>
    <row r="195" spans="1:13" ht="11.25" customHeight="1">
      <c r="A195" s="50"/>
    </row>
    <row r="196" spans="1:13" ht="18.75" customHeight="1">
      <c r="A196" s="50"/>
      <c r="B196" s="858" t="s">
        <v>112</v>
      </c>
      <c r="C196" s="859"/>
      <c r="D196" s="858" t="s">
        <v>111</v>
      </c>
      <c r="E196" s="859"/>
      <c r="F196" s="32" t="s">
        <v>110</v>
      </c>
      <c r="G196" s="33"/>
      <c r="H196" s="33" t="s">
        <v>109</v>
      </c>
      <c r="I196" s="33"/>
      <c r="J196" s="32" t="s">
        <v>3</v>
      </c>
      <c r="K196" s="9"/>
    </row>
    <row r="197" spans="1:13" ht="15" customHeight="1">
      <c r="A197" s="50"/>
      <c r="B197" s="31"/>
      <c r="C197" s="30"/>
      <c r="D197" s="29"/>
      <c r="E197" s="28"/>
      <c r="F197" s="27"/>
      <c r="G197" s="25"/>
      <c r="H197" s="25"/>
      <c r="I197" s="25"/>
      <c r="J197" s="63" t="s">
        <v>1022</v>
      </c>
      <c r="K197" s="9"/>
    </row>
    <row r="198" spans="1:13" s="1" customFormat="1" ht="15" customHeight="1">
      <c r="B198" s="21">
        <v>1</v>
      </c>
      <c r="C198" s="20" t="s">
        <v>788</v>
      </c>
      <c r="D198" s="851"/>
      <c r="E198" s="852"/>
      <c r="F198" s="19"/>
      <c r="G198" s="18" t="s">
        <v>1019</v>
      </c>
      <c r="H198" s="47">
        <v>0.5</v>
      </c>
      <c r="I198" s="649" t="s">
        <v>1023</v>
      </c>
      <c r="J198" s="17">
        <f>ROUND(F198*H198,0)</f>
        <v>0</v>
      </c>
      <c r="K198" s="9" t="s">
        <v>1024</v>
      </c>
      <c r="M198" s="42"/>
    </row>
    <row r="199" spans="1:13" s="1" customFormat="1" ht="15" customHeight="1">
      <c r="B199" s="21">
        <v>2</v>
      </c>
      <c r="C199" s="20" t="s">
        <v>832</v>
      </c>
      <c r="D199" s="851"/>
      <c r="E199" s="852"/>
      <c r="F199" s="19"/>
      <c r="G199" s="18" t="s">
        <v>1019</v>
      </c>
      <c r="H199" s="47">
        <v>0.5</v>
      </c>
      <c r="I199" s="649" t="s">
        <v>1023</v>
      </c>
      <c r="J199" s="17">
        <f>ROUND(F199*H199,0)</f>
        <v>0</v>
      </c>
      <c r="K199" s="9" t="s">
        <v>1025</v>
      </c>
      <c r="M199" s="42"/>
    </row>
    <row r="200" spans="1:13" s="580" customFormat="1" ht="15" customHeight="1" thickBot="1">
      <c r="B200" s="21">
        <v>3</v>
      </c>
      <c r="C200" s="20" t="s">
        <v>969</v>
      </c>
      <c r="D200" s="851"/>
      <c r="E200" s="852"/>
      <c r="F200" s="19"/>
      <c r="G200" s="18" t="s">
        <v>1019</v>
      </c>
      <c r="H200" s="47">
        <v>0.5</v>
      </c>
      <c r="I200" s="686" t="s">
        <v>1023</v>
      </c>
      <c r="J200" s="38">
        <f>ROUND(F200*H200,0)</f>
        <v>0</v>
      </c>
      <c r="K200" s="522" t="s">
        <v>1026</v>
      </c>
      <c r="M200" s="652"/>
    </row>
    <row r="201" spans="1:13" s="1" customFormat="1" ht="15" customHeight="1">
      <c r="B201" s="15"/>
      <c r="C201" s="16"/>
      <c r="D201" s="15"/>
      <c r="E201" s="15"/>
      <c r="F201" s="14"/>
      <c r="G201" s="650"/>
      <c r="H201" s="853" t="s">
        <v>1054</v>
      </c>
      <c r="I201" s="854"/>
      <c r="J201" s="11"/>
      <c r="K201" s="9"/>
      <c r="M201" s="42"/>
    </row>
    <row r="202" spans="1:13" s="1" customFormat="1" ht="15" customHeight="1" thickBot="1">
      <c r="B202" s="9"/>
      <c r="C202" s="9"/>
      <c r="D202" s="9"/>
      <c r="E202" s="9"/>
      <c r="F202" s="12"/>
      <c r="G202" s="9"/>
      <c r="H202" s="855" t="s">
        <v>94</v>
      </c>
      <c r="I202" s="856"/>
      <c r="J202" s="653">
        <f>SUM(J198:J200)</f>
        <v>0</v>
      </c>
      <c r="K202" s="9" t="s">
        <v>1095</v>
      </c>
      <c r="L202" s="1" t="s">
        <v>1019</v>
      </c>
      <c r="M202" s="42"/>
    </row>
    <row r="203" spans="1:13" s="1" customFormat="1" ht="18.75" customHeight="1">
      <c r="F203" s="3"/>
      <c r="J203" s="3"/>
      <c r="M203" s="42"/>
    </row>
    <row r="204" spans="1:13" ht="18.75" customHeight="1">
      <c r="A204" s="7">
        <v>15</v>
      </c>
      <c r="B204" s="1" t="s">
        <v>872</v>
      </c>
    </row>
    <row r="205" spans="1:13" ht="11.25" customHeight="1">
      <c r="A205" s="50"/>
    </row>
    <row r="206" spans="1:13" ht="18.75" customHeight="1">
      <c r="A206" s="50"/>
      <c r="B206" s="858" t="s">
        <v>112</v>
      </c>
      <c r="C206" s="859"/>
      <c r="D206" s="858" t="s">
        <v>111</v>
      </c>
      <c r="E206" s="859"/>
      <c r="F206" s="32" t="s">
        <v>110</v>
      </c>
      <c r="G206" s="33"/>
      <c r="H206" s="33" t="s">
        <v>109</v>
      </c>
      <c r="I206" s="33"/>
      <c r="J206" s="32" t="s">
        <v>3</v>
      </c>
      <c r="K206" s="9"/>
    </row>
    <row r="207" spans="1:13" ht="15" customHeight="1">
      <c r="A207" s="50"/>
      <c r="B207" s="31"/>
      <c r="C207" s="30"/>
      <c r="D207" s="29"/>
      <c r="E207" s="28"/>
      <c r="F207" s="27"/>
      <c r="G207" s="25"/>
      <c r="H207" s="25"/>
      <c r="I207" s="25"/>
      <c r="J207" s="63" t="s">
        <v>1022</v>
      </c>
      <c r="K207" s="9"/>
    </row>
    <row r="208" spans="1:13" s="1" customFormat="1" ht="15" customHeight="1">
      <c r="B208" s="21">
        <v>1</v>
      </c>
      <c r="C208" s="20" t="s">
        <v>832</v>
      </c>
      <c r="D208" s="851"/>
      <c r="E208" s="852"/>
      <c r="F208" s="19"/>
      <c r="G208" s="18" t="s">
        <v>1019</v>
      </c>
      <c r="H208" s="529">
        <v>0.5</v>
      </c>
      <c r="I208" s="648" t="s">
        <v>1023</v>
      </c>
      <c r="J208" s="38">
        <f>ROUND(F208*H208,0)</f>
        <v>0</v>
      </c>
      <c r="K208" s="9" t="s">
        <v>1024</v>
      </c>
      <c r="M208" s="42"/>
    </row>
    <row r="209" spans="1:13" s="580" customFormat="1" ht="15" customHeight="1" thickBot="1">
      <c r="B209" s="21">
        <v>2</v>
      </c>
      <c r="C209" s="20" t="s">
        <v>969</v>
      </c>
      <c r="D209" s="851"/>
      <c r="E209" s="852"/>
      <c r="F209" s="19"/>
      <c r="G209" s="18" t="s">
        <v>1019</v>
      </c>
      <c r="H209" s="529">
        <v>0.5</v>
      </c>
      <c r="I209" s="685" t="s">
        <v>1023</v>
      </c>
      <c r="J209" s="38">
        <f>ROUND(F209*H209,0)</f>
        <v>0</v>
      </c>
      <c r="K209" s="9" t="s">
        <v>1025</v>
      </c>
      <c r="M209" s="652"/>
    </row>
    <row r="210" spans="1:13" s="1" customFormat="1" ht="15" customHeight="1">
      <c r="B210" s="439"/>
      <c r="C210" s="15"/>
      <c r="D210" s="16"/>
      <c r="E210" s="16"/>
      <c r="F210" s="654"/>
      <c r="G210" s="16"/>
      <c r="H210" s="853" t="s">
        <v>1086</v>
      </c>
      <c r="I210" s="854"/>
      <c r="J210" s="11"/>
      <c r="K210" s="9"/>
      <c r="M210" s="42"/>
    </row>
    <row r="211" spans="1:13" s="1" customFormat="1" ht="15" customHeight="1" thickBot="1">
      <c r="B211" s="9"/>
      <c r="C211" s="9"/>
      <c r="D211" s="9"/>
      <c r="E211" s="9"/>
      <c r="F211" s="12"/>
      <c r="G211" s="9"/>
      <c r="H211" s="855" t="s">
        <v>94</v>
      </c>
      <c r="I211" s="856"/>
      <c r="J211" s="653">
        <f>SUM(J208:J209)</f>
        <v>0</v>
      </c>
      <c r="K211" s="9" t="s">
        <v>1096</v>
      </c>
      <c r="L211" s="1" t="s">
        <v>1019</v>
      </c>
      <c r="M211" s="42"/>
    </row>
    <row r="212" spans="1:13" s="1" customFormat="1" ht="15" customHeight="1">
      <c r="B212" s="9"/>
      <c r="C212" s="9"/>
      <c r="D212" s="9"/>
      <c r="E212" s="9"/>
      <c r="F212" s="12"/>
      <c r="G212" s="9"/>
      <c r="H212" s="714"/>
      <c r="I212" s="714"/>
      <c r="J212" s="14"/>
      <c r="K212" s="9"/>
      <c r="M212" s="42"/>
    </row>
    <row r="214" spans="1:13" ht="18.75" customHeight="1">
      <c r="A214" s="7">
        <f>A204+1</f>
        <v>16</v>
      </c>
      <c r="B214" s="1" t="s">
        <v>1600</v>
      </c>
      <c r="F214" s="74"/>
      <c r="H214" s="75"/>
      <c r="J214" s="74"/>
    </row>
    <row r="215" spans="1:13" ht="18.75" customHeight="1">
      <c r="A215" s="50"/>
      <c r="F215" s="74"/>
      <c r="H215" s="75"/>
      <c r="J215" s="74"/>
    </row>
    <row r="216" spans="1:13" ht="18.75" customHeight="1">
      <c r="A216" s="50"/>
      <c r="B216" s="982" t="s">
        <v>249</v>
      </c>
      <c r="C216" s="983"/>
      <c r="D216" s="982" t="s">
        <v>111</v>
      </c>
      <c r="E216" s="983"/>
      <c r="F216" s="747" t="s">
        <v>248</v>
      </c>
      <c r="G216" s="748"/>
      <c r="H216" s="749" t="s">
        <v>109</v>
      </c>
      <c r="I216" s="748"/>
      <c r="J216" s="747" t="s">
        <v>3</v>
      </c>
      <c r="K216" s="9"/>
    </row>
    <row r="217" spans="1:13" ht="18.75" customHeight="1">
      <c r="A217" s="50"/>
      <c r="B217" s="31"/>
      <c r="C217" s="30"/>
      <c r="D217" s="29"/>
      <c r="E217" s="28"/>
      <c r="F217" s="90"/>
      <c r="G217" s="25"/>
      <c r="H217" s="89"/>
      <c r="I217" s="25"/>
      <c r="J217" s="88" t="s">
        <v>1601</v>
      </c>
      <c r="K217" s="9"/>
    </row>
    <row r="218" spans="1:13" ht="18.75" customHeight="1" thickBot="1">
      <c r="A218" s="1"/>
      <c r="B218" s="750">
        <v>1</v>
      </c>
      <c r="C218" s="751" t="s">
        <v>969</v>
      </c>
      <c r="D218" s="851"/>
      <c r="E218" s="852"/>
      <c r="F218" s="752"/>
      <c r="G218" s="753" t="s">
        <v>1602</v>
      </c>
      <c r="H218" s="754">
        <v>0.3</v>
      </c>
      <c r="I218" s="748" t="s">
        <v>1603</v>
      </c>
      <c r="J218" s="755">
        <f>ROUND(F218*H218,0)</f>
        <v>0</v>
      </c>
      <c r="K218" s="9" t="s">
        <v>197</v>
      </c>
      <c r="L218" s="1"/>
    </row>
    <row r="219" spans="1:13" ht="18.75" customHeight="1">
      <c r="A219" s="1"/>
      <c r="B219" s="15"/>
      <c r="C219" s="16"/>
      <c r="D219" s="15"/>
      <c r="E219" s="15"/>
      <c r="F219" s="81"/>
      <c r="G219" s="714"/>
      <c r="H219" s="853" t="s">
        <v>1604</v>
      </c>
      <c r="I219" s="854"/>
      <c r="J219" s="77"/>
    </row>
    <row r="220" spans="1:13" ht="18.75" customHeight="1" thickBot="1">
      <c r="A220" s="1"/>
      <c r="B220" s="9"/>
      <c r="C220" s="9"/>
      <c r="D220" s="9"/>
      <c r="E220" s="9"/>
      <c r="F220" s="12"/>
      <c r="G220" s="9"/>
      <c r="H220" s="855" t="s">
        <v>94</v>
      </c>
      <c r="I220" s="856"/>
      <c r="J220" s="10">
        <f>SUM(J218:J218)</f>
        <v>0</v>
      </c>
      <c r="K220" s="9" t="s">
        <v>241</v>
      </c>
      <c r="L220" s="1" t="s">
        <v>676</v>
      </c>
    </row>
    <row r="221" spans="1:13" ht="18.75" customHeight="1">
      <c r="A221" s="1"/>
      <c r="B221" s="9"/>
      <c r="C221" s="9"/>
      <c r="D221" s="9"/>
      <c r="E221" s="9"/>
      <c r="F221" s="12"/>
      <c r="G221" s="9"/>
      <c r="H221" s="714"/>
      <c r="I221" s="714"/>
      <c r="J221" s="14"/>
      <c r="K221" s="9"/>
      <c r="L221" s="1"/>
    </row>
    <row r="222" spans="1:13" ht="18.75" customHeight="1">
      <c r="A222" s="7">
        <f>A214+1</f>
        <v>17</v>
      </c>
      <c r="B222" s="1" t="s">
        <v>1605</v>
      </c>
      <c r="F222" s="74"/>
      <c r="H222" s="75"/>
      <c r="J222" s="74"/>
    </row>
    <row r="223" spans="1:13" ht="18.75" customHeight="1">
      <c r="A223" s="7"/>
      <c r="B223" s="984" t="s">
        <v>1606</v>
      </c>
      <c r="C223" s="984"/>
      <c r="D223" s="984"/>
      <c r="E223" s="984"/>
      <c r="F223" s="79"/>
      <c r="G223" s="1"/>
      <c r="H223" s="699" t="s">
        <v>1607</v>
      </c>
      <c r="I223" s="1"/>
      <c r="J223" s="79" t="s">
        <v>161</v>
      </c>
      <c r="K223" s="1"/>
      <c r="L223" s="1"/>
    </row>
    <row r="224" spans="1:13" ht="18.75" customHeight="1">
      <c r="A224" s="7"/>
      <c r="B224" s="984"/>
      <c r="C224" s="984"/>
      <c r="D224" s="984"/>
      <c r="E224" s="984"/>
      <c r="F224" s="752"/>
      <c r="G224" s="6" t="s">
        <v>1608</v>
      </c>
      <c r="H224" s="756" t="e">
        <f>'●附表３（財政力係数）'!T44</f>
        <v>#DIV/0!</v>
      </c>
      <c r="I224" s="6" t="s">
        <v>1609</v>
      </c>
      <c r="J224" s="757">
        <v>0.47499999999999998</v>
      </c>
      <c r="K224" s="9"/>
      <c r="L224" s="1"/>
    </row>
    <row r="225" spans="1:21" ht="18.75" customHeight="1" thickBot="1">
      <c r="A225" s="1"/>
      <c r="B225" s="1"/>
      <c r="C225" s="1"/>
      <c r="D225" s="1"/>
      <c r="E225" s="1"/>
      <c r="F225" s="79"/>
      <c r="G225" s="1"/>
      <c r="H225" s="758" t="s">
        <v>1622</v>
      </c>
      <c r="I225" s="1"/>
      <c r="J225" s="79"/>
      <c r="K225" s="1"/>
      <c r="L225" s="1"/>
    </row>
    <row r="226" spans="1:21" ht="18.75" customHeight="1" thickBot="1">
      <c r="A226" s="1"/>
      <c r="B226" s="1"/>
      <c r="C226" s="1"/>
      <c r="D226" s="1"/>
      <c r="E226" s="1"/>
      <c r="F226" s="79"/>
      <c r="G226" s="1"/>
      <c r="H226" s="80"/>
      <c r="I226" s="6" t="s">
        <v>1610</v>
      </c>
      <c r="J226" s="95">
        <f>IFERROR(ROUND(F224*ROUND(H224*J224,3),),0)</f>
        <v>0</v>
      </c>
      <c r="K226" s="9" t="s">
        <v>1611</v>
      </c>
      <c r="L226" s="1" t="s">
        <v>1612</v>
      </c>
    </row>
    <row r="227" spans="1:21" ht="18.75" customHeight="1">
      <c r="A227" s="1"/>
      <c r="B227" s="1"/>
      <c r="C227" s="1"/>
      <c r="D227" s="1"/>
      <c r="E227" s="1"/>
      <c r="F227" s="79"/>
      <c r="G227" s="1"/>
      <c r="H227" s="80"/>
      <c r="I227" s="6"/>
      <c r="J227" s="94" t="s">
        <v>160</v>
      </c>
      <c r="K227" s="9"/>
      <c r="L227" s="1"/>
    </row>
    <row r="228" spans="1:21" ht="18.75" customHeight="1">
      <c r="A228" s="985" t="s">
        <v>1613</v>
      </c>
      <c r="B228" s="985"/>
      <c r="C228" s="986" t="s">
        <v>1614</v>
      </c>
      <c r="D228" s="986"/>
      <c r="E228" s="986"/>
      <c r="F228" s="986"/>
      <c r="G228" s="986"/>
      <c r="H228" s="986"/>
      <c r="I228" s="986"/>
      <c r="J228" s="986"/>
      <c r="K228" s="9"/>
      <c r="L228" s="1"/>
    </row>
    <row r="229" spans="1:21" ht="18.75" customHeight="1">
      <c r="A229" s="1"/>
      <c r="B229" s="715"/>
      <c r="C229" s="986"/>
      <c r="D229" s="986"/>
      <c r="E229" s="986"/>
      <c r="F229" s="986"/>
      <c r="G229" s="986"/>
      <c r="H229" s="986"/>
      <c r="I229" s="986"/>
      <c r="J229" s="986"/>
      <c r="K229" s="9"/>
      <c r="L229" s="1"/>
      <c r="M229" s="876"/>
      <c r="N229" s="876"/>
      <c r="O229" s="876"/>
      <c r="P229" s="876"/>
      <c r="Q229" s="876"/>
      <c r="R229" s="876"/>
      <c r="S229" s="876"/>
      <c r="T229" s="876"/>
      <c r="U229" s="876"/>
    </row>
    <row r="230" spans="1:21" ht="18.75" customHeight="1">
      <c r="A230" s="988" t="s">
        <v>1615</v>
      </c>
      <c r="B230" s="988"/>
      <c r="C230" s="986" t="s">
        <v>1616</v>
      </c>
      <c r="D230" s="986"/>
      <c r="E230" s="986"/>
      <c r="F230" s="986"/>
      <c r="G230" s="986"/>
      <c r="H230" s="986"/>
      <c r="I230" s="986"/>
      <c r="J230" s="986"/>
      <c r="K230" s="9"/>
      <c r="L230" s="1"/>
      <c r="M230" s="876"/>
      <c r="N230" s="876"/>
      <c r="O230" s="876"/>
      <c r="P230" s="876"/>
      <c r="Q230" s="876"/>
      <c r="R230" s="876"/>
      <c r="S230" s="876"/>
      <c r="T230" s="876"/>
      <c r="U230" s="876"/>
    </row>
    <row r="231" spans="1:21" ht="18.75" customHeight="1">
      <c r="A231" s="1"/>
      <c r="B231" s="715"/>
      <c r="C231" s="986"/>
      <c r="D231" s="986"/>
      <c r="E231" s="986"/>
      <c r="F231" s="986"/>
      <c r="G231" s="986"/>
      <c r="H231" s="986"/>
      <c r="I231" s="986"/>
      <c r="J231" s="986"/>
      <c r="K231" s="9"/>
      <c r="L231" s="1"/>
      <c r="M231" s="876"/>
      <c r="N231" s="876"/>
      <c r="O231" s="876"/>
      <c r="P231" s="876"/>
      <c r="Q231" s="876"/>
      <c r="R231" s="876"/>
      <c r="S231" s="876"/>
      <c r="T231" s="876"/>
      <c r="U231" s="876"/>
    </row>
    <row r="232" spans="1:21" ht="18.75" customHeight="1">
      <c r="A232" s="1"/>
      <c r="B232" s="715"/>
      <c r="C232" s="986"/>
      <c r="D232" s="986"/>
      <c r="E232" s="986"/>
      <c r="F232" s="986"/>
      <c r="G232" s="986"/>
      <c r="H232" s="986"/>
      <c r="I232" s="986"/>
      <c r="J232" s="986"/>
      <c r="K232" s="9"/>
      <c r="L232" s="1"/>
      <c r="M232" s="876"/>
      <c r="N232" s="876"/>
      <c r="O232" s="876"/>
      <c r="P232" s="876"/>
      <c r="Q232" s="876"/>
      <c r="R232" s="876"/>
      <c r="S232" s="876"/>
      <c r="T232" s="876"/>
      <c r="U232" s="876"/>
    </row>
    <row r="233" spans="1:21" ht="18.75" customHeight="1">
      <c r="A233" s="1"/>
      <c r="B233" s="713"/>
      <c r="C233" s="713"/>
      <c r="D233" s="713"/>
      <c r="E233" s="713"/>
      <c r="F233" s="713"/>
      <c r="G233" s="713"/>
      <c r="H233" s="713"/>
      <c r="I233" s="713"/>
      <c r="J233" s="713"/>
      <c r="K233" s="9"/>
      <c r="L233" s="1"/>
      <c r="M233" s="876"/>
      <c r="N233" s="876"/>
      <c r="O233" s="876"/>
      <c r="P233" s="876"/>
      <c r="Q233" s="876"/>
      <c r="R233" s="876"/>
      <c r="S233" s="876"/>
      <c r="T233" s="876"/>
      <c r="U233" s="876"/>
    </row>
    <row r="234" spans="1:21" ht="18.75" customHeight="1" thickBot="1">
      <c r="A234" s="1">
        <f>A222+1</f>
        <v>18</v>
      </c>
      <c r="B234" s="1" t="s">
        <v>1617</v>
      </c>
      <c r="C234" s="1"/>
      <c r="D234" s="1"/>
      <c r="E234" s="1"/>
      <c r="F234" s="79"/>
      <c r="G234" s="1"/>
      <c r="H234" s="80"/>
      <c r="I234" s="6"/>
      <c r="J234" s="94"/>
      <c r="K234" s="9"/>
      <c r="L234" s="1"/>
    </row>
    <row r="235" spans="1:21" ht="18.75" customHeight="1" thickBot="1">
      <c r="A235" s="1"/>
      <c r="B235" s="986" t="s">
        <v>1618</v>
      </c>
      <c r="C235" s="989"/>
      <c r="D235" s="989"/>
      <c r="E235" s="989"/>
      <c r="F235" s="759"/>
      <c r="G235" s="6" t="s">
        <v>1609</v>
      </c>
      <c r="H235" s="760">
        <v>0.95</v>
      </c>
      <c r="I235" s="6" t="s">
        <v>1610</v>
      </c>
      <c r="J235" s="258">
        <f>ROUND(F235*H235,0)</f>
        <v>0</v>
      </c>
      <c r="K235" s="9" t="s">
        <v>1619</v>
      </c>
      <c r="L235" s="1" t="s">
        <v>1609</v>
      </c>
    </row>
    <row r="236" spans="1:21" ht="18.600000000000001" customHeight="1">
      <c r="A236" s="1"/>
      <c r="B236" s="989"/>
      <c r="C236" s="989"/>
      <c r="D236" s="989"/>
      <c r="E236" s="989"/>
      <c r="F236" s="79"/>
      <c r="G236" s="1"/>
      <c r="H236" s="80"/>
      <c r="I236" s="1"/>
      <c r="J236" s="94" t="s">
        <v>160</v>
      </c>
    </row>
    <row r="237" spans="1:21" ht="36" customHeight="1">
      <c r="A237" s="985" t="s">
        <v>230</v>
      </c>
      <c r="B237" s="985"/>
      <c r="C237" s="986" t="s">
        <v>1620</v>
      </c>
      <c r="D237" s="986"/>
      <c r="E237" s="986"/>
      <c r="F237" s="986"/>
      <c r="G237" s="986"/>
      <c r="H237" s="986"/>
      <c r="I237" s="986"/>
      <c r="J237" s="986"/>
    </row>
    <row r="238" spans="1:21" s="1" customFormat="1" ht="15" customHeight="1">
      <c r="B238" s="9"/>
      <c r="C238" s="9"/>
      <c r="D238" s="9"/>
      <c r="E238" s="9"/>
      <c r="F238" s="12"/>
      <c r="G238" s="9"/>
      <c r="H238" s="714"/>
      <c r="I238" s="714"/>
      <c r="J238" s="14"/>
      <c r="K238" s="9"/>
      <c r="M238" s="42"/>
    </row>
    <row r="239" spans="1:21" ht="18.75" customHeight="1" thickBot="1"/>
    <row r="240" spans="1:21" ht="18.75" customHeight="1">
      <c r="A240" s="1"/>
      <c r="B240" s="9"/>
      <c r="C240" s="9"/>
      <c r="D240" s="9"/>
      <c r="E240" s="9"/>
      <c r="F240" s="12"/>
      <c r="G240" s="45"/>
      <c r="H240" s="873" t="s">
        <v>972</v>
      </c>
      <c r="I240" s="874"/>
      <c r="J240" s="11"/>
    </row>
    <row r="241" spans="8:11" ht="18.75" customHeight="1" thickBot="1">
      <c r="H241" s="871" t="s">
        <v>262</v>
      </c>
      <c r="I241" s="872"/>
      <c r="J241" s="10">
        <f>SUMIF(L10:L235,"*",J10:J235)</f>
        <v>0</v>
      </c>
      <c r="K241" s="48" t="s">
        <v>1097</v>
      </c>
    </row>
  </sheetData>
  <mergeCells count="174">
    <mergeCell ref="M229:U233"/>
    <mergeCell ref="A230:B230"/>
    <mergeCell ref="C230:J232"/>
    <mergeCell ref="B235:E236"/>
    <mergeCell ref="A237:B237"/>
    <mergeCell ref="C237:J237"/>
    <mergeCell ref="D8:E8"/>
    <mergeCell ref="D9:E9"/>
    <mergeCell ref="H10:I10"/>
    <mergeCell ref="H11:I11"/>
    <mergeCell ref="B15:C15"/>
    <mergeCell ref="D15:E15"/>
    <mergeCell ref="D48:E48"/>
    <mergeCell ref="D49:E49"/>
    <mergeCell ref="D39:E39"/>
    <mergeCell ref="D40:E40"/>
    <mergeCell ref="D31:E31"/>
    <mergeCell ref="D59:E59"/>
    <mergeCell ref="D60:E60"/>
    <mergeCell ref="D61:E61"/>
    <mergeCell ref="D62:E62"/>
    <mergeCell ref="D63:E63"/>
    <mergeCell ref="D64:E64"/>
    <mergeCell ref="D56:E56"/>
    <mergeCell ref="A1:B1"/>
    <mergeCell ref="C1:E1"/>
    <mergeCell ref="I1:K1"/>
    <mergeCell ref="B5:C5"/>
    <mergeCell ref="D5:E5"/>
    <mergeCell ref="D7:E7"/>
    <mergeCell ref="B37:C37"/>
    <mergeCell ref="D27:E27"/>
    <mergeCell ref="D28:E28"/>
    <mergeCell ref="D17:E17"/>
    <mergeCell ref="D18:E18"/>
    <mergeCell ref="D19:E19"/>
    <mergeCell ref="D20:E20"/>
    <mergeCell ref="D21:E21"/>
    <mergeCell ref="D22:E22"/>
    <mergeCell ref="D30:E30"/>
    <mergeCell ref="H32:I32"/>
    <mergeCell ref="H33:I33"/>
    <mergeCell ref="D37:E37"/>
    <mergeCell ref="D23:E23"/>
    <mergeCell ref="D24:E24"/>
    <mergeCell ref="D25:E25"/>
    <mergeCell ref="D26:E26"/>
    <mergeCell ref="D29:E29"/>
    <mergeCell ref="D58:E58"/>
    <mergeCell ref="D75:E75"/>
    <mergeCell ref="D65:E65"/>
    <mergeCell ref="D66:E66"/>
    <mergeCell ref="D50:E50"/>
    <mergeCell ref="H51:I51"/>
    <mergeCell ref="H52:I52"/>
    <mergeCell ref="B56:C56"/>
    <mergeCell ref="D41:E41"/>
    <mergeCell ref="D42:E42"/>
    <mergeCell ref="D43:E43"/>
    <mergeCell ref="D44:E44"/>
    <mergeCell ref="D47:E47"/>
    <mergeCell ref="D45:E45"/>
    <mergeCell ref="D46:E46"/>
    <mergeCell ref="B86:C86"/>
    <mergeCell ref="D137:E137"/>
    <mergeCell ref="D131:E131"/>
    <mergeCell ref="D139:E139"/>
    <mergeCell ref="D140:E140"/>
    <mergeCell ref="D67:E67"/>
    <mergeCell ref="D68:E68"/>
    <mergeCell ref="D73:E73"/>
    <mergeCell ref="D74:E74"/>
    <mergeCell ref="D69:E69"/>
    <mergeCell ref="D70:E70"/>
    <mergeCell ref="D71:E71"/>
    <mergeCell ref="D72:E72"/>
    <mergeCell ref="D126:E126"/>
    <mergeCell ref="D127:E127"/>
    <mergeCell ref="D125:E125"/>
    <mergeCell ref="D76:E76"/>
    <mergeCell ref="D86:E86"/>
    <mergeCell ref="D77:E77"/>
    <mergeCell ref="D78:E78"/>
    <mergeCell ref="D79:E79"/>
    <mergeCell ref="D80:E80"/>
    <mergeCell ref="B97:C97"/>
    <mergeCell ref="D103:E103"/>
    <mergeCell ref="H81:I81"/>
    <mergeCell ref="H82:I82"/>
    <mergeCell ref="D88:E88"/>
    <mergeCell ref="D89:E89"/>
    <mergeCell ref="D90:E90"/>
    <mergeCell ref="D129:E129"/>
    <mergeCell ref="D130:E130"/>
    <mergeCell ref="D150:E150"/>
    <mergeCell ref="D91:E91"/>
    <mergeCell ref="H92:I92"/>
    <mergeCell ref="H93:I93"/>
    <mergeCell ref="D128:E128"/>
    <mergeCell ref="D102:E102"/>
    <mergeCell ref="D149:E149"/>
    <mergeCell ref="D141:E141"/>
    <mergeCell ref="H107:I107"/>
    <mergeCell ref="H108:I108"/>
    <mergeCell ref="B112:E114"/>
    <mergeCell ref="D119:E119"/>
    <mergeCell ref="D121:E121"/>
    <mergeCell ref="D122:E122"/>
    <mergeCell ref="D123:E123"/>
    <mergeCell ref="D124:E124"/>
    <mergeCell ref="B119:C119"/>
    <mergeCell ref="D104:E104"/>
    <mergeCell ref="D105:E105"/>
    <mergeCell ref="D106:E106"/>
    <mergeCell ref="D97:E97"/>
    <mergeCell ref="D99:E99"/>
    <mergeCell ref="D100:E100"/>
    <mergeCell ref="D101:E101"/>
    <mergeCell ref="D158:E158"/>
    <mergeCell ref="D159:E159"/>
    <mergeCell ref="D160:E160"/>
    <mergeCell ref="H161:I161"/>
    <mergeCell ref="H162:I162"/>
    <mergeCell ref="B173:C173"/>
    <mergeCell ref="H132:I132"/>
    <mergeCell ref="H133:I133"/>
    <mergeCell ref="B137:C137"/>
    <mergeCell ref="D173:E173"/>
    <mergeCell ref="H142:I142"/>
    <mergeCell ref="H143:I143"/>
    <mergeCell ref="B147:C147"/>
    <mergeCell ref="D147:E147"/>
    <mergeCell ref="H151:I151"/>
    <mergeCell ref="H152:I152"/>
    <mergeCell ref="B156:C156"/>
    <mergeCell ref="D156:E156"/>
    <mergeCell ref="D176:E176"/>
    <mergeCell ref="D177:E177"/>
    <mergeCell ref="D178:E178"/>
    <mergeCell ref="D179:E179"/>
    <mergeCell ref="D180:E180"/>
    <mergeCell ref="H181:I181"/>
    <mergeCell ref="D175:E175"/>
    <mergeCell ref="D208:E208"/>
    <mergeCell ref="D209:E209"/>
    <mergeCell ref="D186:E186"/>
    <mergeCell ref="D188:E188"/>
    <mergeCell ref="D189:E189"/>
    <mergeCell ref="D190:E190"/>
    <mergeCell ref="H191:I191"/>
    <mergeCell ref="H210:I210"/>
    <mergeCell ref="H211:I211"/>
    <mergeCell ref="H240:I240"/>
    <mergeCell ref="H182:I182"/>
    <mergeCell ref="H241:I241"/>
    <mergeCell ref="H192:I192"/>
    <mergeCell ref="B196:C196"/>
    <mergeCell ref="D196:E196"/>
    <mergeCell ref="D198:E198"/>
    <mergeCell ref="D199:E199"/>
    <mergeCell ref="H201:I201"/>
    <mergeCell ref="H202:I202"/>
    <mergeCell ref="B206:C206"/>
    <mergeCell ref="D206:E206"/>
    <mergeCell ref="D200:E200"/>
    <mergeCell ref="B186:C186"/>
    <mergeCell ref="B216:C216"/>
    <mergeCell ref="D216:E216"/>
    <mergeCell ref="D218:E218"/>
    <mergeCell ref="H219:I219"/>
    <mergeCell ref="H220:I220"/>
    <mergeCell ref="B223:E224"/>
    <mergeCell ref="A228:B228"/>
    <mergeCell ref="C228:J229"/>
  </mergeCells>
  <phoneticPr fontId="2"/>
  <pageMargins left="0.98425196850393704" right="0.59055118110236227" top="0.9055118110236221" bottom="0.59055118110236227" header="0" footer="0"/>
  <pageSetup paperSize="9" scale="83" orientation="portrait" r:id="rId1"/>
  <headerFooter alignWithMargins="0"/>
  <rowBreaks count="4" manualBreakCount="4">
    <brk id="52" max="10" man="1"/>
    <brk id="108" max="10" man="1"/>
    <brk id="169" max="10" man="1"/>
    <brk id="212"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N520"/>
  <sheetViews>
    <sheetView showGridLines="0" view="pageBreakPreview" zoomScaleNormal="80" zoomScaleSheetLayoutView="100" workbookViewId="0">
      <pane ySplit="2" topLeftCell="A504" activePane="bottomLeft" state="frozen"/>
      <selection activeCell="H78" sqref="A1:IV65536"/>
      <selection pane="bottomLeft" activeCell="J520" sqref="J520"/>
    </sheetView>
  </sheetViews>
  <sheetFormatPr defaultColWidth="9" defaultRowHeight="18.75" customHeight="1"/>
  <cols>
    <col min="1" max="1" width="3.77734375" style="48" customWidth="1"/>
    <col min="2" max="2" width="5.33203125" style="48" customWidth="1"/>
    <col min="3" max="3" width="8.109375" style="48" customWidth="1"/>
    <col min="4" max="4" width="3" style="48" bestFit="1" customWidth="1"/>
    <col min="5" max="5" width="12" style="48" customWidth="1"/>
    <col min="6" max="6" width="13.6640625" style="74" customWidth="1"/>
    <col min="7" max="7" width="2.21875" style="48" bestFit="1" customWidth="1"/>
    <col min="8" max="8" width="11.88671875" style="75" customWidth="1"/>
    <col min="9" max="9" width="2.21875" style="48" bestFit="1" customWidth="1"/>
    <col min="10" max="10" width="13.6640625" style="74" customWidth="1"/>
    <col min="11" max="11" width="5.44140625" style="48" customWidth="1"/>
    <col min="12" max="16384" width="9" style="48"/>
  </cols>
  <sheetData>
    <row r="1" spans="1:12" ht="18.75" customHeight="1">
      <c r="A1" s="860" t="s">
        <v>149</v>
      </c>
      <c r="B1" s="861"/>
      <c r="C1" s="860" t="s">
        <v>305</v>
      </c>
      <c r="D1" s="862"/>
      <c r="E1" s="861"/>
      <c r="H1" s="102" t="s">
        <v>0</v>
      </c>
      <c r="I1" s="987">
        <f>総括表!H4</f>
        <v>0</v>
      </c>
      <c r="J1" s="987"/>
      <c r="K1" s="987"/>
    </row>
    <row r="2" spans="1:12" ht="18.75" customHeight="1">
      <c r="J2" s="101"/>
    </row>
    <row r="3" spans="1:12" ht="18.75" customHeight="1">
      <c r="J3" s="101"/>
    </row>
    <row r="4" spans="1:12" ht="18.75" customHeight="1">
      <c r="A4" s="7" t="s">
        <v>1098</v>
      </c>
      <c r="B4" s="1" t="s">
        <v>304</v>
      </c>
    </row>
    <row r="5" spans="1:12" ht="15" customHeight="1">
      <c r="A5" s="50"/>
      <c r="B5" s="990" t="s">
        <v>1533</v>
      </c>
      <c r="C5" s="990"/>
      <c r="D5" s="990"/>
      <c r="E5" s="990"/>
    </row>
    <row r="6" spans="1:12" s="1" customFormat="1" ht="15" customHeight="1" thickBot="1">
      <c r="A6" s="7"/>
      <c r="B6" s="990"/>
      <c r="C6" s="990"/>
      <c r="D6" s="990"/>
      <c r="E6" s="990"/>
      <c r="F6" s="79"/>
      <c r="H6" s="80" t="s">
        <v>161</v>
      </c>
      <c r="J6" s="79"/>
    </row>
    <row r="7" spans="1:12" s="1" customFormat="1" ht="18.75" customHeight="1" thickBot="1">
      <c r="A7" s="7"/>
      <c r="B7" s="990"/>
      <c r="C7" s="990"/>
      <c r="D7" s="990"/>
      <c r="E7" s="990"/>
      <c r="F7" s="83"/>
      <c r="G7" s="6" t="s">
        <v>744</v>
      </c>
      <c r="H7" s="96">
        <v>0.5</v>
      </c>
      <c r="I7" s="6" t="s">
        <v>645</v>
      </c>
      <c r="J7" s="95">
        <f>ROUND(F7*H7,0)</f>
        <v>0</v>
      </c>
      <c r="K7" s="9" t="s">
        <v>1017</v>
      </c>
      <c r="L7" s="1" t="s">
        <v>744</v>
      </c>
    </row>
    <row r="8" spans="1:12" s="1" customFormat="1" ht="12" customHeight="1">
      <c r="A8" s="7"/>
      <c r="B8" s="97"/>
      <c r="C8" s="97"/>
      <c r="D8" s="97"/>
      <c r="E8" s="97"/>
      <c r="F8" s="693"/>
      <c r="G8" s="6"/>
      <c r="H8" s="694"/>
      <c r="I8" s="6"/>
      <c r="J8" s="94" t="s">
        <v>160</v>
      </c>
      <c r="K8" s="9"/>
    </row>
    <row r="9" spans="1:12" ht="12" customHeight="1">
      <c r="A9" s="50"/>
    </row>
    <row r="10" spans="1:12" ht="18.75" customHeight="1">
      <c r="A10" s="7" t="s">
        <v>1020</v>
      </c>
      <c r="B10" s="1" t="s">
        <v>1534</v>
      </c>
    </row>
    <row r="11" spans="1:12" ht="11.25" customHeight="1">
      <c r="A11" s="50"/>
    </row>
    <row r="12" spans="1:12" ht="18.75" customHeight="1">
      <c r="A12" s="50"/>
      <c r="B12" s="858" t="s">
        <v>112</v>
      </c>
      <c r="C12" s="859"/>
      <c r="D12" s="858" t="s">
        <v>111</v>
      </c>
      <c r="E12" s="859"/>
      <c r="F12" s="91" t="s">
        <v>110</v>
      </c>
      <c r="G12" s="33"/>
      <c r="H12" s="92" t="s">
        <v>109</v>
      </c>
      <c r="I12" s="33"/>
      <c r="J12" s="91" t="s">
        <v>3</v>
      </c>
      <c r="K12" s="9"/>
    </row>
    <row r="13" spans="1:12" ht="15" customHeight="1">
      <c r="A13" s="50"/>
      <c r="B13" s="31"/>
      <c r="C13" s="30"/>
      <c r="D13" s="29"/>
      <c r="E13" s="28"/>
      <c r="F13" s="90"/>
      <c r="G13" s="25"/>
      <c r="H13" s="89"/>
      <c r="I13" s="25"/>
      <c r="J13" s="88" t="s">
        <v>646</v>
      </c>
      <c r="K13" s="9"/>
    </row>
    <row r="14" spans="1:12" s="1" customFormat="1" ht="15" customHeight="1">
      <c r="B14" s="22">
        <v>1</v>
      </c>
      <c r="C14" s="23" t="s">
        <v>130</v>
      </c>
      <c r="D14" s="851"/>
      <c r="E14" s="852"/>
      <c r="F14" s="83"/>
      <c r="G14" s="18" t="s">
        <v>744</v>
      </c>
      <c r="H14" s="47">
        <v>0.29099999999999998</v>
      </c>
      <c r="I14" s="18" t="s">
        <v>645</v>
      </c>
      <c r="J14" s="82">
        <f t="shared" ref="J14:J33" si="0">ROUND(F14*H14,0)</f>
        <v>0</v>
      </c>
      <c r="K14" s="9" t="s">
        <v>1002</v>
      </c>
    </row>
    <row r="15" spans="1:12" s="1" customFormat="1" ht="15" customHeight="1">
      <c r="B15" s="22">
        <v>2</v>
      </c>
      <c r="C15" s="23" t="s">
        <v>119</v>
      </c>
      <c r="D15" s="851"/>
      <c r="E15" s="852"/>
      <c r="F15" s="83"/>
      <c r="G15" s="18" t="s">
        <v>744</v>
      </c>
      <c r="H15" s="529">
        <v>0.29799999999999999</v>
      </c>
      <c r="I15" s="33" t="s">
        <v>645</v>
      </c>
      <c r="J15" s="85">
        <f t="shared" si="0"/>
        <v>0</v>
      </c>
      <c r="K15" s="9" t="s">
        <v>1003</v>
      </c>
    </row>
    <row r="16" spans="1:12" s="1" customFormat="1" ht="15" customHeight="1">
      <c r="B16" s="22">
        <v>3</v>
      </c>
      <c r="C16" s="23" t="s">
        <v>118</v>
      </c>
      <c r="D16" s="851"/>
      <c r="E16" s="852"/>
      <c r="F16" s="83"/>
      <c r="G16" s="18" t="s">
        <v>744</v>
      </c>
      <c r="H16" s="47">
        <v>0.32300000000000001</v>
      </c>
      <c r="I16" s="18" t="s">
        <v>645</v>
      </c>
      <c r="J16" s="82">
        <f t="shared" si="0"/>
        <v>0</v>
      </c>
      <c r="K16" s="9" t="s">
        <v>1004</v>
      </c>
    </row>
    <row r="17" spans="2:11" s="1" customFormat="1" ht="15" customHeight="1">
      <c r="B17" s="22">
        <v>4</v>
      </c>
      <c r="C17" s="23" t="s">
        <v>117</v>
      </c>
      <c r="D17" s="851"/>
      <c r="E17" s="852"/>
      <c r="F17" s="83"/>
      <c r="G17" s="18" t="s">
        <v>744</v>
      </c>
      <c r="H17" s="529">
        <v>0.29299999999999998</v>
      </c>
      <c r="I17" s="33" t="s">
        <v>645</v>
      </c>
      <c r="J17" s="85">
        <f t="shared" si="0"/>
        <v>0</v>
      </c>
      <c r="K17" s="9" t="s">
        <v>652</v>
      </c>
    </row>
    <row r="18" spans="2:11" s="1" customFormat="1" ht="15" customHeight="1">
      <c r="B18" s="22">
        <v>5</v>
      </c>
      <c r="C18" s="23" t="s">
        <v>107</v>
      </c>
      <c r="D18" s="851"/>
      <c r="E18" s="852"/>
      <c r="F18" s="83"/>
      <c r="G18" s="18" t="s">
        <v>744</v>
      </c>
      <c r="H18" s="47">
        <v>0.308</v>
      </c>
      <c r="I18" s="18" t="s">
        <v>645</v>
      </c>
      <c r="J18" s="82">
        <f t="shared" si="0"/>
        <v>0</v>
      </c>
      <c r="K18" s="9" t="s">
        <v>1005</v>
      </c>
    </row>
    <row r="19" spans="2:11" s="1" customFormat="1" ht="15" customHeight="1">
      <c r="B19" s="22">
        <v>6</v>
      </c>
      <c r="C19" s="23" t="s">
        <v>105</v>
      </c>
      <c r="D19" s="84" t="s">
        <v>1099</v>
      </c>
      <c r="E19" s="20" t="s">
        <v>303</v>
      </c>
      <c r="F19" s="83"/>
      <c r="G19" s="18" t="s">
        <v>744</v>
      </c>
      <c r="H19" s="529">
        <v>0.312</v>
      </c>
      <c r="I19" s="33" t="s">
        <v>645</v>
      </c>
      <c r="J19" s="85">
        <f t="shared" si="0"/>
        <v>0</v>
      </c>
      <c r="K19" s="9" t="s">
        <v>1006</v>
      </c>
    </row>
    <row r="20" spans="2:11" s="1" customFormat="1" ht="15" customHeight="1">
      <c r="B20" s="100"/>
      <c r="C20" s="99"/>
      <c r="D20" s="84" t="s">
        <v>743</v>
      </c>
      <c r="E20" s="20" t="s">
        <v>302</v>
      </c>
      <c r="F20" s="83"/>
      <c r="G20" s="18" t="s">
        <v>744</v>
      </c>
      <c r="H20" s="47">
        <v>0.13900000000000001</v>
      </c>
      <c r="I20" s="18" t="s">
        <v>645</v>
      </c>
      <c r="J20" s="82">
        <f t="shared" si="0"/>
        <v>0</v>
      </c>
      <c r="K20" s="9" t="s">
        <v>1007</v>
      </c>
    </row>
    <row r="21" spans="2:11" s="1" customFormat="1" ht="15" customHeight="1">
      <c r="B21" s="22">
        <v>7</v>
      </c>
      <c r="C21" s="23" t="s">
        <v>103</v>
      </c>
      <c r="D21" s="84" t="s">
        <v>1099</v>
      </c>
      <c r="E21" s="20" t="s">
        <v>303</v>
      </c>
      <c r="F21" s="83"/>
      <c r="G21" s="18" t="s">
        <v>744</v>
      </c>
      <c r="H21" s="529">
        <v>0.33600000000000002</v>
      </c>
      <c r="I21" s="33" t="s">
        <v>645</v>
      </c>
      <c r="J21" s="85">
        <f t="shared" si="0"/>
        <v>0</v>
      </c>
      <c r="K21" s="9" t="s">
        <v>1008</v>
      </c>
    </row>
    <row r="22" spans="2:11" s="1" customFormat="1" ht="15" customHeight="1">
      <c r="B22" s="100"/>
      <c r="C22" s="99"/>
      <c r="D22" s="84" t="s">
        <v>743</v>
      </c>
      <c r="E22" s="20" t="s">
        <v>302</v>
      </c>
      <c r="F22" s="83"/>
      <c r="G22" s="18" t="s">
        <v>744</v>
      </c>
      <c r="H22" s="47">
        <v>0.15</v>
      </c>
      <c r="I22" s="18" t="s">
        <v>645</v>
      </c>
      <c r="J22" s="82">
        <f t="shared" si="0"/>
        <v>0</v>
      </c>
      <c r="K22" s="9" t="s">
        <v>647</v>
      </c>
    </row>
    <row r="23" spans="2:11" s="1" customFormat="1" ht="15" customHeight="1">
      <c r="B23" s="21">
        <v>8</v>
      </c>
      <c r="C23" s="20" t="s">
        <v>101</v>
      </c>
      <c r="D23" s="851"/>
      <c r="E23" s="852"/>
      <c r="F23" s="83"/>
      <c r="G23" s="18" t="s">
        <v>744</v>
      </c>
      <c r="H23" s="529">
        <v>0.32400000000000001</v>
      </c>
      <c r="I23" s="33" t="s">
        <v>645</v>
      </c>
      <c r="J23" s="85">
        <f t="shared" si="0"/>
        <v>0</v>
      </c>
      <c r="K23" s="9" t="s">
        <v>1009</v>
      </c>
    </row>
    <row r="24" spans="2:11" s="1" customFormat="1" ht="15" customHeight="1">
      <c r="B24" s="21">
        <v>9</v>
      </c>
      <c r="C24" s="20" t="s">
        <v>99</v>
      </c>
      <c r="D24" s="851"/>
      <c r="E24" s="852"/>
      <c r="F24" s="83"/>
      <c r="G24" s="18" t="s">
        <v>744</v>
      </c>
      <c r="H24" s="529">
        <v>0.35799999999999998</v>
      </c>
      <c r="I24" s="33" t="s">
        <v>645</v>
      </c>
      <c r="J24" s="85">
        <f t="shared" si="0"/>
        <v>0</v>
      </c>
      <c r="K24" s="9" t="s">
        <v>1010</v>
      </c>
    </row>
    <row r="25" spans="2:11" s="1" customFormat="1" ht="15" customHeight="1">
      <c r="B25" s="21">
        <v>10</v>
      </c>
      <c r="C25" s="20" t="s">
        <v>97</v>
      </c>
      <c r="D25" s="851"/>
      <c r="E25" s="852"/>
      <c r="F25" s="83"/>
      <c r="G25" s="18" t="s">
        <v>744</v>
      </c>
      <c r="H25" s="529">
        <v>0.373</v>
      </c>
      <c r="I25" s="33" t="s">
        <v>645</v>
      </c>
      <c r="J25" s="85">
        <f t="shared" si="0"/>
        <v>0</v>
      </c>
      <c r="K25" s="9" t="s">
        <v>1011</v>
      </c>
    </row>
    <row r="26" spans="2:11" s="1" customFormat="1" ht="15" customHeight="1">
      <c r="B26" s="21">
        <v>11</v>
      </c>
      <c r="C26" s="20" t="s">
        <v>484</v>
      </c>
      <c r="D26" s="851"/>
      <c r="E26" s="852"/>
      <c r="F26" s="83"/>
      <c r="G26" s="18" t="s">
        <v>744</v>
      </c>
      <c r="H26" s="529">
        <v>0.39400000000000002</v>
      </c>
      <c r="I26" s="33" t="s">
        <v>645</v>
      </c>
      <c r="J26" s="85">
        <f t="shared" si="0"/>
        <v>0</v>
      </c>
      <c r="K26" s="9" t="s">
        <v>1012</v>
      </c>
    </row>
    <row r="27" spans="2:11" s="1" customFormat="1" ht="15" customHeight="1">
      <c r="B27" s="21">
        <v>12</v>
      </c>
      <c r="C27" s="20" t="s">
        <v>506</v>
      </c>
      <c r="D27" s="851"/>
      <c r="E27" s="852"/>
      <c r="F27" s="83"/>
      <c r="G27" s="18" t="s">
        <v>744</v>
      </c>
      <c r="H27" s="529">
        <v>0.41</v>
      </c>
      <c r="I27" s="33" t="s">
        <v>645</v>
      </c>
      <c r="J27" s="85">
        <f t="shared" si="0"/>
        <v>0</v>
      </c>
      <c r="K27" s="9" t="s">
        <v>1013</v>
      </c>
    </row>
    <row r="28" spans="2:11" s="1" customFormat="1" ht="15" customHeight="1">
      <c r="B28" s="21">
        <v>13</v>
      </c>
      <c r="C28" s="20" t="s">
        <v>583</v>
      </c>
      <c r="D28" s="851"/>
      <c r="E28" s="852"/>
      <c r="F28" s="83"/>
      <c r="G28" s="18" t="s">
        <v>744</v>
      </c>
      <c r="H28" s="529">
        <v>0.42699999999999999</v>
      </c>
      <c r="I28" s="33" t="s">
        <v>645</v>
      </c>
      <c r="J28" s="85">
        <f t="shared" si="0"/>
        <v>0</v>
      </c>
      <c r="K28" s="9" t="s">
        <v>1014</v>
      </c>
    </row>
    <row r="29" spans="2:11" s="1" customFormat="1" ht="15" customHeight="1">
      <c r="B29" s="21">
        <v>14</v>
      </c>
      <c r="C29" s="20" t="s">
        <v>649</v>
      </c>
      <c r="D29" s="851"/>
      <c r="E29" s="852"/>
      <c r="F29" s="83"/>
      <c r="G29" s="18" t="s">
        <v>744</v>
      </c>
      <c r="H29" s="529">
        <v>0.433</v>
      </c>
      <c r="I29" s="33" t="s">
        <v>645</v>
      </c>
      <c r="J29" s="85">
        <f>ROUND(F29*H29,0)</f>
        <v>0</v>
      </c>
      <c r="K29" s="9" t="s">
        <v>1015</v>
      </c>
    </row>
    <row r="30" spans="2:11" s="1" customFormat="1" ht="15" customHeight="1">
      <c r="B30" s="21">
        <v>15</v>
      </c>
      <c r="C30" s="20" t="s">
        <v>712</v>
      </c>
      <c r="D30" s="851"/>
      <c r="E30" s="852"/>
      <c r="F30" s="83"/>
      <c r="G30" s="18" t="s">
        <v>744</v>
      </c>
      <c r="H30" s="529">
        <v>0.44</v>
      </c>
      <c r="I30" s="33" t="s">
        <v>645</v>
      </c>
      <c r="J30" s="85">
        <f>ROUND(F30*H30,0)</f>
        <v>0</v>
      </c>
      <c r="K30" s="9" t="s">
        <v>1100</v>
      </c>
    </row>
    <row r="31" spans="2:11" s="1" customFormat="1" ht="15" customHeight="1">
      <c r="B31" s="21">
        <v>16</v>
      </c>
      <c r="C31" s="20" t="s">
        <v>788</v>
      </c>
      <c r="D31" s="851"/>
      <c r="E31" s="852"/>
      <c r="F31" s="83"/>
      <c r="G31" s="18" t="s">
        <v>744</v>
      </c>
      <c r="H31" s="529">
        <v>0.44</v>
      </c>
      <c r="I31" s="33" t="s">
        <v>645</v>
      </c>
      <c r="J31" s="85">
        <f t="shared" si="0"/>
        <v>0</v>
      </c>
      <c r="K31" s="9" t="s">
        <v>1068</v>
      </c>
    </row>
    <row r="32" spans="2:11" s="1" customFormat="1" ht="15" customHeight="1">
      <c r="B32" s="21">
        <v>17</v>
      </c>
      <c r="C32" s="20" t="s">
        <v>832</v>
      </c>
      <c r="D32" s="851"/>
      <c r="E32" s="852"/>
      <c r="F32" s="83"/>
      <c r="G32" s="18" t="s">
        <v>744</v>
      </c>
      <c r="H32" s="529">
        <v>0.44</v>
      </c>
      <c r="I32" s="33" t="s">
        <v>645</v>
      </c>
      <c r="J32" s="85">
        <f t="shared" si="0"/>
        <v>0</v>
      </c>
      <c r="K32" s="9" t="s">
        <v>1070</v>
      </c>
    </row>
    <row r="33" spans="1:12" s="1" customFormat="1" ht="15" customHeight="1" thickBot="1">
      <c r="B33" s="21">
        <v>18</v>
      </c>
      <c r="C33" s="20" t="s">
        <v>969</v>
      </c>
      <c r="D33" s="851"/>
      <c r="E33" s="852"/>
      <c r="F33" s="83"/>
      <c r="G33" s="18" t="s">
        <v>744</v>
      </c>
      <c r="H33" s="529">
        <v>0.44</v>
      </c>
      <c r="I33" s="33" t="s">
        <v>645</v>
      </c>
      <c r="J33" s="85">
        <f t="shared" si="0"/>
        <v>0</v>
      </c>
      <c r="K33" s="9" t="s">
        <v>1072</v>
      </c>
    </row>
    <row r="34" spans="1:12" s="1" customFormat="1" ht="15" customHeight="1">
      <c r="B34" s="15"/>
      <c r="C34" s="16"/>
      <c r="D34" s="15"/>
      <c r="E34" s="15"/>
      <c r="F34" s="81"/>
      <c r="G34" s="687"/>
      <c r="H34" s="853" t="s">
        <v>1101</v>
      </c>
      <c r="I34" s="854"/>
      <c r="J34" s="77"/>
      <c r="K34" s="9"/>
    </row>
    <row r="35" spans="1:12" s="1" customFormat="1" ht="15" customHeight="1" thickBot="1">
      <c r="B35" s="9"/>
      <c r="C35" s="9"/>
      <c r="D35" s="9"/>
      <c r="E35" s="9"/>
      <c r="F35" s="78"/>
      <c r="G35" s="9"/>
      <c r="H35" s="855" t="s">
        <v>94</v>
      </c>
      <c r="I35" s="856"/>
      <c r="J35" s="76">
        <f>SUM(J14:J33)</f>
        <v>0</v>
      </c>
      <c r="K35" s="9" t="s">
        <v>1074</v>
      </c>
    </row>
    <row r="36" spans="1:12" s="1" customFormat="1" ht="18.75" customHeight="1">
      <c r="F36" s="79"/>
      <c r="H36" s="80"/>
      <c r="J36" s="79"/>
    </row>
    <row r="37" spans="1:12" s="1" customFormat="1" ht="18.75" customHeight="1">
      <c r="B37" s="1" t="s">
        <v>959</v>
      </c>
      <c r="F37" s="79"/>
      <c r="H37" s="80"/>
      <c r="J37" s="79"/>
    </row>
    <row r="38" spans="1:12" ht="18.75" customHeight="1">
      <c r="A38" s="50"/>
      <c r="B38" s="858" t="s">
        <v>112</v>
      </c>
      <c r="C38" s="859"/>
      <c r="D38" s="858" t="s">
        <v>111</v>
      </c>
      <c r="E38" s="859"/>
      <c r="F38" s="91" t="s">
        <v>110</v>
      </c>
      <c r="G38" s="33"/>
      <c r="H38" s="92" t="s">
        <v>109</v>
      </c>
      <c r="I38" s="33"/>
      <c r="J38" s="91" t="s">
        <v>3</v>
      </c>
      <c r="K38" s="9"/>
    </row>
    <row r="39" spans="1:12" ht="15" customHeight="1">
      <c r="A39" s="50"/>
      <c r="B39" s="31"/>
      <c r="C39" s="30"/>
      <c r="D39" s="29"/>
      <c r="E39" s="28"/>
      <c r="F39" s="90"/>
      <c r="G39" s="25"/>
      <c r="H39" s="89"/>
      <c r="I39" s="25"/>
      <c r="J39" s="88" t="s">
        <v>1022</v>
      </c>
      <c r="K39" s="9"/>
    </row>
    <row r="40" spans="1:12" s="1" customFormat="1" ht="15" customHeight="1">
      <c r="B40" s="21">
        <v>1</v>
      </c>
      <c r="C40" s="20" t="s">
        <v>832</v>
      </c>
      <c r="D40" s="851"/>
      <c r="E40" s="852"/>
      <c r="F40" s="83"/>
      <c r="G40" s="18" t="s">
        <v>1019</v>
      </c>
      <c r="H40" s="529">
        <v>0.44</v>
      </c>
      <c r="I40" s="33" t="s">
        <v>1023</v>
      </c>
      <c r="J40" s="85">
        <f t="shared" ref="J40:J41" si="1">ROUND(F40*H40,0)</f>
        <v>0</v>
      </c>
      <c r="K40" s="9" t="s">
        <v>1075</v>
      </c>
    </row>
    <row r="41" spans="1:12" s="1" customFormat="1" ht="15" customHeight="1" thickBot="1">
      <c r="B41" s="21">
        <v>2</v>
      </c>
      <c r="C41" s="20" t="s">
        <v>969</v>
      </c>
      <c r="D41" s="851"/>
      <c r="E41" s="852"/>
      <c r="F41" s="83"/>
      <c r="G41" s="18" t="s">
        <v>1019</v>
      </c>
      <c r="H41" s="529">
        <v>0.44</v>
      </c>
      <c r="I41" s="33" t="s">
        <v>1023</v>
      </c>
      <c r="J41" s="85">
        <f t="shared" si="1"/>
        <v>0</v>
      </c>
      <c r="K41" s="9" t="s">
        <v>1076</v>
      </c>
    </row>
    <row r="42" spans="1:12" s="1" customFormat="1" ht="15" customHeight="1">
      <c r="B42" s="15"/>
      <c r="C42" s="16"/>
      <c r="D42" s="15"/>
      <c r="E42" s="15"/>
      <c r="F42" s="81"/>
      <c r="G42" s="687"/>
      <c r="H42" s="853" t="s">
        <v>1102</v>
      </c>
      <c r="I42" s="854"/>
      <c r="J42" s="77"/>
      <c r="K42" s="9"/>
    </row>
    <row r="43" spans="1:12" s="1" customFormat="1" ht="15" customHeight="1" thickBot="1">
      <c r="B43" s="9"/>
      <c r="C43" s="9"/>
      <c r="D43" s="9"/>
      <c r="E43" s="9"/>
      <c r="F43" s="78"/>
      <c r="G43" s="9"/>
      <c r="H43" s="855" t="s">
        <v>94</v>
      </c>
      <c r="I43" s="856"/>
      <c r="J43" s="76">
        <f>SUM(J40:J41)</f>
        <v>0</v>
      </c>
      <c r="K43" s="9" t="s">
        <v>1103</v>
      </c>
    </row>
    <row r="44" spans="1:12" s="1" customFormat="1" ht="18.75" customHeight="1" thickBot="1">
      <c r="F44" s="79"/>
      <c r="H44" s="80"/>
      <c r="J44" s="79"/>
    </row>
    <row r="45" spans="1:12" s="1" customFormat="1" ht="18.75" customHeight="1" thickBot="1">
      <c r="A45" s="7"/>
      <c r="E45" s="4"/>
      <c r="F45" s="695"/>
      <c r="G45" s="696"/>
      <c r="H45" s="691" t="s">
        <v>1345</v>
      </c>
      <c r="I45" s="6" t="s">
        <v>1346</v>
      </c>
      <c r="J45" s="95">
        <f>J35+J43</f>
        <v>0</v>
      </c>
      <c r="K45" s="9" t="s">
        <v>734</v>
      </c>
      <c r="L45" s="1" t="s">
        <v>744</v>
      </c>
    </row>
    <row r="46" spans="1:12" ht="18.75" customHeight="1">
      <c r="A46" s="7" t="s">
        <v>1041</v>
      </c>
      <c r="B46" s="1" t="s">
        <v>1535</v>
      </c>
    </row>
    <row r="47" spans="1:12" ht="11.25" customHeight="1">
      <c r="A47" s="50"/>
    </row>
    <row r="48" spans="1:12" ht="18.75" customHeight="1">
      <c r="A48" s="50"/>
      <c r="B48" s="858" t="s">
        <v>112</v>
      </c>
      <c r="C48" s="859"/>
      <c r="D48" s="858" t="s">
        <v>111</v>
      </c>
      <c r="E48" s="859"/>
      <c r="F48" s="91" t="s">
        <v>110</v>
      </c>
      <c r="G48" s="33"/>
      <c r="H48" s="92" t="s">
        <v>109</v>
      </c>
      <c r="I48" s="33"/>
      <c r="J48" s="91" t="s">
        <v>3</v>
      </c>
      <c r="K48" s="9"/>
    </row>
    <row r="49" spans="1:11" ht="15" customHeight="1">
      <c r="A49" s="50"/>
      <c r="B49" s="31"/>
      <c r="C49" s="30"/>
      <c r="D49" s="29"/>
      <c r="E49" s="28"/>
      <c r="F49" s="90"/>
      <c r="G49" s="25"/>
      <c r="H49" s="89"/>
      <c r="I49" s="25"/>
      <c r="J49" s="88" t="s">
        <v>646</v>
      </c>
      <c r="K49" s="9"/>
    </row>
    <row r="50" spans="1:11" s="1" customFormat="1" ht="15" customHeight="1">
      <c r="B50" s="22">
        <v>1</v>
      </c>
      <c r="C50" s="23" t="s">
        <v>119</v>
      </c>
      <c r="D50" s="851"/>
      <c r="E50" s="852"/>
      <c r="F50" s="83"/>
      <c r="G50" s="18" t="s">
        <v>744</v>
      </c>
      <c r="H50" s="47">
        <v>0.59399999999999997</v>
      </c>
      <c r="I50" s="18" t="s">
        <v>645</v>
      </c>
      <c r="J50" s="82">
        <f t="shared" ref="J50:J66" si="2">ROUND(F50*H50,0)</f>
        <v>0</v>
      </c>
      <c r="K50" s="9" t="s">
        <v>1002</v>
      </c>
    </row>
    <row r="51" spans="1:11" s="1" customFormat="1" ht="15" customHeight="1">
      <c r="B51" s="22">
        <v>2</v>
      </c>
      <c r="C51" s="23" t="s">
        <v>118</v>
      </c>
      <c r="D51" s="851"/>
      <c r="E51" s="852"/>
      <c r="F51" s="83"/>
      <c r="G51" s="18" t="s">
        <v>744</v>
      </c>
      <c r="H51" s="529">
        <v>0.58799999999999997</v>
      </c>
      <c r="I51" s="33" t="s">
        <v>645</v>
      </c>
      <c r="J51" s="85">
        <f t="shared" si="2"/>
        <v>0</v>
      </c>
      <c r="K51" s="9" t="s">
        <v>1003</v>
      </c>
    </row>
    <row r="52" spans="1:11" s="1" customFormat="1" ht="15" customHeight="1">
      <c r="B52" s="22">
        <v>3</v>
      </c>
      <c r="C52" s="23" t="s">
        <v>117</v>
      </c>
      <c r="D52" s="851"/>
      <c r="E52" s="852"/>
      <c r="F52" s="83"/>
      <c r="G52" s="18" t="s">
        <v>744</v>
      </c>
      <c r="H52" s="47">
        <v>0.59799999999999998</v>
      </c>
      <c r="I52" s="18" t="s">
        <v>645</v>
      </c>
      <c r="J52" s="82">
        <f t="shared" si="2"/>
        <v>0</v>
      </c>
      <c r="K52" s="9" t="s">
        <v>1004</v>
      </c>
    </row>
    <row r="53" spans="1:11" s="1" customFormat="1" ht="15" customHeight="1">
      <c r="B53" s="22">
        <v>4</v>
      </c>
      <c r="C53" s="23" t="s">
        <v>107</v>
      </c>
      <c r="D53" s="851"/>
      <c r="E53" s="852"/>
      <c r="F53" s="83"/>
      <c r="G53" s="18" t="s">
        <v>744</v>
      </c>
      <c r="H53" s="529">
        <v>0.68500000000000005</v>
      </c>
      <c r="I53" s="33" t="s">
        <v>645</v>
      </c>
      <c r="J53" s="85">
        <f t="shared" si="2"/>
        <v>0</v>
      </c>
      <c r="K53" s="9" t="s">
        <v>652</v>
      </c>
    </row>
    <row r="54" spans="1:11" s="1" customFormat="1" ht="15" customHeight="1">
      <c r="B54" s="22">
        <v>5</v>
      </c>
      <c r="C54" s="23" t="s">
        <v>105</v>
      </c>
      <c r="D54" s="851"/>
      <c r="E54" s="852"/>
      <c r="F54" s="83"/>
      <c r="G54" s="18" t="s">
        <v>744</v>
      </c>
      <c r="H54" s="47">
        <v>0.69299999999999995</v>
      </c>
      <c r="I54" s="18" t="s">
        <v>645</v>
      </c>
      <c r="J54" s="82">
        <f t="shared" si="2"/>
        <v>0</v>
      </c>
      <c r="K54" s="9" t="s">
        <v>1005</v>
      </c>
    </row>
    <row r="55" spans="1:11" s="1" customFormat="1" ht="15" customHeight="1">
      <c r="B55" s="22">
        <v>6</v>
      </c>
      <c r="C55" s="23" t="s">
        <v>103</v>
      </c>
      <c r="D55" s="851"/>
      <c r="E55" s="852"/>
      <c r="F55" s="83"/>
      <c r="G55" s="18" t="s">
        <v>744</v>
      </c>
      <c r="H55" s="529">
        <v>0.748</v>
      </c>
      <c r="I55" s="33" t="s">
        <v>645</v>
      </c>
      <c r="J55" s="85">
        <f t="shared" si="2"/>
        <v>0</v>
      </c>
      <c r="K55" s="9" t="s">
        <v>1006</v>
      </c>
    </row>
    <row r="56" spans="1:11" s="1" customFormat="1" ht="15" customHeight="1">
      <c r="B56" s="21">
        <v>7</v>
      </c>
      <c r="C56" s="20" t="s">
        <v>101</v>
      </c>
      <c r="D56" s="851"/>
      <c r="E56" s="852"/>
      <c r="F56" s="83"/>
      <c r="G56" s="18" t="s">
        <v>744</v>
      </c>
      <c r="H56" s="47">
        <v>0.73699999999999999</v>
      </c>
      <c r="I56" s="18" t="s">
        <v>645</v>
      </c>
      <c r="J56" s="82">
        <f t="shared" si="2"/>
        <v>0</v>
      </c>
      <c r="K56" s="9" t="s">
        <v>1007</v>
      </c>
    </row>
    <row r="57" spans="1:11" s="1" customFormat="1" ht="15" customHeight="1">
      <c r="B57" s="21">
        <v>8</v>
      </c>
      <c r="C57" s="20" t="s">
        <v>99</v>
      </c>
      <c r="D57" s="851"/>
      <c r="E57" s="852"/>
      <c r="F57" s="83"/>
      <c r="G57" s="18" t="s">
        <v>744</v>
      </c>
      <c r="H57" s="529">
        <v>0.81399999999999995</v>
      </c>
      <c r="I57" s="33" t="s">
        <v>645</v>
      </c>
      <c r="J57" s="85">
        <f>ROUND(F57*H57,0)</f>
        <v>0</v>
      </c>
      <c r="K57" s="9" t="s">
        <v>1008</v>
      </c>
    </row>
    <row r="58" spans="1:11" s="1" customFormat="1" ht="15" customHeight="1">
      <c r="B58" s="21">
        <v>9</v>
      </c>
      <c r="C58" s="20" t="s">
        <v>97</v>
      </c>
      <c r="D58" s="851"/>
      <c r="E58" s="852"/>
      <c r="F58" s="83"/>
      <c r="G58" s="18" t="s">
        <v>744</v>
      </c>
      <c r="H58" s="529">
        <v>0.84799999999999998</v>
      </c>
      <c r="I58" s="33" t="s">
        <v>645</v>
      </c>
      <c r="J58" s="85">
        <f>ROUND(F58*H58,0)</f>
        <v>0</v>
      </c>
      <c r="K58" s="9" t="s">
        <v>647</v>
      </c>
    </row>
    <row r="59" spans="1:11" s="1" customFormat="1" ht="15" customHeight="1">
      <c r="B59" s="21">
        <v>10</v>
      </c>
      <c r="C59" s="20" t="s">
        <v>484</v>
      </c>
      <c r="D59" s="851"/>
      <c r="E59" s="852"/>
      <c r="F59" s="83"/>
      <c r="G59" s="18" t="s">
        <v>744</v>
      </c>
      <c r="H59" s="529">
        <v>0.89500000000000002</v>
      </c>
      <c r="I59" s="33" t="s">
        <v>645</v>
      </c>
      <c r="J59" s="85">
        <f>ROUND(F59*H59,0)</f>
        <v>0</v>
      </c>
      <c r="K59" s="9" t="s">
        <v>1009</v>
      </c>
    </row>
    <row r="60" spans="1:11" s="1" customFormat="1" ht="15" customHeight="1">
      <c r="B60" s="21">
        <v>11</v>
      </c>
      <c r="C60" s="20" t="s">
        <v>506</v>
      </c>
      <c r="D60" s="851"/>
      <c r="E60" s="852"/>
      <c r="F60" s="83"/>
      <c r="G60" s="18" t="s">
        <v>744</v>
      </c>
      <c r="H60" s="529">
        <v>0.93200000000000005</v>
      </c>
      <c r="I60" s="33" t="s">
        <v>645</v>
      </c>
      <c r="J60" s="85">
        <f t="shared" si="2"/>
        <v>0</v>
      </c>
      <c r="K60" s="9" t="s">
        <v>1010</v>
      </c>
    </row>
    <row r="61" spans="1:11" s="1" customFormat="1" ht="15" customHeight="1">
      <c r="B61" s="21">
        <v>12</v>
      </c>
      <c r="C61" s="20" t="s">
        <v>583</v>
      </c>
      <c r="D61" s="851"/>
      <c r="E61" s="852"/>
      <c r="F61" s="83"/>
      <c r="G61" s="18" t="s">
        <v>744</v>
      </c>
      <c r="H61" s="529">
        <v>0.97</v>
      </c>
      <c r="I61" s="33" t="s">
        <v>645</v>
      </c>
      <c r="J61" s="85">
        <f t="shared" si="2"/>
        <v>0</v>
      </c>
      <c r="K61" s="9" t="s">
        <v>1011</v>
      </c>
    </row>
    <row r="62" spans="1:11" s="1" customFormat="1" ht="15" customHeight="1">
      <c r="B62" s="21">
        <v>13</v>
      </c>
      <c r="C62" s="20" t="s">
        <v>649</v>
      </c>
      <c r="D62" s="851"/>
      <c r="E62" s="852"/>
      <c r="F62" s="83"/>
      <c r="G62" s="18" t="s">
        <v>744</v>
      </c>
      <c r="H62" s="529">
        <v>0.98399999999999999</v>
      </c>
      <c r="I62" s="33" t="s">
        <v>645</v>
      </c>
      <c r="J62" s="85">
        <f t="shared" si="2"/>
        <v>0</v>
      </c>
      <c r="K62" s="9" t="s">
        <v>1012</v>
      </c>
    </row>
    <row r="63" spans="1:11" s="1" customFormat="1" ht="15" customHeight="1">
      <c r="B63" s="21">
        <v>14</v>
      </c>
      <c r="C63" s="20" t="s">
        <v>712</v>
      </c>
      <c r="D63" s="851"/>
      <c r="E63" s="852"/>
      <c r="F63" s="83"/>
      <c r="G63" s="18" t="s">
        <v>744</v>
      </c>
      <c r="H63" s="529">
        <v>1</v>
      </c>
      <c r="I63" s="33" t="s">
        <v>645</v>
      </c>
      <c r="J63" s="85">
        <f t="shared" si="2"/>
        <v>0</v>
      </c>
      <c r="K63" s="9" t="s">
        <v>1013</v>
      </c>
    </row>
    <row r="64" spans="1:11" s="1" customFormat="1" ht="15" customHeight="1">
      <c r="B64" s="21">
        <v>15</v>
      </c>
      <c r="C64" s="20" t="s">
        <v>788</v>
      </c>
      <c r="D64" s="851"/>
      <c r="E64" s="852"/>
      <c r="F64" s="83"/>
      <c r="G64" s="18" t="s">
        <v>744</v>
      </c>
      <c r="H64" s="529">
        <v>1</v>
      </c>
      <c r="I64" s="33" t="s">
        <v>645</v>
      </c>
      <c r="J64" s="85">
        <f t="shared" si="2"/>
        <v>0</v>
      </c>
      <c r="K64" s="9" t="s">
        <v>1014</v>
      </c>
    </row>
    <row r="65" spans="1:12" s="1" customFormat="1" ht="15" customHeight="1">
      <c r="B65" s="21">
        <v>16</v>
      </c>
      <c r="C65" s="20" t="s">
        <v>832</v>
      </c>
      <c r="D65" s="851"/>
      <c r="E65" s="852"/>
      <c r="F65" s="83"/>
      <c r="G65" s="18" t="s">
        <v>744</v>
      </c>
      <c r="H65" s="529">
        <v>1</v>
      </c>
      <c r="I65" s="33" t="s">
        <v>645</v>
      </c>
      <c r="J65" s="85">
        <f t="shared" si="2"/>
        <v>0</v>
      </c>
      <c r="K65" s="9" t="s">
        <v>1015</v>
      </c>
    </row>
    <row r="66" spans="1:12" s="1" customFormat="1" ht="15" customHeight="1" thickBot="1">
      <c r="B66" s="21">
        <v>17</v>
      </c>
      <c r="C66" s="20" t="s">
        <v>969</v>
      </c>
      <c r="D66" s="851"/>
      <c r="E66" s="852"/>
      <c r="F66" s="83"/>
      <c r="G66" s="18" t="s">
        <v>744</v>
      </c>
      <c r="H66" s="529">
        <v>1</v>
      </c>
      <c r="I66" s="33" t="s">
        <v>645</v>
      </c>
      <c r="J66" s="85">
        <f t="shared" si="2"/>
        <v>0</v>
      </c>
      <c r="K66" s="9" t="s">
        <v>1100</v>
      </c>
    </row>
    <row r="67" spans="1:12" s="1" customFormat="1" ht="15" customHeight="1">
      <c r="B67" s="15"/>
      <c r="C67" s="16"/>
      <c r="D67" s="15"/>
      <c r="E67" s="15"/>
      <c r="F67" s="81"/>
      <c r="G67" s="687"/>
      <c r="H67" s="853" t="s">
        <v>1104</v>
      </c>
      <c r="I67" s="854"/>
      <c r="J67" s="77"/>
      <c r="K67" s="9"/>
    </row>
    <row r="68" spans="1:12" s="1" customFormat="1" ht="15" customHeight="1" thickBot="1">
      <c r="B68" s="9"/>
      <c r="C68" s="9"/>
      <c r="D68" s="9"/>
      <c r="E68" s="9"/>
      <c r="F68" s="78"/>
      <c r="G68" s="9"/>
      <c r="H68" s="855" t="s">
        <v>94</v>
      </c>
      <c r="I68" s="856"/>
      <c r="J68" s="76">
        <f>SUM(J50:J66)</f>
        <v>0</v>
      </c>
      <c r="K68" s="9" t="s">
        <v>158</v>
      </c>
      <c r="L68" s="1" t="s">
        <v>1019</v>
      </c>
    </row>
    <row r="69" spans="1:12" s="1" customFormat="1" ht="18.75" customHeight="1">
      <c r="B69" s="9"/>
      <c r="C69" s="9"/>
      <c r="D69" s="9"/>
      <c r="E69" s="9"/>
      <c r="F69" s="78"/>
      <c r="G69" s="45"/>
      <c r="H69" s="697"/>
      <c r="I69" s="687"/>
      <c r="J69" s="81"/>
      <c r="K69" s="9"/>
    </row>
    <row r="70" spans="1:12" ht="18.75" customHeight="1">
      <c r="A70" s="7" t="s">
        <v>1065</v>
      </c>
      <c r="B70" s="1" t="s">
        <v>301</v>
      </c>
    </row>
    <row r="71" spans="1:12" ht="11.25" customHeight="1">
      <c r="A71" s="50"/>
    </row>
    <row r="72" spans="1:12" ht="18.75" customHeight="1">
      <c r="A72" s="50"/>
      <c r="B72" s="858" t="s">
        <v>249</v>
      </c>
      <c r="C72" s="859"/>
      <c r="D72" s="858" t="s">
        <v>111</v>
      </c>
      <c r="E72" s="859"/>
      <c r="F72" s="91" t="s">
        <v>248</v>
      </c>
      <c r="G72" s="33"/>
      <c r="H72" s="92" t="s">
        <v>109</v>
      </c>
      <c r="I72" s="33"/>
      <c r="J72" s="91" t="s">
        <v>3</v>
      </c>
      <c r="K72" s="9"/>
    </row>
    <row r="73" spans="1:12" ht="15" customHeight="1">
      <c r="A73" s="50"/>
      <c r="B73" s="31"/>
      <c r="C73" s="30"/>
      <c r="D73" s="29"/>
      <c r="E73" s="28"/>
      <c r="F73" s="90"/>
      <c r="G73" s="25"/>
      <c r="H73" s="89"/>
      <c r="I73" s="25"/>
      <c r="J73" s="88" t="s">
        <v>1022</v>
      </c>
      <c r="K73" s="9"/>
    </row>
    <row r="74" spans="1:12" s="1" customFormat="1" ht="15" customHeight="1">
      <c r="B74" s="22">
        <v>1</v>
      </c>
      <c r="C74" s="23" t="s">
        <v>105</v>
      </c>
      <c r="D74" s="851"/>
      <c r="E74" s="852"/>
      <c r="F74" s="83"/>
      <c r="G74" s="18" t="s">
        <v>1019</v>
      </c>
      <c r="H74" s="47">
        <v>0.23499999999999999</v>
      </c>
      <c r="I74" s="18" t="s">
        <v>1023</v>
      </c>
      <c r="J74" s="82">
        <f t="shared" ref="J74:J86" si="3">ROUND(F74*H74,0)</f>
        <v>0</v>
      </c>
      <c r="K74" s="9" t="s">
        <v>1024</v>
      </c>
    </row>
    <row r="75" spans="1:12" s="1" customFormat="1" ht="15" customHeight="1">
      <c r="B75" s="22">
        <v>2</v>
      </c>
      <c r="C75" s="23" t="s">
        <v>103</v>
      </c>
      <c r="D75" s="851"/>
      <c r="E75" s="852"/>
      <c r="F75" s="83"/>
      <c r="G75" s="18" t="s">
        <v>1019</v>
      </c>
      <c r="H75" s="529">
        <v>0.26500000000000001</v>
      </c>
      <c r="I75" s="33" t="s">
        <v>1023</v>
      </c>
      <c r="J75" s="85">
        <f t="shared" si="3"/>
        <v>0</v>
      </c>
      <c r="K75" s="9" t="s">
        <v>1025</v>
      </c>
    </row>
    <row r="76" spans="1:12" s="1" customFormat="1" ht="15" customHeight="1">
      <c r="B76" s="21">
        <v>3</v>
      </c>
      <c r="C76" s="20" t="s">
        <v>101</v>
      </c>
      <c r="D76" s="851"/>
      <c r="E76" s="852"/>
      <c r="F76" s="83"/>
      <c r="G76" s="18" t="s">
        <v>1019</v>
      </c>
      <c r="H76" s="47">
        <v>0.29399999999999998</v>
      </c>
      <c r="I76" s="18" t="s">
        <v>1023</v>
      </c>
      <c r="J76" s="82">
        <f t="shared" si="3"/>
        <v>0</v>
      </c>
      <c r="K76" s="9" t="s">
        <v>1026</v>
      </c>
    </row>
    <row r="77" spans="1:12" s="1" customFormat="1" ht="15" customHeight="1">
      <c r="B77" s="21">
        <v>4</v>
      </c>
      <c r="C77" s="20" t="s">
        <v>99</v>
      </c>
      <c r="D77" s="851"/>
      <c r="E77" s="852"/>
      <c r="F77" s="83"/>
      <c r="G77" s="18" t="s">
        <v>1019</v>
      </c>
      <c r="H77" s="529">
        <v>0.32400000000000001</v>
      </c>
      <c r="I77" s="33" t="s">
        <v>1023</v>
      </c>
      <c r="J77" s="85">
        <f t="shared" si="3"/>
        <v>0</v>
      </c>
      <c r="K77" s="9" t="s">
        <v>1027</v>
      </c>
    </row>
    <row r="78" spans="1:12" s="1" customFormat="1" ht="15" customHeight="1">
      <c r="B78" s="21">
        <v>5</v>
      </c>
      <c r="C78" s="20" t="s">
        <v>97</v>
      </c>
      <c r="D78" s="851"/>
      <c r="E78" s="852"/>
      <c r="F78" s="83"/>
      <c r="G78" s="18" t="s">
        <v>1019</v>
      </c>
      <c r="H78" s="529">
        <v>0.35299999999999998</v>
      </c>
      <c r="I78" s="33" t="s">
        <v>1023</v>
      </c>
      <c r="J78" s="85">
        <f t="shared" si="3"/>
        <v>0</v>
      </c>
      <c r="K78" s="9" t="s">
        <v>1028</v>
      </c>
    </row>
    <row r="79" spans="1:12" s="1" customFormat="1" ht="15" customHeight="1">
      <c r="B79" s="21">
        <v>6</v>
      </c>
      <c r="C79" s="20" t="s">
        <v>484</v>
      </c>
      <c r="D79" s="851"/>
      <c r="E79" s="852"/>
      <c r="F79" s="83"/>
      <c r="G79" s="18" t="s">
        <v>1019</v>
      </c>
      <c r="H79" s="529">
        <v>0.38200000000000001</v>
      </c>
      <c r="I79" s="33" t="s">
        <v>1023</v>
      </c>
      <c r="J79" s="85">
        <f>ROUND(F79*H79,0)</f>
        <v>0</v>
      </c>
      <c r="K79" s="9" t="s">
        <v>1029</v>
      </c>
    </row>
    <row r="80" spans="1:12" s="1" customFormat="1" ht="15" customHeight="1">
      <c r="B80" s="21">
        <v>7</v>
      </c>
      <c r="C80" s="20" t="s">
        <v>506</v>
      </c>
      <c r="D80" s="851"/>
      <c r="E80" s="852"/>
      <c r="F80" s="83"/>
      <c r="G80" s="18" t="s">
        <v>1019</v>
      </c>
      <c r="H80" s="529">
        <v>0.41199999999999998</v>
      </c>
      <c r="I80" s="33" t="s">
        <v>1023</v>
      </c>
      <c r="J80" s="85">
        <f>ROUND(F80*H80,0)</f>
        <v>0</v>
      </c>
      <c r="K80" s="9" t="s">
        <v>1030</v>
      </c>
    </row>
    <row r="81" spans="1:12" s="1" customFormat="1" ht="15" customHeight="1">
      <c r="B81" s="21">
        <v>8</v>
      </c>
      <c r="C81" s="20" t="s">
        <v>583</v>
      </c>
      <c r="D81" s="851"/>
      <c r="E81" s="852"/>
      <c r="F81" s="83"/>
      <c r="G81" s="18" t="s">
        <v>1019</v>
      </c>
      <c r="H81" s="529">
        <v>0.441</v>
      </c>
      <c r="I81" s="33" t="s">
        <v>1023</v>
      </c>
      <c r="J81" s="85">
        <f>ROUND(F81*H81,0)</f>
        <v>0</v>
      </c>
      <c r="K81" s="9" t="s">
        <v>1031</v>
      </c>
    </row>
    <row r="82" spans="1:12" s="1" customFormat="1" ht="15" customHeight="1">
      <c r="B82" s="21">
        <v>9</v>
      </c>
      <c r="C82" s="20" t="s">
        <v>649</v>
      </c>
      <c r="D82" s="851"/>
      <c r="E82" s="852"/>
      <c r="F82" s="83"/>
      <c r="G82" s="18" t="s">
        <v>1019</v>
      </c>
      <c r="H82" s="529">
        <v>0.47099999999999997</v>
      </c>
      <c r="I82" s="33" t="s">
        <v>1023</v>
      </c>
      <c r="J82" s="85">
        <f>ROUND(F82*H82,0)</f>
        <v>0</v>
      </c>
      <c r="K82" s="9" t="s">
        <v>1032</v>
      </c>
    </row>
    <row r="83" spans="1:12" s="1" customFormat="1" ht="15" customHeight="1">
      <c r="B83" s="21">
        <v>10</v>
      </c>
      <c r="C83" s="20" t="s">
        <v>712</v>
      </c>
      <c r="D83" s="851"/>
      <c r="E83" s="852"/>
      <c r="F83" s="83"/>
      <c r="G83" s="18" t="s">
        <v>1019</v>
      </c>
      <c r="H83" s="529">
        <v>0.5</v>
      </c>
      <c r="I83" s="33" t="s">
        <v>1023</v>
      </c>
      <c r="J83" s="85">
        <f>ROUND(F83*H83,0)</f>
        <v>0</v>
      </c>
      <c r="K83" s="9" t="s">
        <v>1033</v>
      </c>
    </row>
    <row r="84" spans="1:12" s="1" customFormat="1" ht="15" customHeight="1">
      <c r="B84" s="21">
        <v>11</v>
      </c>
      <c r="C84" s="20" t="s">
        <v>788</v>
      </c>
      <c r="D84" s="851"/>
      <c r="E84" s="852"/>
      <c r="F84" s="83"/>
      <c r="G84" s="18" t="s">
        <v>1019</v>
      </c>
      <c r="H84" s="529">
        <v>0.5</v>
      </c>
      <c r="I84" s="33" t="s">
        <v>1023</v>
      </c>
      <c r="J84" s="85">
        <f t="shared" si="3"/>
        <v>0</v>
      </c>
      <c r="K84" s="9" t="s">
        <v>1034</v>
      </c>
    </row>
    <row r="85" spans="1:12" s="1" customFormat="1" ht="15" customHeight="1">
      <c r="B85" s="21">
        <v>12</v>
      </c>
      <c r="C85" s="20" t="s">
        <v>832</v>
      </c>
      <c r="D85" s="851"/>
      <c r="E85" s="852"/>
      <c r="F85" s="83"/>
      <c r="G85" s="18" t="s">
        <v>1019</v>
      </c>
      <c r="H85" s="529">
        <v>0.5</v>
      </c>
      <c r="I85" s="33" t="s">
        <v>1023</v>
      </c>
      <c r="J85" s="85">
        <f t="shared" si="3"/>
        <v>0</v>
      </c>
      <c r="K85" s="9" t="s">
        <v>1035</v>
      </c>
    </row>
    <row r="86" spans="1:12" s="1" customFormat="1" ht="15" customHeight="1" thickBot="1">
      <c r="B86" s="21">
        <v>13</v>
      </c>
      <c r="C86" s="20" t="s">
        <v>969</v>
      </c>
      <c r="D86" s="851"/>
      <c r="E86" s="852"/>
      <c r="F86" s="83"/>
      <c r="G86" s="18" t="s">
        <v>1019</v>
      </c>
      <c r="H86" s="529">
        <v>0.5</v>
      </c>
      <c r="I86" s="33" t="s">
        <v>1023</v>
      </c>
      <c r="J86" s="85">
        <f t="shared" si="3"/>
        <v>0</v>
      </c>
      <c r="K86" s="9" t="s">
        <v>1036</v>
      </c>
    </row>
    <row r="87" spans="1:12" s="1" customFormat="1" ht="15" customHeight="1">
      <c r="B87" s="15"/>
      <c r="C87" s="16"/>
      <c r="D87" s="15"/>
      <c r="E87" s="15"/>
      <c r="F87" s="81"/>
      <c r="G87" s="687"/>
      <c r="H87" s="853" t="s">
        <v>1105</v>
      </c>
      <c r="I87" s="854"/>
      <c r="J87" s="77"/>
      <c r="K87" s="9"/>
    </row>
    <row r="88" spans="1:12" s="1" customFormat="1" ht="15" customHeight="1" thickBot="1">
      <c r="B88" s="9"/>
      <c r="C88" s="9"/>
      <c r="D88" s="9"/>
      <c r="E88" s="9"/>
      <c r="F88" s="78"/>
      <c r="G88" s="9"/>
      <c r="H88" s="855" t="s">
        <v>94</v>
      </c>
      <c r="I88" s="856"/>
      <c r="J88" s="76">
        <f>SUM(J74:J86)</f>
        <v>0</v>
      </c>
      <c r="K88" s="9" t="s">
        <v>1045</v>
      </c>
      <c r="L88" s="1" t="s">
        <v>1019</v>
      </c>
    </row>
    <row r="89" spans="1:12" s="1" customFormat="1" ht="18.75" customHeight="1">
      <c r="B89" s="9"/>
      <c r="C89" s="9"/>
      <c r="D89" s="9"/>
      <c r="E89" s="9"/>
      <c r="F89" s="78"/>
      <c r="G89" s="45"/>
      <c r="H89" s="697"/>
      <c r="I89" s="687"/>
      <c r="J89" s="81"/>
      <c r="K89" s="9"/>
    </row>
    <row r="90" spans="1:12" s="1" customFormat="1" ht="18.75" customHeight="1">
      <c r="A90" s="50" t="s">
        <v>1046</v>
      </c>
      <c r="B90" s="1" t="s">
        <v>1106</v>
      </c>
      <c r="C90" s="9"/>
      <c r="D90" s="9"/>
      <c r="E90" s="9"/>
      <c r="F90" s="78"/>
      <c r="G90" s="45"/>
      <c r="H90" s="697"/>
      <c r="I90" s="687"/>
      <c r="J90" s="81"/>
      <c r="K90" s="9"/>
    </row>
    <row r="91" spans="1:12" ht="11.25" customHeight="1">
      <c r="A91" s="50"/>
      <c r="C91" s="698"/>
      <c r="D91" s="698"/>
      <c r="E91" s="698"/>
    </row>
    <row r="92" spans="1:12" s="1" customFormat="1" ht="15" customHeight="1">
      <c r="A92" s="50"/>
      <c r="B92" s="990" t="s">
        <v>1536</v>
      </c>
      <c r="C92" s="990"/>
      <c r="D92" s="990"/>
      <c r="E92" s="990"/>
      <c r="F92" s="79"/>
      <c r="H92" s="80"/>
      <c r="J92" s="79"/>
    </row>
    <row r="93" spans="1:12" s="1" customFormat="1" ht="15" customHeight="1" thickBot="1">
      <c r="A93" s="50"/>
      <c r="B93" s="990"/>
      <c r="C93" s="990"/>
      <c r="D93" s="990"/>
      <c r="E93" s="990"/>
      <c r="F93" s="79"/>
      <c r="H93" s="80" t="s">
        <v>161</v>
      </c>
      <c r="J93" s="79"/>
    </row>
    <row r="94" spans="1:12" s="1" customFormat="1" ht="18.75" customHeight="1" thickBot="1">
      <c r="A94" s="7"/>
      <c r="B94" s="990"/>
      <c r="C94" s="990"/>
      <c r="D94" s="990"/>
      <c r="E94" s="990"/>
      <c r="F94" s="83"/>
      <c r="G94" s="6" t="s">
        <v>1019</v>
      </c>
      <c r="H94" s="96">
        <v>1</v>
      </c>
      <c r="I94" s="6" t="s">
        <v>1023</v>
      </c>
      <c r="J94" s="95">
        <f>ROUND(F94*H94,0)</f>
        <v>0</v>
      </c>
      <c r="K94" s="9" t="s">
        <v>1107</v>
      </c>
      <c r="L94" s="1" t="s">
        <v>1019</v>
      </c>
    </row>
    <row r="95" spans="1:12" s="1" customFormat="1" ht="12" customHeight="1">
      <c r="F95" s="79"/>
      <c r="H95" s="80"/>
      <c r="J95" s="94" t="s">
        <v>160</v>
      </c>
    </row>
    <row r="96" spans="1:12" s="1" customFormat="1" ht="18.75" customHeight="1">
      <c r="F96" s="79"/>
      <c r="H96" s="80"/>
      <c r="J96" s="79"/>
    </row>
    <row r="97" spans="1:11" ht="18.75" customHeight="1">
      <c r="A97" s="7" t="s">
        <v>1048</v>
      </c>
      <c r="B97" s="1" t="s">
        <v>1537</v>
      </c>
    </row>
    <row r="98" spans="1:11" ht="11.25" customHeight="1">
      <c r="A98" s="50"/>
    </row>
    <row r="99" spans="1:11" ht="18.75" customHeight="1">
      <c r="A99" s="50"/>
      <c r="B99" s="858" t="s">
        <v>112</v>
      </c>
      <c r="C99" s="859"/>
      <c r="D99" s="858" t="s">
        <v>111</v>
      </c>
      <c r="E99" s="859"/>
      <c r="F99" s="91" t="s">
        <v>110</v>
      </c>
      <c r="G99" s="33"/>
      <c r="H99" s="92" t="s">
        <v>109</v>
      </c>
      <c r="I99" s="33"/>
      <c r="J99" s="91" t="s">
        <v>3</v>
      </c>
      <c r="K99" s="9"/>
    </row>
    <row r="100" spans="1:11" ht="15" customHeight="1">
      <c r="A100" s="50"/>
      <c r="B100" s="31"/>
      <c r="C100" s="30"/>
      <c r="D100" s="29"/>
      <c r="E100" s="28"/>
      <c r="F100" s="90"/>
      <c r="G100" s="25"/>
      <c r="H100" s="89"/>
      <c r="I100" s="25"/>
      <c r="J100" s="88" t="s">
        <v>1022</v>
      </c>
      <c r="K100" s="9"/>
    </row>
    <row r="101" spans="1:11" s="1" customFormat="1" ht="15" customHeight="1">
      <c r="B101" s="22">
        <v>1</v>
      </c>
      <c r="C101" s="23" t="s">
        <v>118</v>
      </c>
      <c r="D101" s="851"/>
      <c r="E101" s="852"/>
      <c r="F101" s="83"/>
      <c r="G101" s="18" t="s">
        <v>1019</v>
      </c>
      <c r="H101" s="692">
        <v>0.3846</v>
      </c>
      <c r="I101" s="18" t="s">
        <v>1023</v>
      </c>
      <c r="J101" s="82">
        <f t="shared" ref="J101:J116" si="4">ROUND(F101*H101,0)</f>
        <v>0</v>
      </c>
      <c r="K101" s="9" t="s">
        <v>1024</v>
      </c>
    </row>
    <row r="102" spans="1:11" s="1" customFormat="1" ht="15" customHeight="1">
      <c r="B102" s="22">
        <v>2</v>
      </c>
      <c r="C102" s="23" t="s">
        <v>117</v>
      </c>
      <c r="D102" s="851"/>
      <c r="E102" s="852"/>
      <c r="F102" s="83"/>
      <c r="G102" s="18" t="s">
        <v>1019</v>
      </c>
      <c r="H102" s="527">
        <v>0.29430000000000001</v>
      </c>
      <c r="I102" s="33" t="s">
        <v>1023</v>
      </c>
      <c r="J102" s="85">
        <f t="shared" si="4"/>
        <v>0</v>
      </c>
      <c r="K102" s="9" t="s">
        <v>1025</v>
      </c>
    </row>
    <row r="103" spans="1:11" s="1" customFormat="1" ht="15" customHeight="1">
      <c r="B103" s="22">
        <v>3</v>
      </c>
      <c r="C103" s="23" t="s">
        <v>107</v>
      </c>
      <c r="D103" s="851"/>
      <c r="E103" s="852"/>
      <c r="F103" s="83"/>
      <c r="G103" s="18" t="s">
        <v>1019</v>
      </c>
      <c r="H103" s="692">
        <v>0.30809999999999998</v>
      </c>
      <c r="I103" s="18" t="s">
        <v>1023</v>
      </c>
      <c r="J103" s="82">
        <f t="shared" si="4"/>
        <v>0</v>
      </c>
      <c r="K103" s="9" t="s">
        <v>1026</v>
      </c>
    </row>
    <row r="104" spans="1:11" s="1" customFormat="1" ht="15" customHeight="1">
      <c r="B104" s="22">
        <v>4</v>
      </c>
      <c r="C104" s="23" t="s">
        <v>105</v>
      </c>
      <c r="D104" s="851"/>
      <c r="E104" s="852"/>
      <c r="F104" s="83"/>
      <c r="G104" s="18" t="s">
        <v>1019</v>
      </c>
      <c r="H104" s="527">
        <v>0.31180000000000002</v>
      </c>
      <c r="I104" s="33" t="s">
        <v>1023</v>
      </c>
      <c r="J104" s="85">
        <f t="shared" si="4"/>
        <v>0</v>
      </c>
      <c r="K104" s="9" t="s">
        <v>1027</v>
      </c>
    </row>
    <row r="105" spans="1:11" s="1" customFormat="1" ht="15" customHeight="1">
      <c r="B105" s="22">
        <v>5</v>
      </c>
      <c r="C105" s="23" t="s">
        <v>103</v>
      </c>
      <c r="D105" s="851"/>
      <c r="E105" s="852"/>
      <c r="F105" s="83"/>
      <c r="G105" s="18" t="s">
        <v>1019</v>
      </c>
      <c r="H105" s="692">
        <v>0.33639999999999998</v>
      </c>
      <c r="I105" s="18" t="s">
        <v>1023</v>
      </c>
      <c r="J105" s="82">
        <f t="shared" si="4"/>
        <v>0</v>
      </c>
      <c r="K105" s="9" t="s">
        <v>1028</v>
      </c>
    </row>
    <row r="106" spans="1:11" s="1" customFormat="1" ht="15" customHeight="1">
      <c r="B106" s="21">
        <v>6</v>
      </c>
      <c r="C106" s="20" t="s">
        <v>101</v>
      </c>
      <c r="D106" s="851"/>
      <c r="E106" s="852"/>
      <c r="F106" s="83"/>
      <c r="G106" s="18" t="s">
        <v>1019</v>
      </c>
      <c r="H106" s="527">
        <v>0.33169999999999999</v>
      </c>
      <c r="I106" s="33" t="s">
        <v>1023</v>
      </c>
      <c r="J106" s="85">
        <f t="shared" si="4"/>
        <v>0</v>
      </c>
      <c r="K106" s="9" t="s">
        <v>1029</v>
      </c>
    </row>
    <row r="107" spans="1:11" s="1" customFormat="1" ht="15" customHeight="1">
      <c r="B107" s="21">
        <v>7</v>
      </c>
      <c r="C107" s="20" t="s">
        <v>99</v>
      </c>
      <c r="D107" s="851"/>
      <c r="E107" s="852"/>
      <c r="F107" s="83"/>
      <c r="G107" s="18" t="s">
        <v>1019</v>
      </c>
      <c r="H107" s="527">
        <v>0.36620000000000003</v>
      </c>
      <c r="I107" s="33" t="s">
        <v>1023</v>
      </c>
      <c r="J107" s="85">
        <f t="shared" si="4"/>
        <v>0</v>
      </c>
      <c r="K107" s="9" t="s">
        <v>1030</v>
      </c>
    </row>
    <row r="108" spans="1:11" s="1" customFormat="1" ht="15" customHeight="1">
      <c r="B108" s="21">
        <v>8</v>
      </c>
      <c r="C108" s="20" t="s">
        <v>97</v>
      </c>
      <c r="D108" s="851"/>
      <c r="E108" s="852"/>
      <c r="F108" s="83"/>
      <c r="G108" s="18" t="s">
        <v>1019</v>
      </c>
      <c r="H108" s="527">
        <v>0.38169999999999998</v>
      </c>
      <c r="I108" s="33" t="s">
        <v>1023</v>
      </c>
      <c r="J108" s="85">
        <f t="shared" si="4"/>
        <v>0</v>
      </c>
      <c r="K108" s="9" t="s">
        <v>1031</v>
      </c>
    </row>
    <row r="109" spans="1:11" s="1" customFormat="1" ht="15" customHeight="1">
      <c r="B109" s="21">
        <v>9</v>
      </c>
      <c r="C109" s="20" t="s">
        <v>484</v>
      </c>
      <c r="D109" s="851"/>
      <c r="E109" s="852"/>
      <c r="F109" s="83"/>
      <c r="G109" s="18" t="s">
        <v>1019</v>
      </c>
      <c r="H109" s="527">
        <v>0.40279999999999999</v>
      </c>
      <c r="I109" s="33" t="s">
        <v>1023</v>
      </c>
      <c r="J109" s="85">
        <f t="shared" si="4"/>
        <v>0</v>
      </c>
      <c r="K109" s="9" t="s">
        <v>1032</v>
      </c>
    </row>
    <row r="110" spans="1:11" s="1" customFormat="1" ht="15" customHeight="1">
      <c r="B110" s="21">
        <v>10</v>
      </c>
      <c r="C110" s="20" t="s">
        <v>506</v>
      </c>
      <c r="D110" s="851"/>
      <c r="E110" s="852"/>
      <c r="F110" s="83"/>
      <c r="G110" s="18" t="s">
        <v>1019</v>
      </c>
      <c r="H110" s="527">
        <v>0.4194</v>
      </c>
      <c r="I110" s="33" t="s">
        <v>1023</v>
      </c>
      <c r="J110" s="85">
        <f t="shared" si="4"/>
        <v>0</v>
      </c>
      <c r="K110" s="9" t="s">
        <v>1033</v>
      </c>
    </row>
    <row r="111" spans="1:11" s="1" customFormat="1" ht="15" customHeight="1">
      <c r="B111" s="21">
        <v>11</v>
      </c>
      <c r="C111" s="20" t="s">
        <v>583</v>
      </c>
      <c r="D111" s="851"/>
      <c r="E111" s="852"/>
      <c r="F111" s="83"/>
      <c r="G111" s="18" t="s">
        <v>1019</v>
      </c>
      <c r="H111" s="527">
        <v>0.437</v>
      </c>
      <c r="I111" s="33" t="s">
        <v>1023</v>
      </c>
      <c r="J111" s="85">
        <f t="shared" si="4"/>
        <v>0</v>
      </c>
      <c r="K111" s="9" t="s">
        <v>1034</v>
      </c>
    </row>
    <row r="112" spans="1:11" s="1" customFormat="1" ht="15" customHeight="1">
      <c r="B112" s="21">
        <v>12</v>
      </c>
      <c r="C112" s="20" t="s">
        <v>649</v>
      </c>
      <c r="D112" s="851"/>
      <c r="E112" s="852"/>
      <c r="F112" s="83"/>
      <c r="G112" s="18" t="s">
        <v>1019</v>
      </c>
      <c r="H112" s="527">
        <v>0.443</v>
      </c>
      <c r="I112" s="33" t="s">
        <v>1023</v>
      </c>
      <c r="J112" s="85">
        <f>ROUND(F112*H112,0)</f>
        <v>0</v>
      </c>
      <c r="K112" s="9" t="s">
        <v>1035</v>
      </c>
    </row>
    <row r="113" spans="1:12" s="1" customFormat="1" ht="15" customHeight="1">
      <c r="B113" s="21">
        <v>13</v>
      </c>
      <c r="C113" s="20" t="s">
        <v>712</v>
      </c>
      <c r="D113" s="851"/>
      <c r="E113" s="852"/>
      <c r="F113" s="83"/>
      <c r="G113" s="18" t="s">
        <v>1019</v>
      </c>
      <c r="H113" s="527">
        <v>0.45</v>
      </c>
      <c r="I113" s="33" t="s">
        <v>1023</v>
      </c>
      <c r="J113" s="85">
        <f>ROUND(F113*H113,0)</f>
        <v>0</v>
      </c>
      <c r="K113" s="9" t="s">
        <v>1036</v>
      </c>
    </row>
    <row r="114" spans="1:12" s="1" customFormat="1" ht="15" customHeight="1">
      <c r="B114" s="21">
        <v>14</v>
      </c>
      <c r="C114" s="20" t="s">
        <v>788</v>
      </c>
      <c r="D114" s="851"/>
      <c r="E114" s="852"/>
      <c r="F114" s="83"/>
      <c r="G114" s="18" t="s">
        <v>1019</v>
      </c>
      <c r="H114" s="527">
        <v>0.45</v>
      </c>
      <c r="I114" s="33" t="s">
        <v>1023</v>
      </c>
      <c r="J114" s="85">
        <f t="shared" si="4"/>
        <v>0</v>
      </c>
      <c r="K114" s="9" t="s">
        <v>1037</v>
      </c>
    </row>
    <row r="115" spans="1:12" s="1" customFormat="1" ht="15" customHeight="1">
      <c r="B115" s="21">
        <v>15</v>
      </c>
      <c r="C115" s="20" t="s">
        <v>832</v>
      </c>
      <c r="D115" s="851"/>
      <c r="E115" s="852"/>
      <c r="F115" s="83"/>
      <c r="G115" s="18" t="s">
        <v>1019</v>
      </c>
      <c r="H115" s="527">
        <v>0.45</v>
      </c>
      <c r="I115" s="33" t="s">
        <v>1023</v>
      </c>
      <c r="J115" s="85">
        <f t="shared" si="4"/>
        <v>0</v>
      </c>
      <c r="K115" s="9" t="s">
        <v>1038</v>
      </c>
    </row>
    <row r="116" spans="1:12" s="1" customFormat="1" ht="15" customHeight="1" thickBot="1">
      <c r="B116" s="21">
        <v>16</v>
      </c>
      <c r="C116" s="20" t="s">
        <v>969</v>
      </c>
      <c r="D116" s="851"/>
      <c r="E116" s="852"/>
      <c r="F116" s="83"/>
      <c r="G116" s="18" t="s">
        <v>1019</v>
      </c>
      <c r="H116" s="527">
        <v>0.45</v>
      </c>
      <c r="I116" s="33" t="s">
        <v>1023</v>
      </c>
      <c r="J116" s="85">
        <f t="shared" si="4"/>
        <v>0</v>
      </c>
      <c r="K116" s="9" t="s">
        <v>1066</v>
      </c>
    </row>
    <row r="117" spans="1:12" s="1" customFormat="1" ht="15" customHeight="1">
      <c r="B117" s="15"/>
      <c r="C117" s="16"/>
      <c r="D117" s="15"/>
      <c r="E117" s="15"/>
      <c r="F117" s="81"/>
      <c r="G117" s="687"/>
      <c r="H117" s="853" t="s">
        <v>1108</v>
      </c>
      <c r="I117" s="854"/>
      <c r="J117" s="77"/>
      <c r="K117" s="9"/>
    </row>
    <row r="118" spans="1:12" s="1" customFormat="1" ht="15" customHeight="1" thickBot="1">
      <c r="B118" s="9"/>
      <c r="C118" s="9"/>
      <c r="D118" s="9"/>
      <c r="E118" s="9"/>
      <c r="F118" s="78"/>
      <c r="G118" s="9"/>
      <c r="H118" s="855" t="s">
        <v>94</v>
      </c>
      <c r="I118" s="856"/>
      <c r="J118" s="76">
        <f>SUM(J101:J116)</f>
        <v>0</v>
      </c>
      <c r="K118" s="9" t="s">
        <v>1081</v>
      </c>
      <c r="L118" s="1" t="s">
        <v>1019</v>
      </c>
    </row>
    <row r="119" spans="1:12" s="1" customFormat="1" ht="18.75" customHeight="1">
      <c r="F119" s="79"/>
      <c r="H119" s="80"/>
      <c r="J119" s="79"/>
    </row>
    <row r="120" spans="1:12" ht="18.75" customHeight="1">
      <c r="A120" s="7" t="s">
        <v>1050</v>
      </c>
      <c r="B120" s="1" t="s">
        <v>300</v>
      </c>
    </row>
    <row r="121" spans="1:12" ht="11.25" customHeight="1">
      <c r="A121" s="7"/>
      <c r="B121" s="1"/>
    </row>
    <row r="122" spans="1:12" ht="18.75" customHeight="1" thickBot="1">
      <c r="A122" s="50"/>
      <c r="B122" s="990" t="s">
        <v>1538</v>
      </c>
      <c r="C122" s="990"/>
      <c r="D122" s="990"/>
      <c r="E122" s="990"/>
      <c r="H122" s="80" t="s">
        <v>161</v>
      </c>
    </row>
    <row r="123" spans="1:12" s="1" customFormat="1" ht="18.75" customHeight="1" thickBot="1">
      <c r="A123" s="7"/>
      <c r="B123" s="990"/>
      <c r="C123" s="990"/>
      <c r="D123" s="990"/>
      <c r="E123" s="990"/>
      <c r="F123" s="83"/>
      <c r="G123" s="6" t="s">
        <v>1019</v>
      </c>
      <c r="H123" s="96">
        <v>0.6</v>
      </c>
      <c r="I123" s="6" t="s">
        <v>1023</v>
      </c>
      <c r="J123" s="95">
        <f>ROUND(F123*H123,0)</f>
        <v>0</v>
      </c>
      <c r="K123" s="9" t="s">
        <v>1082</v>
      </c>
      <c r="L123" s="1" t="s">
        <v>1019</v>
      </c>
    </row>
    <row r="124" spans="1:12" s="1" customFormat="1" ht="12" customHeight="1">
      <c r="F124" s="79"/>
      <c r="H124" s="80"/>
      <c r="J124" s="94" t="s">
        <v>160</v>
      </c>
    </row>
    <row r="125" spans="1:12" s="1" customFormat="1" ht="11.25" customHeight="1">
      <c r="F125" s="79"/>
      <c r="H125" s="80"/>
      <c r="J125" s="94"/>
    </row>
    <row r="126" spans="1:12" ht="18.75" customHeight="1">
      <c r="A126" s="7" t="s">
        <v>1053</v>
      </c>
      <c r="B126" s="1" t="s">
        <v>299</v>
      </c>
    </row>
    <row r="127" spans="1:12" ht="11.25" customHeight="1">
      <c r="A127" s="7"/>
      <c r="B127" s="1"/>
    </row>
    <row r="128" spans="1:12" ht="15" customHeight="1" thickBot="1">
      <c r="A128" s="50"/>
      <c r="B128" s="990" t="s">
        <v>1539</v>
      </c>
      <c r="C128" s="990"/>
      <c r="D128" s="990"/>
      <c r="E128" s="990"/>
      <c r="H128" s="80" t="s">
        <v>161</v>
      </c>
    </row>
    <row r="129" spans="1:13" s="1" customFormat="1" ht="18.75" customHeight="1" thickBot="1">
      <c r="A129" s="7"/>
      <c r="B129" s="990"/>
      <c r="C129" s="990"/>
      <c r="D129" s="990"/>
      <c r="E129" s="990"/>
      <c r="F129" s="83"/>
      <c r="G129" s="6" t="s">
        <v>1019</v>
      </c>
      <c r="H129" s="98">
        <v>0.45</v>
      </c>
      <c r="I129" s="6" t="s">
        <v>1023</v>
      </c>
      <c r="J129" s="95">
        <f>ROUND(F129*H129,0)</f>
        <v>0</v>
      </c>
      <c r="K129" s="9" t="s">
        <v>1084</v>
      </c>
      <c r="L129" s="1" t="s">
        <v>1019</v>
      </c>
    </row>
    <row r="130" spans="1:13" s="1" customFormat="1" ht="12" customHeight="1">
      <c r="F130" s="79"/>
      <c r="H130" s="80"/>
      <c r="J130" s="94" t="s">
        <v>160</v>
      </c>
    </row>
    <row r="131" spans="1:13" s="1" customFormat="1" ht="12" customHeight="1">
      <c r="F131" s="79"/>
      <c r="H131" s="80"/>
      <c r="J131" s="94"/>
    </row>
    <row r="132" spans="1:13" ht="18.75" customHeight="1">
      <c r="A132" s="7" t="s">
        <v>1109</v>
      </c>
      <c r="B132" s="1" t="s">
        <v>900</v>
      </c>
    </row>
    <row r="133" spans="1:13" ht="11.25" customHeight="1">
      <c r="A133" s="7"/>
      <c r="B133" s="1"/>
    </row>
    <row r="134" spans="1:13" ht="20.399999999999999" customHeight="1" thickBot="1">
      <c r="A134" s="50"/>
      <c r="B134" s="990" t="s">
        <v>1540</v>
      </c>
      <c r="C134" s="990"/>
      <c r="D134" s="990"/>
      <c r="E134" s="990"/>
      <c r="H134" s="80" t="s">
        <v>161</v>
      </c>
    </row>
    <row r="135" spans="1:13" s="1" customFormat="1" ht="18.75" customHeight="1" thickBot="1">
      <c r="A135" s="7"/>
      <c r="B135" s="990"/>
      <c r="C135" s="990"/>
      <c r="D135" s="990"/>
      <c r="E135" s="990"/>
      <c r="F135" s="83"/>
      <c r="G135" s="6" t="s">
        <v>1019</v>
      </c>
      <c r="H135" s="98">
        <v>0.45</v>
      </c>
      <c r="I135" s="6" t="s">
        <v>1023</v>
      </c>
      <c r="J135" s="95">
        <f>ROUND(F135*H135,0)</f>
        <v>0</v>
      </c>
      <c r="K135" s="9" t="s">
        <v>1085</v>
      </c>
      <c r="L135" s="1" t="s">
        <v>1019</v>
      </c>
    </row>
    <row r="136" spans="1:13" s="1" customFormat="1" ht="12" customHeight="1">
      <c r="F136" s="79"/>
      <c r="H136" s="80"/>
      <c r="J136" s="94" t="s">
        <v>160</v>
      </c>
    </row>
    <row r="137" spans="1:13" s="1" customFormat="1" ht="12" customHeight="1">
      <c r="F137" s="79"/>
      <c r="H137" s="80"/>
      <c r="J137" s="94"/>
    </row>
    <row r="138" spans="1:13" ht="18.75" customHeight="1">
      <c r="A138" s="7">
        <v>10</v>
      </c>
      <c r="B138" s="1" t="s">
        <v>901</v>
      </c>
      <c r="F138" s="49"/>
      <c r="H138" s="48"/>
      <c r="J138" s="49"/>
      <c r="M138" s="60"/>
    </row>
    <row r="139" spans="1:13" ht="11.25" customHeight="1">
      <c r="A139" s="50"/>
      <c r="F139" s="49"/>
      <c r="H139" s="48"/>
      <c r="J139" s="49"/>
      <c r="M139" s="60"/>
    </row>
    <row r="140" spans="1:13" ht="18.75" customHeight="1">
      <c r="A140" s="50"/>
      <c r="B140" s="858" t="s">
        <v>112</v>
      </c>
      <c r="C140" s="859"/>
      <c r="D140" s="858" t="s">
        <v>111</v>
      </c>
      <c r="E140" s="859"/>
      <c r="F140" s="32" t="s">
        <v>110</v>
      </c>
      <c r="G140" s="33"/>
      <c r="H140" s="33" t="s">
        <v>109</v>
      </c>
      <c r="I140" s="33"/>
      <c r="J140" s="32" t="s">
        <v>3</v>
      </c>
      <c r="K140" s="9"/>
      <c r="M140" s="60"/>
    </row>
    <row r="141" spans="1:13" ht="15" customHeight="1">
      <c r="A141" s="50"/>
      <c r="B141" s="31"/>
      <c r="C141" s="30"/>
      <c r="D141" s="29"/>
      <c r="E141" s="28"/>
      <c r="F141" s="27"/>
      <c r="G141" s="25"/>
      <c r="H141" s="25"/>
      <c r="I141" s="25"/>
      <c r="J141" s="63" t="s">
        <v>1022</v>
      </c>
      <c r="K141" s="9"/>
      <c r="M141" s="60"/>
    </row>
    <row r="142" spans="1:13" s="1" customFormat="1" ht="15" customHeight="1">
      <c r="B142" s="21">
        <v>1</v>
      </c>
      <c r="C142" s="20" t="s">
        <v>832</v>
      </c>
      <c r="D142" s="851"/>
      <c r="E142" s="852"/>
      <c r="F142" s="19"/>
      <c r="G142" s="18" t="s">
        <v>1019</v>
      </c>
      <c r="H142" s="529">
        <f>0.45*0.9</f>
        <v>0.40500000000000003</v>
      </c>
      <c r="I142" s="685" t="s">
        <v>1023</v>
      </c>
      <c r="J142" s="38">
        <f>ROUND(F142*H142,0)</f>
        <v>0</v>
      </c>
      <c r="K142" s="9" t="s">
        <v>1024</v>
      </c>
      <c r="M142" s="42"/>
    </row>
    <row r="143" spans="1:13" s="1" customFormat="1" ht="15" customHeight="1" thickBot="1">
      <c r="B143" s="21">
        <v>2</v>
      </c>
      <c r="C143" s="20" t="s">
        <v>969</v>
      </c>
      <c r="D143" s="851"/>
      <c r="E143" s="852"/>
      <c r="F143" s="19"/>
      <c r="G143" s="18" t="s">
        <v>1019</v>
      </c>
      <c r="H143" s="529">
        <v>0.45</v>
      </c>
      <c r="I143" s="685" t="s">
        <v>1023</v>
      </c>
      <c r="J143" s="38">
        <f>ROUND(F143*H143,0)</f>
        <v>0</v>
      </c>
      <c r="K143" s="9" t="s">
        <v>1025</v>
      </c>
      <c r="M143" s="42"/>
    </row>
    <row r="144" spans="1:13" s="1" customFormat="1" ht="15" customHeight="1">
      <c r="B144" s="9"/>
      <c r="C144" s="9"/>
      <c r="D144" s="9"/>
      <c r="E144" s="9"/>
      <c r="F144" s="12"/>
      <c r="G144" s="9"/>
      <c r="H144" s="853" t="s">
        <v>1086</v>
      </c>
      <c r="I144" s="854"/>
      <c r="J144" s="77"/>
      <c r="K144" s="9" t="s">
        <v>1060</v>
      </c>
      <c r="M144" s="42"/>
    </row>
    <row r="145" spans="1:12" s="1" customFormat="1" ht="12" customHeight="1" thickBot="1">
      <c r="F145" s="79"/>
      <c r="H145" s="855" t="s">
        <v>94</v>
      </c>
      <c r="I145" s="856"/>
      <c r="J145" s="76">
        <f>SUM(J142:J143)</f>
        <v>0</v>
      </c>
      <c r="L145" s="1" t="s">
        <v>1019</v>
      </c>
    </row>
    <row r="146" spans="1:12" ht="18.75" customHeight="1">
      <c r="A146" s="7">
        <v>11</v>
      </c>
      <c r="B146" s="1" t="s">
        <v>298</v>
      </c>
    </row>
    <row r="147" spans="1:12" ht="11.25" customHeight="1">
      <c r="A147" s="50"/>
      <c r="C147" s="97"/>
      <c r="D147" s="97"/>
      <c r="E147" s="97"/>
    </row>
    <row r="148" spans="1:12" s="1" customFormat="1" ht="15" customHeight="1" thickBot="1">
      <c r="A148" s="7"/>
      <c r="B148" s="990" t="s">
        <v>1541</v>
      </c>
      <c r="C148" s="990"/>
      <c r="D148" s="990"/>
      <c r="E148" s="990"/>
      <c r="F148" s="79"/>
      <c r="H148" s="80" t="s">
        <v>161</v>
      </c>
      <c r="J148" s="79"/>
    </row>
    <row r="149" spans="1:12" s="1" customFormat="1" ht="18.75" customHeight="1" thickBot="1">
      <c r="A149" s="7"/>
      <c r="B149" s="990"/>
      <c r="C149" s="990"/>
      <c r="D149" s="990"/>
      <c r="E149" s="990"/>
      <c r="F149" s="83"/>
      <c r="G149" s="6" t="s">
        <v>1019</v>
      </c>
      <c r="H149" s="98">
        <v>0.6</v>
      </c>
      <c r="I149" s="6" t="s">
        <v>1023</v>
      </c>
      <c r="J149" s="95">
        <f>ROUND(F149*H149,0)</f>
        <v>0</v>
      </c>
      <c r="K149" s="9" t="s">
        <v>1110</v>
      </c>
      <c r="L149" s="1" t="s">
        <v>1019</v>
      </c>
    </row>
    <row r="150" spans="1:12" s="1" customFormat="1" ht="12" customHeight="1">
      <c r="F150" s="79"/>
      <c r="H150" s="80"/>
      <c r="J150" s="94" t="s">
        <v>160</v>
      </c>
    </row>
    <row r="151" spans="1:12" s="1" customFormat="1" ht="11.25" customHeight="1">
      <c r="F151" s="79"/>
      <c r="H151" s="80"/>
      <c r="J151" s="79"/>
    </row>
    <row r="152" spans="1:12" ht="18.75" customHeight="1">
      <c r="A152" s="7">
        <f>A146+1</f>
        <v>12</v>
      </c>
      <c r="B152" s="1" t="s">
        <v>297</v>
      </c>
    </row>
    <row r="153" spans="1:12" ht="11.25" customHeight="1">
      <c r="A153" s="50"/>
    </row>
    <row r="154" spans="1:12" ht="18.75" customHeight="1">
      <c r="A154" s="50"/>
      <c r="B154" s="858" t="s">
        <v>112</v>
      </c>
      <c r="C154" s="859"/>
      <c r="D154" s="858" t="s">
        <v>111</v>
      </c>
      <c r="E154" s="859"/>
      <c r="F154" s="91" t="s">
        <v>110</v>
      </c>
      <c r="G154" s="33"/>
      <c r="H154" s="92" t="s">
        <v>109</v>
      </c>
      <c r="I154" s="33"/>
      <c r="J154" s="91" t="s">
        <v>3</v>
      </c>
      <c r="K154" s="9"/>
    </row>
    <row r="155" spans="1:12" ht="15" customHeight="1">
      <c r="A155" s="50"/>
      <c r="B155" s="31"/>
      <c r="C155" s="30"/>
      <c r="D155" s="29"/>
      <c r="E155" s="28"/>
      <c r="F155" s="90"/>
      <c r="G155" s="25"/>
      <c r="H155" s="89"/>
      <c r="I155" s="25"/>
      <c r="J155" s="88" t="s">
        <v>1022</v>
      </c>
      <c r="K155" s="9"/>
    </row>
    <row r="156" spans="1:12" s="1" customFormat="1" ht="15" customHeight="1">
      <c r="B156" s="22">
        <v>1</v>
      </c>
      <c r="C156" s="23" t="s">
        <v>119</v>
      </c>
      <c r="D156" s="851"/>
      <c r="E156" s="852"/>
      <c r="F156" s="83"/>
      <c r="G156" s="18" t="s">
        <v>1019</v>
      </c>
      <c r="H156" s="692">
        <v>0.3528</v>
      </c>
      <c r="I156" s="18" t="s">
        <v>1023</v>
      </c>
      <c r="J156" s="82">
        <f t="shared" ref="J156:J172" si="5">ROUND(F156*H156,0)</f>
        <v>0</v>
      </c>
      <c r="K156" s="9" t="s">
        <v>1024</v>
      </c>
    </row>
    <row r="157" spans="1:12" s="1" customFormat="1" ht="15" customHeight="1">
      <c r="B157" s="22">
        <v>2</v>
      </c>
      <c r="C157" s="23" t="s">
        <v>118</v>
      </c>
      <c r="D157" s="851"/>
      <c r="E157" s="852"/>
      <c r="F157" s="83"/>
      <c r="G157" s="18" t="s">
        <v>1019</v>
      </c>
      <c r="H157" s="692">
        <v>0.3846</v>
      </c>
      <c r="I157" s="33" t="s">
        <v>1023</v>
      </c>
      <c r="J157" s="85">
        <f t="shared" si="5"/>
        <v>0</v>
      </c>
      <c r="K157" s="9" t="s">
        <v>1025</v>
      </c>
    </row>
    <row r="158" spans="1:12" s="1" customFormat="1" ht="15" customHeight="1">
      <c r="B158" s="22">
        <v>3</v>
      </c>
      <c r="C158" s="23" t="s">
        <v>117</v>
      </c>
      <c r="D158" s="851"/>
      <c r="E158" s="852"/>
      <c r="F158" s="83"/>
      <c r="G158" s="18" t="s">
        <v>1019</v>
      </c>
      <c r="H158" s="527">
        <v>0.29430000000000001</v>
      </c>
      <c r="I158" s="18" t="s">
        <v>1023</v>
      </c>
      <c r="J158" s="82">
        <f t="shared" si="5"/>
        <v>0</v>
      </c>
      <c r="K158" s="9" t="s">
        <v>1026</v>
      </c>
    </row>
    <row r="159" spans="1:12" s="1" customFormat="1" ht="15" customHeight="1">
      <c r="B159" s="22">
        <v>4</v>
      </c>
      <c r="C159" s="23" t="s">
        <v>107</v>
      </c>
      <c r="D159" s="851"/>
      <c r="E159" s="852"/>
      <c r="F159" s="83"/>
      <c r="G159" s="18" t="s">
        <v>1019</v>
      </c>
      <c r="H159" s="692">
        <v>0.30809999999999998</v>
      </c>
      <c r="I159" s="33" t="s">
        <v>1023</v>
      </c>
      <c r="J159" s="85">
        <f t="shared" si="5"/>
        <v>0</v>
      </c>
      <c r="K159" s="9" t="s">
        <v>1027</v>
      </c>
    </row>
    <row r="160" spans="1:12" s="1" customFormat="1" ht="15" customHeight="1">
      <c r="B160" s="22">
        <v>5</v>
      </c>
      <c r="C160" s="23" t="s">
        <v>105</v>
      </c>
      <c r="D160" s="851"/>
      <c r="E160" s="852"/>
      <c r="F160" s="83"/>
      <c r="G160" s="18" t="s">
        <v>1019</v>
      </c>
      <c r="H160" s="527">
        <v>0.31180000000000002</v>
      </c>
      <c r="I160" s="18" t="s">
        <v>1023</v>
      </c>
      <c r="J160" s="82">
        <f t="shared" si="5"/>
        <v>0</v>
      </c>
      <c r="K160" s="9" t="s">
        <v>1028</v>
      </c>
    </row>
    <row r="161" spans="1:12" s="1" customFormat="1" ht="15" customHeight="1">
      <c r="B161" s="22">
        <v>6</v>
      </c>
      <c r="C161" s="23" t="s">
        <v>103</v>
      </c>
      <c r="D161" s="851"/>
      <c r="E161" s="852"/>
      <c r="F161" s="83"/>
      <c r="G161" s="18" t="s">
        <v>1019</v>
      </c>
      <c r="H161" s="692">
        <v>0.33639999999999998</v>
      </c>
      <c r="I161" s="33" t="s">
        <v>1023</v>
      </c>
      <c r="J161" s="85">
        <f t="shared" si="5"/>
        <v>0</v>
      </c>
      <c r="K161" s="9" t="s">
        <v>1029</v>
      </c>
    </row>
    <row r="162" spans="1:12" s="1" customFormat="1" ht="15" customHeight="1">
      <c r="B162" s="21">
        <v>7</v>
      </c>
      <c r="C162" s="20" t="s">
        <v>101</v>
      </c>
      <c r="D162" s="851"/>
      <c r="E162" s="852"/>
      <c r="F162" s="83"/>
      <c r="G162" s="18" t="s">
        <v>1019</v>
      </c>
      <c r="H162" s="527">
        <v>0.33169999999999999</v>
      </c>
      <c r="I162" s="18" t="s">
        <v>1023</v>
      </c>
      <c r="J162" s="82">
        <f t="shared" si="5"/>
        <v>0</v>
      </c>
      <c r="K162" s="9" t="s">
        <v>1030</v>
      </c>
    </row>
    <row r="163" spans="1:12" s="1" customFormat="1" ht="15" customHeight="1">
      <c r="B163" s="21">
        <v>8</v>
      </c>
      <c r="C163" s="20" t="s">
        <v>99</v>
      </c>
      <c r="D163" s="851"/>
      <c r="E163" s="852"/>
      <c r="F163" s="83"/>
      <c r="G163" s="18" t="s">
        <v>1019</v>
      </c>
      <c r="H163" s="527">
        <v>0.36620000000000003</v>
      </c>
      <c r="I163" s="18" t="s">
        <v>1023</v>
      </c>
      <c r="J163" s="82">
        <f t="shared" si="5"/>
        <v>0</v>
      </c>
      <c r="K163" s="9" t="s">
        <v>1031</v>
      </c>
    </row>
    <row r="164" spans="1:12" s="1" customFormat="1" ht="15" customHeight="1">
      <c r="B164" s="21">
        <v>9</v>
      </c>
      <c r="C164" s="20" t="s">
        <v>97</v>
      </c>
      <c r="D164" s="851"/>
      <c r="E164" s="852"/>
      <c r="F164" s="83"/>
      <c r="G164" s="18" t="s">
        <v>1019</v>
      </c>
      <c r="H164" s="527">
        <v>0.38169999999999998</v>
      </c>
      <c r="I164" s="18" t="s">
        <v>1023</v>
      </c>
      <c r="J164" s="82">
        <f t="shared" si="5"/>
        <v>0</v>
      </c>
      <c r="K164" s="9" t="s">
        <v>1032</v>
      </c>
    </row>
    <row r="165" spans="1:12" s="1" customFormat="1" ht="15" customHeight="1">
      <c r="B165" s="21">
        <v>10</v>
      </c>
      <c r="C165" s="20" t="s">
        <v>484</v>
      </c>
      <c r="D165" s="851"/>
      <c r="E165" s="852"/>
      <c r="F165" s="83"/>
      <c r="G165" s="18" t="s">
        <v>1019</v>
      </c>
      <c r="H165" s="527">
        <v>0.40279999999999999</v>
      </c>
      <c r="I165" s="18" t="s">
        <v>1023</v>
      </c>
      <c r="J165" s="82">
        <f t="shared" si="5"/>
        <v>0</v>
      </c>
      <c r="K165" s="9" t="s">
        <v>1033</v>
      </c>
    </row>
    <row r="166" spans="1:12" s="1" customFormat="1" ht="15" customHeight="1">
      <c r="B166" s="21">
        <v>11</v>
      </c>
      <c r="C166" s="20" t="s">
        <v>506</v>
      </c>
      <c r="D166" s="851"/>
      <c r="E166" s="852"/>
      <c r="F166" s="83"/>
      <c r="G166" s="18" t="s">
        <v>1019</v>
      </c>
      <c r="H166" s="527">
        <v>0.4194</v>
      </c>
      <c r="I166" s="18" t="s">
        <v>1023</v>
      </c>
      <c r="J166" s="82">
        <f t="shared" si="5"/>
        <v>0</v>
      </c>
      <c r="K166" s="9" t="s">
        <v>1034</v>
      </c>
    </row>
    <row r="167" spans="1:12" s="1" customFormat="1" ht="15" customHeight="1">
      <c r="B167" s="21">
        <v>12</v>
      </c>
      <c r="C167" s="20" t="s">
        <v>583</v>
      </c>
      <c r="D167" s="851"/>
      <c r="E167" s="852"/>
      <c r="F167" s="83"/>
      <c r="G167" s="18" t="s">
        <v>1019</v>
      </c>
      <c r="H167" s="527">
        <v>0.437</v>
      </c>
      <c r="I167" s="33" t="s">
        <v>1023</v>
      </c>
      <c r="J167" s="85">
        <f t="shared" si="5"/>
        <v>0</v>
      </c>
      <c r="K167" s="9" t="s">
        <v>1035</v>
      </c>
    </row>
    <row r="168" spans="1:12" s="1" customFormat="1" ht="15" customHeight="1">
      <c r="B168" s="21">
        <v>13</v>
      </c>
      <c r="C168" s="20" t="s">
        <v>649</v>
      </c>
      <c r="D168" s="851"/>
      <c r="E168" s="852"/>
      <c r="F168" s="83"/>
      <c r="G168" s="18" t="s">
        <v>1019</v>
      </c>
      <c r="H168" s="527">
        <v>0.443</v>
      </c>
      <c r="I168" s="33" t="s">
        <v>1023</v>
      </c>
      <c r="J168" s="85">
        <f>ROUND(F168*H168,0)</f>
        <v>0</v>
      </c>
      <c r="K168" s="9" t="s">
        <v>1036</v>
      </c>
    </row>
    <row r="169" spans="1:12" s="1" customFormat="1" ht="15" customHeight="1">
      <c r="B169" s="21">
        <v>14</v>
      </c>
      <c r="C169" s="20" t="s">
        <v>712</v>
      </c>
      <c r="D169" s="851"/>
      <c r="E169" s="852"/>
      <c r="F169" s="83"/>
      <c r="G169" s="18" t="s">
        <v>1019</v>
      </c>
      <c r="H169" s="527">
        <v>0.45</v>
      </c>
      <c r="I169" s="33" t="s">
        <v>1023</v>
      </c>
      <c r="J169" s="85">
        <f>ROUND(F169*H169,0)</f>
        <v>0</v>
      </c>
      <c r="K169" s="9" t="s">
        <v>1037</v>
      </c>
    </row>
    <row r="170" spans="1:12" s="1" customFormat="1" ht="15" customHeight="1">
      <c r="B170" s="21">
        <v>15</v>
      </c>
      <c r="C170" s="20" t="s">
        <v>788</v>
      </c>
      <c r="D170" s="851"/>
      <c r="E170" s="852"/>
      <c r="F170" s="83"/>
      <c r="G170" s="18" t="s">
        <v>1019</v>
      </c>
      <c r="H170" s="527">
        <v>0.45</v>
      </c>
      <c r="I170" s="33" t="s">
        <v>1023</v>
      </c>
      <c r="J170" s="85">
        <f t="shared" si="5"/>
        <v>0</v>
      </c>
      <c r="K170" s="9" t="s">
        <v>1038</v>
      </c>
    </row>
    <row r="171" spans="1:12" s="1" customFormat="1" ht="15" customHeight="1">
      <c r="B171" s="21">
        <v>16</v>
      </c>
      <c r="C171" s="20" t="s">
        <v>832</v>
      </c>
      <c r="D171" s="851"/>
      <c r="E171" s="852"/>
      <c r="F171" s="83"/>
      <c r="G171" s="18" t="s">
        <v>1019</v>
      </c>
      <c r="H171" s="527">
        <v>0.45</v>
      </c>
      <c r="I171" s="33" t="s">
        <v>1023</v>
      </c>
      <c r="J171" s="85">
        <f t="shared" si="5"/>
        <v>0</v>
      </c>
      <c r="K171" s="9" t="s">
        <v>1066</v>
      </c>
    </row>
    <row r="172" spans="1:12" s="1" customFormat="1" ht="15" customHeight="1" thickBot="1">
      <c r="B172" s="21">
        <v>17</v>
      </c>
      <c r="C172" s="20" t="s">
        <v>969</v>
      </c>
      <c r="D172" s="851"/>
      <c r="E172" s="852"/>
      <c r="F172" s="83"/>
      <c r="G172" s="18" t="s">
        <v>1019</v>
      </c>
      <c r="H172" s="527">
        <v>0.45</v>
      </c>
      <c r="I172" s="33" t="s">
        <v>1023</v>
      </c>
      <c r="J172" s="85">
        <f t="shared" si="5"/>
        <v>0</v>
      </c>
      <c r="K172" s="9" t="s">
        <v>1067</v>
      </c>
    </row>
    <row r="173" spans="1:12" s="1" customFormat="1" ht="15" customHeight="1">
      <c r="B173" s="15"/>
      <c r="C173" s="16"/>
      <c r="D173" s="15"/>
      <c r="E173" s="15"/>
      <c r="F173" s="81"/>
      <c r="G173" s="687"/>
      <c r="H173" s="853" t="s">
        <v>1111</v>
      </c>
      <c r="I173" s="854"/>
      <c r="J173" s="77"/>
      <c r="K173" s="9"/>
    </row>
    <row r="174" spans="1:12" s="1" customFormat="1" ht="15" customHeight="1" thickBot="1">
      <c r="B174" s="9"/>
      <c r="C174" s="9"/>
      <c r="D174" s="9"/>
      <c r="E174" s="9"/>
      <c r="F174" s="78"/>
      <c r="G174" s="9"/>
      <c r="H174" s="855" t="s">
        <v>94</v>
      </c>
      <c r="I174" s="856"/>
      <c r="J174" s="76">
        <f>SUM(J156:J172)</f>
        <v>0</v>
      </c>
      <c r="K174" s="9" t="s">
        <v>1091</v>
      </c>
      <c r="L174" s="1" t="s">
        <v>1019</v>
      </c>
    </row>
    <row r="175" spans="1:12" s="1" customFormat="1" ht="15" customHeight="1">
      <c r="F175" s="79"/>
      <c r="H175" s="80"/>
      <c r="J175" s="79"/>
    </row>
    <row r="176" spans="1:12" ht="18.75" customHeight="1">
      <c r="A176" s="7">
        <f>A152+1</f>
        <v>13</v>
      </c>
      <c r="B176" s="1" t="s">
        <v>296</v>
      </c>
    </row>
    <row r="177" spans="1:12" ht="11.25" customHeight="1">
      <c r="A177" s="50"/>
      <c r="C177" s="97"/>
      <c r="D177" s="97"/>
      <c r="E177" s="97"/>
    </row>
    <row r="178" spans="1:12" s="1" customFormat="1" ht="15" customHeight="1" thickBot="1">
      <c r="A178" s="7"/>
      <c r="B178" s="990" t="s">
        <v>1542</v>
      </c>
      <c r="C178" s="990"/>
      <c r="D178" s="990"/>
      <c r="E178" s="990"/>
      <c r="F178" s="79"/>
      <c r="H178" s="80" t="s">
        <v>161</v>
      </c>
      <c r="J178" s="79"/>
    </row>
    <row r="179" spans="1:12" s="1" customFormat="1" ht="18.75" customHeight="1" thickBot="1">
      <c r="A179" s="7"/>
      <c r="B179" s="990"/>
      <c r="C179" s="990"/>
      <c r="D179" s="990"/>
      <c r="E179" s="990"/>
      <c r="F179" s="83"/>
      <c r="G179" s="6" t="s">
        <v>744</v>
      </c>
      <c r="H179" s="96">
        <v>0.75</v>
      </c>
      <c r="I179" s="6" t="s">
        <v>645</v>
      </c>
      <c r="J179" s="95">
        <f>ROUND(F179*H179,0)</f>
        <v>0</v>
      </c>
      <c r="K179" s="9" t="s">
        <v>1092</v>
      </c>
      <c r="L179" s="1" t="s">
        <v>744</v>
      </c>
    </row>
    <row r="180" spans="1:12" s="1" customFormat="1" ht="12" customHeight="1">
      <c r="F180" s="79"/>
      <c r="H180" s="80"/>
      <c r="J180" s="94" t="s">
        <v>160</v>
      </c>
    </row>
    <row r="181" spans="1:12" s="1" customFormat="1" ht="12" customHeight="1">
      <c r="F181" s="79"/>
      <c r="H181" s="80"/>
      <c r="J181" s="94"/>
    </row>
    <row r="182" spans="1:12" ht="18.75" customHeight="1">
      <c r="A182" s="7">
        <f>A176+1</f>
        <v>14</v>
      </c>
      <c r="B182" s="1" t="s">
        <v>1543</v>
      </c>
    </row>
    <row r="183" spans="1:12" ht="11.25" customHeight="1">
      <c r="A183" s="50"/>
      <c r="C183" s="97"/>
      <c r="D183" s="97"/>
      <c r="E183" s="97"/>
    </row>
    <row r="184" spans="1:12" s="1" customFormat="1" ht="15" customHeight="1">
      <c r="A184" s="7"/>
      <c r="B184" s="990" t="s">
        <v>1544</v>
      </c>
      <c r="C184" s="990"/>
      <c r="D184" s="990"/>
      <c r="E184" s="990"/>
      <c r="F184" s="79"/>
      <c r="H184" s="80"/>
      <c r="J184" s="79"/>
    </row>
    <row r="185" spans="1:12" s="1" customFormat="1" ht="15" customHeight="1" thickBot="1">
      <c r="A185" s="7"/>
      <c r="B185" s="990"/>
      <c r="C185" s="990"/>
      <c r="D185" s="990"/>
      <c r="E185" s="990"/>
      <c r="F185" s="79"/>
      <c r="H185" s="80" t="s">
        <v>1112</v>
      </c>
      <c r="J185" s="79"/>
    </row>
    <row r="186" spans="1:12" s="1" customFormat="1" ht="18.75" customHeight="1" thickBot="1">
      <c r="A186" s="7"/>
      <c r="B186" s="990"/>
      <c r="C186" s="990"/>
      <c r="D186" s="990"/>
      <c r="E186" s="990"/>
      <c r="F186" s="83"/>
      <c r="G186" s="6" t="s">
        <v>744</v>
      </c>
      <c r="H186" s="96">
        <v>0.5</v>
      </c>
      <c r="I186" s="6" t="s">
        <v>645</v>
      </c>
      <c r="J186" s="95">
        <f>ROUND(F186*H186,0)</f>
        <v>0</v>
      </c>
      <c r="K186" s="9" t="s">
        <v>1094</v>
      </c>
      <c r="L186" s="1" t="s">
        <v>744</v>
      </c>
    </row>
    <row r="187" spans="1:12" s="1" customFormat="1" ht="12" customHeight="1">
      <c r="F187" s="79"/>
      <c r="H187" s="80"/>
      <c r="J187" s="94" t="s">
        <v>160</v>
      </c>
    </row>
    <row r="188" spans="1:12" s="1" customFormat="1" ht="12" customHeight="1">
      <c r="F188" s="79"/>
      <c r="H188" s="80"/>
      <c r="J188" s="94"/>
    </row>
    <row r="189" spans="1:12" ht="18.75" customHeight="1">
      <c r="A189" s="7">
        <f>A182+1</f>
        <v>15</v>
      </c>
      <c r="B189" s="1" t="s">
        <v>1543</v>
      </c>
    </row>
    <row r="190" spans="1:12" ht="11.25" customHeight="1">
      <c r="A190" s="50"/>
    </row>
    <row r="191" spans="1:12" ht="18.75" customHeight="1">
      <c r="A191" s="50"/>
      <c r="B191" s="858" t="s">
        <v>252</v>
      </c>
      <c r="C191" s="859"/>
      <c r="D191" s="858" t="s">
        <v>111</v>
      </c>
      <c r="E191" s="859"/>
      <c r="F191" s="91" t="s">
        <v>151</v>
      </c>
      <c r="G191" s="33"/>
      <c r="H191" s="92" t="s">
        <v>109</v>
      </c>
      <c r="I191" s="33"/>
      <c r="J191" s="91" t="s">
        <v>3</v>
      </c>
      <c r="K191" s="9"/>
    </row>
    <row r="192" spans="1:12" ht="15" customHeight="1">
      <c r="A192" s="50"/>
      <c r="B192" s="31"/>
      <c r="C192" s="30"/>
      <c r="D192" s="29"/>
      <c r="E192" s="28"/>
      <c r="F192" s="90"/>
      <c r="G192" s="25"/>
      <c r="H192" s="89"/>
      <c r="I192" s="25"/>
      <c r="J192" s="88" t="s">
        <v>646</v>
      </c>
      <c r="K192" s="9"/>
    </row>
    <row r="193" spans="1:12" s="1" customFormat="1" ht="15" customHeight="1">
      <c r="B193" s="22">
        <v>1</v>
      </c>
      <c r="C193" s="23" t="s">
        <v>130</v>
      </c>
      <c r="D193" s="851"/>
      <c r="E193" s="852"/>
      <c r="F193" s="83"/>
      <c r="G193" s="18" t="s">
        <v>744</v>
      </c>
      <c r="H193" s="47">
        <v>0.10100000000000001</v>
      </c>
      <c r="I193" s="18" t="s">
        <v>645</v>
      </c>
      <c r="J193" s="82">
        <f>ROUND(F193*H193,0)</f>
        <v>0</v>
      </c>
      <c r="K193" s="9" t="s">
        <v>1002</v>
      </c>
    </row>
    <row r="194" spans="1:12" s="1" customFormat="1" ht="15" customHeight="1">
      <c r="B194" s="22">
        <v>2</v>
      </c>
      <c r="C194" s="23" t="s">
        <v>119</v>
      </c>
      <c r="D194" s="851"/>
      <c r="E194" s="852"/>
      <c r="F194" s="83"/>
      <c r="G194" s="18" t="s">
        <v>744</v>
      </c>
      <c r="H194" s="529">
        <v>0.13</v>
      </c>
      <c r="I194" s="33" t="s">
        <v>645</v>
      </c>
      <c r="J194" s="85">
        <f>ROUND(F194*H194,0)</f>
        <v>0</v>
      </c>
      <c r="K194" s="9" t="s">
        <v>1003</v>
      </c>
    </row>
    <row r="195" spans="1:12" s="1" customFormat="1" ht="15" customHeight="1" thickBot="1">
      <c r="B195" s="21">
        <v>3</v>
      </c>
      <c r="C195" s="20" t="s">
        <v>118</v>
      </c>
      <c r="D195" s="851"/>
      <c r="E195" s="852"/>
      <c r="F195" s="83"/>
      <c r="G195" s="18" t="s">
        <v>744</v>
      </c>
      <c r="H195" s="47">
        <v>0.16200000000000001</v>
      </c>
      <c r="I195" s="18" t="s">
        <v>645</v>
      </c>
      <c r="J195" s="82">
        <f>ROUND(F195*H195,0)</f>
        <v>0</v>
      </c>
      <c r="K195" s="9" t="s">
        <v>1004</v>
      </c>
    </row>
    <row r="196" spans="1:12" s="1" customFormat="1" ht="15" customHeight="1">
      <c r="B196" s="15"/>
      <c r="C196" s="16"/>
      <c r="D196" s="15"/>
      <c r="E196" s="15"/>
      <c r="F196" s="81"/>
      <c r="G196" s="687"/>
      <c r="H196" s="853" t="s">
        <v>957</v>
      </c>
      <c r="I196" s="854"/>
      <c r="J196" s="77"/>
      <c r="K196" s="9"/>
    </row>
    <row r="197" spans="1:12" s="1" customFormat="1" ht="15" customHeight="1" thickBot="1">
      <c r="B197" s="9"/>
      <c r="C197" s="9"/>
      <c r="D197" s="9"/>
      <c r="E197" s="9"/>
      <c r="F197" s="78"/>
      <c r="G197" s="9"/>
      <c r="H197" s="855" t="s">
        <v>94</v>
      </c>
      <c r="I197" s="856"/>
      <c r="J197" s="76">
        <f>SUM(J193:J195)</f>
        <v>0</v>
      </c>
      <c r="K197" s="9" t="s">
        <v>1096</v>
      </c>
      <c r="L197" s="1" t="s">
        <v>1019</v>
      </c>
    </row>
    <row r="198" spans="1:12" s="1" customFormat="1" ht="18.75" customHeight="1">
      <c r="F198" s="79"/>
      <c r="H198" s="80"/>
      <c r="J198" s="79"/>
    </row>
    <row r="199" spans="1:12" ht="18.75" customHeight="1">
      <c r="A199" s="7">
        <f>A189+1</f>
        <v>16</v>
      </c>
      <c r="B199" s="1" t="s">
        <v>1545</v>
      </c>
    </row>
    <row r="200" spans="1:12" ht="11.25" customHeight="1">
      <c r="A200" s="50"/>
      <c r="C200" s="97"/>
      <c r="D200" s="97"/>
      <c r="E200" s="97"/>
    </row>
    <row r="201" spans="1:12" s="1" customFormat="1" ht="15" customHeight="1">
      <c r="A201" s="7"/>
      <c r="B201" s="990" t="s">
        <v>1544</v>
      </c>
      <c r="C201" s="990"/>
      <c r="D201" s="990"/>
      <c r="E201" s="990"/>
      <c r="F201" s="79"/>
      <c r="H201" s="80"/>
      <c r="J201" s="79"/>
    </row>
    <row r="202" spans="1:12" s="1" customFormat="1" ht="15" customHeight="1" thickBot="1">
      <c r="A202" s="7"/>
      <c r="B202" s="990"/>
      <c r="C202" s="990"/>
      <c r="D202" s="990"/>
      <c r="E202" s="990"/>
      <c r="F202" s="79"/>
      <c r="H202" s="80" t="s">
        <v>161</v>
      </c>
      <c r="J202" s="79"/>
    </row>
    <row r="203" spans="1:12" s="1" customFormat="1" ht="18.75" customHeight="1" thickBot="1">
      <c r="A203" s="7"/>
      <c r="B203" s="990"/>
      <c r="C203" s="990"/>
      <c r="D203" s="990"/>
      <c r="E203" s="990"/>
      <c r="F203" s="83"/>
      <c r="G203" s="6" t="s">
        <v>744</v>
      </c>
      <c r="H203" s="96">
        <v>0.28499999999999998</v>
      </c>
      <c r="I203" s="6" t="s">
        <v>645</v>
      </c>
      <c r="J203" s="95">
        <f>ROUND(F203*H203,0)</f>
        <v>0</v>
      </c>
      <c r="K203" s="9" t="s">
        <v>1113</v>
      </c>
      <c r="L203" s="1" t="s">
        <v>1019</v>
      </c>
    </row>
    <row r="204" spans="1:12" s="1" customFormat="1" ht="11.25" customHeight="1">
      <c r="F204" s="79"/>
      <c r="H204" s="80"/>
      <c r="J204" s="94" t="s">
        <v>160</v>
      </c>
    </row>
    <row r="205" spans="1:12" s="1" customFormat="1" ht="11.25" customHeight="1">
      <c r="F205" s="79"/>
      <c r="H205" s="80"/>
      <c r="J205" s="94"/>
    </row>
    <row r="206" spans="1:12" ht="18" customHeight="1">
      <c r="A206" s="7">
        <f>A199+1</f>
        <v>17</v>
      </c>
      <c r="B206" s="1" t="s">
        <v>1545</v>
      </c>
    </row>
    <row r="207" spans="1:12" ht="11.25" customHeight="1">
      <c r="A207" s="50"/>
    </row>
    <row r="208" spans="1:12" ht="18.75" customHeight="1">
      <c r="A208" s="50"/>
      <c r="B208" s="858" t="s">
        <v>252</v>
      </c>
      <c r="C208" s="859"/>
      <c r="D208" s="858" t="s">
        <v>111</v>
      </c>
      <c r="E208" s="859"/>
      <c r="F208" s="91" t="s">
        <v>151</v>
      </c>
      <c r="G208" s="33"/>
      <c r="H208" s="92" t="s">
        <v>109</v>
      </c>
      <c r="I208" s="33"/>
      <c r="J208" s="91" t="s">
        <v>3</v>
      </c>
      <c r="K208" s="9"/>
    </row>
    <row r="209" spans="1:12" ht="15" customHeight="1">
      <c r="A209" s="50"/>
      <c r="B209" s="31"/>
      <c r="C209" s="30"/>
      <c r="D209" s="29"/>
      <c r="E209" s="28"/>
      <c r="F209" s="90"/>
      <c r="G209" s="25"/>
      <c r="H209" s="89"/>
      <c r="I209" s="25"/>
      <c r="J209" s="88" t="s">
        <v>646</v>
      </c>
      <c r="K209" s="9"/>
    </row>
    <row r="210" spans="1:12" s="1" customFormat="1" ht="15" customHeight="1">
      <c r="B210" s="22">
        <v>1</v>
      </c>
      <c r="C210" s="23" t="s">
        <v>130</v>
      </c>
      <c r="D210" s="851"/>
      <c r="E210" s="852"/>
      <c r="F210" s="83"/>
      <c r="G210" s="18" t="s">
        <v>744</v>
      </c>
      <c r="H210" s="47">
        <v>5.8000000000000003E-2</v>
      </c>
      <c r="I210" s="18" t="s">
        <v>645</v>
      </c>
      <c r="J210" s="82">
        <f>ROUND(F210*H210,0)</f>
        <v>0</v>
      </c>
      <c r="K210" s="9" t="s">
        <v>1002</v>
      </c>
    </row>
    <row r="211" spans="1:12" s="1" customFormat="1" ht="15" customHeight="1">
      <c r="B211" s="22">
        <v>2</v>
      </c>
      <c r="C211" s="23" t="s">
        <v>119</v>
      </c>
      <c r="D211" s="851"/>
      <c r="E211" s="852"/>
      <c r="F211" s="83"/>
      <c r="G211" s="18" t="s">
        <v>744</v>
      </c>
      <c r="H211" s="529">
        <v>7.3999999999999996E-2</v>
      </c>
      <c r="I211" s="33" t="s">
        <v>645</v>
      </c>
      <c r="J211" s="85">
        <f>ROUND(F211*H211,0)</f>
        <v>0</v>
      </c>
      <c r="K211" s="9" t="s">
        <v>1003</v>
      </c>
    </row>
    <row r="212" spans="1:12" s="1" customFormat="1" ht="15" customHeight="1" thickBot="1">
      <c r="B212" s="21">
        <v>3</v>
      </c>
      <c r="C212" s="20" t="s">
        <v>118</v>
      </c>
      <c r="D212" s="851"/>
      <c r="E212" s="852"/>
      <c r="F212" s="83"/>
      <c r="G212" s="18" t="s">
        <v>744</v>
      </c>
      <c r="H212" s="47">
        <v>0.16200000000000001</v>
      </c>
      <c r="I212" s="18" t="s">
        <v>645</v>
      </c>
      <c r="J212" s="82">
        <f>ROUND(F212*H212,0)</f>
        <v>0</v>
      </c>
      <c r="K212" s="9" t="s">
        <v>1004</v>
      </c>
    </row>
    <row r="213" spans="1:12" s="1" customFormat="1" ht="15" customHeight="1">
      <c r="B213" s="15"/>
      <c r="C213" s="16"/>
      <c r="D213" s="15"/>
      <c r="E213" s="15"/>
      <c r="F213" s="81"/>
      <c r="G213" s="687"/>
      <c r="H213" s="853" t="s">
        <v>957</v>
      </c>
      <c r="I213" s="854"/>
      <c r="J213" s="77"/>
      <c r="K213" s="9"/>
    </row>
    <row r="214" spans="1:12" s="1" customFormat="1" ht="15" customHeight="1" thickBot="1">
      <c r="B214" s="9"/>
      <c r="C214" s="9"/>
      <c r="D214" s="9"/>
      <c r="E214" s="9"/>
      <c r="F214" s="78"/>
      <c r="G214" s="9"/>
      <c r="H214" s="855" t="s">
        <v>94</v>
      </c>
      <c r="I214" s="856"/>
      <c r="J214" s="76">
        <f>SUM(J210:J212)</f>
        <v>0</v>
      </c>
      <c r="K214" s="9" t="s">
        <v>1114</v>
      </c>
      <c r="L214" s="1" t="s">
        <v>1019</v>
      </c>
    </row>
    <row r="215" spans="1:12" s="1" customFormat="1" ht="18.75" customHeight="1">
      <c r="F215" s="79"/>
      <c r="H215" s="80"/>
      <c r="J215" s="79"/>
    </row>
    <row r="216" spans="1:12" ht="18.75" customHeight="1">
      <c r="A216" s="7">
        <f>A206+1</f>
        <v>18</v>
      </c>
      <c r="B216" s="1" t="s">
        <v>1546</v>
      </c>
    </row>
    <row r="217" spans="1:12" ht="11.25" customHeight="1">
      <c r="A217" s="50"/>
      <c r="C217" s="97"/>
      <c r="D217" s="97"/>
      <c r="E217" s="97"/>
    </row>
    <row r="218" spans="1:12" s="1" customFormat="1" ht="15" customHeight="1">
      <c r="A218" s="7"/>
      <c r="B218" s="990" t="s">
        <v>1544</v>
      </c>
      <c r="C218" s="990"/>
      <c r="D218" s="990"/>
      <c r="E218" s="990"/>
      <c r="F218" s="79"/>
      <c r="H218" s="80"/>
      <c r="J218" s="79"/>
    </row>
    <row r="219" spans="1:12" s="1" customFormat="1" ht="15" customHeight="1" thickBot="1">
      <c r="A219" s="7"/>
      <c r="B219" s="990"/>
      <c r="C219" s="990"/>
      <c r="D219" s="990"/>
      <c r="E219" s="990"/>
      <c r="F219" s="79"/>
      <c r="H219" s="80" t="s">
        <v>161</v>
      </c>
      <c r="J219" s="79"/>
    </row>
    <row r="220" spans="1:12" s="1" customFormat="1" ht="18.75" customHeight="1" thickBot="1">
      <c r="A220" s="7"/>
      <c r="B220" s="990"/>
      <c r="C220" s="990"/>
      <c r="D220" s="990"/>
      <c r="E220" s="990"/>
      <c r="F220" s="83"/>
      <c r="G220" s="6" t="s">
        <v>1019</v>
      </c>
      <c r="H220" s="96">
        <v>0.28499999999999998</v>
      </c>
      <c r="I220" s="6" t="s">
        <v>1023</v>
      </c>
      <c r="J220" s="95">
        <f>ROUND(F220*H220,0)</f>
        <v>0</v>
      </c>
      <c r="K220" s="9" t="s">
        <v>1115</v>
      </c>
      <c r="L220" s="1" t="s">
        <v>1019</v>
      </c>
    </row>
    <row r="221" spans="1:12" s="1" customFormat="1" ht="11.25" customHeight="1">
      <c r="F221" s="79"/>
      <c r="H221" s="80"/>
      <c r="J221" s="94" t="s">
        <v>160</v>
      </c>
    </row>
    <row r="222" spans="1:12" s="1" customFormat="1" ht="11.25" customHeight="1">
      <c r="F222" s="79"/>
      <c r="H222" s="80"/>
      <c r="J222" s="79"/>
    </row>
    <row r="223" spans="1:12" ht="18.75" customHeight="1">
      <c r="A223" s="7">
        <f>A216+1</f>
        <v>19</v>
      </c>
      <c r="B223" s="1" t="s">
        <v>1546</v>
      </c>
    </row>
    <row r="224" spans="1:12" ht="11.25" customHeight="1">
      <c r="A224" s="50"/>
    </row>
    <row r="225" spans="1:12" ht="18.75" customHeight="1">
      <c r="A225" s="50"/>
      <c r="B225" s="858" t="s">
        <v>252</v>
      </c>
      <c r="C225" s="859"/>
      <c r="D225" s="858" t="s">
        <v>111</v>
      </c>
      <c r="E225" s="859"/>
      <c r="F225" s="91" t="s">
        <v>151</v>
      </c>
      <c r="G225" s="33"/>
      <c r="H225" s="92" t="s">
        <v>109</v>
      </c>
      <c r="I225" s="33"/>
      <c r="J225" s="91" t="s">
        <v>3</v>
      </c>
      <c r="K225" s="9"/>
    </row>
    <row r="226" spans="1:12" ht="15" customHeight="1">
      <c r="A226" s="50"/>
      <c r="B226" s="31"/>
      <c r="C226" s="30"/>
      <c r="D226" s="29"/>
      <c r="E226" s="28"/>
      <c r="F226" s="90"/>
      <c r="G226" s="25"/>
      <c r="H226" s="89"/>
      <c r="I226" s="25"/>
      <c r="J226" s="88" t="s">
        <v>1022</v>
      </c>
      <c r="K226" s="9"/>
    </row>
    <row r="227" spans="1:12" s="1" customFormat="1" ht="15" customHeight="1">
      <c r="B227" s="22">
        <v>1</v>
      </c>
      <c r="C227" s="23" t="s">
        <v>130</v>
      </c>
      <c r="D227" s="851"/>
      <c r="E227" s="852"/>
      <c r="F227" s="83"/>
      <c r="G227" s="18" t="s">
        <v>1019</v>
      </c>
      <c r="H227" s="47">
        <v>5.1999999999999998E-2</v>
      </c>
      <c r="I227" s="18" t="s">
        <v>1023</v>
      </c>
      <c r="J227" s="82">
        <f>ROUND(F227*H227,0)</f>
        <v>0</v>
      </c>
      <c r="K227" s="9" t="s">
        <v>1024</v>
      </c>
    </row>
    <row r="228" spans="1:12" s="1" customFormat="1" ht="15" customHeight="1">
      <c r="B228" s="22">
        <v>2</v>
      </c>
      <c r="C228" s="23" t="s">
        <v>119</v>
      </c>
      <c r="D228" s="851"/>
      <c r="E228" s="852"/>
      <c r="F228" s="83"/>
      <c r="G228" s="18" t="s">
        <v>1019</v>
      </c>
      <c r="H228" s="529">
        <v>7.0999999999999994E-2</v>
      </c>
      <c r="I228" s="33" t="s">
        <v>1023</v>
      </c>
      <c r="J228" s="85">
        <f>ROUND(F228*H228,0)</f>
        <v>0</v>
      </c>
      <c r="K228" s="9" t="s">
        <v>1025</v>
      </c>
    </row>
    <row r="229" spans="1:12" s="1" customFormat="1" ht="15" customHeight="1" thickBot="1">
      <c r="B229" s="21">
        <v>3</v>
      </c>
      <c r="C229" s="20" t="s">
        <v>118</v>
      </c>
      <c r="D229" s="851"/>
      <c r="E229" s="852"/>
      <c r="F229" s="83"/>
      <c r="G229" s="18" t="s">
        <v>1019</v>
      </c>
      <c r="H229" s="47">
        <v>0.156</v>
      </c>
      <c r="I229" s="18" t="s">
        <v>1023</v>
      </c>
      <c r="J229" s="82">
        <f>ROUND(F229*H229,0)</f>
        <v>0</v>
      </c>
      <c r="K229" s="9" t="s">
        <v>1026</v>
      </c>
    </row>
    <row r="230" spans="1:12" s="1" customFormat="1" ht="15" customHeight="1">
      <c r="B230" s="15"/>
      <c r="C230" s="16"/>
      <c r="D230" s="15"/>
      <c r="E230" s="15"/>
      <c r="F230" s="81"/>
      <c r="G230" s="687"/>
      <c r="H230" s="853" t="s">
        <v>1054</v>
      </c>
      <c r="I230" s="854"/>
      <c r="J230" s="77"/>
      <c r="K230" s="9"/>
    </row>
    <row r="231" spans="1:12" s="1" customFormat="1" ht="15" customHeight="1" thickBot="1">
      <c r="B231" s="9"/>
      <c r="C231" s="9"/>
      <c r="D231" s="9"/>
      <c r="E231" s="9"/>
      <c r="F231" s="78"/>
      <c r="G231" s="9"/>
      <c r="H231" s="855" t="s">
        <v>94</v>
      </c>
      <c r="I231" s="856"/>
      <c r="J231" s="76">
        <f>SUM(J227:J229)</f>
        <v>0</v>
      </c>
      <c r="K231" s="9" t="s">
        <v>1116</v>
      </c>
      <c r="L231" s="1" t="s">
        <v>1019</v>
      </c>
    </row>
    <row r="232" spans="1:12" s="1" customFormat="1" ht="18.75" customHeight="1">
      <c r="F232" s="79"/>
      <c r="H232" s="80"/>
      <c r="J232" s="79"/>
    </row>
    <row r="233" spans="1:12" ht="18.75" customHeight="1">
      <c r="A233" s="7">
        <f>A223+1</f>
        <v>20</v>
      </c>
      <c r="B233" s="1" t="s">
        <v>295</v>
      </c>
    </row>
    <row r="234" spans="1:12" ht="11.25" customHeight="1">
      <c r="A234" s="50"/>
      <c r="C234" s="97"/>
      <c r="D234" s="97"/>
      <c r="E234" s="97"/>
    </row>
    <row r="235" spans="1:12" s="1" customFormat="1" ht="15" customHeight="1">
      <c r="A235" s="7"/>
      <c r="B235" s="990" t="s">
        <v>1547</v>
      </c>
      <c r="C235" s="990"/>
      <c r="D235" s="990"/>
      <c r="E235" s="990"/>
      <c r="F235" s="79"/>
      <c r="H235" s="80"/>
      <c r="J235" s="79"/>
    </row>
    <row r="236" spans="1:12" s="1" customFormat="1" ht="15" customHeight="1" thickBot="1">
      <c r="A236" s="7"/>
      <c r="B236" s="990"/>
      <c r="C236" s="990"/>
      <c r="D236" s="990"/>
      <c r="E236" s="990"/>
      <c r="F236" s="79"/>
      <c r="H236" s="80" t="s">
        <v>161</v>
      </c>
      <c r="J236" s="79"/>
    </row>
    <row r="237" spans="1:12" s="1" customFormat="1" ht="18.75" customHeight="1" thickBot="1">
      <c r="A237" s="7"/>
      <c r="B237" s="990"/>
      <c r="C237" s="990"/>
      <c r="D237" s="990"/>
      <c r="E237" s="990"/>
      <c r="F237" s="83"/>
      <c r="G237" s="6" t="s">
        <v>744</v>
      </c>
      <c r="H237" s="96">
        <v>0.3</v>
      </c>
      <c r="I237" s="6" t="s">
        <v>645</v>
      </c>
      <c r="J237" s="95">
        <f>ROUND(F237*H237,0)</f>
        <v>0</v>
      </c>
      <c r="K237" s="9" t="s">
        <v>1117</v>
      </c>
      <c r="L237" s="1" t="s">
        <v>744</v>
      </c>
    </row>
    <row r="238" spans="1:12" s="1" customFormat="1" ht="12" customHeight="1">
      <c r="F238" s="79"/>
      <c r="H238" s="80"/>
      <c r="J238" s="94" t="s">
        <v>160</v>
      </c>
    </row>
    <row r="239" spans="1:12" s="1" customFormat="1" ht="12" customHeight="1">
      <c r="F239" s="79"/>
      <c r="H239" s="80"/>
      <c r="J239" s="79"/>
    </row>
    <row r="240" spans="1:12" ht="18.75" customHeight="1">
      <c r="A240" s="7">
        <f>A233+1</f>
        <v>21</v>
      </c>
      <c r="B240" s="1" t="s">
        <v>295</v>
      </c>
    </row>
    <row r="241" spans="1:12" ht="11.25" customHeight="1">
      <c r="A241" s="50"/>
    </row>
    <row r="242" spans="1:12" ht="18.75" customHeight="1">
      <c r="A242" s="50"/>
      <c r="B242" s="858" t="s">
        <v>252</v>
      </c>
      <c r="C242" s="859"/>
      <c r="D242" s="858" t="s">
        <v>111</v>
      </c>
      <c r="E242" s="859"/>
      <c r="F242" s="91" t="s">
        <v>151</v>
      </c>
      <c r="G242" s="33"/>
      <c r="H242" s="92" t="s">
        <v>109</v>
      </c>
      <c r="I242" s="33"/>
      <c r="J242" s="91" t="s">
        <v>3</v>
      </c>
      <c r="K242" s="9"/>
    </row>
    <row r="243" spans="1:12" ht="15" customHeight="1">
      <c r="A243" s="50"/>
      <c r="B243" s="31"/>
      <c r="C243" s="30"/>
      <c r="D243" s="29"/>
      <c r="E243" s="28"/>
      <c r="F243" s="90"/>
      <c r="G243" s="25"/>
      <c r="H243" s="89"/>
      <c r="I243" s="25"/>
      <c r="J243" s="88" t="s">
        <v>646</v>
      </c>
      <c r="K243" s="9"/>
    </row>
    <row r="244" spans="1:12" s="1" customFormat="1" ht="15" customHeight="1">
      <c r="B244" s="22">
        <v>1</v>
      </c>
      <c r="C244" s="23" t="s">
        <v>130</v>
      </c>
      <c r="D244" s="851"/>
      <c r="E244" s="852"/>
      <c r="F244" s="83"/>
      <c r="G244" s="18" t="s">
        <v>744</v>
      </c>
      <c r="H244" s="47">
        <v>0.06</v>
      </c>
      <c r="I244" s="18" t="s">
        <v>645</v>
      </c>
      <c r="J244" s="82">
        <f>ROUND(F244*H244,0)</f>
        <v>0</v>
      </c>
      <c r="K244" s="9" t="s">
        <v>1002</v>
      </c>
    </row>
    <row r="245" spans="1:12" s="1" customFormat="1" ht="15" customHeight="1">
      <c r="B245" s="22">
        <v>2</v>
      </c>
      <c r="C245" s="23" t="s">
        <v>119</v>
      </c>
      <c r="D245" s="851"/>
      <c r="E245" s="852"/>
      <c r="F245" s="83"/>
      <c r="G245" s="18" t="s">
        <v>744</v>
      </c>
      <c r="H245" s="529">
        <v>7.8E-2</v>
      </c>
      <c r="I245" s="33" t="s">
        <v>645</v>
      </c>
      <c r="J245" s="85">
        <f>ROUND(F245*H245,0)</f>
        <v>0</v>
      </c>
      <c r="K245" s="9" t="s">
        <v>1003</v>
      </c>
    </row>
    <row r="246" spans="1:12" s="1" customFormat="1" ht="15" customHeight="1">
      <c r="B246" s="22">
        <v>3</v>
      </c>
      <c r="C246" s="23" t="s">
        <v>118</v>
      </c>
      <c r="D246" s="851"/>
      <c r="E246" s="852"/>
      <c r="F246" s="83"/>
      <c r="G246" s="18" t="s">
        <v>744</v>
      </c>
      <c r="H246" s="47">
        <v>9.7000000000000003E-2</v>
      </c>
      <c r="I246" s="18" t="s">
        <v>645</v>
      </c>
      <c r="J246" s="82">
        <f>ROUND(F246*H246,0)</f>
        <v>0</v>
      </c>
      <c r="K246" s="9" t="s">
        <v>1004</v>
      </c>
    </row>
    <row r="247" spans="1:12" s="1" customFormat="1" ht="15" customHeight="1">
      <c r="B247" s="22">
        <v>4</v>
      </c>
      <c r="C247" s="23" t="s">
        <v>117</v>
      </c>
      <c r="D247" s="851"/>
      <c r="E247" s="852"/>
      <c r="F247" s="83"/>
      <c r="G247" s="18" t="s">
        <v>744</v>
      </c>
      <c r="H247" s="529">
        <v>7.2999999999999995E-2</v>
      </c>
      <c r="I247" s="33" t="s">
        <v>645</v>
      </c>
      <c r="J247" s="85">
        <f>ROUND(F247*H247,0)</f>
        <v>0</v>
      </c>
      <c r="K247" s="9" t="s">
        <v>652</v>
      </c>
    </row>
    <row r="248" spans="1:12" s="1" customFormat="1" ht="15" customHeight="1" thickBot="1">
      <c r="B248" s="21">
        <v>5</v>
      </c>
      <c r="C248" s="20" t="s">
        <v>107</v>
      </c>
      <c r="D248" s="851"/>
      <c r="E248" s="852"/>
      <c r="F248" s="83"/>
      <c r="G248" s="18" t="s">
        <v>744</v>
      </c>
      <c r="H248" s="47">
        <v>8.3000000000000004E-2</v>
      </c>
      <c r="I248" s="18" t="s">
        <v>645</v>
      </c>
      <c r="J248" s="82">
        <f>ROUND(F248*H248,0)</f>
        <v>0</v>
      </c>
      <c r="K248" s="9" t="s">
        <v>1005</v>
      </c>
    </row>
    <row r="249" spans="1:12" s="1" customFormat="1" ht="15" customHeight="1">
      <c r="B249" s="15"/>
      <c r="C249" s="16"/>
      <c r="D249" s="15"/>
      <c r="E249" s="15"/>
      <c r="F249" s="81"/>
      <c r="G249" s="687"/>
      <c r="H249" s="853" t="s">
        <v>1118</v>
      </c>
      <c r="I249" s="854"/>
      <c r="J249" s="77"/>
      <c r="K249" s="9"/>
    </row>
    <row r="250" spans="1:12" s="1" customFormat="1" ht="15" customHeight="1" thickBot="1">
      <c r="B250" s="9"/>
      <c r="C250" s="9"/>
      <c r="D250" s="9"/>
      <c r="E250" s="9"/>
      <c r="F250" s="78"/>
      <c r="G250" s="9"/>
      <c r="H250" s="855" t="s">
        <v>94</v>
      </c>
      <c r="I250" s="856"/>
      <c r="J250" s="76">
        <f>SUM(J244:J248)</f>
        <v>0</v>
      </c>
      <c r="K250" s="9" t="s">
        <v>1119</v>
      </c>
      <c r="L250" s="1" t="s">
        <v>1019</v>
      </c>
    </row>
    <row r="251" spans="1:12" s="1" customFormat="1" ht="18.75" customHeight="1">
      <c r="F251" s="79"/>
      <c r="H251" s="80"/>
      <c r="J251" s="79"/>
    </row>
    <row r="252" spans="1:12" ht="18.75" customHeight="1">
      <c r="A252" s="7">
        <f>A240+1</f>
        <v>22</v>
      </c>
      <c r="B252" s="1" t="s">
        <v>294</v>
      </c>
    </row>
    <row r="253" spans="1:12" ht="11.25" customHeight="1">
      <c r="A253" s="50"/>
      <c r="C253" s="97"/>
      <c r="D253" s="97"/>
      <c r="E253" s="97"/>
    </row>
    <row r="254" spans="1:12" s="1" customFormat="1" ht="15" customHeight="1">
      <c r="A254" s="7"/>
      <c r="B254" s="990" t="s">
        <v>1548</v>
      </c>
      <c r="C254" s="990"/>
      <c r="D254" s="990"/>
      <c r="E254" s="990"/>
      <c r="F254" s="79"/>
      <c r="H254" s="699" t="s">
        <v>293</v>
      </c>
      <c r="J254" s="79" t="s">
        <v>161</v>
      </c>
    </row>
    <row r="255" spans="1:12" s="1" customFormat="1" ht="18.75" customHeight="1">
      <c r="A255" s="7"/>
      <c r="B255" s="990"/>
      <c r="C255" s="990"/>
      <c r="D255" s="990"/>
      <c r="E255" s="990"/>
      <c r="F255" s="83"/>
      <c r="G255" s="6" t="s">
        <v>1019</v>
      </c>
      <c r="H255" s="700"/>
      <c r="I255" s="6" t="s">
        <v>1019</v>
      </c>
      <c r="J255" s="701">
        <v>0.28499999999999998</v>
      </c>
      <c r="K255" s="9"/>
    </row>
    <row r="256" spans="1:12" s="1" customFormat="1" ht="12" customHeight="1" thickBot="1">
      <c r="F256" s="79"/>
      <c r="H256" s="702" t="s">
        <v>1120</v>
      </c>
      <c r="J256" s="79"/>
    </row>
    <row r="257" spans="1:12" s="1" customFormat="1" ht="18.75" customHeight="1" thickBot="1">
      <c r="F257" s="79"/>
      <c r="H257" s="80"/>
      <c r="I257" s="6" t="s">
        <v>1023</v>
      </c>
      <c r="J257" s="95">
        <f>ROUND(F255*H255*J255,0)</f>
        <v>0</v>
      </c>
      <c r="K257" s="9" t="s">
        <v>1121</v>
      </c>
      <c r="L257" s="1" t="s">
        <v>1019</v>
      </c>
    </row>
    <row r="258" spans="1:12" s="1" customFormat="1" ht="11.25" customHeight="1">
      <c r="F258" s="79"/>
      <c r="H258" s="80"/>
      <c r="I258" s="6"/>
      <c r="J258" s="94" t="s">
        <v>160</v>
      </c>
      <c r="K258" s="9"/>
    </row>
    <row r="259" spans="1:12" s="1" customFormat="1" ht="18.75" customHeight="1">
      <c r="F259" s="79"/>
      <c r="H259" s="80"/>
      <c r="J259" s="79"/>
    </row>
    <row r="260" spans="1:12" ht="18.75" customHeight="1">
      <c r="A260" s="7">
        <f>A252+1</f>
        <v>23</v>
      </c>
      <c r="B260" s="1" t="s">
        <v>292</v>
      </c>
    </row>
    <row r="261" spans="1:12" ht="11.25" customHeight="1">
      <c r="A261" s="50"/>
      <c r="C261" s="97"/>
      <c r="D261" s="97"/>
      <c r="E261" s="97"/>
    </row>
    <row r="262" spans="1:12" s="1" customFormat="1" ht="15" customHeight="1" thickBot="1">
      <c r="A262" s="7"/>
      <c r="B262" s="990" t="s">
        <v>1549</v>
      </c>
      <c r="C262" s="990"/>
      <c r="D262" s="990"/>
      <c r="E262" s="990"/>
      <c r="F262" s="79"/>
      <c r="H262" s="80" t="s">
        <v>161</v>
      </c>
      <c r="J262" s="79"/>
    </row>
    <row r="263" spans="1:12" s="1" customFormat="1" ht="18.75" customHeight="1" thickBot="1">
      <c r="A263" s="7"/>
      <c r="B263" s="990"/>
      <c r="C263" s="990"/>
      <c r="D263" s="990"/>
      <c r="E263" s="990"/>
      <c r="F263" s="83"/>
      <c r="G263" s="6" t="s">
        <v>744</v>
      </c>
      <c r="H263" s="96">
        <v>0.6</v>
      </c>
      <c r="I263" s="6" t="s">
        <v>645</v>
      </c>
      <c r="J263" s="95">
        <f>ROUND(F263*H263,0)</f>
        <v>0</v>
      </c>
      <c r="K263" s="9" t="s">
        <v>1122</v>
      </c>
      <c r="L263" s="1" t="s">
        <v>744</v>
      </c>
    </row>
    <row r="264" spans="1:12" s="1" customFormat="1" ht="11.25" customHeight="1">
      <c r="F264" s="79"/>
      <c r="H264" s="80"/>
      <c r="J264" s="94" t="s">
        <v>160</v>
      </c>
    </row>
    <row r="265" spans="1:12" s="1" customFormat="1" ht="18.75" customHeight="1">
      <c r="F265" s="79"/>
      <c r="H265" s="80"/>
      <c r="J265" s="94"/>
    </row>
    <row r="266" spans="1:12" ht="18.75" customHeight="1">
      <c r="A266" s="7">
        <f>A260+1</f>
        <v>24</v>
      </c>
      <c r="B266" s="1" t="s">
        <v>291</v>
      </c>
    </row>
    <row r="267" spans="1:12" ht="11.25" customHeight="1">
      <c r="A267" s="50"/>
    </row>
    <row r="268" spans="1:12" ht="18.75" customHeight="1">
      <c r="A268" s="50"/>
      <c r="B268" s="858" t="s">
        <v>252</v>
      </c>
      <c r="C268" s="859"/>
      <c r="D268" s="858" t="s">
        <v>111</v>
      </c>
      <c r="E268" s="859"/>
      <c r="F268" s="91" t="s">
        <v>151</v>
      </c>
      <c r="G268" s="33"/>
      <c r="H268" s="92" t="s">
        <v>109</v>
      </c>
      <c r="I268" s="33"/>
      <c r="J268" s="91" t="s">
        <v>3</v>
      </c>
      <c r="K268" s="9"/>
    </row>
    <row r="269" spans="1:12" ht="15" customHeight="1">
      <c r="A269" s="50"/>
      <c r="B269" s="31"/>
      <c r="C269" s="30"/>
      <c r="D269" s="29"/>
      <c r="E269" s="28"/>
      <c r="F269" s="90"/>
      <c r="G269" s="25"/>
      <c r="H269" s="89"/>
      <c r="I269" s="25"/>
      <c r="J269" s="88" t="s">
        <v>646</v>
      </c>
      <c r="K269" s="9"/>
    </row>
    <row r="270" spans="1:12" s="1" customFormat="1" ht="15" customHeight="1">
      <c r="B270" s="22">
        <v>1</v>
      </c>
      <c r="C270" s="23" t="s">
        <v>130</v>
      </c>
      <c r="D270" s="851"/>
      <c r="E270" s="852"/>
      <c r="F270" s="83"/>
      <c r="G270" s="18" t="s">
        <v>744</v>
      </c>
      <c r="H270" s="529">
        <v>7.0999999999999994E-2</v>
      </c>
      <c r="I270" s="33" t="s">
        <v>645</v>
      </c>
      <c r="J270" s="85">
        <f>ROUND(F270*H270,0)</f>
        <v>0</v>
      </c>
      <c r="K270" s="9" t="s">
        <v>1002</v>
      </c>
    </row>
    <row r="271" spans="1:12" s="1" customFormat="1" ht="15" customHeight="1">
      <c r="B271" s="22">
        <v>2</v>
      </c>
      <c r="C271" s="23" t="s">
        <v>119</v>
      </c>
      <c r="D271" s="851"/>
      <c r="E271" s="852"/>
      <c r="F271" s="83"/>
      <c r="G271" s="18" t="s">
        <v>744</v>
      </c>
      <c r="H271" s="529">
        <v>9.7000000000000003E-2</v>
      </c>
      <c r="I271" s="33" t="s">
        <v>645</v>
      </c>
      <c r="J271" s="85">
        <f>ROUND(F271*H271,0)</f>
        <v>0</v>
      </c>
      <c r="K271" s="9" t="s">
        <v>1003</v>
      </c>
    </row>
    <row r="272" spans="1:12" s="1" customFormat="1" ht="15" customHeight="1" thickBot="1">
      <c r="B272" s="21">
        <v>3</v>
      </c>
      <c r="C272" s="20" t="s">
        <v>118</v>
      </c>
      <c r="D272" s="851"/>
      <c r="E272" s="852"/>
      <c r="F272" s="83"/>
      <c r="G272" s="18" t="s">
        <v>744</v>
      </c>
      <c r="H272" s="47">
        <v>0.12</v>
      </c>
      <c r="I272" s="18" t="s">
        <v>645</v>
      </c>
      <c r="J272" s="82">
        <f>ROUND(F272*H272,0)</f>
        <v>0</v>
      </c>
      <c r="K272" s="9" t="s">
        <v>1004</v>
      </c>
    </row>
    <row r="273" spans="1:12" s="1" customFormat="1" ht="15" customHeight="1">
      <c r="B273" s="15"/>
      <c r="C273" s="16"/>
      <c r="D273" s="15"/>
      <c r="E273" s="15"/>
      <c r="F273" s="81"/>
      <c r="G273" s="687"/>
      <c r="H273" s="853" t="s">
        <v>957</v>
      </c>
      <c r="I273" s="854"/>
      <c r="J273" s="77"/>
      <c r="K273" s="9"/>
    </row>
    <row r="274" spans="1:12" s="1" customFormat="1" ht="15" customHeight="1" thickBot="1">
      <c r="B274" s="9"/>
      <c r="C274" s="9"/>
      <c r="D274" s="9"/>
      <c r="E274" s="9"/>
      <c r="F274" s="78"/>
      <c r="G274" s="9"/>
      <c r="H274" s="855" t="s">
        <v>94</v>
      </c>
      <c r="I274" s="856"/>
      <c r="J274" s="76">
        <f>SUM(J270:J272)</f>
        <v>0</v>
      </c>
      <c r="K274" s="9" t="s">
        <v>1123</v>
      </c>
      <c r="L274" s="1" t="s">
        <v>1019</v>
      </c>
    </row>
    <row r="275" spans="1:12" s="1" customFormat="1" ht="18.75" customHeight="1">
      <c r="F275" s="79"/>
      <c r="H275" s="80"/>
      <c r="J275" s="79"/>
    </row>
    <row r="276" spans="1:12" ht="18.75" customHeight="1">
      <c r="A276" s="7">
        <f>A266+1</f>
        <v>25</v>
      </c>
      <c r="B276" s="1" t="s">
        <v>290</v>
      </c>
    </row>
    <row r="277" spans="1:12" ht="11.25" customHeight="1">
      <c r="A277" s="50"/>
    </row>
    <row r="278" spans="1:12" ht="18.75" customHeight="1">
      <c r="A278" s="50"/>
      <c r="B278" s="858" t="s">
        <v>252</v>
      </c>
      <c r="C278" s="859"/>
      <c r="D278" s="858" t="s">
        <v>111</v>
      </c>
      <c r="E278" s="859"/>
      <c r="F278" s="91" t="s">
        <v>151</v>
      </c>
      <c r="G278" s="33"/>
      <c r="H278" s="92" t="s">
        <v>109</v>
      </c>
      <c r="I278" s="33"/>
      <c r="J278" s="91" t="s">
        <v>3</v>
      </c>
      <c r="K278" s="9"/>
    </row>
    <row r="279" spans="1:12" ht="15" customHeight="1">
      <c r="A279" s="50"/>
      <c r="B279" s="31"/>
      <c r="C279" s="30"/>
      <c r="D279" s="29"/>
      <c r="E279" s="28"/>
      <c r="F279" s="90"/>
      <c r="G279" s="25"/>
      <c r="H279" s="89"/>
      <c r="I279" s="25"/>
      <c r="J279" s="88" t="s">
        <v>646</v>
      </c>
      <c r="K279" s="9"/>
    </row>
    <row r="280" spans="1:12" s="1" customFormat="1" ht="15" customHeight="1">
      <c r="B280" s="22">
        <v>1</v>
      </c>
      <c r="C280" s="23" t="s">
        <v>130</v>
      </c>
      <c r="D280" s="851"/>
      <c r="E280" s="852"/>
      <c r="F280" s="83"/>
      <c r="G280" s="18" t="s">
        <v>744</v>
      </c>
      <c r="H280" s="529">
        <v>5.2999999999999999E-2</v>
      </c>
      <c r="I280" s="33" t="s">
        <v>645</v>
      </c>
      <c r="J280" s="85">
        <f t="shared" ref="J280:J286" si="6">ROUND(F280*H280,0)</f>
        <v>0</v>
      </c>
      <c r="K280" s="9" t="s">
        <v>1002</v>
      </c>
    </row>
    <row r="281" spans="1:12" s="1" customFormat="1" ht="15" customHeight="1">
      <c r="B281" s="22">
        <v>2</v>
      </c>
      <c r="C281" s="23" t="s">
        <v>119</v>
      </c>
      <c r="D281" s="851"/>
      <c r="E281" s="852"/>
      <c r="F281" s="83"/>
      <c r="G281" s="18" t="s">
        <v>744</v>
      </c>
      <c r="H281" s="529">
        <v>7.3999999999999996E-2</v>
      </c>
      <c r="I281" s="33" t="s">
        <v>645</v>
      </c>
      <c r="J281" s="85">
        <f t="shared" si="6"/>
        <v>0</v>
      </c>
      <c r="K281" s="9" t="s">
        <v>1003</v>
      </c>
    </row>
    <row r="282" spans="1:12" s="1" customFormat="1" ht="15" customHeight="1">
      <c r="B282" s="22">
        <v>3</v>
      </c>
      <c r="C282" s="23" t="s">
        <v>118</v>
      </c>
      <c r="D282" s="851"/>
      <c r="E282" s="852"/>
      <c r="F282" s="83"/>
      <c r="G282" s="18" t="s">
        <v>744</v>
      </c>
      <c r="H282" s="529">
        <v>9.0999999999999998E-2</v>
      </c>
      <c r="I282" s="33" t="s">
        <v>645</v>
      </c>
      <c r="J282" s="85">
        <f t="shared" si="6"/>
        <v>0</v>
      </c>
      <c r="K282" s="9" t="s">
        <v>1004</v>
      </c>
    </row>
    <row r="283" spans="1:12" s="1" customFormat="1" ht="15" customHeight="1">
      <c r="B283" s="22">
        <v>4</v>
      </c>
      <c r="C283" s="23" t="s">
        <v>117</v>
      </c>
      <c r="D283" s="851"/>
      <c r="E283" s="852"/>
      <c r="F283" s="83"/>
      <c r="G283" s="18" t="s">
        <v>744</v>
      </c>
      <c r="H283" s="47">
        <v>7.2999999999999995E-2</v>
      </c>
      <c r="I283" s="18" t="s">
        <v>645</v>
      </c>
      <c r="J283" s="82">
        <f t="shared" si="6"/>
        <v>0</v>
      </c>
      <c r="K283" s="9" t="s">
        <v>652</v>
      </c>
    </row>
    <row r="284" spans="1:12" s="1" customFormat="1" ht="15" customHeight="1">
      <c r="B284" s="22">
        <v>5</v>
      </c>
      <c r="C284" s="23" t="s">
        <v>107</v>
      </c>
      <c r="D284" s="851"/>
      <c r="E284" s="852"/>
      <c r="F284" s="83"/>
      <c r="G284" s="18" t="s">
        <v>744</v>
      </c>
      <c r="H284" s="529">
        <v>8.3000000000000004E-2</v>
      </c>
      <c r="I284" s="33" t="s">
        <v>645</v>
      </c>
      <c r="J284" s="85">
        <f t="shared" si="6"/>
        <v>0</v>
      </c>
      <c r="K284" s="9" t="s">
        <v>1005</v>
      </c>
    </row>
    <row r="285" spans="1:12" s="1" customFormat="1" ht="15" customHeight="1">
      <c r="B285" s="22">
        <v>6</v>
      </c>
      <c r="C285" s="23" t="s">
        <v>105</v>
      </c>
      <c r="D285" s="851"/>
      <c r="E285" s="852"/>
      <c r="F285" s="83"/>
      <c r="G285" s="18" t="s">
        <v>744</v>
      </c>
      <c r="H285" s="47">
        <v>9.4E-2</v>
      </c>
      <c r="I285" s="18" t="s">
        <v>645</v>
      </c>
      <c r="J285" s="82">
        <f t="shared" si="6"/>
        <v>0</v>
      </c>
      <c r="K285" s="9" t="s">
        <v>1006</v>
      </c>
    </row>
    <row r="286" spans="1:12" s="1" customFormat="1" ht="15" customHeight="1" thickBot="1">
      <c r="B286" s="21">
        <v>7</v>
      </c>
      <c r="C286" s="20" t="s">
        <v>103</v>
      </c>
      <c r="D286" s="851"/>
      <c r="E286" s="852"/>
      <c r="F286" s="83"/>
      <c r="G286" s="18" t="s">
        <v>744</v>
      </c>
      <c r="H286" s="529">
        <v>0.114</v>
      </c>
      <c r="I286" s="33" t="s">
        <v>645</v>
      </c>
      <c r="J286" s="85">
        <f t="shared" si="6"/>
        <v>0</v>
      </c>
      <c r="K286" s="9" t="s">
        <v>1007</v>
      </c>
    </row>
    <row r="287" spans="1:12" s="1" customFormat="1" ht="15" customHeight="1">
      <c r="B287" s="15"/>
      <c r="C287" s="16"/>
      <c r="D287" s="15"/>
      <c r="E287" s="15"/>
      <c r="F287" s="81"/>
      <c r="G287" s="687"/>
      <c r="H287" s="853" t="s">
        <v>1124</v>
      </c>
      <c r="I287" s="854"/>
      <c r="J287" s="77"/>
      <c r="K287" s="9"/>
    </row>
    <row r="288" spans="1:12" s="1" customFormat="1" ht="15" customHeight="1" thickBot="1">
      <c r="B288" s="9"/>
      <c r="C288" s="9"/>
      <c r="D288" s="9"/>
      <c r="E288" s="9"/>
      <c r="F288" s="78"/>
      <c r="G288" s="9"/>
      <c r="H288" s="855" t="s">
        <v>94</v>
      </c>
      <c r="I288" s="856"/>
      <c r="J288" s="76">
        <f>SUM(J280:J286)</f>
        <v>0</v>
      </c>
      <c r="K288" s="9" t="s">
        <v>1125</v>
      </c>
      <c r="L288" s="1" t="s">
        <v>1019</v>
      </c>
    </row>
    <row r="289" spans="1:11" s="1" customFormat="1" ht="18.75" customHeight="1">
      <c r="F289" s="79"/>
      <c r="H289" s="80"/>
      <c r="J289" s="79"/>
    </row>
    <row r="290" spans="1:11" s="1" customFormat="1" ht="18.75" customHeight="1">
      <c r="F290" s="79"/>
      <c r="H290" s="80"/>
      <c r="J290" s="79"/>
    </row>
    <row r="291" spans="1:11" ht="18.75" customHeight="1">
      <c r="A291" s="7">
        <f>A276+1</f>
        <v>26</v>
      </c>
      <c r="B291" s="1" t="s">
        <v>1550</v>
      </c>
    </row>
    <row r="292" spans="1:11" ht="11.25" customHeight="1">
      <c r="A292" s="50"/>
    </row>
    <row r="293" spans="1:11" ht="18.75" customHeight="1">
      <c r="A293" s="50"/>
      <c r="B293" s="858" t="s">
        <v>249</v>
      </c>
      <c r="C293" s="859"/>
      <c r="D293" s="858" t="s">
        <v>111</v>
      </c>
      <c r="E293" s="859"/>
      <c r="F293" s="91" t="s">
        <v>248</v>
      </c>
      <c r="G293" s="33"/>
      <c r="H293" s="92" t="s">
        <v>109</v>
      </c>
      <c r="I293" s="33"/>
      <c r="J293" s="91" t="s">
        <v>3</v>
      </c>
      <c r="K293" s="9"/>
    </row>
    <row r="294" spans="1:11" ht="15" customHeight="1">
      <c r="A294" s="50"/>
      <c r="B294" s="31"/>
      <c r="C294" s="30"/>
      <c r="D294" s="29"/>
      <c r="E294" s="28"/>
      <c r="F294" s="90"/>
      <c r="G294" s="25"/>
      <c r="H294" s="89"/>
      <c r="I294" s="25"/>
      <c r="J294" s="88" t="s">
        <v>646</v>
      </c>
      <c r="K294" s="9"/>
    </row>
    <row r="295" spans="1:11" s="1" customFormat="1" ht="15" customHeight="1">
      <c r="B295" s="22">
        <v>1</v>
      </c>
      <c r="C295" s="23" t="s">
        <v>130</v>
      </c>
      <c r="D295" s="851"/>
      <c r="E295" s="852"/>
      <c r="F295" s="83"/>
      <c r="G295" s="18" t="s">
        <v>744</v>
      </c>
      <c r="H295" s="529">
        <v>0.14099999999999999</v>
      </c>
      <c r="I295" s="33" t="s">
        <v>645</v>
      </c>
      <c r="J295" s="85">
        <f t="shared" ref="J295:J312" si="7">ROUND(F295*H295,0)</f>
        <v>0</v>
      </c>
      <c r="K295" s="9" t="s">
        <v>1002</v>
      </c>
    </row>
    <row r="296" spans="1:11" s="1" customFormat="1" ht="15" customHeight="1">
      <c r="B296" s="22">
        <v>2</v>
      </c>
      <c r="C296" s="23" t="s">
        <v>119</v>
      </c>
      <c r="D296" s="851"/>
      <c r="E296" s="852"/>
      <c r="F296" s="83"/>
      <c r="G296" s="18" t="s">
        <v>744</v>
      </c>
      <c r="H296" s="47">
        <v>0.188</v>
      </c>
      <c r="I296" s="18" t="s">
        <v>645</v>
      </c>
      <c r="J296" s="82">
        <f t="shared" si="7"/>
        <v>0</v>
      </c>
      <c r="K296" s="9" t="s">
        <v>1003</v>
      </c>
    </row>
    <row r="297" spans="1:11" s="1" customFormat="1" ht="15" customHeight="1">
      <c r="B297" s="22">
        <v>3</v>
      </c>
      <c r="C297" s="23" t="s">
        <v>118</v>
      </c>
      <c r="D297" s="851"/>
      <c r="E297" s="852"/>
      <c r="F297" s="83"/>
      <c r="G297" s="18" t="s">
        <v>744</v>
      </c>
      <c r="H297" s="529">
        <v>0.23599999999999999</v>
      </c>
      <c r="I297" s="33" t="s">
        <v>645</v>
      </c>
      <c r="J297" s="85">
        <f t="shared" si="7"/>
        <v>0</v>
      </c>
      <c r="K297" s="9" t="s">
        <v>1004</v>
      </c>
    </row>
    <row r="298" spans="1:11" s="1" customFormat="1" ht="15" customHeight="1">
      <c r="B298" s="22">
        <v>4</v>
      </c>
      <c r="C298" s="23" t="s">
        <v>117</v>
      </c>
      <c r="D298" s="851"/>
      <c r="E298" s="852"/>
      <c r="F298" s="83"/>
      <c r="G298" s="18" t="s">
        <v>744</v>
      </c>
      <c r="H298" s="529">
        <v>0.28299999999999997</v>
      </c>
      <c r="I298" s="33" t="s">
        <v>645</v>
      </c>
      <c r="J298" s="85">
        <f t="shared" si="7"/>
        <v>0</v>
      </c>
      <c r="K298" s="9" t="s">
        <v>652</v>
      </c>
    </row>
    <row r="299" spans="1:11" s="1" customFormat="1" ht="15" customHeight="1">
      <c r="B299" s="22">
        <v>5</v>
      </c>
      <c r="C299" s="23" t="s">
        <v>107</v>
      </c>
      <c r="D299" s="851"/>
      <c r="E299" s="852"/>
      <c r="F299" s="83"/>
      <c r="G299" s="18" t="s">
        <v>744</v>
      </c>
      <c r="H299" s="47">
        <v>0.35299999999999998</v>
      </c>
      <c r="I299" s="18" t="s">
        <v>645</v>
      </c>
      <c r="J299" s="82">
        <f t="shared" si="7"/>
        <v>0</v>
      </c>
      <c r="K299" s="9" t="s">
        <v>1005</v>
      </c>
    </row>
    <row r="300" spans="1:11" s="1" customFormat="1" ht="15" customHeight="1">
      <c r="B300" s="22">
        <v>6</v>
      </c>
      <c r="C300" s="23" t="s">
        <v>105</v>
      </c>
      <c r="D300" s="851"/>
      <c r="E300" s="852"/>
      <c r="F300" s="83"/>
      <c r="G300" s="18" t="s">
        <v>744</v>
      </c>
      <c r="H300" s="529">
        <v>0.39500000000000002</v>
      </c>
      <c r="I300" s="33" t="s">
        <v>645</v>
      </c>
      <c r="J300" s="85">
        <f t="shared" si="7"/>
        <v>0</v>
      </c>
      <c r="K300" s="9" t="s">
        <v>1006</v>
      </c>
    </row>
    <row r="301" spans="1:11" s="1" customFormat="1" ht="15" customHeight="1">
      <c r="B301" s="22">
        <v>7</v>
      </c>
      <c r="C301" s="23" t="s">
        <v>103</v>
      </c>
      <c r="D301" s="851"/>
      <c r="E301" s="852"/>
      <c r="F301" s="83"/>
      <c r="G301" s="18" t="s">
        <v>744</v>
      </c>
      <c r="H301" s="47">
        <v>0.47699999999999998</v>
      </c>
      <c r="I301" s="18" t="s">
        <v>645</v>
      </c>
      <c r="J301" s="82">
        <f t="shared" si="7"/>
        <v>0</v>
      </c>
      <c r="K301" s="9" t="s">
        <v>1007</v>
      </c>
    </row>
    <row r="302" spans="1:11" s="1" customFormat="1" ht="15" customHeight="1">
      <c r="B302" s="22">
        <v>8</v>
      </c>
      <c r="C302" s="23" t="s">
        <v>101</v>
      </c>
      <c r="D302" s="851"/>
      <c r="E302" s="852"/>
      <c r="F302" s="83"/>
      <c r="G302" s="18" t="s">
        <v>744</v>
      </c>
      <c r="H302" s="47">
        <v>0.53500000000000003</v>
      </c>
      <c r="I302" s="18" t="s">
        <v>645</v>
      </c>
      <c r="J302" s="82">
        <f t="shared" si="7"/>
        <v>0</v>
      </c>
      <c r="K302" s="9" t="s">
        <v>1008</v>
      </c>
    </row>
    <row r="303" spans="1:11" s="1" customFormat="1" ht="15" customHeight="1">
      <c r="B303" s="21">
        <v>9</v>
      </c>
      <c r="C303" s="20" t="s">
        <v>99</v>
      </c>
      <c r="D303" s="851"/>
      <c r="E303" s="852"/>
      <c r="F303" s="83"/>
      <c r="G303" s="18" t="s">
        <v>744</v>
      </c>
      <c r="H303" s="529">
        <v>0.57799999999999996</v>
      </c>
      <c r="I303" s="33" t="s">
        <v>645</v>
      </c>
      <c r="J303" s="85">
        <f t="shared" si="7"/>
        <v>0</v>
      </c>
      <c r="K303" s="9" t="s">
        <v>647</v>
      </c>
    </row>
    <row r="304" spans="1:11" s="1" customFormat="1" ht="15" customHeight="1">
      <c r="B304" s="21">
        <v>10</v>
      </c>
      <c r="C304" s="20" t="s">
        <v>97</v>
      </c>
      <c r="D304" s="851"/>
      <c r="E304" s="852"/>
      <c r="F304" s="83"/>
      <c r="G304" s="18" t="s">
        <v>744</v>
      </c>
      <c r="H304" s="529">
        <v>0.59799999999999998</v>
      </c>
      <c r="I304" s="33" t="s">
        <v>645</v>
      </c>
      <c r="J304" s="85">
        <f t="shared" si="7"/>
        <v>0</v>
      </c>
      <c r="K304" s="9" t="s">
        <v>1009</v>
      </c>
    </row>
    <row r="305" spans="1:12" s="1" customFormat="1" ht="15" customHeight="1">
      <c r="B305" s="21">
        <v>11</v>
      </c>
      <c r="C305" s="20" t="s">
        <v>484</v>
      </c>
      <c r="D305" s="851"/>
      <c r="E305" s="852"/>
      <c r="F305" s="83"/>
      <c r="G305" s="18" t="s">
        <v>744</v>
      </c>
      <c r="H305" s="529">
        <v>0.63400000000000001</v>
      </c>
      <c r="I305" s="33" t="s">
        <v>645</v>
      </c>
      <c r="J305" s="85">
        <f t="shared" si="7"/>
        <v>0</v>
      </c>
      <c r="K305" s="9" t="s">
        <v>1010</v>
      </c>
    </row>
    <row r="306" spans="1:12" s="1" customFormat="1" ht="15" customHeight="1">
      <c r="B306" s="21">
        <v>12</v>
      </c>
      <c r="C306" s="20" t="s">
        <v>506</v>
      </c>
      <c r="D306" s="851"/>
      <c r="E306" s="852"/>
      <c r="F306" s="83"/>
      <c r="G306" s="18" t="s">
        <v>744</v>
      </c>
      <c r="H306" s="529">
        <v>0.67800000000000005</v>
      </c>
      <c r="I306" s="33" t="s">
        <v>645</v>
      </c>
      <c r="J306" s="85">
        <f t="shared" si="7"/>
        <v>0</v>
      </c>
      <c r="K306" s="9" t="s">
        <v>1011</v>
      </c>
    </row>
    <row r="307" spans="1:12" s="1" customFormat="1" ht="15" customHeight="1">
      <c r="B307" s="21">
        <v>13</v>
      </c>
      <c r="C307" s="20" t="s">
        <v>583</v>
      </c>
      <c r="D307" s="851"/>
      <c r="E307" s="852"/>
      <c r="F307" s="83"/>
      <c r="G307" s="18" t="s">
        <v>744</v>
      </c>
      <c r="H307" s="529">
        <v>0.72099999999999997</v>
      </c>
      <c r="I307" s="33" t="s">
        <v>645</v>
      </c>
      <c r="J307" s="85">
        <f t="shared" si="7"/>
        <v>0</v>
      </c>
      <c r="K307" s="9" t="s">
        <v>1012</v>
      </c>
    </row>
    <row r="308" spans="1:12" s="1" customFormat="1" ht="15" customHeight="1">
      <c r="B308" s="21">
        <v>14</v>
      </c>
      <c r="C308" s="20" t="s">
        <v>649</v>
      </c>
      <c r="D308" s="851"/>
      <c r="E308" s="852"/>
      <c r="F308" s="83"/>
      <c r="G308" s="18" t="s">
        <v>744</v>
      </c>
      <c r="H308" s="529">
        <v>0.76</v>
      </c>
      <c r="I308" s="33" t="s">
        <v>645</v>
      </c>
      <c r="J308" s="85">
        <f t="shared" si="7"/>
        <v>0</v>
      </c>
      <c r="K308" s="9" t="s">
        <v>1013</v>
      </c>
    </row>
    <row r="309" spans="1:12" s="1" customFormat="1" ht="15" customHeight="1">
      <c r="B309" s="21">
        <v>15</v>
      </c>
      <c r="C309" s="20" t="s">
        <v>712</v>
      </c>
      <c r="D309" s="851"/>
      <c r="E309" s="852"/>
      <c r="F309" s="83"/>
      <c r="G309" s="18" t="s">
        <v>744</v>
      </c>
      <c r="H309" s="529">
        <v>0.8</v>
      </c>
      <c r="I309" s="33" t="s">
        <v>645</v>
      </c>
      <c r="J309" s="85">
        <f>ROUND(F309*H309,0)</f>
        <v>0</v>
      </c>
      <c r="K309" s="9" t="s">
        <v>1014</v>
      </c>
    </row>
    <row r="310" spans="1:12" s="1" customFormat="1" ht="15" customHeight="1">
      <c r="B310" s="21">
        <v>16</v>
      </c>
      <c r="C310" s="20" t="s">
        <v>788</v>
      </c>
      <c r="D310" s="851"/>
      <c r="E310" s="852"/>
      <c r="F310" s="83"/>
      <c r="G310" s="18" t="s">
        <v>744</v>
      </c>
      <c r="H310" s="529">
        <v>0.8</v>
      </c>
      <c r="I310" s="33" t="s">
        <v>645</v>
      </c>
      <c r="J310" s="85">
        <f t="shared" si="7"/>
        <v>0</v>
      </c>
      <c r="K310" s="9" t="s">
        <v>1015</v>
      </c>
    </row>
    <row r="311" spans="1:12" s="1" customFormat="1" ht="15" customHeight="1">
      <c r="B311" s="21">
        <v>17</v>
      </c>
      <c r="C311" s="20" t="s">
        <v>832</v>
      </c>
      <c r="D311" s="851"/>
      <c r="E311" s="852"/>
      <c r="F311" s="83"/>
      <c r="G311" s="18" t="s">
        <v>744</v>
      </c>
      <c r="H311" s="529">
        <v>0.8</v>
      </c>
      <c r="I311" s="33" t="s">
        <v>645</v>
      </c>
      <c r="J311" s="85">
        <f t="shared" si="7"/>
        <v>0</v>
      </c>
      <c r="K311" s="9" t="s">
        <v>1100</v>
      </c>
    </row>
    <row r="312" spans="1:12" s="1" customFormat="1" ht="15" customHeight="1" thickBot="1">
      <c r="B312" s="21">
        <v>18</v>
      </c>
      <c r="C312" s="20" t="s">
        <v>969</v>
      </c>
      <c r="D312" s="851"/>
      <c r="E312" s="852"/>
      <c r="F312" s="83"/>
      <c r="G312" s="18" t="s">
        <v>744</v>
      </c>
      <c r="H312" s="529">
        <v>0.8</v>
      </c>
      <c r="I312" s="33" t="s">
        <v>645</v>
      </c>
      <c r="J312" s="85">
        <f t="shared" si="7"/>
        <v>0</v>
      </c>
      <c r="K312" s="9" t="s">
        <v>1068</v>
      </c>
    </row>
    <row r="313" spans="1:12" s="1" customFormat="1" ht="15" customHeight="1">
      <c r="B313" s="15"/>
      <c r="C313" s="16"/>
      <c r="D313" s="15"/>
      <c r="E313" s="15"/>
      <c r="F313" s="81"/>
      <c r="G313" s="687"/>
      <c r="H313" s="853" t="s">
        <v>1126</v>
      </c>
      <c r="I313" s="854"/>
      <c r="J313" s="77"/>
      <c r="K313" s="9"/>
    </row>
    <row r="314" spans="1:12" s="1" customFormat="1" ht="15" customHeight="1" thickBot="1">
      <c r="B314" s="9"/>
      <c r="C314" s="9"/>
      <c r="D314" s="9"/>
      <c r="E314" s="9"/>
      <c r="F314" s="78"/>
      <c r="G314" s="9"/>
      <c r="H314" s="855" t="s">
        <v>94</v>
      </c>
      <c r="I314" s="856"/>
      <c r="J314" s="76">
        <f>SUM(J295:J312)</f>
        <v>0</v>
      </c>
      <c r="K314" s="9" t="s">
        <v>1127</v>
      </c>
      <c r="L314" s="1" t="s">
        <v>1019</v>
      </c>
    </row>
    <row r="315" spans="1:12" s="1" customFormat="1" ht="18.75" customHeight="1">
      <c r="F315" s="79"/>
      <c r="H315" s="80"/>
      <c r="J315" s="79"/>
    </row>
    <row r="316" spans="1:12" ht="18.75" customHeight="1">
      <c r="A316" s="7">
        <f>A291+1</f>
        <v>27</v>
      </c>
      <c r="B316" s="1" t="s">
        <v>289</v>
      </c>
    </row>
    <row r="317" spans="1:12" ht="11.25" customHeight="1">
      <c r="A317" s="50"/>
    </row>
    <row r="318" spans="1:12" ht="18.75" customHeight="1">
      <c r="A318" s="50"/>
      <c r="B318" s="858" t="s">
        <v>249</v>
      </c>
      <c r="C318" s="859"/>
      <c r="D318" s="858" t="s">
        <v>111</v>
      </c>
      <c r="E318" s="859"/>
      <c r="F318" s="91" t="s">
        <v>248</v>
      </c>
      <c r="G318" s="33"/>
      <c r="H318" s="92" t="s">
        <v>109</v>
      </c>
      <c r="I318" s="33"/>
      <c r="J318" s="91" t="s">
        <v>3</v>
      </c>
      <c r="K318" s="9"/>
    </row>
    <row r="319" spans="1:12" ht="15" customHeight="1">
      <c r="A319" s="50"/>
      <c r="B319" s="31"/>
      <c r="C319" s="30"/>
      <c r="D319" s="29"/>
      <c r="E319" s="28"/>
      <c r="F319" s="90"/>
      <c r="G319" s="25"/>
      <c r="H319" s="89"/>
      <c r="I319" s="25"/>
      <c r="J319" s="88" t="s">
        <v>646</v>
      </c>
      <c r="K319" s="9"/>
    </row>
    <row r="320" spans="1:12" s="1" customFormat="1" ht="15" customHeight="1">
      <c r="B320" s="22">
        <v>1</v>
      </c>
      <c r="C320" s="23" t="s">
        <v>278</v>
      </c>
      <c r="D320" s="851"/>
      <c r="E320" s="852"/>
      <c r="F320" s="83"/>
      <c r="G320" s="18" t="s">
        <v>744</v>
      </c>
      <c r="H320" s="47">
        <v>0.107</v>
      </c>
      <c r="I320" s="18" t="s">
        <v>645</v>
      </c>
      <c r="J320" s="82">
        <f t="shared" ref="J320:J340" si="8">ROUND(F320*H320,0)</f>
        <v>0</v>
      </c>
      <c r="K320" s="9" t="s">
        <v>197</v>
      </c>
    </row>
    <row r="321" spans="2:11" s="1" customFormat="1" ht="15" customHeight="1">
      <c r="B321" s="22">
        <v>2</v>
      </c>
      <c r="C321" s="23" t="s">
        <v>277</v>
      </c>
      <c r="D321" s="851"/>
      <c r="E321" s="852"/>
      <c r="F321" s="83"/>
      <c r="G321" s="18" t="s">
        <v>744</v>
      </c>
      <c r="H321" s="529">
        <v>0.22700000000000001</v>
      </c>
      <c r="I321" s="33" t="s">
        <v>645</v>
      </c>
      <c r="J321" s="85">
        <f t="shared" si="8"/>
        <v>0</v>
      </c>
      <c r="K321" s="9" t="s">
        <v>196</v>
      </c>
    </row>
    <row r="322" spans="2:11" s="1" customFormat="1" ht="15" customHeight="1">
      <c r="B322" s="22">
        <v>3</v>
      </c>
      <c r="C322" s="23" t="s">
        <v>131</v>
      </c>
      <c r="D322" s="851"/>
      <c r="E322" s="852"/>
      <c r="F322" s="83"/>
      <c r="G322" s="18" t="s">
        <v>744</v>
      </c>
      <c r="H322" s="529">
        <v>0.26600000000000001</v>
      </c>
      <c r="I322" s="33" t="s">
        <v>645</v>
      </c>
      <c r="J322" s="85">
        <f t="shared" si="8"/>
        <v>0</v>
      </c>
      <c r="K322" s="9" t="s">
        <v>195</v>
      </c>
    </row>
    <row r="323" spans="2:11" s="1" customFormat="1" ht="15" customHeight="1">
      <c r="B323" s="22">
        <v>4</v>
      </c>
      <c r="C323" s="23" t="s">
        <v>130</v>
      </c>
      <c r="D323" s="851"/>
      <c r="E323" s="852"/>
      <c r="F323" s="83"/>
      <c r="G323" s="18" t="s">
        <v>744</v>
      </c>
      <c r="H323" s="529">
        <v>0.27700000000000002</v>
      </c>
      <c r="I323" s="33" t="s">
        <v>645</v>
      </c>
      <c r="J323" s="85">
        <f t="shared" si="8"/>
        <v>0</v>
      </c>
      <c r="K323" s="9" t="s">
        <v>194</v>
      </c>
    </row>
    <row r="324" spans="2:11" s="1" customFormat="1" ht="15" customHeight="1">
      <c r="B324" s="22">
        <v>5</v>
      </c>
      <c r="C324" s="23" t="s">
        <v>119</v>
      </c>
      <c r="D324" s="851"/>
      <c r="E324" s="852"/>
      <c r="F324" s="83"/>
      <c r="G324" s="18" t="s">
        <v>744</v>
      </c>
      <c r="H324" s="529">
        <v>0.30399999999999999</v>
      </c>
      <c r="I324" s="33" t="s">
        <v>645</v>
      </c>
      <c r="J324" s="85">
        <f t="shared" si="8"/>
        <v>0</v>
      </c>
      <c r="K324" s="9" t="s">
        <v>193</v>
      </c>
    </row>
    <row r="325" spans="2:11" s="1" customFormat="1" ht="15" customHeight="1">
      <c r="B325" s="22">
        <v>6</v>
      </c>
      <c r="C325" s="23" t="s">
        <v>118</v>
      </c>
      <c r="D325" s="851"/>
      <c r="E325" s="852"/>
      <c r="F325" s="83"/>
      <c r="G325" s="18" t="s">
        <v>744</v>
      </c>
      <c r="H325" s="529">
        <v>0.25</v>
      </c>
      <c r="I325" s="33" t="s">
        <v>645</v>
      </c>
      <c r="J325" s="85">
        <f t="shared" si="8"/>
        <v>0</v>
      </c>
      <c r="K325" s="9" t="s">
        <v>167</v>
      </c>
    </row>
    <row r="326" spans="2:11" s="1" customFormat="1" ht="15" customHeight="1">
      <c r="B326" s="22">
        <v>7</v>
      </c>
      <c r="C326" s="23" t="s">
        <v>117</v>
      </c>
      <c r="D326" s="851"/>
      <c r="E326" s="852"/>
      <c r="F326" s="83"/>
      <c r="G326" s="18" t="s">
        <v>744</v>
      </c>
      <c r="H326" s="529">
        <v>0.24099999999999999</v>
      </c>
      <c r="I326" s="33" t="s">
        <v>645</v>
      </c>
      <c r="J326" s="85">
        <f t="shared" si="8"/>
        <v>0</v>
      </c>
      <c r="K326" s="9" t="s">
        <v>166</v>
      </c>
    </row>
    <row r="327" spans="2:11" s="1" customFormat="1" ht="15" customHeight="1">
      <c r="B327" s="22">
        <v>8</v>
      </c>
      <c r="C327" s="23" t="s">
        <v>107</v>
      </c>
      <c r="D327" s="851"/>
      <c r="E327" s="852"/>
      <c r="F327" s="83"/>
      <c r="G327" s="18" t="s">
        <v>744</v>
      </c>
      <c r="H327" s="529">
        <v>0.20799999999999999</v>
      </c>
      <c r="I327" s="33" t="s">
        <v>645</v>
      </c>
      <c r="J327" s="85">
        <f t="shared" si="8"/>
        <v>0</v>
      </c>
      <c r="K327" s="9" t="s">
        <v>165</v>
      </c>
    </row>
    <row r="328" spans="2:11" s="1" customFormat="1" ht="15" customHeight="1">
      <c r="B328" s="22">
        <v>9</v>
      </c>
      <c r="C328" s="23" t="s">
        <v>105</v>
      </c>
      <c r="D328" s="851"/>
      <c r="E328" s="852"/>
      <c r="F328" s="83"/>
      <c r="G328" s="18" t="s">
        <v>744</v>
      </c>
      <c r="H328" s="529">
        <v>0.23499999999999999</v>
      </c>
      <c r="I328" s="33" t="s">
        <v>645</v>
      </c>
      <c r="J328" s="85">
        <f t="shared" si="8"/>
        <v>0</v>
      </c>
      <c r="K328" s="9" t="s">
        <v>164</v>
      </c>
    </row>
    <row r="329" spans="2:11" s="1" customFormat="1" ht="15" customHeight="1">
      <c r="B329" s="22">
        <v>10</v>
      </c>
      <c r="C329" s="23" t="s">
        <v>103</v>
      </c>
      <c r="D329" s="851"/>
      <c r="E329" s="852"/>
      <c r="F329" s="83"/>
      <c r="G329" s="18" t="s">
        <v>744</v>
      </c>
      <c r="H329" s="529">
        <v>0.28499999999999998</v>
      </c>
      <c r="I329" s="33" t="s">
        <v>645</v>
      </c>
      <c r="J329" s="85">
        <f t="shared" si="8"/>
        <v>0</v>
      </c>
      <c r="K329" s="9" t="s">
        <v>192</v>
      </c>
    </row>
    <row r="330" spans="2:11" s="1" customFormat="1" ht="15" customHeight="1">
      <c r="B330" s="22">
        <v>11</v>
      </c>
      <c r="C330" s="20" t="s">
        <v>101</v>
      </c>
      <c r="D330" s="851"/>
      <c r="E330" s="852"/>
      <c r="F330" s="83"/>
      <c r="G330" s="18" t="s">
        <v>744</v>
      </c>
      <c r="H330" s="47">
        <v>0.316</v>
      </c>
      <c r="I330" s="18" t="s">
        <v>645</v>
      </c>
      <c r="J330" s="82">
        <f t="shared" si="8"/>
        <v>0</v>
      </c>
      <c r="K330" s="9" t="s">
        <v>171</v>
      </c>
    </row>
    <row r="331" spans="2:11" s="1" customFormat="1" ht="15" customHeight="1">
      <c r="B331" s="22">
        <v>12</v>
      </c>
      <c r="C331" s="20" t="s">
        <v>99</v>
      </c>
      <c r="D331" s="851"/>
      <c r="E331" s="852"/>
      <c r="F331" s="83"/>
      <c r="G331" s="18" t="s">
        <v>744</v>
      </c>
      <c r="H331" s="47">
        <v>0.34599999999999997</v>
      </c>
      <c r="I331" s="18" t="s">
        <v>645</v>
      </c>
      <c r="J331" s="82">
        <f t="shared" si="8"/>
        <v>0</v>
      </c>
      <c r="K331" s="9" t="s">
        <v>191</v>
      </c>
    </row>
    <row r="332" spans="2:11" s="1" customFormat="1" ht="15" customHeight="1">
      <c r="B332" s="21">
        <v>13</v>
      </c>
      <c r="C332" s="20" t="s">
        <v>97</v>
      </c>
      <c r="D332" s="851"/>
      <c r="E332" s="852"/>
      <c r="F332" s="83"/>
      <c r="G332" s="18" t="s">
        <v>744</v>
      </c>
      <c r="H332" s="47">
        <v>0.37</v>
      </c>
      <c r="I332" s="18" t="s">
        <v>645</v>
      </c>
      <c r="J332" s="82">
        <f t="shared" si="8"/>
        <v>0</v>
      </c>
      <c r="K332" s="9" t="s">
        <v>190</v>
      </c>
    </row>
    <row r="333" spans="2:11" s="1" customFormat="1" ht="15" customHeight="1">
      <c r="B333" s="21">
        <v>14</v>
      </c>
      <c r="C333" s="20" t="s">
        <v>484</v>
      </c>
      <c r="D333" s="851"/>
      <c r="E333" s="852"/>
      <c r="F333" s="83"/>
      <c r="G333" s="18" t="s">
        <v>744</v>
      </c>
      <c r="H333" s="47">
        <v>0.40500000000000003</v>
      </c>
      <c r="I333" s="18" t="s">
        <v>645</v>
      </c>
      <c r="J333" s="82">
        <f t="shared" si="8"/>
        <v>0</v>
      </c>
      <c r="K333" s="9" t="s">
        <v>189</v>
      </c>
    </row>
    <row r="334" spans="2:11" s="1" customFormat="1" ht="15" customHeight="1">
      <c r="B334" s="21">
        <v>15</v>
      </c>
      <c r="C334" s="20" t="s">
        <v>506</v>
      </c>
      <c r="D334" s="851"/>
      <c r="E334" s="852"/>
      <c r="F334" s="83"/>
      <c r="G334" s="18" t="s">
        <v>744</v>
      </c>
      <c r="H334" s="47">
        <v>0.432</v>
      </c>
      <c r="I334" s="18" t="s">
        <v>645</v>
      </c>
      <c r="J334" s="82">
        <f t="shared" si="8"/>
        <v>0</v>
      </c>
      <c r="K334" s="9" t="s">
        <v>188</v>
      </c>
    </row>
    <row r="335" spans="2:11" s="1" customFormat="1" ht="15" customHeight="1">
      <c r="B335" s="21">
        <v>16</v>
      </c>
      <c r="C335" s="20" t="s">
        <v>583</v>
      </c>
      <c r="D335" s="851"/>
      <c r="E335" s="852"/>
      <c r="F335" s="83"/>
      <c r="G335" s="18" t="s">
        <v>744</v>
      </c>
      <c r="H335" s="47">
        <v>0.45900000000000002</v>
      </c>
      <c r="I335" s="18" t="s">
        <v>645</v>
      </c>
      <c r="J335" s="82">
        <f t="shared" si="8"/>
        <v>0</v>
      </c>
      <c r="K335" s="9" t="s">
        <v>187</v>
      </c>
    </row>
    <row r="336" spans="2:11" s="1" customFormat="1" ht="15" customHeight="1">
      <c r="B336" s="21">
        <v>17</v>
      </c>
      <c r="C336" s="20" t="s">
        <v>649</v>
      </c>
      <c r="D336" s="851"/>
      <c r="E336" s="852"/>
      <c r="F336" s="83"/>
      <c r="G336" s="18" t="s">
        <v>744</v>
      </c>
      <c r="H336" s="47">
        <v>0.47899999999999998</v>
      </c>
      <c r="I336" s="18" t="s">
        <v>645</v>
      </c>
      <c r="J336" s="82">
        <f>ROUND(F336*H336,0)</f>
        <v>0</v>
      </c>
      <c r="K336" s="9" t="s">
        <v>186</v>
      </c>
    </row>
    <row r="337" spans="1:12" s="1" customFormat="1" ht="15" customHeight="1">
      <c r="B337" s="21">
        <v>18</v>
      </c>
      <c r="C337" s="20" t="s">
        <v>712</v>
      </c>
      <c r="D337" s="851"/>
      <c r="E337" s="852"/>
      <c r="F337" s="83"/>
      <c r="G337" s="18" t="s">
        <v>744</v>
      </c>
      <c r="H337" s="47">
        <v>0.5</v>
      </c>
      <c r="I337" s="18" t="s">
        <v>645</v>
      </c>
      <c r="J337" s="82">
        <f>ROUND(F337*H337,0)</f>
        <v>0</v>
      </c>
      <c r="K337" s="9" t="s">
        <v>185</v>
      </c>
    </row>
    <row r="338" spans="1:12" s="1" customFormat="1" ht="15" customHeight="1">
      <c r="B338" s="21">
        <v>19</v>
      </c>
      <c r="C338" s="20" t="s">
        <v>788</v>
      </c>
      <c r="D338" s="851"/>
      <c r="E338" s="852"/>
      <c r="F338" s="83"/>
      <c r="G338" s="18" t="s">
        <v>744</v>
      </c>
      <c r="H338" s="47">
        <v>0.5</v>
      </c>
      <c r="I338" s="18" t="s">
        <v>645</v>
      </c>
      <c r="J338" s="82">
        <f t="shared" si="8"/>
        <v>0</v>
      </c>
      <c r="K338" s="9" t="s">
        <v>184</v>
      </c>
    </row>
    <row r="339" spans="1:12" s="1" customFormat="1" ht="15" customHeight="1">
      <c r="B339" s="21">
        <v>20</v>
      </c>
      <c r="C339" s="20" t="s">
        <v>832</v>
      </c>
      <c r="D339" s="851"/>
      <c r="E339" s="852"/>
      <c r="F339" s="83"/>
      <c r="G339" s="18" t="s">
        <v>744</v>
      </c>
      <c r="H339" s="47">
        <v>0.5</v>
      </c>
      <c r="I339" s="18" t="s">
        <v>645</v>
      </c>
      <c r="J339" s="82">
        <f t="shared" si="8"/>
        <v>0</v>
      </c>
      <c r="K339" s="9" t="s">
        <v>1128</v>
      </c>
    </row>
    <row r="340" spans="1:12" s="1" customFormat="1" ht="15" customHeight="1" thickBot="1">
      <c r="B340" s="21">
        <v>21</v>
      </c>
      <c r="C340" s="20" t="s">
        <v>969</v>
      </c>
      <c r="D340" s="851"/>
      <c r="E340" s="852"/>
      <c r="F340" s="83"/>
      <c r="G340" s="18" t="s">
        <v>744</v>
      </c>
      <c r="H340" s="47">
        <v>0.5</v>
      </c>
      <c r="I340" s="18" t="s">
        <v>645</v>
      </c>
      <c r="J340" s="82">
        <f t="shared" si="8"/>
        <v>0</v>
      </c>
      <c r="K340" s="9" t="s">
        <v>1129</v>
      </c>
    </row>
    <row r="341" spans="1:12" s="1" customFormat="1" ht="15" customHeight="1">
      <c r="B341" s="15"/>
      <c r="C341" s="16"/>
      <c r="D341" s="703"/>
      <c r="E341" s="703"/>
      <c r="F341" s="704" t="s">
        <v>1130</v>
      </c>
      <c r="G341" s="705"/>
      <c r="H341" s="705" t="s">
        <v>288</v>
      </c>
      <c r="I341" s="706"/>
      <c r="J341" s="77"/>
      <c r="K341" s="9"/>
    </row>
    <row r="342" spans="1:12" s="1" customFormat="1" ht="15" customHeight="1" thickBot="1">
      <c r="B342" s="9"/>
      <c r="C342" s="9"/>
      <c r="D342" s="707"/>
      <c r="E342" s="707"/>
      <c r="F342" s="93">
        <f>SUM(J320:J340)</f>
        <v>0</v>
      </c>
      <c r="G342" s="25" t="s">
        <v>744</v>
      </c>
      <c r="H342" s="708"/>
      <c r="I342" s="709" t="s">
        <v>645</v>
      </c>
      <c r="J342" s="76">
        <f>ROUND(F342*H342,0)</f>
        <v>0</v>
      </c>
      <c r="K342" s="9" t="s">
        <v>1131</v>
      </c>
      <c r="L342" s="1" t="s">
        <v>744</v>
      </c>
    </row>
    <row r="343" spans="1:12" s="1" customFormat="1" ht="18.75" customHeight="1">
      <c r="F343" s="79"/>
      <c r="H343" s="80"/>
      <c r="J343" s="79"/>
    </row>
    <row r="344" spans="1:12" s="1" customFormat="1" ht="18.75" customHeight="1">
      <c r="F344" s="79"/>
      <c r="H344" s="80"/>
      <c r="J344" s="79"/>
    </row>
    <row r="345" spans="1:12" ht="18.75" customHeight="1">
      <c r="A345" s="7">
        <f>A316+1</f>
        <v>28</v>
      </c>
      <c r="B345" s="1" t="s">
        <v>287</v>
      </c>
    </row>
    <row r="346" spans="1:12" ht="11.25" customHeight="1">
      <c r="A346" s="50"/>
    </row>
    <row r="347" spans="1:12" ht="18.75" customHeight="1">
      <c r="A347" s="50"/>
      <c r="B347" s="858" t="s">
        <v>252</v>
      </c>
      <c r="C347" s="859"/>
      <c r="D347" s="858" t="s">
        <v>111</v>
      </c>
      <c r="E347" s="859"/>
      <c r="F347" s="91" t="s">
        <v>151</v>
      </c>
      <c r="G347" s="33"/>
      <c r="H347" s="92" t="s">
        <v>109</v>
      </c>
      <c r="I347" s="33"/>
      <c r="J347" s="91" t="s">
        <v>3</v>
      </c>
      <c r="K347" s="9"/>
    </row>
    <row r="348" spans="1:12" ht="15" customHeight="1">
      <c r="A348" s="50"/>
      <c r="B348" s="31"/>
      <c r="C348" s="30"/>
      <c r="D348" s="29"/>
      <c r="E348" s="28"/>
      <c r="F348" s="90"/>
      <c r="G348" s="25"/>
      <c r="H348" s="89"/>
      <c r="I348" s="25"/>
      <c r="J348" s="88" t="s">
        <v>646</v>
      </c>
      <c r="K348" s="9"/>
    </row>
    <row r="349" spans="1:12" s="1" customFormat="1" ht="15" customHeight="1">
      <c r="B349" s="22">
        <v>1</v>
      </c>
      <c r="C349" s="23" t="s">
        <v>130</v>
      </c>
      <c r="D349" s="851"/>
      <c r="E349" s="852"/>
      <c r="F349" s="83"/>
      <c r="G349" s="18" t="s">
        <v>744</v>
      </c>
      <c r="H349" s="47">
        <v>0.08</v>
      </c>
      <c r="I349" s="18" t="s">
        <v>645</v>
      </c>
      <c r="J349" s="82">
        <f>ROUND(F349*H349,0)</f>
        <v>0</v>
      </c>
      <c r="K349" s="9" t="s">
        <v>1002</v>
      </c>
    </row>
    <row r="350" spans="1:12" s="1" customFormat="1" ht="15" customHeight="1">
      <c r="B350" s="22">
        <v>2</v>
      </c>
      <c r="C350" s="23" t="s">
        <v>119</v>
      </c>
      <c r="D350" s="851"/>
      <c r="E350" s="852"/>
      <c r="F350" s="83"/>
      <c r="G350" s="18" t="s">
        <v>744</v>
      </c>
      <c r="H350" s="529">
        <v>0.106</v>
      </c>
      <c r="I350" s="33" t="s">
        <v>645</v>
      </c>
      <c r="J350" s="85">
        <f>ROUND(F350*H350,0)</f>
        <v>0</v>
      </c>
      <c r="K350" s="9" t="s">
        <v>1003</v>
      </c>
    </row>
    <row r="351" spans="1:12" s="1" customFormat="1" ht="15" customHeight="1" thickBot="1">
      <c r="B351" s="21">
        <v>3</v>
      </c>
      <c r="C351" s="20" t="s">
        <v>118</v>
      </c>
      <c r="D351" s="851"/>
      <c r="E351" s="852"/>
      <c r="F351" s="83"/>
      <c r="G351" s="18" t="s">
        <v>744</v>
      </c>
      <c r="H351" s="47">
        <v>0.13200000000000001</v>
      </c>
      <c r="I351" s="18" t="s">
        <v>645</v>
      </c>
      <c r="J351" s="82">
        <f>ROUND(F351*H351,0)</f>
        <v>0</v>
      </c>
      <c r="K351" s="9" t="s">
        <v>1004</v>
      </c>
    </row>
    <row r="352" spans="1:12" s="1" customFormat="1" ht="15" customHeight="1">
      <c r="B352" s="15"/>
      <c r="C352" s="16"/>
      <c r="D352" s="15"/>
      <c r="E352" s="15"/>
      <c r="F352" s="81"/>
      <c r="G352" s="687"/>
      <c r="H352" s="853" t="s">
        <v>957</v>
      </c>
      <c r="I352" s="854"/>
      <c r="J352" s="77"/>
      <c r="K352" s="9"/>
    </row>
    <row r="353" spans="1:12" s="1" customFormat="1" ht="15" customHeight="1" thickBot="1">
      <c r="B353" s="9"/>
      <c r="C353" s="9"/>
      <c r="D353" s="9"/>
      <c r="E353" s="9"/>
      <c r="F353" s="78"/>
      <c r="G353" s="9"/>
      <c r="H353" s="855" t="s">
        <v>94</v>
      </c>
      <c r="I353" s="856"/>
      <c r="J353" s="76">
        <f>SUM(J349:J351)</f>
        <v>0</v>
      </c>
      <c r="K353" s="9" t="s">
        <v>1132</v>
      </c>
      <c r="L353" s="1" t="s">
        <v>1019</v>
      </c>
    </row>
    <row r="354" spans="1:12" s="1" customFormat="1" ht="18.75" customHeight="1">
      <c r="F354" s="79"/>
      <c r="H354" s="80"/>
      <c r="J354" s="79"/>
    </row>
    <row r="355" spans="1:12" ht="18.75" customHeight="1">
      <c r="A355" s="7">
        <f>A345+1</f>
        <v>29</v>
      </c>
      <c r="B355" s="1" t="s">
        <v>286</v>
      </c>
    </row>
    <row r="356" spans="1:12" ht="11.25" customHeight="1">
      <c r="A356" s="50"/>
    </row>
    <row r="357" spans="1:12" ht="18.75" customHeight="1">
      <c r="A357" s="50"/>
      <c r="B357" s="858" t="s">
        <v>249</v>
      </c>
      <c r="C357" s="859"/>
      <c r="D357" s="858" t="s">
        <v>111</v>
      </c>
      <c r="E357" s="859"/>
      <c r="F357" s="91" t="s">
        <v>248</v>
      </c>
      <c r="G357" s="33"/>
      <c r="H357" s="92" t="s">
        <v>109</v>
      </c>
      <c r="I357" s="33"/>
      <c r="J357" s="91" t="s">
        <v>3</v>
      </c>
      <c r="K357" s="9"/>
    </row>
    <row r="358" spans="1:12" ht="15" customHeight="1">
      <c r="A358" s="50"/>
      <c r="B358" s="31"/>
      <c r="C358" s="30"/>
      <c r="D358" s="29"/>
      <c r="E358" s="28"/>
      <c r="F358" s="90"/>
      <c r="G358" s="25"/>
      <c r="H358" s="89"/>
      <c r="I358" s="25"/>
      <c r="J358" s="88" t="s">
        <v>646</v>
      </c>
      <c r="K358" s="9"/>
    </row>
    <row r="359" spans="1:12" s="1" customFormat="1" ht="15" customHeight="1">
      <c r="B359" s="22">
        <v>1</v>
      </c>
      <c r="C359" s="23" t="s">
        <v>103</v>
      </c>
      <c r="D359" s="851"/>
      <c r="E359" s="852"/>
      <c r="F359" s="83"/>
      <c r="G359" s="18" t="s">
        <v>744</v>
      </c>
      <c r="H359" s="47">
        <v>5.7000000000000002E-2</v>
      </c>
      <c r="I359" s="18" t="s">
        <v>645</v>
      </c>
      <c r="J359" s="82">
        <f t="shared" ref="J359:J364" si="9">ROUND(F359*H359,0)</f>
        <v>0</v>
      </c>
      <c r="K359" s="9" t="s">
        <v>1002</v>
      </c>
    </row>
    <row r="360" spans="1:12" s="1" customFormat="1" ht="15" customHeight="1">
      <c r="B360" s="21">
        <v>2</v>
      </c>
      <c r="C360" s="20" t="s">
        <v>101</v>
      </c>
      <c r="D360" s="851"/>
      <c r="E360" s="852"/>
      <c r="F360" s="83"/>
      <c r="G360" s="18" t="s">
        <v>744</v>
      </c>
      <c r="H360" s="47">
        <v>6.3E-2</v>
      </c>
      <c r="I360" s="18" t="s">
        <v>645</v>
      </c>
      <c r="J360" s="82">
        <f t="shared" si="9"/>
        <v>0</v>
      </c>
      <c r="K360" s="9" t="s">
        <v>1003</v>
      </c>
    </row>
    <row r="361" spans="1:12" s="1" customFormat="1" ht="15" customHeight="1">
      <c r="B361" s="21">
        <v>3</v>
      </c>
      <c r="C361" s="20" t="s">
        <v>99</v>
      </c>
      <c r="D361" s="851"/>
      <c r="E361" s="852"/>
      <c r="F361" s="83"/>
      <c r="G361" s="18" t="s">
        <v>744</v>
      </c>
      <c r="H361" s="47">
        <v>6.9000000000000006E-2</v>
      </c>
      <c r="I361" s="18" t="s">
        <v>645</v>
      </c>
      <c r="J361" s="82">
        <f t="shared" si="9"/>
        <v>0</v>
      </c>
      <c r="K361" s="9" t="s">
        <v>1004</v>
      </c>
    </row>
    <row r="362" spans="1:12" s="1" customFormat="1" ht="15" customHeight="1">
      <c r="B362" s="21">
        <v>4</v>
      </c>
      <c r="C362" s="20" t="s">
        <v>97</v>
      </c>
      <c r="D362" s="851"/>
      <c r="E362" s="852"/>
      <c r="F362" s="83"/>
      <c r="G362" s="18" t="s">
        <v>744</v>
      </c>
      <c r="H362" s="47">
        <v>7.3999999999999996E-2</v>
      </c>
      <c r="I362" s="18" t="s">
        <v>645</v>
      </c>
      <c r="J362" s="82">
        <f t="shared" si="9"/>
        <v>0</v>
      </c>
      <c r="K362" s="9" t="s">
        <v>652</v>
      </c>
    </row>
    <row r="363" spans="1:12" s="1" customFormat="1" ht="15" customHeight="1">
      <c r="B363" s="21">
        <v>5</v>
      </c>
      <c r="C363" s="20" t="s">
        <v>484</v>
      </c>
      <c r="D363" s="851"/>
      <c r="E363" s="852"/>
      <c r="F363" s="83"/>
      <c r="G363" s="18" t="s">
        <v>744</v>
      </c>
      <c r="H363" s="47">
        <v>7.9000000000000001E-2</v>
      </c>
      <c r="I363" s="18" t="s">
        <v>645</v>
      </c>
      <c r="J363" s="82">
        <f t="shared" si="9"/>
        <v>0</v>
      </c>
      <c r="K363" s="9" t="s">
        <v>1005</v>
      </c>
    </row>
    <row r="364" spans="1:12" s="1" customFormat="1" ht="15" customHeight="1" thickBot="1">
      <c r="B364" s="21">
        <v>6</v>
      </c>
      <c r="C364" s="20" t="s">
        <v>506</v>
      </c>
      <c r="D364" s="851"/>
      <c r="E364" s="852"/>
      <c r="F364" s="83"/>
      <c r="G364" s="18" t="s">
        <v>744</v>
      </c>
      <c r="H364" s="47">
        <v>8.5000000000000006E-2</v>
      </c>
      <c r="I364" s="18" t="s">
        <v>645</v>
      </c>
      <c r="J364" s="82">
        <f t="shared" si="9"/>
        <v>0</v>
      </c>
      <c r="K364" s="9" t="s">
        <v>1006</v>
      </c>
    </row>
    <row r="365" spans="1:12" s="1" customFormat="1" ht="15" customHeight="1">
      <c r="B365" s="15"/>
      <c r="C365" s="16"/>
      <c r="D365" s="15"/>
      <c r="E365" s="15"/>
      <c r="F365" s="81"/>
      <c r="G365" s="687"/>
      <c r="H365" s="853" t="s">
        <v>1133</v>
      </c>
      <c r="I365" s="854"/>
      <c r="J365" s="77"/>
      <c r="K365" s="9"/>
    </row>
    <row r="366" spans="1:12" s="1" customFormat="1" ht="15" customHeight="1" thickBot="1">
      <c r="B366" s="9"/>
      <c r="C366" s="9"/>
      <c r="D366" s="9"/>
      <c r="E366" s="9"/>
      <c r="F366" s="78"/>
      <c r="G366" s="9"/>
      <c r="H366" s="855" t="s">
        <v>94</v>
      </c>
      <c r="I366" s="856"/>
      <c r="J366" s="76">
        <f>SUM(J359:J364)</f>
        <v>0</v>
      </c>
      <c r="K366" s="9" t="s">
        <v>1134</v>
      </c>
      <c r="L366" s="1" t="s">
        <v>1019</v>
      </c>
    </row>
    <row r="367" spans="1:12" s="1" customFormat="1" ht="18.75" customHeight="1">
      <c r="F367" s="79"/>
      <c r="H367" s="80"/>
      <c r="J367" s="79"/>
    </row>
    <row r="368" spans="1:12" ht="18.75" customHeight="1">
      <c r="A368" s="7">
        <f>A355+1</f>
        <v>30</v>
      </c>
      <c r="B368" s="1" t="s">
        <v>509</v>
      </c>
    </row>
    <row r="369" spans="1:12" ht="11.25" customHeight="1">
      <c r="A369" s="50"/>
    </row>
    <row r="370" spans="1:12" ht="18.75" customHeight="1">
      <c r="A370" s="50"/>
      <c r="B370" s="858" t="s">
        <v>249</v>
      </c>
      <c r="C370" s="859"/>
      <c r="D370" s="858" t="s">
        <v>111</v>
      </c>
      <c r="E370" s="859"/>
      <c r="F370" s="91" t="s">
        <v>248</v>
      </c>
      <c r="G370" s="33"/>
      <c r="H370" s="92" t="s">
        <v>109</v>
      </c>
      <c r="I370" s="33"/>
      <c r="J370" s="91" t="s">
        <v>3</v>
      </c>
      <c r="K370" s="9"/>
    </row>
    <row r="371" spans="1:12" ht="15" customHeight="1">
      <c r="A371" s="50"/>
      <c r="B371" s="31"/>
      <c r="C371" s="30"/>
      <c r="D371" s="29"/>
      <c r="E371" s="28"/>
      <c r="F371" s="90"/>
      <c r="G371" s="25"/>
      <c r="H371" s="89"/>
      <c r="I371" s="25"/>
      <c r="J371" s="88" t="s">
        <v>646</v>
      </c>
      <c r="K371" s="9"/>
    </row>
    <row r="372" spans="1:12" s="1" customFormat="1" ht="15" customHeight="1">
      <c r="B372" s="21">
        <v>1</v>
      </c>
      <c r="C372" s="20" t="s">
        <v>101</v>
      </c>
      <c r="D372" s="851"/>
      <c r="E372" s="852"/>
      <c r="F372" s="83"/>
      <c r="G372" s="18" t="s">
        <v>744</v>
      </c>
      <c r="H372" s="47">
        <v>0.316</v>
      </c>
      <c r="I372" s="18" t="s">
        <v>645</v>
      </c>
      <c r="J372" s="82">
        <f t="shared" ref="J372:J382" si="10">ROUND(F372*H372,0)</f>
        <v>0</v>
      </c>
      <c r="K372" s="9" t="s">
        <v>197</v>
      </c>
    </row>
    <row r="373" spans="1:12" s="1" customFormat="1" ht="15" customHeight="1">
      <c r="B373" s="21">
        <v>2</v>
      </c>
      <c r="C373" s="20" t="s">
        <v>99</v>
      </c>
      <c r="D373" s="851"/>
      <c r="E373" s="852"/>
      <c r="F373" s="83"/>
      <c r="G373" s="18" t="s">
        <v>744</v>
      </c>
      <c r="H373" s="528">
        <v>0.34599999999999997</v>
      </c>
      <c r="I373" s="25" t="s">
        <v>645</v>
      </c>
      <c r="J373" s="93">
        <f t="shared" si="10"/>
        <v>0</v>
      </c>
      <c r="K373" s="9" t="s">
        <v>1003</v>
      </c>
    </row>
    <row r="374" spans="1:12" s="1" customFormat="1" ht="15" customHeight="1">
      <c r="B374" s="21">
        <v>3</v>
      </c>
      <c r="C374" s="20" t="s">
        <v>97</v>
      </c>
      <c r="D374" s="851"/>
      <c r="E374" s="852"/>
      <c r="F374" s="83"/>
      <c r="G374" s="18" t="s">
        <v>744</v>
      </c>
      <c r="H374" s="528">
        <v>0.37</v>
      </c>
      <c r="I374" s="25" t="s">
        <v>645</v>
      </c>
      <c r="J374" s="93">
        <f t="shared" si="10"/>
        <v>0</v>
      </c>
      <c r="K374" s="9" t="s">
        <v>1004</v>
      </c>
    </row>
    <row r="375" spans="1:12" s="1" customFormat="1" ht="15" customHeight="1">
      <c r="B375" s="21">
        <v>4</v>
      </c>
      <c r="C375" s="20" t="s">
        <v>484</v>
      </c>
      <c r="D375" s="851"/>
      <c r="E375" s="852"/>
      <c r="F375" s="83"/>
      <c r="G375" s="18" t="s">
        <v>744</v>
      </c>
      <c r="H375" s="528">
        <v>0.40500000000000003</v>
      </c>
      <c r="I375" s="25" t="s">
        <v>645</v>
      </c>
      <c r="J375" s="93">
        <f t="shared" si="10"/>
        <v>0</v>
      </c>
      <c r="K375" s="9" t="s">
        <v>652</v>
      </c>
    </row>
    <row r="376" spans="1:12" s="1" customFormat="1" ht="15" customHeight="1">
      <c r="B376" s="21">
        <v>5</v>
      </c>
      <c r="C376" s="20" t="s">
        <v>506</v>
      </c>
      <c r="D376" s="851"/>
      <c r="E376" s="852"/>
      <c r="F376" s="83"/>
      <c r="G376" s="18" t="s">
        <v>744</v>
      </c>
      <c r="H376" s="528">
        <v>0.432</v>
      </c>
      <c r="I376" s="25" t="s">
        <v>645</v>
      </c>
      <c r="J376" s="93">
        <f t="shared" si="10"/>
        <v>0</v>
      </c>
      <c r="K376" s="9" t="s">
        <v>1005</v>
      </c>
    </row>
    <row r="377" spans="1:12" s="1" customFormat="1" ht="15" customHeight="1">
      <c r="B377" s="21">
        <v>6</v>
      </c>
      <c r="C377" s="20" t="s">
        <v>583</v>
      </c>
      <c r="D377" s="851"/>
      <c r="E377" s="852"/>
      <c r="F377" s="83"/>
      <c r="G377" s="18" t="s">
        <v>744</v>
      </c>
      <c r="H377" s="528">
        <v>0.45900000000000002</v>
      </c>
      <c r="I377" s="25" t="s">
        <v>645</v>
      </c>
      <c r="J377" s="93">
        <f>ROUND(F377*H377,0)</f>
        <v>0</v>
      </c>
      <c r="K377" s="9" t="s">
        <v>1006</v>
      </c>
    </row>
    <row r="378" spans="1:12" s="1" customFormat="1" ht="15" customHeight="1">
      <c r="B378" s="21">
        <v>7</v>
      </c>
      <c r="C378" s="20" t="s">
        <v>649</v>
      </c>
      <c r="D378" s="851"/>
      <c r="E378" s="852"/>
      <c r="F378" s="83"/>
      <c r="G378" s="18" t="s">
        <v>744</v>
      </c>
      <c r="H378" s="528">
        <v>0.47899999999999998</v>
      </c>
      <c r="I378" s="25" t="s">
        <v>645</v>
      </c>
      <c r="J378" s="93">
        <f>ROUND(F378*H378,0)</f>
        <v>0</v>
      </c>
      <c r="K378" s="9" t="s">
        <v>1007</v>
      </c>
    </row>
    <row r="379" spans="1:12" s="1" customFormat="1" ht="15" customHeight="1">
      <c r="B379" s="21">
        <v>8</v>
      </c>
      <c r="C379" s="20" t="s">
        <v>712</v>
      </c>
      <c r="D379" s="851"/>
      <c r="E379" s="852"/>
      <c r="F379" s="83"/>
      <c r="G379" s="18" t="s">
        <v>744</v>
      </c>
      <c r="H379" s="528">
        <v>0.5</v>
      </c>
      <c r="I379" s="25" t="s">
        <v>645</v>
      </c>
      <c r="J379" s="93">
        <f>ROUND(F379*H379,0)</f>
        <v>0</v>
      </c>
      <c r="K379" s="9" t="s">
        <v>1008</v>
      </c>
    </row>
    <row r="380" spans="1:12" s="1" customFormat="1" ht="15" customHeight="1">
      <c r="B380" s="21">
        <v>9</v>
      </c>
      <c r="C380" s="20" t="s">
        <v>788</v>
      </c>
      <c r="D380" s="851"/>
      <c r="E380" s="852"/>
      <c r="F380" s="83"/>
      <c r="G380" s="18" t="s">
        <v>744</v>
      </c>
      <c r="H380" s="528">
        <v>0.5</v>
      </c>
      <c r="I380" s="25" t="s">
        <v>645</v>
      </c>
      <c r="J380" s="93">
        <f t="shared" si="10"/>
        <v>0</v>
      </c>
      <c r="K380" s="9" t="s">
        <v>647</v>
      </c>
    </row>
    <row r="381" spans="1:12" s="1" customFormat="1" ht="15" customHeight="1">
      <c r="B381" s="21">
        <v>10</v>
      </c>
      <c r="C381" s="20" t="s">
        <v>832</v>
      </c>
      <c r="D381" s="851"/>
      <c r="E381" s="852"/>
      <c r="F381" s="83"/>
      <c r="G381" s="18" t="s">
        <v>744</v>
      </c>
      <c r="H381" s="528">
        <v>0.5</v>
      </c>
      <c r="I381" s="25" t="s">
        <v>645</v>
      </c>
      <c r="J381" s="93">
        <f t="shared" si="10"/>
        <v>0</v>
      </c>
      <c r="K381" s="9" t="s">
        <v>1009</v>
      </c>
    </row>
    <row r="382" spans="1:12" s="1" customFormat="1" ht="15" customHeight="1" thickBot="1">
      <c r="B382" s="21">
        <v>11</v>
      </c>
      <c r="C382" s="20" t="s">
        <v>969</v>
      </c>
      <c r="D382" s="851"/>
      <c r="E382" s="852"/>
      <c r="F382" s="83"/>
      <c r="G382" s="18" t="s">
        <v>744</v>
      </c>
      <c r="H382" s="528">
        <v>0.5</v>
      </c>
      <c r="I382" s="25" t="s">
        <v>645</v>
      </c>
      <c r="J382" s="93">
        <f t="shared" si="10"/>
        <v>0</v>
      </c>
      <c r="K382" s="9" t="s">
        <v>1010</v>
      </c>
    </row>
    <row r="383" spans="1:12" s="1" customFormat="1" ht="15" customHeight="1">
      <c r="B383" s="15"/>
      <c r="C383" s="16"/>
      <c r="D383" s="15"/>
      <c r="E383" s="15"/>
      <c r="F383" s="81"/>
      <c r="G383" s="687"/>
      <c r="H383" s="853" t="s">
        <v>956</v>
      </c>
      <c r="I383" s="854"/>
      <c r="J383" s="77"/>
      <c r="K383" s="9"/>
    </row>
    <row r="384" spans="1:12" s="1" customFormat="1" ht="15" customHeight="1" thickBot="1">
      <c r="B384" s="9"/>
      <c r="C384" s="9"/>
      <c r="D384" s="9"/>
      <c r="E384" s="9"/>
      <c r="F384" s="78"/>
      <c r="G384" s="9"/>
      <c r="H384" s="855" t="s">
        <v>94</v>
      </c>
      <c r="I384" s="856"/>
      <c r="J384" s="76">
        <f>SUM(J372:J382)</f>
        <v>0</v>
      </c>
      <c r="K384" s="9" t="s">
        <v>1135</v>
      </c>
      <c r="L384" s="1" t="s">
        <v>1019</v>
      </c>
    </row>
    <row r="385" spans="1:12" s="1" customFormat="1" ht="18.75" customHeight="1">
      <c r="B385" s="9"/>
      <c r="C385" s="9"/>
      <c r="D385" s="9"/>
      <c r="E385" s="9"/>
      <c r="F385" s="12"/>
      <c r="G385" s="45"/>
      <c r="H385" s="687"/>
      <c r="I385" s="687"/>
      <c r="J385" s="14"/>
      <c r="K385" s="9"/>
    </row>
    <row r="386" spans="1:12" ht="18.75" customHeight="1">
      <c r="A386" s="7">
        <f>A368+1</f>
        <v>31</v>
      </c>
      <c r="B386" s="1" t="s">
        <v>510</v>
      </c>
      <c r="F386" s="49"/>
      <c r="H386" s="48"/>
      <c r="J386" s="49"/>
    </row>
    <row r="387" spans="1:12" ht="11.25" customHeight="1">
      <c r="A387" s="50"/>
      <c r="F387" s="49"/>
      <c r="H387" s="48"/>
      <c r="J387" s="49"/>
    </row>
    <row r="388" spans="1:12" ht="18.75" customHeight="1">
      <c r="A388" s="50"/>
      <c r="B388" s="858" t="s">
        <v>249</v>
      </c>
      <c r="C388" s="859"/>
      <c r="D388" s="858" t="s">
        <v>111</v>
      </c>
      <c r="E388" s="859"/>
      <c r="F388" s="32" t="s">
        <v>248</v>
      </c>
      <c r="G388" s="33"/>
      <c r="H388" s="33" t="s">
        <v>109</v>
      </c>
      <c r="I388" s="33"/>
      <c r="J388" s="32" t="s">
        <v>3</v>
      </c>
      <c r="K388" s="9"/>
    </row>
    <row r="389" spans="1:12" ht="15" customHeight="1">
      <c r="A389" s="50"/>
      <c r="B389" s="31"/>
      <c r="C389" s="30"/>
      <c r="D389" s="29"/>
      <c r="E389" s="28"/>
      <c r="F389" s="27"/>
      <c r="G389" s="25"/>
      <c r="H389" s="25"/>
      <c r="I389" s="25"/>
      <c r="J389" s="63" t="s">
        <v>646</v>
      </c>
      <c r="K389" s="9"/>
    </row>
    <row r="390" spans="1:12" s="1" customFormat="1" ht="15" customHeight="1">
      <c r="B390" s="21">
        <v>1</v>
      </c>
      <c r="C390" s="20" t="s">
        <v>97</v>
      </c>
      <c r="D390" s="851"/>
      <c r="E390" s="852"/>
      <c r="F390" s="19"/>
      <c r="G390" s="18" t="s">
        <v>744</v>
      </c>
      <c r="H390" s="62">
        <v>0.51800000000000002</v>
      </c>
      <c r="I390" s="686" t="s">
        <v>645</v>
      </c>
      <c r="J390" s="17">
        <f t="shared" ref="J390:J398" si="11">ROUND(F390*H390,0)</f>
        <v>0</v>
      </c>
      <c r="K390" s="9" t="s">
        <v>197</v>
      </c>
    </row>
    <row r="391" spans="1:12" s="1" customFormat="1" ht="15" customHeight="1">
      <c r="B391" s="21">
        <v>2</v>
      </c>
      <c r="C391" s="20" t="s">
        <v>484</v>
      </c>
      <c r="D391" s="851"/>
      <c r="E391" s="852"/>
      <c r="F391" s="19"/>
      <c r="G391" s="18" t="s">
        <v>744</v>
      </c>
      <c r="H391" s="62">
        <v>0.56699999999999995</v>
      </c>
      <c r="I391" s="686" t="s">
        <v>645</v>
      </c>
      <c r="J391" s="17">
        <f t="shared" si="11"/>
        <v>0</v>
      </c>
      <c r="K391" s="9" t="s">
        <v>1003</v>
      </c>
    </row>
    <row r="392" spans="1:12" s="1" customFormat="1" ht="15" customHeight="1">
      <c r="B392" s="21">
        <v>3</v>
      </c>
      <c r="C392" s="20" t="s">
        <v>506</v>
      </c>
      <c r="D392" s="851"/>
      <c r="E392" s="852"/>
      <c r="F392" s="19"/>
      <c r="G392" s="18" t="s">
        <v>744</v>
      </c>
      <c r="H392" s="62">
        <v>0.60399999999999998</v>
      </c>
      <c r="I392" s="686" t="s">
        <v>645</v>
      </c>
      <c r="J392" s="17">
        <f t="shared" si="11"/>
        <v>0</v>
      </c>
      <c r="K392" s="9" t="s">
        <v>1004</v>
      </c>
    </row>
    <row r="393" spans="1:12" s="1" customFormat="1" ht="15" customHeight="1">
      <c r="B393" s="21">
        <v>4</v>
      </c>
      <c r="C393" s="20" t="s">
        <v>583</v>
      </c>
      <c r="D393" s="851"/>
      <c r="E393" s="852"/>
      <c r="F393" s="19"/>
      <c r="G393" s="18" t="s">
        <v>744</v>
      </c>
      <c r="H393" s="62">
        <v>0.64200000000000002</v>
      </c>
      <c r="I393" s="686" t="s">
        <v>645</v>
      </c>
      <c r="J393" s="17">
        <f t="shared" si="11"/>
        <v>0</v>
      </c>
      <c r="K393" s="9" t="s">
        <v>652</v>
      </c>
    </row>
    <row r="394" spans="1:12" s="1" customFormat="1" ht="15" customHeight="1">
      <c r="B394" s="21">
        <v>5</v>
      </c>
      <c r="C394" s="20" t="s">
        <v>649</v>
      </c>
      <c r="D394" s="851"/>
      <c r="E394" s="852"/>
      <c r="F394" s="19"/>
      <c r="G394" s="18" t="s">
        <v>744</v>
      </c>
      <c r="H394" s="62">
        <v>0.67100000000000004</v>
      </c>
      <c r="I394" s="686" t="s">
        <v>645</v>
      </c>
      <c r="J394" s="35">
        <f t="shared" si="11"/>
        <v>0</v>
      </c>
      <c r="K394" s="9" t="s">
        <v>1005</v>
      </c>
    </row>
    <row r="395" spans="1:12" s="1" customFormat="1" ht="15" customHeight="1">
      <c r="B395" s="21">
        <v>6</v>
      </c>
      <c r="C395" s="20" t="s">
        <v>712</v>
      </c>
      <c r="D395" s="851"/>
      <c r="E395" s="852"/>
      <c r="F395" s="19"/>
      <c r="G395" s="18" t="s">
        <v>744</v>
      </c>
      <c r="H395" s="62">
        <v>0.7</v>
      </c>
      <c r="I395" s="686" t="s">
        <v>645</v>
      </c>
      <c r="J395" s="17">
        <f>ROUND(F395*H395,0)</f>
        <v>0</v>
      </c>
      <c r="K395" s="9" t="s">
        <v>1006</v>
      </c>
    </row>
    <row r="396" spans="1:12" s="1" customFormat="1" ht="15" customHeight="1">
      <c r="B396" s="21">
        <v>7</v>
      </c>
      <c r="C396" s="20" t="s">
        <v>788</v>
      </c>
      <c r="D396" s="851"/>
      <c r="E396" s="852"/>
      <c r="F396" s="19"/>
      <c r="G396" s="18" t="s">
        <v>744</v>
      </c>
      <c r="H396" s="62">
        <v>0.7</v>
      </c>
      <c r="I396" s="686" t="s">
        <v>645</v>
      </c>
      <c r="J396" s="38">
        <f t="shared" si="11"/>
        <v>0</v>
      </c>
      <c r="K396" s="9" t="s">
        <v>1007</v>
      </c>
    </row>
    <row r="397" spans="1:12" s="1" customFormat="1" ht="15" customHeight="1">
      <c r="B397" s="21">
        <v>8</v>
      </c>
      <c r="C397" s="20" t="s">
        <v>832</v>
      </c>
      <c r="D397" s="851"/>
      <c r="E397" s="852"/>
      <c r="F397" s="19"/>
      <c r="G397" s="18" t="s">
        <v>744</v>
      </c>
      <c r="H397" s="62">
        <v>0.7</v>
      </c>
      <c r="I397" s="686" t="s">
        <v>645</v>
      </c>
      <c r="J397" s="38">
        <f t="shared" si="11"/>
        <v>0</v>
      </c>
      <c r="K397" s="9" t="s">
        <v>1008</v>
      </c>
    </row>
    <row r="398" spans="1:12" s="1" customFormat="1" ht="15" customHeight="1" thickBot="1">
      <c r="B398" s="21">
        <v>9</v>
      </c>
      <c r="C398" s="20" t="s">
        <v>969</v>
      </c>
      <c r="D398" s="851"/>
      <c r="E398" s="852"/>
      <c r="F398" s="19"/>
      <c r="G398" s="18" t="s">
        <v>744</v>
      </c>
      <c r="H398" s="62">
        <v>0.7</v>
      </c>
      <c r="I398" s="686" t="s">
        <v>645</v>
      </c>
      <c r="J398" s="51">
        <f t="shared" si="11"/>
        <v>0</v>
      </c>
      <c r="K398" s="9" t="s">
        <v>647</v>
      </c>
    </row>
    <row r="399" spans="1:12" s="1" customFormat="1" ht="15" customHeight="1">
      <c r="B399" s="15"/>
      <c r="C399" s="16"/>
      <c r="D399" s="15"/>
      <c r="E399" s="15"/>
      <c r="F399" s="81"/>
      <c r="G399" s="687"/>
      <c r="H399" s="853" t="s">
        <v>1136</v>
      </c>
      <c r="I399" s="854"/>
      <c r="J399" s="77"/>
      <c r="K399" s="9"/>
    </row>
    <row r="400" spans="1:12" s="1" customFormat="1" ht="15" customHeight="1" thickBot="1">
      <c r="B400" s="9"/>
      <c r="C400" s="9"/>
      <c r="D400" s="9"/>
      <c r="E400" s="9"/>
      <c r="F400" s="78"/>
      <c r="G400" s="9"/>
      <c r="H400" s="855" t="s">
        <v>94</v>
      </c>
      <c r="I400" s="856"/>
      <c r="J400" s="76">
        <f>SUM(J390:J398)</f>
        <v>0</v>
      </c>
      <c r="K400" s="9" t="s">
        <v>1137</v>
      </c>
      <c r="L400" s="1" t="s">
        <v>1019</v>
      </c>
    </row>
    <row r="401" spans="1:248" s="1" customFormat="1" ht="18.75" customHeight="1">
      <c r="B401" s="9"/>
      <c r="C401" s="9"/>
      <c r="D401" s="9"/>
      <c r="E401" s="9"/>
      <c r="F401" s="12"/>
      <c r="G401" s="45"/>
      <c r="H401" s="687"/>
      <c r="I401" s="687"/>
      <c r="J401" s="14"/>
      <c r="K401" s="9"/>
    </row>
    <row r="402" spans="1:248" ht="18.75" customHeight="1">
      <c r="A402" s="1"/>
      <c r="B402" s="1"/>
      <c r="C402" s="1"/>
      <c r="D402" s="1"/>
      <c r="E402" s="1"/>
      <c r="F402" s="79"/>
      <c r="G402" s="1"/>
      <c r="H402" s="80"/>
      <c r="I402" s="1"/>
      <c r="J402" s="79"/>
    </row>
    <row r="403" spans="1:248" s="1" customFormat="1" ht="18.75" customHeight="1">
      <c r="A403" s="7">
        <f>+A386+1</f>
        <v>32</v>
      </c>
      <c r="B403" s="1" t="s">
        <v>285</v>
      </c>
      <c r="C403" s="48"/>
      <c r="D403" s="48"/>
      <c r="E403" s="48"/>
      <c r="F403" s="74"/>
      <c r="G403" s="48"/>
      <c r="H403" s="75"/>
      <c r="I403" s="48"/>
      <c r="J403" s="74"/>
      <c r="IN403" s="1">
        <v>3</v>
      </c>
    </row>
    <row r="404" spans="1:248" s="1" customFormat="1" ht="9.75" customHeight="1">
      <c r="A404" s="50"/>
      <c r="B404" s="48"/>
      <c r="C404" s="48"/>
      <c r="D404" s="48"/>
      <c r="E404" s="48"/>
      <c r="F404" s="74"/>
      <c r="G404" s="48"/>
      <c r="H404" s="75"/>
      <c r="I404" s="48"/>
      <c r="J404" s="74"/>
      <c r="K404" s="9"/>
    </row>
    <row r="405" spans="1:248" s="1" customFormat="1" ht="14.4">
      <c r="A405" s="50"/>
      <c r="B405" s="858" t="s">
        <v>249</v>
      </c>
      <c r="C405" s="859"/>
      <c r="D405" s="858" t="s">
        <v>111</v>
      </c>
      <c r="E405" s="859"/>
      <c r="F405" s="91" t="s">
        <v>248</v>
      </c>
      <c r="G405" s="33"/>
      <c r="H405" s="92" t="s">
        <v>109</v>
      </c>
      <c r="I405" s="33"/>
      <c r="J405" s="91" t="s">
        <v>3</v>
      </c>
      <c r="K405" s="9"/>
    </row>
    <row r="406" spans="1:248" ht="14.4">
      <c r="A406" s="50"/>
      <c r="B406" s="31"/>
      <c r="C406" s="30"/>
      <c r="D406" s="29"/>
      <c r="E406" s="28"/>
      <c r="F406" s="90"/>
      <c r="G406" s="25"/>
      <c r="H406" s="89"/>
      <c r="I406" s="25"/>
      <c r="J406" s="88" t="s">
        <v>646</v>
      </c>
      <c r="K406" s="9"/>
    </row>
    <row r="407" spans="1:248" ht="14.4">
      <c r="A407" s="1"/>
      <c r="B407" s="22">
        <v>2</v>
      </c>
      <c r="C407" s="23" t="s">
        <v>284</v>
      </c>
      <c r="D407" s="851"/>
      <c r="E407" s="852"/>
      <c r="F407" s="83"/>
      <c r="G407" s="18" t="s">
        <v>744</v>
      </c>
      <c r="H407" s="692">
        <v>4.7999999999999996E-3</v>
      </c>
      <c r="I407" s="18" t="s">
        <v>645</v>
      </c>
      <c r="J407" s="82">
        <f t="shared" ref="J407:J437" si="12">ROUND(F407*H407,0)</f>
        <v>0</v>
      </c>
      <c r="K407" s="9" t="s">
        <v>1002</v>
      </c>
      <c r="L407" s="75"/>
    </row>
    <row r="408" spans="1:248" ht="14.4">
      <c r="A408" s="1"/>
      <c r="B408" s="22">
        <v>3</v>
      </c>
      <c r="C408" s="23" t="s">
        <v>283</v>
      </c>
      <c r="D408" s="851"/>
      <c r="E408" s="852"/>
      <c r="F408" s="83"/>
      <c r="G408" s="18" t="s">
        <v>744</v>
      </c>
      <c r="H408" s="527">
        <v>1.6799999999999999E-2</v>
      </c>
      <c r="I408" s="33" t="s">
        <v>645</v>
      </c>
      <c r="J408" s="85">
        <f t="shared" si="12"/>
        <v>0</v>
      </c>
      <c r="K408" s="9" t="s">
        <v>196</v>
      </c>
      <c r="L408" s="75"/>
    </row>
    <row r="409" spans="1:248" ht="14.4">
      <c r="A409" s="1"/>
      <c r="B409" s="22">
        <v>4</v>
      </c>
      <c r="C409" s="23" t="s">
        <v>282</v>
      </c>
      <c r="D409" s="851"/>
      <c r="E409" s="852"/>
      <c r="F409" s="83"/>
      <c r="G409" s="18" t="s">
        <v>744</v>
      </c>
      <c r="H409" s="527">
        <v>5.28E-2</v>
      </c>
      <c r="I409" s="33" t="s">
        <v>645</v>
      </c>
      <c r="J409" s="85">
        <f t="shared" si="12"/>
        <v>0</v>
      </c>
      <c r="K409" s="9" t="s">
        <v>195</v>
      </c>
      <c r="L409" s="75"/>
    </row>
    <row r="410" spans="1:248" ht="14.4">
      <c r="A410" s="1"/>
      <c r="B410" s="22">
        <v>5</v>
      </c>
      <c r="C410" s="23" t="s">
        <v>281</v>
      </c>
      <c r="D410" s="851"/>
      <c r="E410" s="852"/>
      <c r="F410" s="83"/>
      <c r="G410" s="18" t="s">
        <v>744</v>
      </c>
      <c r="H410" s="527">
        <v>7.6799999999999993E-2</v>
      </c>
      <c r="I410" s="33" t="s">
        <v>645</v>
      </c>
      <c r="J410" s="85">
        <f t="shared" si="12"/>
        <v>0</v>
      </c>
      <c r="K410" s="9" t="s">
        <v>194</v>
      </c>
      <c r="L410" s="75"/>
    </row>
    <row r="411" spans="1:248" ht="14.4">
      <c r="A411" s="1"/>
      <c r="B411" s="22">
        <v>6</v>
      </c>
      <c r="C411" s="23" t="s">
        <v>280</v>
      </c>
      <c r="D411" s="851"/>
      <c r="E411" s="852"/>
      <c r="F411" s="83"/>
      <c r="G411" s="18" t="s">
        <v>744</v>
      </c>
      <c r="H411" s="527">
        <v>0.1008</v>
      </c>
      <c r="I411" s="33" t="s">
        <v>645</v>
      </c>
      <c r="J411" s="85">
        <f t="shared" si="12"/>
        <v>0</v>
      </c>
      <c r="K411" s="9" t="s">
        <v>193</v>
      </c>
      <c r="L411" s="75"/>
    </row>
    <row r="412" spans="1:248" ht="14.4">
      <c r="A412" s="1"/>
      <c r="B412" s="22">
        <v>7</v>
      </c>
      <c r="C412" s="23" t="s">
        <v>279</v>
      </c>
      <c r="D412" s="851"/>
      <c r="E412" s="852"/>
      <c r="F412" s="83"/>
      <c r="G412" s="18" t="s">
        <v>744</v>
      </c>
      <c r="H412" s="527">
        <v>0.1128</v>
      </c>
      <c r="I412" s="33" t="s">
        <v>645</v>
      </c>
      <c r="J412" s="85">
        <f t="shared" si="12"/>
        <v>0</v>
      </c>
      <c r="K412" s="9" t="s">
        <v>167</v>
      </c>
      <c r="L412" s="75"/>
    </row>
    <row r="413" spans="1:248" ht="14.4">
      <c r="A413" s="1"/>
      <c r="B413" s="22">
        <v>8</v>
      </c>
      <c r="C413" s="23" t="s">
        <v>278</v>
      </c>
      <c r="D413" s="851"/>
      <c r="E413" s="852"/>
      <c r="F413" s="83"/>
      <c r="G413" s="18" t="s">
        <v>744</v>
      </c>
      <c r="H413" s="527">
        <v>0.12479999999999999</v>
      </c>
      <c r="I413" s="33" t="s">
        <v>645</v>
      </c>
      <c r="J413" s="85">
        <f t="shared" si="12"/>
        <v>0</v>
      </c>
      <c r="K413" s="9" t="s">
        <v>166</v>
      </c>
      <c r="L413" s="75"/>
    </row>
    <row r="414" spans="1:248" ht="14.4">
      <c r="A414" s="1"/>
      <c r="B414" s="22">
        <v>9</v>
      </c>
      <c r="C414" s="23" t="s">
        <v>277</v>
      </c>
      <c r="D414" s="851"/>
      <c r="E414" s="852"/>
      <c r="F414" s="83"/>
      <c r="G414" s="18" t="s">
        <v>744</v>
      </c>
      <c r="H414" s="527">
        <v>0.1368</v>
      </c>
      <c r="I414" s="33" t="s">
        <v>645</v>
      </c>
      <c r="J414" s="85">
        <f t="shared" si="12"/>
        <v>0</v>
      </c>
      <c r="K414" s="9" t="s">
        <v>165</v>
      </c>
      <c r="L414" s="75"/>
    </row>
    <row r="415" spans="1:248" ht="14.4">
      <c r="A415" s="1"/>
      <c r="B415" s="22">
        <v>10</v>
      </c>
      <c r="C415" s="23" t="s">
        <v>131</v>
      </c>
      <c r="D415" s="851"/>
      <c r="E415" s="852"/>
      <c r="F415" s="83"/>
      <c r="G415" s="18" t="s">
        <v>744</v>
      </c>
      <c r="H415" s="527">
        <v>0.14879999999999999</v>
      </c>
      <c r="I415" s="33" t="s">
        <v>645</v>
      </c>
      <c r="J415" s="85">
        <f t="shared" si="12"/>
        <v>0</v>
      </c>
      <c r="K415" s="9" t="s">
        <v>164</v>
      </c>
      <c r="L415" s="75"/>
    </row>
    <row r="416" spans="1:248" ht="14.4">
      <c r="A416" s="1"/>
      <c r="B416" s="22">
        <v>11</v>
      </c>
      <c r="C416" s="23" t="s">
        <v>130</v>
      </c>
      <c r="D416" s="851"/>
      <c r="E416" s="852"/>
      <c r="F416" s="83"/>
      <c r="G416" s="18" t="s">
        <v>744</v>
      </c>
      <c r="H416" s="527">
        <v>0.1608</v>
      </c>
      <c r="I416" s="33" t="s">
        <v>645</v>
      </c>
      <c r="J416" s="85">
        <f t="shared" si="12"/>
        <v>0</v>
      </c>
      <c r="K416" s="9" t="s">
        <v>192</v>
      </c>
      <c r="L416" s="75"/>
    </row>
    <row r="417" spans="1:12" ht="14.4">
      <c r="A417" s="1"/>
      <c r="B417" s="22">
        <v>12</v>
      </c>
      <c r="C417" s="23" t="s">
        <v>119</v>
      </c>
      <c r="D417" s="851"/>
      <c r="E417" s="852"/>
      <c r="F417" s="83"/>
      <c r="G417" s="18" t="s">
        <v>744</v>
      </c>
      <c r="H417" s="527">
        <v>0.16800000000000001</v>
      </c>
      <c r="I417" s="33" t="s">
        <v>645</v>
      </c>
      <c r="J417" s="85">
        <f t="shared" si="12"/>
        <v>0</v>
      </c>
      <c r="K417" s="9" t="s">
        <v>171</v>
      </c>
      <c r="L417" s="75"/>
    </row>
    <row r="418" spans="1:12" ht="14.4">
      <c r="A418" s="1"/>
      <c r="B418" s="22">
        <v>13</v>
      </c>
      <c r="C418" s="23" t="s">
        <v>118</v>
      </c>
      <c r="D418" s="84" t="s">
        <v>276</v>
      </c>
      <c r="E418" s="20"/>
      <c r="F418" s="83"/>
      <c r="G418" s="18" t="s">
        <v>744</v>
      </c>
      <c r="H418" s="527">
        <v>0.3</v>
      </c>
      <c r="I418" s="33" t="s">
        <v>645</v>
      </c>
      <c r="J418" s="85">
        <f t="shared" si="12"/>
        <v>0</v>
      </c>
      <c r="K418" s="9" t="s">
        <v>191</v>
      </c>
      <c r="L418" s="75"/>
    </row>
    <row r="419" spans="1:12" ht="14.4">
      <c r="A419" s="1"/>
      <c r="B419" s="87"/>
      <c r="C419" s="86"/>
      <c r="D419" s="84" t="s">
        <v>275</v>
      </c>
      <c r="E419" s="20"/>
      <c r="F419" s="83"/>
      <c r="G419" s="18" t="s">
        <v>744</v>
      </c>
      <c r="H419" s="527">
        <v>0.18</v>
      </c>
      <c r="I419" s="33" t="s">
        <v>645</v>
      </c>
      <c r="J419" s="85">
        <f t="shared" si="12"/>
        <v>0</v>
      </c>
      <c r="K419" s="9" t="s">
        <v>190</v>
      </c>
      <c r="L419" s="75"/>
    </row>
    <row r="420" spans="1:12" ht="14.4">
      <c r="A420" s="1"/>
      <c r="B420" s="22">
        <v>14</v>
      </c>
      <c r="C420" s="23" t="s">
        <v>117</v>
      </c>
      <c r="D420" s="84" t="s">
        <v>276</v>
      </c>
      <c r="E420" s="20"/>
      <c r="F420" s="83"/>
      <c r="G420" s="18" t="s">
        <v>744</v>
      </c>
      <c r="H420" s="527">
        <v>0.28799999999999998</v>
      </c>
      <c r="I420" s="33" t="s">
        <v>645</v>
      </c>
      <c r="J420" s="85">
        <f t="shared" si="12"/>
        <v>0</v>
      </c>
      <c r="K420" s="9" t="s">
        <v>189</v>
      </c>
      <c r="L420" s="75"/>
    </row>
    <row r="421" spans="1:12" ht="14.4">
      <c r="A421" s="1"/>
      <c r="B421" s="87"/>
      <c r="C421" s="86"/>
      <c r="D421" s="84" t="s">
        <v>275</v>
      </c>
      <c r="E421" s="20"/>
      <c r="F421" s="83"/>
      <c r="G421" s="18" t="s">
        <v>744</v>
      </c>
      <c r="H421" s="527">
        <v>0.192</v>
      </c>
      <c r="I421" s="33" t="s">
        <v>645</v>
      </c>
      <c r="J421" s="85">
        <f t="shared" si="12"/>
        <v>0</v>
      </c>
      <c r="K421" s="9" t="s">
        <v>188</v>
      </c>
      <c r="L421" s="75"/>
    </row>
    <row r="422" spans="1:12" ht="14.4">
      <c r="A422" s="1"/>
      <c r="B422" s="22">
        <v>15</v>
      </c>
      <c r="C422" s="23" t="s">
        <v>107</v>
      </c>
      <c r="D422" s="84" t="s">
        <v>276</v>
      </c>
      <c r="E422" s="20"/>
      <c r="F422" s="83"/>
      <c r="G422" s="18" t="s">
        <v>744</v>
      </c>
      <c r="H422" s="527">
        <v>0.30809999999999998</v>
      </c>
      <c r="I422" s="33" t="s">
        <v>645</v>
      </c>
      <c r="J422" s="85">
        <f t="shared" si="12"/>
        <v>0</v>
      </c>
      <c r="K422" s="9" t="s">
        <v>187</v>
      </c>
      <c r="L422" s="75"/>
    </row>
    <row r="423" spans="1:12" ht="14.4">
      <c r="A423" s="1"/>
      <c r="B423" s="87"/>
      <c r="C423" s="86"/>
      <c r="D423" s="84" t="s">
        <v>275</v>
      </c>
      <c r="E423" s="20"/>
      <c r="F423" s="83"/>
      <c r="G423" s="18" t="s">
        <v>744</v>
      </c>
      <c r="H423" s="527">
        <v>0.2054</v>
      </c>
      <c r="I423" s="33" t="s">
        <v>645</v>
      </c>
      <c r="J423" s="85">
        <f t="shared" si="12"/>
        <v>0</v>
      </c>
      <c r="K423" s="9" t="s">
        <v>186</v>
      </c>
      <c r="L423" s="75"/>
    </row>
    <row r="424" spans="1:12" ht="14.4">
      <c r="A424" s="1"/>
      <c r="B424" s="22">
        <v>16</v>
      </c>
      <c r="C424" s="23" t="s">
        <v>105</v>
      </c>
      <c r="D424" s="84" t="s">
        <v>276</v>
      </c>
      <c r="E424" s="20"/>
      <c r="F424" s="83"/>
      <c r="G424" s="18" t="s">
        <v>744</v>
      </c>
      <c r="H424" s="527">
        <v>0.31180000000000002</v>
      </c>
      <c r="I424" s="33" t="s">
        <v>645</v>
      </c>
      <c r="J424" s="85">
        <f t="shared" si="12"/>
        <v>0</v>
      </c>
      <c r="K424" s="9" t="s">
        <v>185</v>
      </c>
      <c r="L424" s="75"/>
    </row>
    <row r="425" spans="1:12" ht="14.4">
      <c r="A425" s="1"/>
      <c r="B425" s="87"/>
      <c r="C425" s="86"/>
      <c r="D425" s="84" t="s">
        <v>275</v>
      </c>
      <c r="E425" s="20"/>
      <c r="F425" s="83"/>
      <c r="G425" s="18" t="s">
        <v>744</v>
      </c>
      <c r="H425" s="527">
        <v>0.20780000000000001</v>
      </c>
      <c r="I425" s="33" t="s">
        <v>645</v>
      </c>
      <c r="J425" s="85">
        <f t="shared" si="12"/>
        <v>0</v>
      </c>
      <c r="K425" s="9" t="s">
        <v>184</v>
      </c>
      <c r="L425" s="75"/>
    </row>
    <row r="426" spans="1:12" ht="14.4">
      <c r="A426" s="1"/>
      <c r="B426" s="22">
        <v>17</v>
      </c>
      <c r="C426" s="23" t="s">
        <v>103</v>
      </c>
      <c r="D426" s="84" t="s">
        <v>276</v>
      </c>
      <c r="E426" s="20"/>
      <c r="F426" s="83"/>
      <c r="G426" s="18" t="s">
        <v>744</v>
      </c>
      <c r="H426" s="527">
        <v>0.33639999999999998</v>
      </c>
      <c r="I426" s="33" t="s">
        <v>645</v>
      </c>
      <c r="J426" s="85">
        <f t="shared" si="12"/>
        <v>0</v>
      </c>
      <c r="K426" s="9" t="s">
        <v>183</v>
      </c>
      <c r="L426" s="75"/>
    </row>
    <row r="427" spans="1:12" ht="14.4">
      <c r="A427" s="1"/>
      <c r="B427" s="87"/>
      <c r="C427" s="86"/>
      <c r="D427" s="84" t="s">
        <v>275</v>
      </c>
      <c r="E427" s="20"/>
      <c r="F427" s="83"/>
      <c r="G427" s="18" t="s">
        <v>744</v>
      </c>
      <c r="H427" s="527">
        <v>0.2243</v>
      </c>
      <c r="I427" s="33" t="s">
        <v>645</v>
      </c>
      <c r="J427" s="85">
        <f t="shared" si="12"/>
        <v>0</v>
      </c>
      <c r="K427" s="9" t="s">
        <v>182</v>
      </c>
      <c r="L427" s="75"/>
    </row>
    <row r="428" spans="1:12" ht="14.4">
      <c r="A428" s="1"/>
      <c r="B428" s="22">
        <v>18</v>
      </c>
      <c r="C428" s="23" t="s">
        <v>101</v>
      </c>
      <c r="D428" s="84" t="s">
        <v>276</v>
      </c>
      <c r="E428" s="20"/>
      <c r="F428" s="83"/>
      <c r="G428" s="18" t="s">
        <v>744</v>
      </c>
      <c r="H428" s="527">
        <v>0.33169999999999999</v>
      </c>
      <c r="I428" s="33" t="s">
        <v>645</v>
      </c>
      <c r="J428" s="85">
        <f t="shared" si="12"/>
        <v>0</v>
      </c>
      <c r="K428" s="9" t="s">
        <v>181</v>
      </c>
      <c r="L428" s="75"/>
    </row>
    <row r="429" spans="1:12" ht="14.4">
      <c r="A429" s="1"/>
      <c r="B429" s="87"/>
      <c r="C429" s="86"/>
      <c r="D429" s="84" t="s">
        <v>275</v>
      </c>
      <c r="E429" s="20"/>
      <c r="F429" s="83"/>
      <c r="G429" s="18" t="s">
        <v>744</v>
      </c>
      <c r="H429" s="692">
        <v>0.22109999999999999</v>
      </c>
      <c r="I429" s="18" t="s">
        <v>645</v>
      </c>
      <c r="J429" s="82">
        <f t="shared" si="12"/>
        <v>0</v>
      </c>
      <c r="K429" s="9" t="s">
        <v>180</v>
      </c>
      <c r="L429" s="75"/>
    </row>
    <row r="430" spans="1:12" ht="14.4">
      <c r="A430" s="1"/>
      <c r="B430" s="22">
        <v>19</v>
      </c>
      <c r="C430" s="23" t="s">
        <v>99</v>
      </c>
      <c r="D430" s="84" t="s">
        <v>276</v>
      </c>
      <c r="E430" s="20"/>
      <c r="F430" s="83"/>
      <c r="G430" s="18" t="s">
        <v>744</v>
      </c>
      <c r="H430" s="527">
        <v>0.36620000000000003</v>
      </c>
      <c r="I430" s="33" t="s">
        <v>645</v>
      </c>
      <c r="J430" s="85">
        <f t="shared" si="12"/>
        <v>0</v>
      </c>
      <c r="K430" s="9" t="s">
        <v>179</v>
      </c>
      <c r="L430" s="75"/>
    </row>
    <row r="431" spans="1:12" ht="14.4">
      <c r="A431" s="1"/>
      <c r="B431" s="87"/>
      <c r="C431" s="86"/>
      <c r="D431" s="84" t="s">
        <v>275</v>
      </c>
      <c r="E431" s="20"/>
      <c r="F431" s="83"/>
      <c r="G431" s="18" t="s">
        <v>744</v>
      </c>
      <c r="H431" s="692">
        <v>0.24410000000000001</v>
      </c>
      <c r="I431" s="18" t="s">
        <v>645</v>
      </c>
      <c r="J431" s="82">
        <f t="shared" si="12"/>
        <v>0</v>
      </c>
      <c r="K431" s="9" t="s">
        <v>178</v>
      </c>
      <c r="L431" s="75"/>
    </row>
    <row r="432" spans="1:12" ht="14.4">
      <c r="A432" s="1"/>
      <c r="B432" s="22">
        <v>20</v>
      </c>
      <c r="C432" s="23" t="s">
        <v>97</v>
      </c>
      <c r="D432" s="84" t="s">
        <v>276</v>
      </c>
      <c r="E432" s="20"/>
      <c r="F432" s="83"/>
      <c r="G432" s="18" t="s">
        <v>744</v>
      </c>
      <c r="H432" s="527">
        <v>0.38169999999999998</v>
      </c>
      <c r="I432" s="33" t="s">
        <v>645</v>
      </c>
      <c r="J432" s="85">
        <f t="shared" si="12"/>
        <v>0</v>
      </c>
      <c r="K432" s="9" t="s">
        <v>147</v>
      </c>
      <c r="L432" s="75"/>
    </row>
    <row r="433" spans="1:12" ht="14.4">
      <c r="A433" s="1"/>
      <c r="B433" s="87"/>
      <c r="C433" s="86"/>
      <c r="D433" s="84" t="s">
        <v>275</v>
      </c>
      <c r="E433" s="20"/>
      <c r="F433" s="83"/>
      <c r="G433" s="18" t="s">
        <v>744</v>
      </c>
      <c r="H433" s="692">
        <v>0.2545</v>
      </c>
      <c r="I433" s="18" t="s">
        <v>645</v>
      </c>
      <c r="J433" s="82">
        <f t="shared" si="12"/>
        <v>0</v>
      </c>
      <c r="K433" s="9" t="s">
        <v>146</v>
      </c>
      <c r="L433" s="75"/>
    </row>
    <row r="434" spans="1:12" ht="14.4">
      <c r="A434" s="1"/>
      <c r="B434" s="22">
        <v>21</v>
      </c>
      <c r="C434" s="23" t="s">
        <v>484</v>
      </c>
      <c r="D434" s="84" t="s">
        <v>276</v>
      </c>
      <c r="E434" s="20"/>
      <c r="F434" s="83"/>
      <c r="G434" s="18" t="s">
        <v>744</v>
      </c>
      <c r="H434" s="527">
        <v>0.40279999999999999</v>
      </c>
      <c r="I434" s="33" t="s">
        <v>645</v>
      </c>
      <c r="J434" s="85">
        <f>ROUND(F434*H434,0)</f>
        <v>0</v>
      </c>
      <c r="K434" s="9" t="s">
        <v>145</v>
      </c>
      <c r="L434" s="75"/>
    </row>
    <row r="435" spans="1:12" ht="14.4">
      <c r="A435" s="1"/>
      <c r="B435" s="87"/>
      <c r="C435" s="86"/>
      <c r="D435" s="84" t="s">
        <v>275</v>
      </c>
      <c r="E435" s="20"/>
      <c r="F435" s="83"/>
      <c r="G435" s="18" t="s">
        <v>744</v>
      </c>
      <c r="H435" s="692">
        <v>0.26860000000000001</v>
      </c>
      <c r="I435" s="18" t="s">
        <v>645</v>
      </c>
      <c r="J435" s="82">
        <f>ROUND(F435*H435,0)</f>
        <v>0</v>
      </c>
      <c r="K435" s="9" t="s">
        <v>144</v>
      </c>
      <c r="L435" s="75"/>
    </row>
    <row r="436" spans="1:12" ht="14.4">
      <c r="A436" s="1"/>
      <c r="B436" s="22">
        <v>22</v>
      </c>
      <c r="C436" s="23" t="s">
        <v>506</v>
      </c>
      <c r="D436" s="84" t="s">
        <v>276</v>
      </c>
      <c r="E436" s="20"/>
      <c r="F436" s="83"/>
      <c r="G436" s="18" t="s">
        <v>744</v>
      </c>
      <c r="H436" s="527">
        <v>0.4194</v>
      </c>
      <c r="I436" s="33" t="s">
        <v>645</v>
      </c>
      <c r="J436" s="85">
        <f t="shared" si="12"/>
        <v>0</v>
      </c>
      <c r="K436" s="9" t="s">
        <v>143</v>
      </c>
      <c r="L436" s="75"/>
    </row>
    <row r="437" spans="1:12" ht="15" thickBot="1">
      <c r="A437" s="1"/>
      <c r="B437" s="87"/>
      <c r="C437" s="86"/>
      <c r="D437" s="84" t="s">
        <v>275</v>
      </c>
      <c r="E437" s="20"/>
      <c r="F437" s="83"/>
      <c r="G437" s="18" t="s">
        <v>744</v>
      </c>
      <c r="H437" s="692">
        <v>0.27960000000000002</v>
      </c>
      <c r="I437" s="18" t="s">
        <v>645</v>
      </c>
      <c r="J437" s="82">
        <f t="shared" si="12"/>
        <v>0</v>
      </c>
      <c r="K437" s="9" t="s">
        <v>1139</v>
      </c>
      <c r="L437" s="75"/>
    </row>
    <row r="438" spans="1:12" ht="14.4">
      <c r="A438" s="1"/>
      <c r="B438" s="15"/>
      <c r="C438" s="16"/>
      <c r="D438" s="15"/>
      <c r="E438" s="15"/>
      <c r="F438" s="81"/>
      <c r="G438" s="687"/>
      <c r="H438" s="853" t="s">
        <v>1140</v>
      </c>
      <c r="I438" s="854"/>
      <c r="J438" s="77"/>
    </row>
    <row r="439" spans="1:12" ht="15" thickBot="1">
      <c r="A439" s="1"/>
      <c r="B439" s="9"/>
      <c r="C439" s="9"/>
      <c r="D439" s="9"/>
      <c r="E439" s="9"/>
      <c r="F439" s="78"/>
      <c r="G439" s="9"/>
      <c r="H439" s="855" t="s">
        <v>94</v>
      </c>
      <c r="I439" s="856"/>
      <c r="J439" s="76">
        <f>SUM(J407:J437)</f>
        <v>0</v>
      </c>
      <c r="K439" s="9" t="s">
        <v>1138</v>
      </c>
      <c r="L439" s="48" t="s">
        <v>1019</v>
      </c>
    </row>
    <row r="440" spans="1:12" s="1" customFormat="1" ht="18.75" customHeight="1">
      <c r="F440" s="79"/>
      <c r="H440" s="80"/>
      <c r="J440" s="79"/>
    </row>
    <row r="441" spans="1:12" ht="18.75" customHeight="1">
      <c r="A441" s="7">
        <f>A403+1</f>
        <v>33</v>
      </c>
      <c r="B441" s="1" t="s">
        <v>727</v>
      </c>
    </row>
    <row r="442" spans="1:12" ht="9.6" customHeight="1">
      <c r="A442" s="50"/>
    </row>
    <row r="443" spans="1:12" ht="18.75" customHeight="1">
      <c r="A443" s="50"/>
      <c r="B443" s="858" t="s">
        <v>249</v>
      </c>
      <c r="C443" s="859"/>
      <c r="D443" s="858" t="s">
        <v>111</v>
      </c>
      <c r="E443" s="859"/>
      <c r="F443" s="91" t="s">
        <v>248</v>
      </c>
      <c r="G443" s="33"/>
      <c r="H443" s="92" t="s">
        <v>109</v>
      </c>
      <c r="I443" s="33"/>
      <c r="J443" s="91" t="s">
        <v>3</v>
      </c>
      <c r="K443" s="9"/>
    </row>
    <row r="444" spans="1:12" ht="15" customHeight="1">
      <c r="A444" s="50"/>
      <c r="B444" s="31"/>
      <c r="C444" s="30"/>
      <c r="D444" s="29"/>
      <c r="E444" s="28"/>
      <c r="F444" s="90"/>
      <c r="G444" s="25"/>
      <c r="H444" s="89"/>
      <c r="I444" s="25"/>
      <c r="J444" s="88" t="s">
        <v>646</v>
      </c>
      <c r="K444" s="9"/>
    </row>
    <row r="445" spans="1:12" s="1" customFormat="1" ht="15" customHeight="1">
      <c r="B445" s="21">
        <v>1</v>
      </c>
      <c r="C445" s="20" t="s">
        <v>649</v>
      </c>
      <c r="D445" s="851"/>
      <c r="E445" s="852"/>
      <c r="F445" s="83"/>
      <c r="G445" s="18" t="s">
        <v>744</v>
      </c>
      <c r="H445" s="529">
        <v>0.47899999999999998</v>
      </c>
      <c r="I445" s="33" t="s">
        <v>645</v>
      </c>
      <c r="J445" s="85">
        <f>ROUND(F445*H445,0)</f>
        <v>0</v>
      </c>
      <c r="K445" s="9" t="s">
        <v>197</v>
      </c>
    </row>
    <row r="446" spans="1:12" s="1" customFormat="1" ht="15" customHeight="1">
      <c r="B446" s="21">
        <v>2</v>
      </c>
      <c r="C446" s="20" t="s">
        <v>712</v>
      </c>
      <c r="D446" s="851"/>
      <c r="E446" s="852"/>
      <c r="F446" s="83"/>
      <c r="G446" s="18" t="s">
        <v>744</v>
      </c>
      <c r="H446" s="529">
        <v>0.5</v>
      </c>
      <c r="I446" s="33" t="s">
        <v>645</v>
      </c>
      <c r="J446" s="85">
        <f>ROUND(F446*H446,0)</f>
        <v>0</v>
      </c>
      <c r="K446" s="9" t="s">
        <v>1142</v>
      </c>
    </row>
    <row r="447" spans="1:12" s="1" customFormat="1" ht="15" customHeight="1">
      <c r="B447" s="21">
        <v>3</v>
      </c>
      <c r="C447" s="20" t="s">
        <v>788</v>
      </c>
      <c r="D447" s="851"/>
      <c r="E447" s="852"/>
      <c r="F447" s="83"/>
      <c r="G447" s="18" t="s">
        <v>744</v>
      </c>
      <c r="H447" s="529">
        <v>0.5</v>
      </c>
      <c r="I447" s="33" t="s">
        <v>645</v>
      </c>
      <c r="J447" s="85">
        <f>ROUND(F447*H447,0)</f>
        <v>0</v>
      </c>
      <c r="K447" s="9" t="s">
        <v>1143</v>
      </c>
    </row>
    <row r="448" spans="1:12" s="1" customFormat="1" ht="15" customHeight="1">
      <c r="B448" s="21">
        <v>4</v>
      </c>
      <c r="C448" s="20" t="s">
        <v>832</v>
      </c>
      <c r="D448" s="851"/>
      <c r="E448" s="852"/>
      <c r="F448" s="83"/>
      <c r="G448" s="18" t="s">
        <v>744</v>
      </c>
      <c r="H448" s="529">
        <v>0.5</v>
      </c>
      <c r="I448" s="33" t="s">
        <v>645</v>
      </c>
      <c r="J448" s="85">
        <f>ROUND(F448*H448,0)</f>
        <v>0</v>
      </c>
      <c r="K448" s="9" t="s">
        <v>1144</v>
      </c>
    </row>
    <row r="449" spans="1:248" s="1" customFormat="1" ht="15" customHeight="1" thickBot="1">
      <c r="B449" s="21">
        <v>5</v>
      </c>
      <c r="C449" s="20" t="s">
        <v>969</v>
      </c>
      <c r="D449" s="851"/>
      <c r="E449" s="852"/>
      <c r="F449" s="83"/>
      <c r="G449" s="18" t="s">
        <v>744</v>
      </c>
      <c r="H449" s="529">
        <v>0.5</v>
      </c>
      <c r="I449" s="33" t="s">
        <v>645</v>
      </c>
      <c r="J449" s="85">
        <f>ROUND(F449*H449,0)</f>
        <v>0</v>
      </c>
      <c r="K449" s="9" t="s">
        <v>1145</v>
      </c>
    </row>
    <row r="450" spans="1:248" ht="14.4">
      <c r="A450" s="1"/>
      <c r="B450" s="15"/>
      <c r="C450" s="16"/>
      <c r="D450" s="15"/>
      <c r="E450" s="15"/>
      <c r="F450" s="81"/>
      <c r="G450" s="687"/>
      <c r="H450" s="853" t="s">
        <v>1118</v>
      </c>
      <c r="I450" s="854"/>
      <c r="J450" s="77"/>
    </row>
    <row r="451" spans="1:248" s="1" customFormat="1" ht="15" customHeight="1" thickBot="1">
      <c r="B451" s="9"/>
      <c r="C451" s="9"/>
      <c r="D451" s="9"/>
      <c r="E451" s="9"/>
      <c r="F451" s="12"/>
      <c r="G451" s="9"/>
      <c r="H451" s="855" t="s">
        <v>94</v>
      </c>
      <c r="I451" s="856"/>
      <c r="J451" s="10">
        <f>SUM(J445:J449)</f>
        <v>0</v>
      </c>
      <c r="K451" s="9" t="s">
        <v>1141</v>
      </c>
      <c r="L451" s="1" t="s">
        <v>1019</v>
      </c>
    </row>
    <row r="452" spans="1:248" ht="18.75" customHeight="1">
      <c r="A452" s="1"/>
      <c r="B452" s="1"/>
      <c r="C452" s="1"/>
      <c r="D452" s="1"/>
      <c r="E452" s="1"/>
      <c r="F452" s="79"/>
      <c r="G452" s="1"/>
      <c r="H452" s="80"/>
      <c r="I452" s="1"/>
      <c r="J452" s="79"/>
    </row>
    <row r="453" spans="1:248" s="1" customFormat="1" ht="18.75" customHeight="1">
      <c r="A453" s="7">
        <f>A441+1</f>
        <v>34</v>
      </c>
      <c r="B453" s="1" t="s">
        <v>768</v>
      </c>
      <c r="C453" s="48"/>
      <c r="D453" s="48"/>
      <c r="E453" s="48"/>
      <c r="F453" s="74"/>
      <c r="G453" s="48"/>
      <c r="H453" s="75"/>
      <c r="I453" s="48"/>
      <c r="J453" s="74"/>
      <c r="IN453" s="1">
        <v>3</v>
      </c>
    </row>
    <row r="454" spans="1:248" s="1" customFormat="1" ht="9.75" customHeight="1">
      <c r="A454" s="50"/>
      <c r="B454" s="48"/>
      <c r="C454" s="48"/>
      <c r="D454" s="48"/>
      <c r="E454" s="48"/>
      <c r="F454" s="74"/>
      <c r="G454" s="48"/>
      <c r="H454" s="75"/>
      <c r="I454" s="48"/>
      <c r="J454" s="74"/>
      <c r="K454" s="9"/>
    </row>
    <row r="455" spans="1:248" s="1" customFormat="1" ht="14.4">
      <c r="A455" s="50"/>
      <c r="B455" s="858" t="s">
        <v>249</v>
      </c>
      <c r="C455" s="859"/>
      <c r="D455" s="858" t="s">
        <v>111</v>
      </c>
      <c r="E455" s="859"/>
      <c r="F455" s="91" t="s">
        <v>248</v>
      </c>
      <c r="G455" s="33"/>
      <c r="H455" s="92" t="s">
        <v>109</v>
      </c>
      <c r="I455" s="33"/>
      <c r="J455" s="91" t="s">
        <v>3</v>
      </c>
      <c r="K455" s="9"/>
    </row>
    <row r="456" spans="1:248" ht="14.4">
      <c r="A456" s="50"/>
      <c r="B456" s="31"/>
      <c r="C456" s="30"/>
      <c r="D456" s="29"/>
      <c r="E456" s="28"/>
      <c r="F456" s="90"/>
      <c r="G456" s="25"/>
      <c r="H456" s="89"/>
      <c r="I456" s="25"/>
      <c r="J456" s="88" t="s">
        <v>646</v>
      </c>
      <c r="K456" s="9"/>
    </row>
    <row r="457" spans="1:248" ht="14.4">
      <c r="A457" s="1"/>
      <c r="B457" s="22">
        <v>1</v>
      </c>
      <c r="C457" s="23" t="s">
        <v>117</v>
      </c>
      <c r="D457" s="84" t="s">
        <v>769</v>
      </c>
      <c r="E457" s="20"/>
      <c r="F457" s="83"/>
      <c r="G457" s="18" t="s">
        <v>744</v>
      </c>
      <c r="H457" s="529">
        <v>0.11</v>
      </c>
      <c r="I457" s="33" t="s">
        <v>645</v>
      </c>
      <c r="J457" s="85">
        <f t="shared" ref="J457:J490" si="13">ROUND(F457*H457,0)</f>
        <v>0</v>
      </c>
      <c r="K457" s="9" t="s">
        <v>197</v>
      </c>
      <c r="L457" s="75"/>
    </row>
    <row r="458" spans="1:248" ht="14.4">
      <c r="A458" s="1"/>
      <c r="B458" s="87"/>
      <c r="C458" s="86"/>
      <c r="D458" s="540" t="s">
        <v>770</v>
      </c>
      <c r="E458" s="20"/>
      <c r="F458" s="83"/>
      <c r="G458" s="18" t="s">
        <v>744</v>
      </c>
      <c r="H458" s="529">
        <v>0.16500000000000001</v>
      </c>
      <c r="I458" s="33" t="s">
        <v>645</v>
      </c>
      <c r="J458" s="85">
        <f t="shared" si="13"/>
        <v>0</v>
      </c>
      <c r="K458" s="9" t="s">
        <v>196</v>
      </c>
      <c r="L458" s="75"/>
    </row>
    <row r="459" spans="1:248" ht="14.4">
      <c r="A459" s="1"/>
      <c r="B459" s="22">
        <v>2</v>
      </c>
      <c r="C459" s="23" t="s">
        <v>107</v>
      </c>
      <c r="D459" s="84" t="s">
        <v>769</v>
      </c>
      <c r="E459" s="20"/>
      <c r="F459" s="83"/>
      <c r="G459" s="18" t="s">
        <v>744</v>
      </c>
      <c r="H459" s="529">
        <v>0.125</v>
      </c>
      <c r="I459" s="33" t="s">
        <v>645</v>
      </c>
      <c r="J459" s="85">
        <f t="shared" si="13"/>
        <v>0</v>
      </c>
      <c r="K459" s="9" t="s">
        <v>195</v>
      </c>
      <c r="L459" s="75"/>
    </row>
    <row r="460" spans="1:248" ht="14.4">
      <c r="A460" s="1"/>
      <c r="B460" s="87"/>
      <c r="C460" s="86"/>
      <c r="D460" s="540" t="s">
        <v>770</v>
      </c>
      <c r="E460" s="20"/>
      <c r="F460" s="83"/>
      <c r="G460" s="18" t="s">
        <v>744</v>
      </c>
      <c r="H460" s="529">
        <v>0.187</v>
      </c>
      <c r="I460" s="33" t="s">
        <v>645</v>
      </c>
      <c r="J460" s="85">
        <f t="shared" si="13"/>
        <v>0</v>
      </c>
      <c r="K460" s="9" t="s">
        <v>194</v>
      </c>
      <c r="L460" s="75"/>
    </row>
    <row r="461" spans="1:248" ht="14.4">
      <c r="A461" s="1"/>
      <c r="B461" s="22">
        <v>3</v>
      </c>
      <c r="C461" s="23" t="s">
        <v>105</v>
      </c>
      <c r="D461" s="84" t="s">
        <v>769</v>
      </c>
      <c r="E461" s="20"/>
      <c r="F461" s="83"/>
      <c r="G461" s="18" t="s">
        <v>744</v>
      </c>
      <c r="H461" s="529">
        <v>0.14099999999999999</v>
      </c>
      <c r="I461" s="33" t="s">
        <v>645</v>
      </c>
      <c r="J461" s="85">
        <f t="shared" si="13"/>
        <v>0</v>
      </c>
      <c r="K461" s="9" t="s">
        <v>193</v>
      </c>
      <c r="L461" s="75"/>
    </row>
    <row r="462" spans="1:248" ht="14.4">
      <c r="A462" s="1"/>
      <c r="B462" s="87"/>
      <c r="C462" s="86"/>
      <c r="D462" s="540" t="s">
        <v>770</v>
      </c>
      <c r="E462" s="20"/>
      <c r="F462" s="83"/>
      <c r="G462" s="18" t="s">
        <v>744</v>
      </c>
      <c r="H462" s="529">
        <v>0.21199999999999999</v>
      </c>
      <c r="I462" s="33" t="s">
        <v>645</v>
      </c>
      <c r="J462" s="85">
        <f t="shared" si="13"/>
        <v>0</v>
      </c>
      <c r="K462" s="9" t="s">
        <v>167</v>
      </c>
      <c r="L462" s="75"/>
    </row>
    <row r="463" spans="1:248" ht="14.4">
      <c r="A463" s="1"/>
      <c r="B463" s="22">
        <v>4</v>
      </c>
      <c r="C463" s="23" t="s">
        <v>103</v>
      </c>
      <c r="D463" s="84" t="s">
        <v>769</v>
      </c>
      <c r="E463" s="20"/>
      <c r="F463" s="83"/>
      <c r="G463" s="18" t="s">
        <v>744</v>
      </c>
      <c r="H463" s="529">
        <v>0.17100000000000001</v>
      </c>
      <c r="I463" s="33" t="s">
        <v>645</v>
      </c>
      <c r="J463" s="85">
        <f t="shared" si="13"/>
        <v>0</v>
      </c>
      <c r="K463" s="9" t="s">
        <v>166</v>
      </c>
      <c r="L463" s="75"/>
    </row>
    <row r="464" spans="1:248" ht="14.4">
      <c r="A464" s="1"/>
      <c r="B464" s="87"/>
      <c r="C464" s="86"/>
      <c r="D464" s="540" t="s">
        <v>770</v>
      </c>
      <c r="E464" s="20"/>
      <c r="F464" s="83"/>
      <c r="G464" s="18" t="s">
        <v>744</v>
      </c>
      <c r="H464" s="529">
        <v>0.25700000000000001</v>
      </c>
      <c r="I464" s="33" t="s">
        <v>645</v>
      </c>
      <c r="J464" s="85">
        <f t="shared" si="13"/>
        <v>0</v>
      </c>
      <c r="K464" s="9" t="s">
        <v>165</v>
      </c>
      <c r="L464" s="75"/>
    </row>
    <row r="465" spans="1:12" ht="14.4">
      <c r="A465" s="1"/>
      <c r="B465" s="22">
        <v>5</v>
      </c>
      <c r="C465" s="23" t="s">
        <v>101</v>
      </c>
      <c r="D465" s="84" t="s">
        <v>769</v>
      </c>
      <c r="E465" s="20"/>
      <c r="F465" s="83"/>
      <c r="G465" s="18" t="s">
        <v>744</v>
      </c>
      <c r="H465" s="529">
        <v>0.19</v>
      </c>
      <c r="I465" s="33" t="s">
        <v>645</v>
      </c>
      <c r="J465" s="85">
        <f t="shared" si="13"/>
        <v>0</v>
      </c>
      <c r="K465" s="9" t="s">
        <v>164</v>
      </c>
      <c r="L465" s="75"/>
    </row>
    <row r="466" spans="1:12" ht="14.4">
      <c r="A466" s="1"/>
      <c r="B466" s="87"/>
      <c r="C466" s="86"/>
      <c r="D466" s="540" t="s">
        <v>770</v>
      </c>
      <c r="E466" s="20"/>
      <c r="F466" s="83"/>
      <c r="G466" s="18" t="s">
        <v>744</v>
      </c>
      <c r="H466" s="47">
        <v>0.28499999999999998</v>
      </c>
      <c r="I466" s="18" t="s">
        <v>645</v>
      </c>
      <c r="J466" s="82">
        <f t="shared" si="13"/>
        <v>0</v>
      </c>
      <c r="K466" s="9" t="s">
        <v>192</v>
      </c>
      <c r="L466" s="75"/>
    </row>
    <row r="467" spans="1:12" ht="14.4">
      <c r="A467" s="1"/>
      <c r="B467" s="22">
        <v>6</v>
      </c>
      <c r="C467" s="23" t="s">
        <v>99</v>
      </c>
      <c r="D467" s="84" t="s">
        <v>769</v>
      </c>
      <c r="E467" s="20"/>
      <c r="F467" s="83"/>
      <c r="G467" s="18" t="s">
        <v>744</v>
      </c>
      <c r="H467" s="529">
        <v>0.20799999999999999</v>
      </c>
      <c r="I467" s="33" t="s">
        <v>645</v>
      </c>
      <c r="J467" s="85">
        <f t="shared" si="13"/>
        <v>0</v>
      </c>
      <c r="K467" s="9" t="s">
        <v>171</v>
      </c>
      <c r="L467" s="75"/>
    </row>
    <row r="468" spans="1:12" ht="14.4">
      <c r="A468" s="1"/>
      <c r="B468" s="87"/>
      <c r="C468" s="86"/>
      <c r="D468" s="540" t="s">
        <v>770</v>
      </c>
      <c r="E468" s="20"/>
      <c r="F468" s="83"/>
      <c r="G468" s="18" t="s">
        <v>744</v>
      </c>
      <c r="H468" s="47">
        <v>0.311</v>
      </c>
      <c r="I468" s="18" t="s">
        <v>645</v>
      </c>
      <c r="J468" s="82">
        <f t="shared" si="13"/>
        <v>0</v>
      </c>
      <c r="K468" s="9" t="s">
        <v>191</v>
      </c>
      <c r="L468" s="75"/>
    </row>
    <row r="469" spans="1:12" ht="14.4">
      <c r="A469" s="1"/>
      <c r="B469" s="22">
        <v>7</v>
      </c>
      <c r="C469" s="23" t="s">
        <v>97</v>
      </c>
      <c r="D469" s="84" t="s">
        <v>769</v>
      </c>
      <c r="E469" s="20"/>
      <c r="F469" s="83"/>
      <c r="G469" s="18" t="s">
        <v>744</v>
      </c>
      <c r="H469" s="529">
        <v>0.222</v>
      </c>
      <c r="I469" s="33" t="s">
        <v>645</v>
      </c>
      <c r="J469" s="85">
        <f t="shared" si="13"/>
        <v>0</v>
      </c>
      <c r="K469" s="9" t="s">
        <v>190</v>
      </c>
      <c r="L469" s="75"/>
    </row>
    <row r="470" spans="1:12" ht="14.4">
      <c r="A470" s="1"/>
      <c r="B470" s="87"/>
      <c r="C470" s="86"/>
      <c r="D470" s="540" t="s">
        <v>770</v>
      </c>
      <c r="E470" s="20"/>
      <c r="F470" s="83"/>
      <c r="G470" s="18" t="s">
        <v>744</v>
      </c>
      <c r="H470" s="47">
        <v>0.33300000000000002</v>
      </c>
      <c r="I470" s="18" t="s">
        <v>645</v>
      </c>
      <c r="J470" s="82">
        <f t="shared" si="13"/>
        <v>0</v>
      </c>
      <c r="K470" s="9" t="s">
        <v>189</v>
      </c>
      <c r="L470" s="75"/>
    </row>
    <row r="471" spans="1:12" ht="14.4">
      <c r="A471" s="1"/>
      <c r="B471" s="22">
        <v>8</v>
      </c>
      <c r="C471" s="23" t="s">
        <v>484</v>
      </c>
      <c r="D471" s="84" t="s">
        <v>769</v>
      </c>
      <c r="E471" s="20"/>
      <c r="F471" s="83"/>
      <c r="G471" s="18" t="s">
        <v>744</v>
      </c>
      <c r="H471" s="529">
        <v>0.24299999999999999</v>
      </c>
      <c r="I471" s="33" t="s">
        <v>645</v>
      </c>
      <c r="J471" s="85">
        <f t="shared" si="13"/>
        <v>0</v>
      </c>
      <c r="K471" s="9" t="s">
        <v>188</v>
      </c>
      <c r="L471" s="75"/>
    </row>
    <row r="472" spans="1:12" ht="14.4">
      <c r="A472" s="1"/>
      <c r="B472" s="87"/>
      <c r="C472" s="86"/>
      <c r="D472" s="540" t="s">
        <v>770</v>
      </c>
      <c r="E472" s="20"/>
      <c r="F472" s="83"/>
      <c r="G472" s="18" t="s">
        <v>744</v>
      </c>
      <c r="H472" s="47">
        <v>0.36499999999999999</v>
      </c>
      <c r="I472" s="18" t="s">
        <v>645</v>
      </c>
      <c r="J472" s="82">
        <f t="shared" si="13"/>
        <v>0</v>
      </c>
      <c r="K472" s="9" t="s">
        <v>187</v>
      </c>
      <c r="L472" s="75"/>
    </row>
    <row r="473" spans="1:12" ht="14.4">
      <c r="A473" s="1"/>
      <c r="B473" s="22">
        <v>9</v>
      </c>
      <c r="C473" s="23" t="s">
        <v>506</v>
      </c>
      <c r="D473" s="84" t="s">
        <v>769</v>
      </c>
      <c r="E473" s="20"/>
      <c r="F473" s="83"/>
      <c r="G473" s="18" t="s">
        <v>744</v>
      </c>
      <c r="H473" s="529">
        <v>0.25900000000000001</v>
      </c>
      <c r="I473" s="33" t="s">
        <v>645</v>
      </c>
      <c r="J473" s="85">
        <f t="shared" si="13"/>
        <v>0</v>
      </c>
      <c r="K473" s="9" t="s">
        <v>186</v>
      </c>
      <c r="L473" s="75"/>
    </row>
    <row r="474" spans="1:12" ht="14.4">
      <c r="A474" s="1"/>
      <c r="B474" s="87"/>
      <c r="C474" s="86"/>
      <c r="D474" s="540" t="s">
        <v>770</v>
      </c>
      <c r="E474" s="20"/>
      <c r="F474" s="83"/>
      <c r="G474" s="18" t="s">
        <v>744</v>
      </c>
      <c r="H474" s="47">
        <v>0.38800000000000001</v>
      </c>
      <c r="I474" s="18" t="s">
        <v>645</v>
      </c>
      <c r="J474" s="82">
        <f t="shared" si="13"/>
        <v>0</v>
      </c>
      <c r="K474" s="9" t="s">
        <v>185</v>
      </c>
      <c r="L474" s="75"/>
    </row>
    <row r="475" spans="1:12" ht="14.4">
      <c r="A475" s="1"/>
      <c r="B475" s="22">
        <v>10</v>
      </c>
      <c r="C475" s="23" t="s">
        <v>583</v>
      </c>
      <c r="D475" s="84" t="s">
        <v>769</v>
      </c>
      <c r="E475" s="20"/>
      <c r="F475" s="83"/>
      <c r="G475" s="18" t="s">
        <v>744</v>
      </c>
      <c r="H475" s="529">
        <v>0.27500000000000002</v>
      </c>
      <c r="I475" s="33" t="s">
        <v>645</v>
      </c>
      <c r="J475" s="85">
        <f t="shared" si="13"/>
        <v>0</v>
      </c>
      <c r="K475" s="9" t="s">
        <v>184</v>
      </c>
      <c r="L475" s="75"/>
    </row>
    <row r="476" spans="1:12" ht="14.4">
      <c r="A476" s="1"/>
      <c r="B476" s="87"/>
      <c r="C476" s="86"/>
      <c r="D476" s="540" t="s">
        <v>770</v>
      </c>
      <c r="E476" s="20"/>
      <c r="F476" s="83"/>
      <c r="G476" s="18" t="s">
        <v>744</v>
      </c>
      <c r="H476" s="47">
        <v>0.41299999999999998</v>
      </c>
      <c r="I476" s="18" t="s">
        <v>645</v>
      </c>
      <c r="J476" s="82">
        <f t="shared" si="13"/>
        <v>0</v>
      </c>
      <c r="K476" s="9" t="s">
        <v>183</v>
      </c>
      <c r="L476" s="75"/>
    </row>
    <row r="477" spans="1:12" ht="14.4">
      <c r="A477" s="1"/>
      <c r="B477" s="22">
        <v>11</v>
      </c>
      <c r="C477" s="23" t="s">
        <v>649</v>
      </c>
      <c r="D477" s="84" t="s">
        <v>769</v>
      </c>
      <c r="E477" s="20"/>
      <c r="F477" s="83"/>
      <c r="G477" s="18" t="s">
        <v>744</v>
      </c>
      <c r="H477" s="529">
        <v>0.28699999999999998</v>
      </c>
      <c r="I477" s="33" t="s">
        <v>645</v>
      </c>
      <c r="J477" s="85">
        <f t="shared" si="13"/>
        <v>0</v>
      </c>
      <c r="K477" s="9" t="s">
        <v>182</v>
      </c>
      <c r="L477" s="75"/>
    </row>
    <row r="478" spans="1:12" ht="14.4">
      <c r="A478" s="1"/>
      <c r="B478" s="87"/>
      <c r="C478" s="86"/>
      <c r="D478" s="540" t="s">
        <v>770</v>
      </c>
      <c r="E478" s="20"/>
      <c r="F478" s="83"/>
      <c r="G478" s="18" t="s">
        <v>744</v>
      </c>
      <c r="H478" s="47">
        <v>0.43099999999999999</v>
      </c>
      <c r="I478" s="18" t="s">
        <v>645</v>
      </c>
      <c r="J478" s="82">
        <f t="shared" si="13"/>
        <v>0</v>
      </c>
      <c r="K478" s="9" t="s">
        <v>181</v>
      </c>
      <c r="L478" s="75"/>
    </row>
    <row r="479" spans="1:12" ht="14.4">
      <c r="A479" s="1"/>
      <c r="B479" s="22">
        <v>12</v>
      </c>
      <c r="C479" s="23" t="s">
        <v>712</v>
      </c>
      <c r="D479" s="84" t="s">
        <v>769</v>
      </c>
      <c r="E479" s="20"/>
      <c r="F479" s="83"/>
      <c r="G479" s="18" t="s">
        <v>744</v>
      </c>
      <c r="H479" s="529">
        <v>0.3</v>
      </c>
      <c r="I479" s="33" t="s">
        <v>645</v>
      </c>
      <c r="J479" s="85">
        <f t="shared" si="13"/>
        <v>0</v>
      </c>
      <c r="K479" s="9" t="s">
        <v>180</v>
      </c>
      <c r="L479" s="75"/>
    </row>
    <row r="480" spans="1:12" ht="14.4">
      <c r="A480" s="1"/>
      <c r="B480" s="100"/>
      <c r="C480" s="99"/>
      <c r="D480" s="540" t="s">
        <v>770</v>
      </c>
      <c r="E480" s="20"/>
      <c r="F480" s="83"/>
      <c r="G480" s="18" t="s">
        <v>744</v>
      </c>
      <c r="H480" s="47">
        <v>0.45</v>
      </c>
      <c r="I480" s="18" t="s">
        <v>645</v>
      </c>
      <c r="J480" s="82">
        <f t="shared" si="13"/>
        <v>0</v>
      </c>
      <c r="K480" s="9" t="s">
        <v>1147</v>
      </c>
      <c r="L480" s="75"/>
    </row>
    <row r="481" spans="1:12" ht="14.4">
      <c r="A481" s="1"/>
      <c r="B481" s="87"/>
      <c r="C481" s="86"/>
      <c r="D481" s="84" t="s">
        <v>771</v>
      </c>
      <c r="E481" s="20"/>
      <c r="F481" s="83"/>
      <c r="G481" s="18" t="s">
        <v>744</v>
      </c>
      <c r="H481" s="47">
        <v>0.3</v>
      </c>
      <c r="I481" s="18" t="s">
        <v>645</v>
      </c>
      <c r="J481" s="82">
        <f t="shared" si="13"/>
        <v>0</v>
      </c>
      <c r="K481" s="9" t="s">
        <v>1148</v>
      </c>
      <c r="L481" s="75"/>
    </row>
    <row r="482" spans="1:12" ht="14.4">
      <c r="A482" s="1"/>
      <c r="B482" s="22">
        <v>13</v>
      </c>
      <c r="C482" s="23" t="s">
        <v>788</v>
      </c>
      <c r="D482" s="84" t="s">
        <v>769</v>
      </c>
      <c r="E482" s="20"/>
      <c r="F482" s="83"/>
      <c r="G482" s="18" t="s">
        <v>1019</v>
      </c>
      <c r="H482" s="529">
        <v>0.3</v>
      </c>
      <c r="I482" s="33" t="s">
        <v>1023</v>
      </c>
      <c r="J482" s="85">
        <f t="shared" si="13"/>
        <v>0</v>
      </c>
      <c r="K482" s="9" t="s">
        <v>1149</v>
      </c>
      <c r="L482" s="75"/>
    </row>
    <row r="483" spans="1:12" ht="14.4">
      <c r="A483" s="1"/>
      <c r="B483" s="100"/>
      <c r="C483" s="99"/>
      <c r="D483" s="540" t="s">
        <v>770</v>
      </c>
      <c r="E483" s="20"/>
      <c r="F483" s="83"/>
      <c r="G483" s="18" t="s">
        <v>1150</v>
      </c>
      <c r="H483" s="47">
        <v>0.45</v>
      </c>
      <c r="I483" s="18" t="s">
        <v>1151</v>
      </c>
      <c r="J483" s="82">
        <f t="shared" si="13"/>
        <v>0</v>
      </c>
      <c r="K483" s="9" t="s">
        <v>1152</v>
      </c>
      <c r="L483" s="75"/>
    </row>
    <row r="484" spans="1:12" ht="14.4">
      <c r="A484" s="1"/>
      <c r="B484" s="87"/>
      <c r="C484" s="86"/>
      <c r="D484" s="84" t="s">
        <v>771</v>
      </c>
      <c r="E484" s="20"/>
      <c r="F484" s="83"/>
      <c r="G484" s="18" t="s">
        <v>1150</v>
      </c>
      <c r="H484" s="47">
        <v>0.3</v>
      </c>
      <c r="I484" s="18" t="s">
        <v>1151</v>
      </c>
      <c r="J484" s="82">
        <f t="shared" si="13"/>
        <v>0</v>
      </c>
      <c r="K484" s="9" t="s">
        <v>1153</v>
      </c>
      <c r="L484" s="75"/>
    </row>
    <row r="485" spans="1:12" ht="14.4">
      <c r="A485" s="1"/>
      <c r="B485" s="22">
        <v>14</v>
      </c>
      <c r="C485" s="23" t="s">
        <v>832</v>
      </c>
      <c r="D485" s="84" t="s">
        <v>769</v>
      </c>
      <c r="E485" s="20"/>
      <c r="F485" s="83"/>
      <c r="G485" s="18" t="s">
        <v>1150</v>
      </c>
      <c r="H485" s="529">
        <v>0.3</v>
      </c>
      <c r="I485" s="33" t="s">
        <v>1151</v>
      </c>
      <c r="J485" s="85">
        <f t="shared" si="13"/>
        <v>0</v>
      </c>
      <c r="K485" s="9" t="s">
        <v>1154</v>
      </c>
      <c r="L485" s="75"/>
    </row>
    <row r="486" spans="1:12" ht="14.4">
      <c r="A486" s="1"/>
      <c r="B486" s="100"/>
      <c r="C486" s="99"/>
      <c r="D486" s="540" t="s">
        <v>770</v>
      </c>
      <c r="E486" s="20"/>
      <c r="F486" s="83"/>
      <c r="G486" s="18" t="s">
        <v>1150</v>
      </c>
      <c r="H486" s="47">
        <v>0.45</v>
      </c>
      <c r="I486" s="18" t="s">
        <v>1151</v>
      </c>
      <c r="J486" s="82">
        <f t="shared" si="13"/>
        <v>0</v>
      </c>
      <c r="K486" s="9" t="s">
        <v>1155</v>
      </c>
      <c r="L486" s="75"/>
    </row>
    <row r="487" spans="1:12" ht="14.4">
      <c r="A487" s="1"/>
      <c r="B487" s="87"/>
      <c r="C487" s="86"/>
      <c r="D487" s="84" t="s">
        <v>771</v>
      </c>
      <c r="E487" s="20"/>
      <c r="F487" s="83"/>
      <c r="G487" s="18" t="s">
        <v>1150</v>
      </c>
      <c r="H487" s="47">
        <v>0.3</v>
      </c>
      <c r="I487" s="18" t="s">
        <v>1151</v>
      </c>
      <c r="J487" s="82">
        <f t="shared" si="13"/>
        <v>0</v>
      </c>
      <c r="K487" s="9" t="s">
        <v>1156</v>
      </c>
      <c r="L487" s="75"/>
    </row>
    <row r="488" spans="1:12" ht="14.4">
      <c r="A488" s="1"/>
      <c r="B488" s="22">
        <v>15</v>
      </c>
      <c r="C488" s="23" t="s">
        <v>969</v>
      </c>
      <c r="D488" s="84" t="s">
        <v>769</v>
      </c>
      <c r="E488" s="20"/>
      <c r="F488" s="83"/>
      <c r="G488" s="18" t="s">
        <v>1150</v>
      </c>
      <c r="H488" s="529">
        <v>0.3</v>
      </c>
      <c r="I488" s="33" t="s">
        <v>1151</v>
      </c>
      <c r="J488" s="85">
        <f t="shared" si="13"/>
        <v>0</v>
      </c>
      <c r="K488" s="9" t="s">
        <v>1157</v>
      </c>
      <c r="L488" s="75"/>
    </row>
    <row r="489" spans="1:12" ht="14.4">
      <c r="A489" s="1"/>
      <c r="B489" s="100"/>
      <c r="C489" s="99"/>
      <c r="D489" s="540" t="s">
        <v>770</v>
      </c>
      <c r="E489" s="20"/>
      <c r="F489" s="83"/>
      <c r="G489" s="18" t="s">
        <v>1158</v>
      </c>
      <c r="H489" s="47">
        <v>0.45</v>
      </c>
      <c r="I489" s="18" t="s">
        <v>1159</v>
      </c>
      <c r="J489" s="82">
        <f t="shared" si="13"/>
        <v>0</v>
      </c>
      <c r="K489" s="9" t="s">
        <v>1160</v>
      </c>
      <c r="L489" s="75"/>
    </row>
    <row r="490" spans="1:12" ht="15" thickBot="1">
      <c r="A490" s="1"/>
      <c r="B490" s="87"/>
      <c r="C490" s="86"/>
      <c r="D490" s="84" t="s">
        <v>771</v>
      </c>
      <c r="E490" s="20"/>
      <c r="F490" s="83"/>
      <c r="G490" s="18" t="s">
        <v>1158</v>
      </c>
      <c r="H490" s="47">
        <v>0.3</v>
      </c>
      <c r="I490" s="18" t="s">
        <v>1159</v>
      </c>
      <c r="J490" s="82">
        <f t="shared" si="13"/>
        <v>0</v>
      </c>
      <c r="K490" s="9" t="s">
        <v>1161</v>
      </c>
      <c r="L490" s="75"/>
    </row>
    <row r="491" spans="1:12" ht="14.4">
      <c r="A491" s="1"/>
      <c r="B491" s="15"/>
      <c r="C491" s="16"/>
      <c r="D491" s="15"/>
      <c r="E491" s="15"/>
      <c r="F491" s="81"/>
      <c r="G491" s="687"/>
      <c r="H491" s="853" t="s">
        <v>1162</v>
      </c>
      <c r="I491" s="854"/>
      <c r="J491" s="77"/>
    </row>
    <row r="492" spans="1:12" ht="15" thickBot="1">
      <c r="A492" s="1"/>
      <c r="B492" s="9"/>
      <c r="C492" s="9"/>
      <c r="D492" s="9"/>
      <c r="E492" s="9"/>
      <c r="F492" s="78"/>
      <c r="G492" s="9"/>
      <c r="H492" s="855" t="s">
        <v>94</v>
      </c>
      <c r="I492" s="856"/>
      <c r="J492" s="76">
        <f>SUM(J457:J490)</f>
        <v>0</v>
      </c>
      <c r="K492" s="9" t="s">
        <v>1146</v>
      </c>
      <c r="L492" s="48" t="s">
        <v>1019</v>
      </c>
    </row>
    <row r="493" spans="1:12" ht="14.4">
      <c r="A493" s="1"/>
      <c r="B493" s="9"/>
      <c r="C493" s="9"/>
      <c r="D493" s="9"/>
      <c r="E493" s="9"/>
      <c r="F493" s="78"/>
      <c r="G493" s="9"/>
      <c r="H493" s="687"/>
      <c r="I493" s="687"/>
      <c r="J493" s="81"/>
      <c r="K493" s="9"/>
    </row>
    <row r="494" spans="1:12" ht="18.75" customHeight="1">
      <c r="A494" s="7">
        <f>A453+1</f>
        <v>35</v>
      </c>
      <c r="B494" s="1" t="s">
        <v>772</v>
      </c>
    </row>
    <row r="495" spans="1:12" ht="9.6" customHeight="1">
      <c r="A495" s="50"/>
    </row>
    <row r="496" spans="1:12" ht="18.75" customHeight="1">
      <c r="A496" s="50"/>
      <c r="B496" s="858" t="s">
        <v>249</v>
      </c>
      <c r="C496" s="859"/>
      <c r="D496" s="858" t="s">
        <v>111</v>
      </c>
      <c r="E496" s="859"/>
      <c r="F496" s="91" t="s">
        <v>248</v>
      </c>
      <c r="G496" s="33"/>
      <c r="H496" s="92" t="s">
        <v>109</v>
      </c>
      <c r="I496" s="33"/>
      <c r="J496" s="91" t="s">
        <v>3</v>
      </c>
      <c r="K496" s="9"/>
    </row>
    <row r="497" spans="1:12" ht="15" customHeight="1">
      <c r="A497" s="50"/>
      <c r="B497" s="31"/>
      <c r="C497" s="30"/>
      <c r="D497" s="29"/>
      <c r="E497" s="28"/>
      <c r="F497" s="90"/>
      <c r="G497" s="25"/>
      <c r="H497" s="89"/>
      <c r="I497" s="25"/>
      <c r="J497" s="88" t="s">
        <v>646</v>
      </c>
      <c r="K497" s="9"/>
    </row>
    <row r="498" spans="1:12" s="1" customFormat="1" ht="15" customHeight="1">
      <c r="B498" s="21">
        <v>1</v>
      </c>
      <c r="C498" s="20" t="s">
        <v>649</v>
      </c>
      <c r="D498" s="851"/>
      <c r="E498" s="852"/>
      <c r="F498" s="83"/>
      <c r="G498" s="18" t="s">
        <v>744</v>
      </c>
      <c r="H498" s="529">
        <v>0.67100000000000004</v>
      </c>
      <c r="I498" s="33" t="s">
        <v>645</v>
      </c>
      <c r="J498" s="85">
        <f>ROUND(F498*H498,0)</f>
        <v>0</v>
      </c>
      <c r="K498" s="9" t="s">
        <v>197</v>
      </c>
    </row>
    <row r="499" spans="1:12" s="1" customFormat="1" ht="15" customHeight="1">
      <c r="B499" s="21">
        <v>2</v>
      </c>
      <c r="C499" s="20" t="s">
        <v>712</v>
      </c>
      <c r="D499" s="851"/>
      <c r="E499" s="852"/>
      <c r="F499" s="83"/>
      <c r="G499" s="18" t="s">
        <v>744</v>
      </c>
      <c r="H499" s="529">
        <v>0.7</v>
      </c>
      <c r="I499" s="33" t="s">
        <v>645</v>
      </c>
      <c r="J499" s="85">
        <f>ROUND(F499*H499,0)</f>
        <v>0</v>
      </c>
      <c r="K499" s="9" t="s">
        <v>1142</v>
      </c>
    </row>
    <row r="500" spans="1:12" s="1" customFormat="1" ht="15" customHeight="1">
      <c r="B500" s="21">
        <v>3</v>
      </c>
      <c r="C500" s="20" t="s">
        <v>788</v>
      </c>
      <c r="D500" s="851"/>
      <c r="E500" s="852"/>
      <c r="F500" s="83"/>
      <c r="G500" s="18" t="s">
        <v>744</v>
      </c>
      <c r="H500" s="529">
        <v>0.7</v>
      </c>
      <c r="I500" s="33" t="s">
        <v>645</v>
      </c>
      <c r="J500" s="85">
        <f>ROUND(F500*H500,0)</f>
        <v>0</v>
      </c>
      <c r="K500" s="9" t="s">
        <v>1143</v>
      </c>
    </row>
    <row r="501" spans="1:12" s="1" customFormat="1" ht="15" customHeight="1">
      <c r="B501" s="21">
        <v>4</v>
      </c>
      <c r="C501" s="20" t="s">
        <v>832</v>
      </c>
      <c r="D501" s="851"/>
      <c r="E501" s="852"/>
      <c r="F501" s="83"/>
      <c r="G501" s="18" t="s">
        <v>744</v>
      </c>
      <c r="H501" s="529">
        <v>0.7</v>
      </c>
      <c r="I501" s="33" t="s">
        <v>645</v>
      </c>
      <c r="J501" s="85">
        <f>ROUND(F501*H501,0)</f>
        <v>0</v>
      </c>
      <c r="K501" s="9" t="s">
        <v>1144</v>
      </c>
    </row>
    <row r="502" spans="1:12" s="1" customFormat="1" ht="15" customHeight="1" thickBot="1">
      <c r="B502" s="21">
        <v>5</v>
      </c>
      <c r="C502" s="20" t="s">
        <v>969</v>
      </c>
      <c r="D502" s="851"/>
      <c r="E502" s="852"/>
      <c r="F502" s="83"/>
      <c r="G502" s="18" t="s">
        <v>744</v>
      </c>
      <c r="H502" s="529">
        <v>0.7</v>
      </c>
      <c r="I502" s="33" t="s">
        <v>645</v>
      </c>
      <c r="J502" s="85">
        <f>ROUND(F502*H502,0)</f>
        <v>0</v>
      </c>
      <c r="K502" s="9" t="s">
        <v>1145</v>
      </c>
    </row>
    <row r="503" spans="1:12" ht="14.4">
      <c r="A503" s="1"/>
      <c r="B503" s="15"/>
      <c r="C503" s="16"/>
      <c r="D503" s="15"/>
      <c r="E503" s="15"/>
      <c r="F503" s="81"/>
      <c r="G503" s="687"/>
      <c r="H503" s="853" t="s">
        <v>1118</v>
      </c>
      <c r="I503" s="854"/>
      <c r="J503" s="77"/>
    </row>
    <row r="504" spans="1:12" s="1" customFormat="1" ht="15" customHeight="1" thickBot="1">
      <c r="B504" s="9"/>
      <c r="C504" s="9"/>
      <c r="D504" s="9"/>
      <c r="E504" s="9"/>
      <c r="F504" s="12"/>
      <c r="G504" s="9"/>
      <c r="H504" s="855" t="s">
        <v>94</v>
      </c>
      <c r="I504" s="856"/>
      <c r="J504" s="10">
        <f>SUM(J498:J502)</f>
        <v>0</v>
      </c>
      <c r="K504" s="9" t="s">
        <v>1163</v>
      </c>
      <c r="L504" s="1" t="s">
        <v>1019</v>
      </c>
    </row>
    <row r="505" spans="1:12" s="1" customFormat="1" ht="15" customHeight="1">
      <c r="B505" s="9"/>
      <c r="C505" s="9"/>
      <c r="D505" s="9"/>
      <c r="E505" s="9"/>
      <c r="F505" s="12"/>
      <c r="G505" s="9"/>
      <c r="H505" s="687"/>
      <c r="I505" s="687"/>
      <c r="J505" s="14"/>
      <c r="K505" s="9"/>
    </row>
    <row r="506" spans="1:12" ht="18.75" customHeight="1">
      <c r="A506" s="7">
        <f>A494+1</f>
        <v>36</v>
      </c>
      <c r="B506" s="1" t="s">
        <v>875</v>
      </c>
    </row>
    <row r="507" spans="1:12" ht="9.6" customHeight="1">
      <c r="A507" s="50"/>
    </row>
    <row r="508" spans="1:12" ht="18.75" customHeight="1">
      <c r="A508" s="50"/>
      <c r="B508" s="858" t="s">
        <v>249</v>
      </c>
      <c r="C508" s="859"/>
      <c r="D508" s="858" t="s">
        <v>111</v>
      </c>
      <c r="E508" s="859"/>
      <c r="F508" s="91" t="s">
        <v>248</v>
      </c>
      <c r="G508" s="33"/>
      <c r="H508" s="92" t="s">
        <v>109</v>
      </c>
      <c r="I508" s="33"/>
      <c r="J508" s="91" t="s">
        <v>3</v>
      </c>
      <c r="K508" s="9"/>
    </row>
    <row r="509" spans="1:12" ht="15" customHeight="1">
      <c r="A509" s="50"/>
      <c r="B509" s="31"/>
      <c r="C509" s="30"/>
      <c r="D509" s="29"/>
      <c r="E509" s="28"/>
      <c r="F509" s="90"/>
      <c r="G509" s="25"/>
      <c r="H509" s="89"/>
      <c r="I509" s="25"/>
      <c r="J509" s="88" t="s">
        <v>646</v>
      </c>
      <c r="K509" s="9"/>
    </row>
    <row r="510" spans="1:12" s="1" customFormat="1" ht="15" customHeight="1">
      <c r="B510" s="21">
        <v>1</v>
      </c>
      <c r="C510" s="20" t="s">
        <v>788</v>
      </c>
      <c r="D510" s="851"/>
      <c r="E510" s="852"/>
      <c r="F510" s="83"/>
      <c r="G510" s="18" t="s">
        <v>744</v>
      </c>
      <c r="H510" s="529">
        <v>0.5</v>
      </c>
      <c r="I510" s="33" t="s">
        <v>645</v>
      </c>
      <c r="J510" s="85">
        <f>ROUND(F510*H510,0)</f>
        <v>0</v>
      </c>
      <c r="K510" s="9" t="s">
        <v>197</v>
      </c>
    </row>
    <row r="511" spans="1:12" s="1" customFormat="1" ht="15" customHeight="1">
      <c r="B511" s="21">
        <v>2</v>
      </c>
      <c r="C511" s="20" t="s">
        <v>832</v>
      </c>
      <c r="D511" s="851"/>
      <c r="E511" s="852"/>
      <c r="F511" s="83"/>
      <c r="G511" s="18" t="s">
        <v>744</v>
      </c>
      <c r="H511" s="529">
        <v>0.5</v>
      </c>
      <c r="I511" s="33" t="s">
        <v>645</v>
      </c>
      <c r="J511" s="85">
        <f>ROUND(F511*H511,0)</f>
        <v>0</v>
      </c>
      <c r="K511" s="9" t="s">
        <v>1142</v>
      </c>
    </row>
    <row r="512" spans="1:12" s="1" customFormat="1" ht="15" customHeight="1" thickBot="1">
      <c r="B512" s="21">
        <v>3</v>
      </c>
      <c r="C512" s="20" t="s">
        <v>969</v>
      </c>
      <c r="D512" s="851"/>
      <c r="E512" s="852"/>
      <c r="F512" s="83"/>
      <c r="G512" s="18" t="s">
        <v>744</v>
      </c>
      <c r="H512" s="529">
        <v>0.5</v>
      </c>
      <c r="I512" s="33" t="s">
        <v>645</v>
      </c>
      <c r="J512" s="85">
        <f>ROUND(F512*H512,0)</f>
        <v>0</v>
      </c>
      <c r="K512" s="9" t="s">
        <v>1143</v>
      </c>
    </row>
    <row r="513" spans="1:12" ht="14.4">
      <c r="A513" s="1"/>
      <c r="B513" s="15"/>
      <c r="C513" s="16"/>
      <c r="D513" s="15"/>
      <c r="E513" s="15"/>
      <c r="F513" s="81"/>
      <c r="G513" s="687"/>
      <c r="H513" s="853" t="s">
        <v>957</v>
      </c>
      <c r="I513" s="854"/>
      <c r="J513" s="77"/>
    </row>
    <row r="514" spans="1:12" s="1" customFormat="1" ht="15" customHeight="1" thickBot="1">
      <c r="B514" s="9"/>
      <c r="C514" s="9"/>
      <c r="D514" s="9"/>
      <c r="E514" s="9"/>
      <c r="F514" s="12"/>
      <c r="G514" s="9"/>
      <c r="H514" s="855" t="s">
        <v>94</v>
      </c>
      <c r="I514" s="856"/>
      <c r="J514" s="10">
        <f>SUM(J510:J512)</f>
        <v>0</v>
      </c>
      <c r="K514" s="9" t="s">
        <v>1164</v>
      </c>
      <c r="L514" s="1" t="s">
        <v>1019</v>
      </c>
    </row>
    <row r="515" spans="1:12" ht="18.75" customHeight="1" thickBot="1">
      <c r="A515" s="1"/>
      <c r="B515" s="1"/>
      <c r="C515" s="1"/>
      <c r="D515" s="1"/>
      <c r="E515" s="1"/>
      <c r="F515" s="79"/>
      <c r="G515" s="1"/>
      <c r="H515" s="80"/>
      <c r="I515" s="1"/>
      <c r="J515" s="79"/>
    </row>
    <row r="516" spans="1:12" ht="16.2" customHeight="1">
      <c r="A516" s="1"/>
      <c r="B516" s="9"/>
      <c r="C516" s="9"/>
      <c r="D516" s="9"/>
      <c r="E516" s="9"/>
      <c r="F516" s="78"/>
      <c r="G516" s="45"/>
      <c r="H516" s="873" t="s">
        <v>1621</v>
      </c>
      <c r="I516" s="874"/>
      <c r="J516" s="77"/>
    </row>
    <row r="517" spans="1:12" ht="16.2" customHeight="1" thickBot="1">
      <c r="H517" s="871" t="s">
        <v>274</v>
      </c>
      <c r="I517" s="872"/>
      <c r="J517" s="76">
        <f>SUMIF(L7:L514,"*",J7:J514)</f>
        <v>0</v>
      </c>
      <c r="K517" s="48" t="s">
        <v>1165</v>
      </c>
    </row>
    <row r="518" spans="1:12" ht="18.75" customHeight="1" thickBot="1">
      <c r="A518" s="1"/>
      <c r="B518" s="1"/>
      <c r="C518" s="1"/>
      <c r="D518" s="1"/>
      <c r="E518" s="1"/>
      <c r="F518" s="79"/>
      <c r="G518" s="1"/>
      <c r="H518" s="80"/>
      <c r="I518" s="1"/>
      <c r="J518" s="79"/>
    </row>
    <row r="519" spans="1:12" ht="16.2" customHeight="1">
      <c r="A519" s="1"/>
      <c r="B519" s="9"/>
      <c r="C519" s="9"/>
      <c r="D519" s="9"/>
      <c r="E519" s="9"/>
      <c r="F519" s="78"/>
      <c r="G519" s="45"/>
      <c r="H519" s="873" t="s">
        <v>1166</v>
      </c>
      <c r="I519" s="874"/>
      <c r="J519" s="77"/>
    </row>
    <row r="520" spans="1:12" ht="16.2" customHeight="1" thickBot="1">
      <c r="H520" s="871" t="s">
        <v>273</v>
      </c>
      <c r="I520" s="872"/>
      <c r="J520" s="76">
        <f>+●地域振興費・その１!J169+'●地域振興費・その２ '!J241+●地域振興費・その３!J517</f>
        <v>0</v>
      </c>
      <c r="K520" s="9" t="s">
        <v>1167</v>
      </c>
    </row>
  </sheetData>
  <mergeCells count="313">
    <mergeCell ref="I1:K1"/>
    <mergeCell ref="B5:E7"/>
    <mergeCell ref="B12:C12"/>
    <mergeCell ref="D12:E12"/>
    <mergeCell ref="D15:E15"/>
    <mergeCell ref="D16:E16"/>
    <mergeCell ref="D14:E14"/>
    <mergeCell ref="A1:B1"/>
    <mergeCell ref="C1:E1"/>
    <mergeCell ref="B38:C38"/>
    <mergeCell ref="D38:E38"/>
    <mergeCell ref="D40:E40"/>
    <mergeCell ref="D17:E17"/>
    <mergeCell ref="D18:E18"/>
    <mergeCell ref="D23:E23"/>
    <mergeCell ref="D24:E24"/>
    <mergeCell ref="D25:E25"/>
    <mergeCell ref="D26:E26"/>
    <mergeCell ref="D27:E27"/>
    <mergeCell ref="D31:E31"/>
    <mergeCell ref="D28:E28"/>
    <mergeCell ref="D29:E29"/>
    <mergeCell ref="H34:I34"/>
    <mergeCell ref="D30:E30"/>
    <mergeCell ref="D32:E32"/>
    <mergeCell ref="D33:E33"/>
    <mergeCell ref="H35:I35"/>
    <mergeCell ref="D101:E101"/>
    <mergeCell ref="D102:E102"/>
    <mergeCell ref="D77:E77"/>
    <mergeCell ref="D81:E81"/>
    <mergeCell ref="D78:E78"/>
    <mergeCell ref="D79:E79"/>
    <mergeCell ref="D80:E80"/>
    <mergeCell ref="D82:E82"/>
    <mergeCell ref="D72:E72"/>
    <mergeCell ref="D74:E74"/>
    <mergeCell ref="D75:E75"/>
    <mergeCell ref="D76:E76"/>
    <mergeCell ref="D41:E41"/>
    <mergeCell ref="H42:I42"/>
    <mergeCell ref="H43:I43"/>
    <mergeCell ref="D113:E113"/>
    <mergeCell ref="D114:E114"/>
    <mergeCell ref="D115:E115"/>
    <mergeCell ref="D116:E116"/>
    <mergeCell ref="H117:I117"/>
    <mergeCell ref="H118:I118"/>
    <mergeCell ref="B122:E123"/>
    <mergeCell ref="D103:E103"/>
    <mergeCell ref="D104:E104"/>
    <mergeCell ref="D105:E105"/>
    <mergeCell ref="D106:E106"/>
    <mergeCell ref="D110:E110"/>
    <mergeCell ref="D107:E107"/>
    <mergeCell ref="D108:E108"/>
    <mergeCell ref="D109:E109"/>
    <mergeCell ref="D111:E111"/>
    <mergeCell ref="D112:E112"/>
    <mergeCell ref="B218:E220"/>
    <mergeCell ref="H174:I174"/>
    <mergeCell ref="B178:E179"/>
    <mergeCell ref="B184:E186"/>
    <mergeCell ref="B191:C191"/>
    <mergeCell ref="D191:E191"/>
    <mergeCell ref="D193:E193"/>
    <mergeCell ref="D194:E194"/>
    <mergeCell ref="D195:E195"/>
    <mergeCell ref="H196:I196"/>
    <mergeCell ref="H197:I197"/>
    <mergeCell ref="B201:E203"/>
    <mergeCell ref="B208:C208"/>
    <mergeCell ref="D208:E208"/>
    <mergeCell ref="D210:E210"/>
    <mergeCell ref="D211:E211"/>
    <mergeCell ref="D212:E212"/>
    <mergeCell ref="H213:I213"/>
    <mergeCell ref="H214:I214"/>
    <mergeCell ref="B225:C225"/>
    <mergeCell ref="D225:E225"/>
    <mergeCell ref="D227:E227"/>
    <mergeCell ref="D228:E228"/>
    <mergeCell ref="D229:E229"/>
    <mergeCell ref="H230:I230"/>
    <mergeCell ref="H231:I231"/>
    <mergeCell ref="B235:E237"/>
    <mergeCell ref="B242:C242"/>
    <mergeCell ref="D242:E242"/>
    <mergeCell ref="D271:E271"/>
    <mergeCell ref="D244:E244"/>
    <mergeCell ref="D245:E245"/>
    <mergeCell ref="D246:E246"/>
    <mergeCell ref="D247:E247"/>
    <mergeCell ref="D248:E248"/>
    <mergeCell ref="H249:I249"/>
    <mergeCell ref="H250:I250"/>
    <mergeCell ref="B254:E255"/>
    <mergeCell ref="B262:E263"/>
    <mergeCell ref="B268:C268"/>
    <mergeCell ref="D268:E268"/>
    <mergeCell ref="D270:E270"/>
    <mergeCell ref="D285:E285"/>
    <mergeCell ref="H287:I287"/>
    <mergeCell ref="H288:I288"/>
    <mergeCell ref="B293:C293"/>
    <mergeCell ref="D305:E305"/>
    <mergeCell ref="D306:E306"/>
    <mergeCell ref="D307:E307"/>
    <mergeCell ref="D308:E308"/>
    <mergeCell ref="D309:E309"/>
    <mergeCell ref="D293:E293"/>
    <mergeCell ref="D304:E304"/>
    <mergeCell ref="D286:E286"/>
    <mergeCell ref="D310:E310"/>
    <mergeCell ref="D295:E295"/>
    <mergeCell ref="D296:E296"/>
    <mergeCell ref="D297:E297"/>
    <mergeCell ref="D298:E298"/>
    <mergeCell ref="D299:E299"/>
    <mergeCell ref="D303:E303"/>
    <mergeCell ref="D300:E300"/>
    <mergeCell ref="D301:E301"/>
    <mergeCell ref="D302:E302"/>
    <mergeCell ref="B405:C405"/>
    <mergeCell ref="D410:E410"/>
    <mergeCell ref="D349:E349"/>
    <mergeCell ref="D376:E376"/>
    <mergeCell ref="D377:E377"/>
    <mergeCell ref="D379:E379"/>
    <mergeCell ref="B347:C347"/>
    <mergeCell ref="D347:E347"/>
    <mergeCell ref="B370:C370"/>
    <mergeCell ref="D373:E373"/>
    <mergeCell ref="D374:E374"/>
    <mergeCell ref="D375:E375"/>
    <mergeCell ref="B388:C388"/>
    <mergeCell ref="D388:E388"/>
    <mergeCell ref="D390:E390"/>
    <mergeCell ref="D391:E391"/>
    <mergeCell ref="D392:E392"/>
    <mergeCell ref="D393:E393"/>
    <mergeCell ref="D395:E395"/>
    <mergeCell ref="D394:E394"/>
    <mergeCell ref="D396:E396"/>
    <mergeCell ref="D397:E397"/>
    <mergeCell ref="D415:E415"/>
    <mergeCell ref="D416:E416"/>
    <mergeCell ref="D417:E417"/>
    <mergeCell ref="H438:I438"/>
    <mergeCell ref="D338:E338"/>
    <mergeCell ref="D327:E327"/>
    <mergeCell ref="D328:E328"/>
    <mergeCell ref="D329:E329"/>
    <mergeCell ref="D337:E337"/>
    <mergeCell ref="D339:E339"/>
    <mergeCell ref="D331:E331"/>
    <mergeCell ref="D340:E340"/>
    <mergeCell ref="D330:E330"/>
    <mergeCell ref="H439:I439"/>
    <mergeCell ref="D411:E411"/>
    <mergeCell ref="D370:E370"/>
    <mergeCell ref="H366:I366"/>
    <mergeCell ref="D361:E361"/>
    <mergeCell ref="D363:E363"/>
    <mergeCell ref="D364:E364"/>
    <mergeCell ref="D372:E372"/>
    <mergeCell ref="H383:I383"/>
    <mergeCell ref="H384:I384"/>
    <mergeCell ref="D378:E378"/>
    <mergeCell ref="D380:E380"/>
    <mergeCell ref="D381:E381"/>
    <mergeCell ref="D382:E382"/>
    <mergeCell ref="D412:E412"/>
    <mergeCell ref="D413:E413"/>
    <mergeCell ref="D414:E414"/>
    <mergeCell ref="D405:E405"/>
    <mergeCell ref="D407:E407"/>
    <mergeCell ref="D408:E408"/>
    <mergeCell ref="D409:E409"/>
    <mergeCell ref="H399:I399"/>
    <mergeCell ref="H400:I400"/>
    <mergeCell ref="D398:E398"/>
    <mergeCell ref="B48:C48"/>
    <mergeCell ref="D64:E64"/>
    <mergeCell ref="D65:E65"/>
    <mergeCell ref="D66:E66"/>
    <mergeCell ref="H67:I67"/>
    <mergeCell ref="H68:I68"/>
    <mergeCell ref="D58:E58"/>
    <mergeCell ref="D62:E62"/>
    <mergeCell ref="D59:E59"/>
    <mergeCell ref="D60:E60"/>
    <mergeCell ref="D61:E61"/>
    <mergeCell ref="D52:E52"/>
    <mergeCell ref="D53:E53"/>
    <mergeCell ref="D54:E54"/>
    <mergeCell ref="D55:E55"/>
    <mergeCell ref="D56:E56"/>
    <mergeCell ref="D57:E57"/>
    <mergeCell ref="D63:E63"/>
    <mergeCell ref="D48:E48"/>
    <mergeCell ref="D50:E50"/>
    <mergeCell ref="D51:E51"/>
    <mergeCell ref="B72:C72"/>
    <mergeCell ref="D83:E83"/>
    <mergeCell ref="D84:E84"/>
    <mergeCell ref="D85:E85"/>
    <mergeCell ref="D86:E86"/>
    <mergeCell ref="H87:I87"/>
    <mergeCell ref="H88:I88"/>
    <mergeCell ref="B92:E94"/>
    <mergeCell ref="B99:C99"/>
    <mergeCell ref="D99:E99"/>
    <mergeCell ref="B128:E129"/>
    <mergeCell ref="B134:E135"/>
    <mergeCell ref="B140:C140"/>
    <mergeCell ref="D140:E140"/>
    <mergeCell ref="D142:E142"/>
    <mergeCell ref="D143:E143"/>
    <mergeCell ref="H144:I144"/>
    <mergeCell ref="H145:I145"/>
    <mergeCell ref="B148:E149"/>
    <mergeCell ref="B154:C154"/>
    <mergeCell ref="D166:E166"/>
    <mergeCell ref="D167:E167"/>
    <mergeCell ref="D168:E168"/>
    <mergeCell ref="D169:E169"/>
    <mergeCell ref="D170:E170"/>
    <mergeCell ref="D171:E171"/>
    <mergeCell ref="D172:E172"/>
    <mergeCell ref="H173:I173"/>
    <mergeCell ref="D156:E156"/>
    <mergeCell ref="D157:E157"/>
    <mergeCell ref="D158:E158"/>
    <mergeCell ref="D159:E159"/>
    <mergeCell ref="D160:E160"/>
    <mergeCell ref="D164:E164"/>
    <mergeCell ref="D161:E161"/>
    <mergeCell ref="D162:E162"/>
    <mergeCell ref="D163:E163"/>
    <mergeCell ref="D154:E154"/>
    <mergeCell ref="D165:E165"/>
    <mergeCell ref="D272:E272"/>
    <mergeCell ref="H273:I273"/>
    <mergeCell ref="H274:I274"/>
    <mergeCell ref="B278:C278"/>
    <mergeCell ref="D280:E280"/>
    <mergeCell ref="D281:E281"/>
    <mergeCell ref="D282:E282"/>
    <mergeCell ref="D283:E283"/>
    <mergeCell ref="D284:E284"/>
    <mergeCell ref="D278:E278"/>
    <mergeCell ref="D311:E311"/>
    <mergeCell ref="H313:I313"/>
    <mergeCell ref="H314:I314"/>
    <mergeCell ref="B318:C318"/>
    <mergeCell ref="D332:E332"/>
    <mergeCell ref="D333:E333"/>
    <mergeCell ref="D334:E334"/>
    <mergeCell ref="D335:E335"/>
    <mergeCell ref="D336:E336"/>
    <mergeCell ref="D318:E318"/>
    <mergeCell ref="D320:E320"/>
    <mergeCell ref="D321:E321"/>
    <mergeCell ref="D322:E322"/>
    <mergeCell ref="D312:E312"/>
    <mergeCell ref="D323:E323"/>
    <mergeCell ref="D324:E324"/>
    <mergeCell ref="D325:E325"/>
    <mergeCell ref="D326:E326"/>
    <mergeCell ref="H352:I352"/>
    <mergeCell ref="H353:I353"/>
    <mergeCell ref="B357:C357"/>
    <mergeCell ref="D357:E357"/>
    <mergeCell ref="D359:E359"/>
    <mergeCell ref="D360:E360"/>
    <mergeCell ref="D362:E362"/>
    <mergeCell ref="H365:I365"/>
    <mergeCell ref="D350:E350"/>
    <mergeCell ref="D351:E351"/>
    <mergeCell ref="B443:C443"/>
    <mergeCell ref="D443:E443"/>
    <mergeCell ref="D445:E445"/>
    <mergeCell ref="D446:E446"/>
    <mergeCell ref="D447:E447"/>
    <mergeCell ref="D448:E448"/>
    <mergeCell ref="D449:E449"/>
    <mergeCell ref="H450:I450"/>
    <mergeCell ref="H451:I451"/>
    <mergeCell ref="B455:C455"/>
    <mergeCell ref="D455:E455"/>
    <mergeCell ref="H492:I492"/>
    <mergeCell ref="B496:C496"/>
    <mergeCell ref="D496:E496"/>
    <mergeCell ref="D498:E498"/>
    <mergeCell ref="D499:E499"/>
    <mergeCell ref="D500:E500"/>
    <mergeCell ref="D501:E501"/>
    <mergeCell ref="H491:I491"/>
    <mergeCell ref="D502:E502"/>
    <mergeCell ref="H503:I503"/>
    <mergeCell ref="H517:I517"/>
    <mergeCell ref="H519:I519"/>
    <mergeCell ref="H520:I520"/>
    <mergeCell ref="H504:I504"/>
    <mergeCell ref="B508:C508"/>
    <mergeCell ref="D508:E508"/>
    <mergeCell ref="D510:E510"/>
    <mergeCell ref="D511:E511"/>
    <mergeCell ref="D512:E512"/>
    <mergeCell ref="H513:I513"/>
    <mergeCell ref="H514:I514"/>
    <mergeCell ref="H516:I516"/>
  </mergeCells>
  <phoneticPr fontId="2"/>
  <pageMargins left="0.98425196850393704" right="0.59055118110236227" top="0.59055118110236227" bottom="0.59055118110236227" header="0" footer="0"/>
  <pageSetup paperSize="9" scale="67" orientation="portrait" r:id="rId1"/>
  <headerFooter alignWithMargins="0"/>
  <rowBreaks count="9" manualBreakCount="9">
    <brk id="43" max="10" man="1"/>
    <brk id="95" max="10" man="1"/>
    <brk id="145" max="10" man="1"/>
    <brk id="198" max="10" man="1"/>
    <brk id="251" max="10" man="1"/>
    <brk id="289" max="10" man="1"/>
    <brk id="343" max="10" man="1"/>
    <brk id="385" max="10" man="1"/>
    <brk id="440"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41"/>
  <sheetViews>
    <sheetView showOutlineSymbols="0" view="pageBreakPreview" zoomScaleNormal="75" zoomScaleSheetLayoutView="100" workbookViewId="0"/>
  </sheetViews>
  <sheetFormatPr defaultColWidth="12" defaultRowHeight="22.5" customHeight="1"/>
  <cols>
    <col min="1" max="1" width="1.44140625" style="103" customWidth="1"/>
    <col min="2" max="36" width="3" style="103" customWidth="1"/>
    <col min="37" max="37" width="1.6640625" style="103" customWidth="1"/>
    <col min="38" max="16384" width="12" style="103"/>
  </cols>
  <sheetData>
    <row r="1" spans="2:36" ht="12" customHeight="1" thickBot="1"/>
    <row r="2" spans="2:36" ht="22.5" customHeight="1">
      <c r="B2" s="132" t="s">
        <v>344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31"/>
    </row>
    <row r="3" spans="2:36" ht="22.5" customHeight="1">
      <c r="B3" s="130" t="s">
        <v>653</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8"/>
    </row>
    <row r="4" spans="2:36" ht="22.5" customHeight="1">
      <c r="B4" s="110"/>
      <c r="C4" s="109"/>
      <c r="D4" s="109" t="s">
        <v>343</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8"/>
    </row>
    <row r="5" spans="2:36" ht="22.5" customHeight="1">
      <c r="B5" s="110"/>
      <c r="C5" s="109"/>
      <c r="D5" s="113" t="s">
        <v>1551</v>
      </c>
      <c r="E5" s="112"/>
      <c r="F5" s="112"/>
      <c r="G5" s="112"/>
      <c r="H5" s="112"/>
      <c r="I5" s="112"/>
      <c r="J5" s="112"/>
      <c r="K5" s="112"/>
      <c r="L5" s="112"/>
      <c r="M5" s="112"/>
      <c r="N5" s="113" t="s">
        <v>1552</v>
      </c>
      <c r="O5" s="112"/>
      <c r="P5" s="112"/>
      <c r="Q5" s="112"/>
      <c r="R5" s="112"/>
      <c r="S5" s="112"/>
      <c r="T5" s="112"/>
      <c r="U5" s="112"/>
      <c r="V5" s="112"/>
      <c r="W5" s="112"/>
      <c r="X5" s="113" t="s">
        <v>1553</v>
      </c>
      <c r="Y5" s="112"/>
      <c r="Z5" s="112"/>
      <c r="AA5" s="112"/>
      <c r="AB5" s="112"/>
      <c r="AC5" s="112"/>
      <c r="AD5" s="112"/>
      <c r="AE5" s="112"/>
      <c r="AF5" s="112"/>
      <c r="AG5" s="112"/>
      <c r="AH5" s="121"/>
      <c r="AI5" s="109"/>
      <c r="AJ5" s="108"/>
    </row>
    <row r="6" spans="2:36" ht="22.5" customHeight="1">
      <c r="B6" s="110"/>
      <c r="C6" s="109"/>
      <c r="D6" s="991"/>
      <c r="E6" s="992"/>
      <c r="F6" s="992"/>
      <c r="G6" s="992"/>
      <c r="H6" s="992"/>
      <c r="I6" s="992"/>
      <c r="J6" s="111" t="s">
        <v>334</v>
      </c>
      <c r="K6" s="111"/>
      <c r="L6" s="112" t="s">
        <v>342</v>
      </c>
      <c r="M6" s="112"/>
      <c r="N6" s="991"/>
      <c r="O6" s="992"/>
      <c r="P6" s="992"/>
      <c r="Q6" s="992"/>
      <c r="R6" s="992"/>
      <c r="S6" s="992"/>
      <c r="T6" s="111" t="s">
        <v>334</v>
      </c>
      <c r="U6" s="111"/>
      <c r="V6" s="112" t="s">
        <v>341</v>
      </c>
      <c r="W6" s="112"/>
      <c r="X6" s="991"/>
      <c r="Y6" s="992"/>
      <c r="Z6" s="992"/>
      <c r="AA6" s="992"/>
      <c r="AB6" s="992"/>
      <c r="AC6" s="992"/>
      <c r="AD6" s="111" t="s">
        <v>334</v>
      </c>
      <c r="AE6" s="111"/>
      <c r="AF6" s="112" t="s">
        <v>340</v>
      </c>
      <c r="AG6" s="112"/>
      <c r="AH6" s="121"/>
      <c r="AI6" s="109"/>
      <c r="AJ6" s="108"/>
    </row>
    <row r="7" spans="2:36" ht="22.5" customHeight="1">
      <c r="B7" s="110"/>
      <c r="C7" s="109"/>
      <c r="D7" s="111"/>
      <c r="E7" s="111"/>
      <c r="F7" s="111"/>
      <c r="G7" s="111"/>
      <c r="H7" s="111"/>
      <c r="I7" s="111"/>
      <c r="J7" s="111"/>
      <c r="K7" s="111"/>
      <c r="L7" s="111"/>
      <c r="M7" s="111"/>
      <c r="N7" s="113" t="s">
        <v>339</v>
      </c>
      <c r="O7" s="112"/>
      <c r="P7" s="112"/>
      <c r="Q7" s="112"/>
      <c r="R7" s="112"/>
      <c r="S7" s="112"/>
      <c r="T7" s="112"/>
      <c r="U7" s="112"/>
      <c r="V7" s="112"/>
      <c r="W7" s="112"/>
      <c r="X7" s="991"/>
      <c r="Y7" s="992"/>
      <c r="Z7" s="992"/>
      <c r="AA7" s="992"/>
      <c r="AB7" s="992"/>
      <c r="AC7" s="992"/>
      <c r="AD7" s="111" t="s">
        <v>334</v>
      </c>
      <c r="AE7" s="111"/>
      <c r="AF7" s="112" t="s">
        <v>338</v>
      </c>
      <c r="AG7" s="112"/>
      <c r="AH7" s="121"/>
      <c r="AI7" s="109"/>
      <c r="AJ7" s="108"/>
    </row>
    <row r="8" spans="2:36" ht="22.5" customHeight="1">
      <c r="B8" s="110"/>
      <c r="C8" s="109"/>
      <c r="D8" s="109"/>
      <c r="E8" s="109"/>
      <c r="F8" s="109"/>
      <c r="G8" s="109"/>
      <c r="H8" s="109"/>
      <c r="I8" s="109"/>
      <c r="J8" s="109"/>
      <c r="K8" s="109"/>
      <c r="L8" s="109"/>
      <c r="M8" s="109"/>
      <c r="N8" s="111"/>
      <c r="O8" s="111"/>
      <c r="P8" s="111"/>
      <c r="Q8" s="111"/>
      <c r="R8" s="111"/>
      <c r="S8" s="111"/>
      <c r="T8" s="111"/>
      <c r="U8" s="111"/>
      <c r="V8" s="111"/>
      <c r="W8" s="111"/>
      <c r="X8" s="111"/>
      <c r="Y8" s="111"/>
      <c r="Z8" s="111"/>
      <c r="AA8" s="111"/>
      <c r="AB8" s="111"/>
      <c r="AC8" s="111"/>
      <c r="AD8" s="111"/>
      <c r="AE8" s="111"/>
      <c r="AF8" s="111"/>
      <c r="AG8" s="111"/>
      <c r="AH8" s="109"/>
      <c r="AI8" s="109"/>
      <c r="AJ8" s="108"/>
    </row>
    <row r="9" spans="2:36" ht="22.5" customHeight="1">
      <c r="B9" s="110"/>
      <c r="C9" s="109"/>
      <c r="D9" s="109"/>
      <c r="E9" s="109"/>
      <c r="F9" s="109"/>
      <c r="G9" s="109"/>
      <c r="H9" s="109"/>
      <c r="I9" s="109"/>
      <c r="J9" s="109"/>
      <c r="K9" s="109"/>
      <c r="L9" s="109"/>
      <c r="M9" s="109"/>
      <c r="N9" s="114" t="s">
        <v>337</v>
      </c>
      <c r="O9" s="111"/>
      <c r="P9" s="111"/>
      <c r="Q9" s="111"/>
      <c r="R9" s="111"/>
      <c r="S9" s="111"/>
      <c r="T9" s="111"/>
      <c r="U9" s="111"/>
      <c r="V9" s="111"/>
      <c r="W9" s="111"/>
      <c r="X9" s="991"/>
      <c r="Y9" s="992"/>
      <c r="Z9" s="992"/>
      <c r="AA9" s="992"/>
      <c r="AB9" s="992"/>
      <c r="AC9" s="992"/>
      <c r="AD9" s="111" t="s">
        <v>334</v>
      </c>
      <c r="AE9" s="111"/>
      <c r="AF9" s="112" t="s">
        <v>336</v>
      </c>
      <c r="AG9" s="112"/>
      <c r="AH9" s="121"/>
      <c r="AI9" s="109"/>
      <c r="AJ9" s="108"/>
    </row>
    <row r="10" spans="2:36" ht="22.5" customHeight="1">
      <c r="B10" s="110"/>
      <c r="C10" s="109"/>
      <c r="D10" s="109"/>
      <c r="E10" s="109"/>
      <c r="F10" s="109"/>
      <c r="G10" s="109"/>
      <c r="H10" s="109"/>
      <c r="I10" s="109"/>
      <c r="J10" s="109"/>
      <c r="K10" s="109"/>
      <c r="L10" s="109"/>
      <c r="M10" s="109"/>
      <c r="N10" s="111"/>
      <c r="O10" s="111"/>
      <c r="P10" s="111"/>
      <c r="Q10" s="111"/>
      <c r="R10" s="111"/>
      <c r="S10" s="111"/>
      <c r="T10" s="111"/>
      <c r="U10" s="111"/>
      <c r="V10" s="111"/>
      <c r="W10" s="111"/>
      <c r="X10" s="129"/>
      <c r="Y10" s="129"/>
      <c r="Z10" s="109" t="s">
        <v>335</v>
      </c>
      <c r="AA10" s="129"/>
      <c r="AB10" s="129"/>
      <c r="AC10" s="129"/>
      <c r="AD10" s="111"/>
      <c r="AE10" s="111"/>
      <c r="AF10" s="112"/>
      <c r="AG10" s="112"/>
      <c r="AH10" s="109"/>
      <c r="AI10" s="109"/>
      <c r="AJ10" s="108"/>
    </row>
    <row r="11" spans="2:36" ht="22.5" customHeight="1">
      <c r="B11" s="110"/>
      <c r="C11" s="109"/>
      <c r="D11" s="109" t="s">
        <v>1554</v>
      </c>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8"/>
    </row>
    <row r="12" spans="2:36" ht="22.5" customHeight="1">
      <c r="B12" s="110"/>
      <c r="C12" s="109"/>
      <c r="D12" s="991"/>
      <c r="E12" s="992"/>
      <c r="F12" s="992"/>
      <c r="G12" s="992"/>
      <c r="H12" s="992"/>
      <c r="I12" s="992"/>
      <c r="J12" s="992"/>
      <c r="K12" s="992"/>
      <c r="L12" s="992"/>
      <c r="M12" s="111" t="s">
        <v>334</v>
      </c>
      <c r="N12" s="111"/>
      <c r="O12" s="112" t="s">
        <v>333</v>
      </c>
      <c r="P12" s="112"/>
      <c r="Q12" s="121"/>
      <c r="R12" s="114"/>
      <c r="S12" s="111" t="s">
        <v>332</v>
      </c>
      <c r="T12" s="111"/>
      <c r="U12" s="111"/>
      <c r="V12" s="111"/>
      <c r="W12" s="111"/>
      <c r="X12" s="1004"/>
      <c r="Y12" s="1005"/>
      <c r="Z12" s="1005"/>
      <c r="AA12" s="1005"/>
      <c r="AB12" s="1005"/>
      <c r="AC12" s="1005"/>
      <c r="AD12" s="1005"/>
      <c r="AE12" s="1005"/>
      <c r="AF12" s="111"/>
      <c r="AG12" s="111"/>
      <c r="AH12" s="112" t="s">
        <v>331</v>
      </c>
      <c r="AI12" s="128"/>
      <c r="AJ12" s="108"/>
    </row>
    <row r="13" spans="2:36" ht="22.5" customHeight="1">
      <c r="B13" s="110"/>
      <c r="C13" s="109"/>
      <c r="D13" s="111"/>
      <c r="E13" s="111"/>
      <c r="F13" s="111"/>
      <c r="G13" s="111"/>
      <c r="H13" s="111"/>
      <c r="I13" s="111"/>
      <c r="J13" s="111"/>
      <c r="K13" s="111"/>
      <c r="L13" s="111"/>
      <c r="M13" s="111"/>
      <c r="N13" s="111"/>
      <c r="O13" s="111"/>
      <c r="P13" s="111"/>
      <c r="Q13" s="109"/>
      <c r="R13" s="111"/>
      <c r="S13" s="111"/>
      <c r="T13" s="111"/>
      <c r="U13" s="111"/>
      <c r="V13" s="111"/>
      <c r="W13" s="111"/>
      <c r="X13" s="111"/>
      <c r="Y13" s="111"/>
      <c r="Z13" s="111" t="s">
        <v>330</v>
      </c>
      <c r="AA13" s="111"/>
      <c r="AB13" s="111"/>
      <c r="AC13" s="111"/>
      <c r="AD13" s="111"/>
      <c r="AE13" s="111"/>
      <c r="AF13" s="111"/>
      <c r="AG13" s="111"/>
      <c r="AH13" s="111"/>
      <c r="AI13" s="127"/>
      <c r="AJ13" s="108"/>
    </row>
    <row r="14" spans="2:36" ht="22.5" customHeight="1">
      <c r="B14" s="110"/>
      <c r="C14" s="109"/>
      <c r="D14" s="109"/>
      <c r="E14" s="109"/>
      <c r="F14" s="109"/>
      <c r="G14" s="109"/>
      <c r="H14" s="109"/>
      <c r="I14" s="109"/>
      <c r="J14" s="109"/>
      <c r="K14" s="109"/>
      <c r="L14" s="109"/>
      <c r="M14" s="109"/>
      <c r="N14" s="114"/>
      <c r="O14" s="111"/>
      <c r="P14" s="111" t="s">
        <v>329</v>
      </c>
      <c r="Q14" s="111"/>
      <c r="R14" s="111"/>
      <c r="S14" s="111"/>
      <c r="T14" s="111"/>
      <c r="U14" s="111"/>
      <c r="V14" s="111"/>
      <c r="W14" s="111"/>
      <c r="X14" s="991"/>
      <c r="Y14" s="992"/>
      <c r="Z14" s="992"/>
      <c r="AA14" s="992"/>
      <c r="AB14" s="992"/>
      <c r="AC14" s="992"/>
      <c r="AD14" s="992"/>
      <c r="AE14" s="992"/>
      <c r="AF14" s="111"/>
      <c r="AG14" s="111"/>
      <c r="AH14" s="112" t="s">
        <v>328</v>
      </c>
      <c r="AI14" s="126"/>
      <c r="AJ14" s="108"/>
    </row>
    <row r="15" spans="2:36" ht="22.5" customHeight="1" thickBot="1">
      <c r="B15" s="110"/>
      <c r="C15" s="109"/>
      <c r="D15" s="109"/>
      <c r="E15" s="109"/>
      <c r="F15" s="109"/>
      <c r="G15" s="109"/>
      <c r="H15" s="109"/>
      <c r="I15" s="109"/>
      <c r="J15" s="109"/>
      <c r="K15" s="109"/>
      <c r="L15" s="109"/>
      <c r="M15" s="109"/>
      <c r="N15" s="111"/>
      <c r="O15" s="111"/>
      <c r="P15" s="111"/>
      <c r="Q15" s="111"/>
      <c r="R15" s="111"/>
      <c r="S15" s="111"/>
      <c r="T15" s="111"/>
      <c r="U15" s="111"/>
      <c r="V15" s="111"/>
      <c r="W15" s="111"/>
      <c r="X15" s="111"/>
      <c r="Y15" s="111"/>
      <c r="Z15" s="111" t="s">
        <v>327</v>
      </c>
      <c r="AA15" s="111"/>
      <c r="AB15" s="111"/>
      <c r="AC15" s="111"/>
      <c r="AD15" s="111"/>
      <c r="AE15" s="111"/>
      <c r="AF15" s="111"/>
      <c r="AG15" s="111"/>
      <c r="AH15" s="111"/>
      <c r="AI15" s="111"/>
      <c r="AJ15" s="108"/>
    </row>
    <row r="16" spans="2:36" ht="22.5" customHeight="1" thickTop="1">
      <c r="B16" s="110"/>
      <c r="C16" s="109"/>
      <c r="D16" s="113" t="s">
        <v>326</v>
      </c>
      <c r="E16" s="112"/>
      <c r="F16" s="112"/>
      <c r="G16" s="112"/>
      <c r="H16" s="112"/>
      <c r="I16" s="112"/>
      <c r="J16" s="112"/>
      <c r="K16" s="112"/>
      <c r="L16" s="112"/>
      <c r="M16" s="113" t="s">
        <v>325</v>
      </c>
      <c r="N16" s="112"/>
      <c r="O16" s="112"/>
      <c r="P16" s="113" t="s">
        <v>324</v>
      </c>
      <c r="Q16" s="112"/>
      <c r="R16" s="112"/>
      <c r="S16" s="112"/>
      <c r="T16" s="111" t="s">
        <v>323</v>
      </c>
      <c r="U16" s="113" t="s">
        <v>322</v>
      </c>
      <c r="V16" s="112"/>
      <c r="W16" s="112"/>
      <c r="X16" s="112"/>
      <c r="Y16" s="113" t="s">
        <v>321</v>
      </c>
      <c r="Z16" s="112"/>
      <c r="AA16" s="112"/>
      <c r="AB16" s="112"/>
      <c r="AC16" s="112"/>
      <c r="AD16" s="125"/>
      <c r="AE16" s="125" t="s">
        <v>320</v>
      </c>
      <c r="AF16" s="124" t="s">
        <v>319</v>
      </c>
      <c r="AG16" s="123"/>
      <c r="AH16" s="122"/>
      <c r="AI16" s="109"/>
      <c r="AJ16" s="108"/>
    </row>
    <row r="17" spans="1:36" ht="22.5" customHeight="1">
      <c r="B17" s="110"/>
      <c r="C17" s="109"/>
      <c r="D17" s="121"/>
      <c r="E17" s="109"/>
      <c r="F17" s="109"/>
      <c r="G17" s="109"/>
      <c r="H17" s="109"/>
      <c r="I17" s="109"/>
      <c r="J17" s="109"/>
      <c r="K17" s="109"/>
      <c r="L17" s="109"/>
      <c r="M17" s="121"/>
      <c r="N17" s="109"/>
      <c r="O17" s="109" t="s">
        <v>318</v>
      </c>
      <c r="P17" s="120" t="s">
        <v>317</v>
      </c>
      <c r="Q17" s="119"/>
      <c r="R17" s="119"/>
      <c r="S17" s="119"/>
      <c r="T17" s="119"/>
      <c r="U17" s="121"/>
      <c r="V17" s="109"/>
      <c r="W17" s="109"/>
      <c r="X17" s="109" t="s">
        <v>316</v>
      </c>
      <c r="Y17" s="120" t="s">
        <v>315</v>
      </c>
      <c r="Z17" s="119"/>
      <c r="AA17" s="119"/>
      <c r="AB17" s="119"/>
      <c r="AC17" s="119"/>
      <c r="AD17" s="119"/>
      <c r="AE17" s="119"/>
      <c r="AF17" s="118"/>
      <c r="AG17" s="109"/>
      <c r="AH17" s="117" t="s">
        <v>314</v>
      </c>
      <c r="AI17" s="109"/>
      <c r="AJ17" s="108"/>
    </row>
    <row r="18" spans="1:36" ht="22.5" customHeight="1">
      <c r="B18" s="110"/>
      <c r="C18" s="109"/>
      <c r="D18" s="114" t="s">
        <v>313</v>
      </c>
      <c r="E18" s="111"/>
      <c r="F18" s="111"/>
      <c r="G18" s="111"/>
      <c r="H18" s="111"/>
      <c r="I18" s="991"/>
      <c r="J18" s="992"/>
      <c r="K18" s="992"/>
      <c r="L18" s="993"/>
      <c r="M18" s="113"/>
      <c r="N18" s="112"/>
      <c r="O18" s="112"/>
      <c r="P18" s="994"/>
      <c r="Q18" s="995"/>
      <c r="R18" s="995"/>
      <c r="S18" s="995"/>
      <c r="T18" s="996"/>
      <c r="U18" s="113"/>
      <c r="V18" s="112"/>
      <c r="W18" s="112"/>
      <c r="X18" s="112"/>
      <c r="Y18" s="994"/>
      <c r="Z18" s="995"/>
      <c r="AA18" s="995"/>
      <c r="AB18" s="995"/>
      <c r="AC18" s="995"/>
      <c r="AD18" s="995"/>
      <c r="AE18" s="997"/>
      <c r="AF18" s="116" t="s">
        <v>312</v>
      </c>
      <c r="AG18" s="112"/>
      <c r="AH18" s="115"/>
      <c r="AI18" s="109"/>
      <c r="AJ18" s="108"/>
    </row>
    <row r="19" spans="1:36" ht="22.5" customHeight="1">
      <c r="A19" s="109"/>
      <c r="B19" s="110"/>
      <c r="C19" s="109"/>
      <c r="D19" s="114" t="s">
        <v>311</v>
      </c>
      <c r="E19" s="111"/>
      <c r="F19" s="111"/>
      <c r="G19" s="111"/>
      <c r="H19" s="111"/>
      <c r="I19" s="991"/>
      <c r="J19" s="992"/>
      <c r="K19" s="992"/>
      <c r="L19" s="993"/>
      <c r="M19" s="113" t="s">
        <v>511</v>
      </c>
      <c r="N19" s="112"/>
      <c r="O19" s="112"/>
      <c r="P19" s="994"/>
      <c r="Q19" s="995"/>
      <c r="R19" s="995"/>
      <c r="S19" s="995"/>
      <c r="T19" s="996"/>
      <c r="U19" s="113" t="s">
        <v>512</v>
      </c>
      <c r="V19" s="112"/>
      <c r="W19" s="112"/>
      <c r="X19" s="112"/>
      <c r="Y19" s="994"/>
      <c r="Z19" s="995"/>
      <c r="AA19" s="995"/>
      <c r="AB19" s="995"/>
      <c r="AC19" s="995"/>
      <c r="AD19" s="995"/>
      <c r="AE19" s="997"/>
      <c r="AF19" s="998"/>
      <c r="AG19" s="999"/>
      <c r="AH19" s="1000"/>
      <c r="AI19" s="109"/>
      <c r="AJ19" s="108"/>
    </row>
    <row r="20" spans="1:36" ht="22.5" customHeight="1">
      <c r="B20" s="110"/>
      <c r="C20" s="109"/>
      <c r="D20" s="114" t="s">
        <v>310</v>
      </c>
      <c r="E20" s="111"/>
      <c r="F20" s="111"/>
      <c r="G20" s="111"/>
      <c r="H20" s="111"/>
      <c r="I20" s="991"/>
      <c r="J20" s="992"/>
      <c r="K20" s="992"/>
      <c r="L20" s="993"/>
      <c r="M20" s="113" t="s">
        <v>513</v>
      </c>
      <c r="N20" s="112"/>
      <c r="O20" s="112"/>
      <c r="P20" s="994"/>
      <c r="Q20" s="995"/>
      <c r="R20" s="995"/>
      <c r="S20" s="995"/>
      <c r="T20" s="996"/>
      <c r="U20" s="113" t="s">
        <v>514</v>
      </c>
      <c r="V20" s="112"/>
      <c r="W20" s="112"/>
      <c r="X20" s="112"/>
      <c r="Y20" s="994"/>
      <c r="Z20" s="995"/>
      <c r="AA20" s="995"/>
      <c r="AB20" s="995"/>
      <c r="AC20" s="995"/>
      <c r="AD20" s="995"/>
      <c r="AE20" s="997"/>
      <c r="AF20" s="998"/>
      <c r="AG20" s="999"/>
      <c r="AH20" s="1000"/>
      <c r="AI20" s="109"/>
      <c r="AJ20" s="108"/>
    </row>
    <row r="21" spans="1:36" ht="22.5" customHeight="1">
      <c r="B21" s="110"/>
      <c r="C21" s="109"/>
      <c r="D21" s="114" t="s">
        <v>309</v>
      </c>
      <c r="E21" s="111"/>
      <c r="F21" s="111"/>
      <c r="G21" s="111"/>
      <c r="H21" s="111"/>
      <c r="I21" s="991"/>
      <c r="J21" s="992"/>
      <c r="K21" s="992"/>
      <c r="L21" s="993"/>
      <c r="M21" s="113" t="s">
        <v>515</v>
      </c>
      <c r="N21" s="112"/>
      <c r="O21" s="112"/>
      <c r="P21" s="994"/>
      <c r="Q21" s="995"/>
      <c r="R21" s="995"/>
      <c r="S21" s="995"/>
      <c r="T21" s="996"/>
      <c r="U21" s="113" t="s">
        <v>516</v>
      </c>
      <c r="V21" s="112"/>
      <c r="W21" s="112"/>
      <c r="X21" s="112"/>
      <c r="Y21" s="994"/>
      <c r="Z21" s="995"/>
      <c r="AA21" s="995"/>
      <c r="AB21" s="995"/>
      <c r="AC21" s="995"/>
      <c r="AD21" s="995"/>
      <c r="AE21" s="997"/>
      <c r="AF21" s="998"/>
      <c r="AG21" s="999"/>
      <c r="AH21" s="1000"/>
      <c r="AI21" s="109"/>
      <c r="AJ21" s="108"/>
    </row>
    <row r="22" spans="1:36" ht="22.5" customHeight="1">
      <c r="B22" s="110"/>
      <c r="C22" s="109"/>
      <c r="D22" s="114" t="s">
        <v>308</v>
      </c>
      <c r="E22" s="111"/>
      <c r="F22" s="111"/>
      <c r="G22" s="111"/>
      <c r="H22" s="111"/>
      <c r="I22" s="991"/>
      <c r="J22" s="992"/>
      <c r="K22" s="992"/>
      <c r="L22" s="993"/>
      <c r="M22" s="113" t="s">
        <v>517</v>
      </c>
      <c r="N22" s="112"/>
      <c r="O22" s="112"/>
      <c r="P22" s="994"/>
      <c r="Q22" s="995"/>
      <c r="R22" s="995"/>
      <c r="S22" s="995"/>
      <c r="T22" s="996"/>
      <c r="U22" s="113" t="s">
        <v>518</v>
      </c>
      <c r="V22" s="112"/>
      <c r="W22" s="112"/>
      <c r="X22" s="112"/>
      <c r="Y22" s="994"/>
      <c r="Z22" s="995"/>
      <c r="AA22" s="995"/>
      <c r="AB22" s="995"/>
      <c r="AC22" s="995"/>
      <c r="AD22" s="995"/>
      <c r="AE22" s="997"/>
      <c r="AF22" s="998"/>
      <c r="AG22" s="999"/>
      <c r="AH22" s="1000"/>
      <c r="AI22" s="109"/>
      <c r="AJ22" s="108"/>
    </row>
    <row r="23" spans="1:36" ht="22.5" customHeight="1" thickBot="1">
      <c r="B23" s="110"/>
      <c r="C23" s="109"/>
      <c r="D23" s="114" t="s">
        <v>307</v>
      </c>
      <c r="E23" s="111"/>
      <c r="F23" s="111"/>
      <c r="G23" s="111"/>
      <c r="H23" s="111"/>
      <c r="I23" s="991"/>
      <c r="J23" s="992"/>
      <c r="K23" s="992"/>
      <c r="L23" s="993"/>
      <c r="M23" s="113" t="s">
        <v>519</v>
      </c>
      <c r="N23" s="112"/>
      <c r="O23" s="112"/>
      <c r="P23" s="994"/>
      <c r="Q23" s="995"/>
      <c r="R23" s="995"/>
      <c r="S23" s="995"/>
      <c r="T23" s="996"/>
      <c r="U23" s="113" t="s">
        <v>520</v>
      </c>
      <c r="V23" s="112"/>
      <c r="W23" s="112"/>
      <c r="X23" s="112"/>
      <c r="Y23" s="994"/>
      <c r="Z23" s="995"/>
      <c r="AA23" s="995"/>
      <c r="AB23" s="995"/>
      <c r="AC23" s="995"/>
      <c r="AD23" s="995"/>
      <c r="AE23" s="997"/>
      <c r="AF23" s="1001"/>
      <c r="AG23" s="1002"/>
      <c r="AH23" s="1003"/>
      <c r="AI23" s="109"/>
      <c r="AJ23" s="108"/>
    </row>
    <row r="24" spans="1:36" ht="22.5" customHeight="1" thickTop="1">
      <c r="B24" s="110"/>
      <c r="C24" s="109"/>
      <c r="D24" s="111" t="s">
        <v>306</v>
      </c>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09"/>
      <c r="AG24" s="109"/>
      <c r="AH24" s="109"/>
      <c r="AI24" s="109"/>
      <c r="AJ24" s="108"/>
    </row>
    <row r="25" spans="1:36" ht="22.5" customHeight="1">
      <c r="B25" s="110"/>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8"/>
    </row>
    <row r="26" spans="1:36" ht="22.5" customHeight="1">
      <c r="B26" s="110"/>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8"/>
    </row>
    <row r="27" spans="1:36" ht="22.5" customHeight="1">
      <c r="B27" s="110"/>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8"/>
    </row>
    <row r="28" spans="1:36" ht="22.5" customHeight="1">
      <c r="B28" s="110"/>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8"/>
    </row>
    <row r="29" spans="1:36" ht="22.5" customHeight="1">
      <c r="B29" s="110"/>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8"/>
    </row>
    <row r="30" spans="1:36" ht="22.5" customHeight="1">
      <c r="B30" s="110"/>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8"/>
    </row>
    <row r="31" spans="1:36" ht="22.5" customHeight="1">
      <c r="B31" s="110"/>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8"/>
    </row>
    <row r="32" spans="1:36" ht="22.5" customHeight="1">
      <c r="B32" s="110"/>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8"/>
    </row>
    <row r="33" spans="2:36" ht="22.5" customHeight="1">
      <c r="B33" s="110"/>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8"/>
    </row>
    <row r="34" spans="2:36" ht="22.5" customHeight="1">
      <c r="B34" s="110"/>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8"/>
    </row>
    <row r="35" spans="2:36" ht="22.5" customHeight="1">
      <c r="B35" s="110"/>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8"/>
    </row>
    <row r="36" spans="2:36" ht="22.5" customHeight="1">
      <c r="B36" s="110"/>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8"/>
    </row>
    <row r="37" spans="2:36" ht="22.5" customHeight="1">
      <c r="B37" s="110"/>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8"/>
    </row>
    <row r="38" spans="2:36" ht="22.5" customHeight="1">
      <c r="B38" s="110"/>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8"/>
    </row>
    <row r="39" spans="2:36" ht="22.5" customHeight="1">
      <c r="B39" s="110"/>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8"/>
    </row>
    <row r="40" spans="2:36" ht="22.5" customHeight="1" thickBot="1">
      <c r="B40" s="107"/>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5"/>
    </row>
    <row r="41" spans="2:36" ht="13.5" customHeight="1">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row>
  </sheetData>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41"/>
  <sheetViews>
    <sheetView showZeros="0" showOutlineSymbols="0" view="pageBreakPreview" zoomScaleNormal="75" zoomScaleSheetLayoutView="100" workbookViewId="0"/>
  </sheetViews>
  <sheetFormatPr defaultColWidth="12" defaultRowHeight="22.5" customHeight="1"/>
  <cols>
    <col min="1" max="1" width="1.6640625" style="133" customWidth="1"/>
    <col min="2" max="2" width="2.6640625" style="133" customWidth="1"/>
    <col min="3" max="35" width="3" style="133" customWidth="1"/>
    <col min="36" max="36" width="2.6640625" style="133" customWidth="1"/>
    <col min="37" max="37" width="1.6640625" style="133" customWidth="1"/>
    <col min="38" max="16384" width="12" style="133"/>
  </cols>
  <sheetData>
    <row r="1" spans="1:37" ht="11.25" customHeight="1" thickBot="1"/>
    <row r="2" spans="1:37" ht="22.5" customHeight="1">
      <c r="B2" s="205"/>
      <c r="C2" s="204" t="s">
        <v>363</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3"/>
      <c r="AK2" s="134"/>
    </row>
    <row r="3" spans="1:37" ht="22.5" customHeight="1">
      <c r="B3" s="143"/>
      <c r="C3" s="134" t="s">
        <v>362</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8"/>
      <c r="AK3" s="134"/>
    </row>
    <row r="4" spans="1:37" ht="22.5" customHeight="1">
      <c r="B4" s="143"/>
      <c r="C4" s="134" t="s">
        <v>361</v>
      </c>
      <c r="D4" s="134" t="s">
        <v>360</v>
      </c>
      <c r="E4" s="134"/>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138"/>
      <c r="AK4" s="134"/>
    </row>
    <row r="5" spans="1:37" ht="22.5" customHeight="1">
      <c r="B5" s="143"/>
      <c r="C5" s="201" t="s">
        <v>359</v>
      </c>
      <c r="D5" s="178"/>
      <c r="E5" s="178"/>
      <c r="F5" s="178"/>
      <c r="G5" s="178"/>
      <c r="H5" s="178"/>
      <c r="I5" s="178"/>
      <c r="J5" s="178"/>
      <c r="K5" s="199" t="s">
        <v>358</v>
      </c>
      <c r="L5" s="178"/>
      <c r="M5" s="178"/>
      <c r="N5" s="178"/>
      <c r="O5" s="178"/>
      <c r="P5" s="178"/>
      <c r="Q5" s="178"/>
      <c r="R5" s="200" t="s">
        <v>654</v>
      </c>
      <c r="S5" s="199" t="s">
        <v>357</v>
      </c>
      <c r="T5" s="198"/>
      <c r="U5" s="198"/>
      <c r="V5" s="198"/>
      <c r="W5" s="197" t="s">
        <v>1168</v>
      </c>
      <c r="X5" s="196"/>
      <c r="Y5" s="167" t="s">
        <v>655</v>
      </c>
      <c r="Z5" s="167"/>
      <c r="AA5" s="167"/>
      <c r="AB5" s="179"/>
      <c r="AC5" s="179"/>
      <c r="AD5" s="179"/>
      <c r="AE5" s="179"/>
      <c r="AF5" s="179"/>
      <c r="AG5" s="179"/>
      <c r="AH5" s="179"/>
      <c r="AI5" s="195" t="s">
        <v>356</v>
      </c>
      <c r="AJ5" s="194"/>
      <c r="AK5" s="193"/>
    </row>
    <row r="6" spans="1:37" ht="22.5" customHeight="1">
      <c r="B6" s="143"/>
      <c r="C6" s="180"/>
      <c r="D6" s="179"/>
      <c r="E6" s="179"/>
      <c r="F6" s="175" t="s">
        <v>355</v>
      </c>
      <c r="G6" s="192"/>
      <c r="H6" s="179"/>
      <c r="I6" s="179"/>
      <c r="J6" s="179"/>
      <c r="K6" s="159" t="s">
        <v>656</v>
      </c>
      <c r="L6" s="166"/>
      <c r="M6" s="1026"/>
      <c r="N6" s="1027"/>
      <c r="O6" s="1027"/>
      <c r="P6" s="1027"/>
      <c r="Q6" s="1027"/>
      <c r="R6" s="1028"/>
      <c r="S6" s="180"/>
      <c r="T6" s="1031">
        <v>1.2E-2</v>
      </c>
      <c r="U6" s="1032"/>
      <c r="V6" s="1032"/>
      <c r="W6" s="179"/>
      <c r="X6" s="159" t="s">
        <v>656</v>
      </c>
      <c r="Y6" s="688"/>
      <c r="Z6" s="1026">
        <f t="shared" ref="Z6:Z21" si="0">ROUND(M6*T6,0)</f>
        <v>0</v>
      </c>
      <c r="AA6" s="1026"/>
      <c r="AB6" s="1026"/>
      <c r="AC6" s="1026"/>
      <c r="AD6" s="1026"/>
      <c r="AE6" s="1026"/>
      <c r="AF6" s="179" t="s">
        <v>334</v>
      </c>
      <c r="AG6" s="179"/>
      <c r="AH6" s="178"/>
      <c r="AI6" s="191"/>
      <c r="AJ6" s="174"/>
      <c r="AK6" s="158"/>
    </row>
    <row r="7" spans="1:37" ht="22.5" customHeight="1">
      <c r="B7" s="143"/>
      <c r="C7" s="180"/>
      <c r="D7" s="179"/>
      <c r="E7" s="179"/>
      <c r="F7" s="175" t="s">
        <v>354</v>
      </c>
      <c r="G7" s="192"/>
      <c r="H7" s="179"/>
      <c r="I7" s="179"/>
      <c r="J7" s="179"/>
      <c r="K7" s="159" t="s">
        <v>656</v>
      </c>
      <c r="L7" s="166"/>
      <c r="M7" s="1026"/>
      <c r="N7" s="1027"/>
      <c r="O7" s="1027"/>
      <c r="P7" s="1027"/>
      <c r="Q7" s="1027"/>
      <c r="R7" s="1028"/>
      <c r="S7" s="180"/>
      <c r="T7" s="1031">
        <v>2.5999999999999999E-2</v>
      </c>
      <c r="U7" s="1032"/>
      <c r="V7" s="1032"/>
      <c r="W7" s="179"/>
      <c r="X7" s="159" t="s">
        <v>656</v>
      </c>
      <c r="Y7" s="688"/>
      <c r="Z7" s="1026">
        <f t="shared" si="0"/>
        <v>0</v>
      </c>
      <c r="AA7" s="1026"/>
      <c r="AB7" s="1026"/>
      <c r="AC7" s="1026"/>
      <c r="AD7" s="1026"/>
      <c r="AE7" s="1026"/>
      <c r="AF7" s="179" t="s">
        <v>334</v>
      </c>
      <c r="AG7" s="179"/>
      <c r="AH7" s="178"/>
      <c r="AI7" s="191"/>
      <c r="AJ7" s="174"/>
      <c r="AK7" s="158"/>
    </row>
    <row r="8" spans="1:37" ht="22.5" customHeight="1">
      <c r="B8" s="143"/>
      <c r="C8" s="180"/>
      <c r="D8" s="179"/>
      <c r="E8" s="179"/>
      <c r="F8" s="175">
        <v>10</v>
      </c>
      <c r="G8" s="192"/>
      <c r="H8" s="179"/>
      <c r="I8" s="179"/>
      <c r="J8" s="179"/>
      <c r="K8" s="159" t="s">
        <v>656</v>
      </c>
      <c r="L8" s="166"/>
      <c r="M8" s="1026"/>
      <c r="N8" s="1027"/>
      <c r="O8" s="1027"/>
      <c r="P8" s="1027"/>
      <c r="Q8" s="1027"/>
      <c r="R8" s="1028"/>
      <c r="S8" s="180"/>
      <c r="T8" s="1031">
        <v>2.5000000000000001E-2</v>
      </c>
      <c r="U8" s="1032"/>
      <c r="V8" s="1032"/>
      <c r="W8" s="179"/>
      <c r="X8" s="159" t="s">
        <v>656</v>
      </c>
      <c r="Y8" s="688"/>
      <c r="Z8" s="1026">
        <f t="shared" si="0"/>
        <v>0</v>
      </c>
      <c r="AA8" s="1026"/>
      <c r="AB8" s="1026"/>
      <c r="AC8" s="1026"/>
      <c r="AD8" s="1026"/>
      <c r="AE8" s="1026"/>
      <c r="AF8" s="179" t="s">
        <v>334</v>
      </c>
      <c r="AG8" s="179"/>
      <c r="AH8" s="178"/>
      <c r="AI8" s="183"/>
      <c r="AJ8" s="174"/>
      <c r="AK8" s="158"/>
    </row>
    <row r="9" spans="1:37" ht="22.5" customHeight="1">
      <c r="B9" s="143"/>
      <c r="C9" s="180"/>
      <c r="D9" s="179"/>
      <c r="E9" s="179"/>
      <c r="F9" s="175">
        <v>11</v>
      </c>
      <c r="G9" s="175"/>
      <c r="H9" s="179"/>
      <c r="I9" s="179"/>
      <c r="J9" s="179"/>
      <c r="K9" s="159" t="s">
        <v>656</v>
      </c>
      <c r="L9" s="166"/>
      <c r="M9" s="1026"/>
      <c r="N9" s="1027"/>
      <c r="O9" s="1027"/>
      <c r="P9" s="1027"/>
      <c r="Q9" s="1027"/>
      <c r="R9" s="1028"/>
      <c r="S9" s="180"/>
      <c r="T9" s="1031">
        <v>2.5999999999999999E-2</v>
      </c>
      <c r="U9" s="1032"/>
      <c r="V9" s="1032"/>
      <c r="W9" s="179"/>
      <c r="X9" s="159" t="s">
        <v>656</v>
      </c>
      <c r="Y9" s="688"/>
      <c r="Z9" s="1026">
        <f t="shared" si="0"/>
        <v>0</v>
      </c>
      <c r="AA9" s="1026"/>
      <c r="AB9" s="1026"/>
      <c r="AC9" s="1026"/>
      <c r="AD9" s="1026"/>
      <c r="AE9" s="1026"/>
      <c r="AF9" s="179" t="s">
        <v>334</v>
      </c>
      <c r="AG9" s="179"/>
      <c r="AH9" s="178"/>
      <c r="AI9" s="191"/>
      <c r="AJ9" s="174"/>
      <c r="AK9" s="158"/>
    </row>
    <row r="10" spans="1:37" ht="22.5" customHeight="1">
      <c r="B10" s="143"/>
      <c r="C10" s="180"/>
      <c r="D10" s="179"/>
      <c r="E10" s="179"/>
      <c r="F10" s="190">
        <v>12</v>
      </c>
      <c r="G10" s="175"/>
      <c r="H10" s="179"/>
      <c r="I10" s="179"/>
      <c r="J10" s="179"/>
      <c r="K10" s="159" t="s">
        <v>656</v>
      </c>
      <c r="L10" s="166"/>
      <c r="M10" s="1026"/>
      <c r="N10" s="1027"/>
      <c r="O10" s="1027"/>
      <c r="P10" s="1027"/>
      <c r="Q10" s="1027"/>
      <c r="R10" s="1028"/>
      <c r="S10" s="180"/>
      <c r="T10" s="1031">
        <v>2.5000000000000001E-2</v>
      </c>
      <c r="U10" s="1032"/>
      <c r="V10" s="1032"/>
      <c r="W10" s="179"/>
      <c r="X10" s="159" t="s">
        <v>656</v>
      </c>
      <c r="Y10" s="688"/>
      <c r="Z10" s="1026">
        <f t="shared" si="0"/>
        <v>0</v>
      </c>
      <c r="AA10" s="1026"/>
      <c r="AB10" s="1026"/>
      <c r="AC10" s="1026"/>
      <c r="AD10" s="1026"/>
      <c r="AE10" s="1026"/>
      <c r="AF10" s="179" t="s">
        <v>334</v>
      </c>
      <c r="AG10" s="179"/>
      <c r="AH10" s="178"/>
      <c r="AI10" s="191"/>
      <c r="AJ10" s="174"/>
      <c r="AK10" s="158"/>
    </row>
    <row r="11" spans="1:37" ht="22.5" customHeight="1">
      <c r="B11" s="143"/>
      <c r="C11" s="188"/>
      <c r="D11" s="176"/>
      <c r="E11" s="176"/>
      <c r="F11" s="175">
        <v>13</v>
      </c>
      <c r="G11" s="190"/>
      <c r="H11" s="176"/>
      <c r="I11" s="176"/>
      <c r="J11" s="176"/>
      <c r="K11" s="187" t="s">
        <v>656</v>
      </c>
      <c r="L11" s="189"/>
      <c r="M11" s="1033"/>
      <c r="N11" s="1033"/>
      <c r="O11" s="1033"/>
      <c r="P11" s="1033"/>
      <c r="Q11" s="1033"/>
      <c r="R11" s="1035"/>
      <c r="S11" s="188"/>
      <c r="T11" s="1031">
        <v>2.9000000000000001E-2</v>
      </c>
      <c r="U11" s="1032"/>
      <c r="V11" s="1032"/>
      <c r="W11" s="176"/>
      <c r="X11" s="187" t="s">
        <v>656</v>
      </c>
      <c r="Y11" s="171"/>
      <c r="Z11" s="1033">
        <f t="shared" si="0"/>
        <v>0</v>
      </c>
      <c r="AA11" s="1033"/>
      <c r="AB11" s="1033"/>
      <c r="AC11" s="1033"/>
      <c r="AD11" s="1033"/>
      <c r="AE11" s="1033"/>
      <c r="AF11" s="176" t="s">
        <v>334</v>
      </c>
      <c r="AG11" s="176"/>
      <c r="AH11" s="186"/>
      <c r="AI11" s="185"/>
      <c r="AJ11" s="174"/>
      <c r="AK11" s="158"/>
    </row>
    <row r="12" spans="1:37" ht="22.5" customHeight="1">
      <c r="B12" s="143"/>
      <c r="C12" s="180"/>
      <c r="D12" s="179"/>
      <c r="E12" s="179"/>
      <c r="F12" s="175">
        <v>14</v>
      </c>
      <c r="G12" s="175"/>
      <c r="H12" s="179"/>
      <c r="I12" s="179"/>
      <c r="J12" s="179"/>
      <c r="K12" s="159" t="s">
        <v>656</v>
      </c>
      <c r="L12" s="166"/>
      <c r="M12" s="1026"/>
      <c r="N12" s="1027"/>
      <c r="O12" s="1027"/>
      <c r="P12" s="1027"/>
      <c r="Q12" s="1027"/>
      <c r="R12" s="1028"/>
      <c r="S12" s="180"/>
      <c r="T12" s="1031">
        <v>2.8000000000000001E-2</v>
      </c>
      <c r="U12" s="1032"/>
      <c r="V12" s="1032"/>
      <c r="W12" s="179"/>
      <c r="X12" s="159" t="s">
        <v>656</v>
      </c>
      <c r="Y12" s="688"/>
      <c r="Z12" s="1026">
        <f t="shared" si="0"/>
        <v>0</v>
      </c>
      <c r="AA12" s="1026"/>
      <c r="AB12" s="1026"/>
      <c r="AC12" s="1026"/>
      <c r="AD12" s="1026"/>
      <c r="AE12" s="1026"/>
      <c r="AF12" s="179" t="s">
        <v>334</v>
      </c>
      <c r="AG12" s="179"/>
      <c r="AH12" s="184"/>
      <c r="AI12" s="183"/>
      <c r="AJ12" s="174"/>
      <c r="AK12" s="158"/>
    </row>
    <row r="13" spans="1:37" ht="22.5" customHeight="1">
      <c r="B13" s="143"/>
      <c r="C13" s="180"/>
      <c r="D13" s="179"/>
      <c r="E13" s="179"/>
      <c r="F13" s="175">
        <v>15</v>
      </c>
      <c r="G13" s="175"/>
      <c r="H13" s="179"/>
      <c r="I13" s="179"/>
      <c r="J13" s="179"/>
      <c r="K13" s="159" t="s">
        <v>656</v>
      </c>
      <c r="L13" s="166"/>
      <c r="M13" s="1026"/>
      <c r="N13" s="1027"/>
      <c r="O13" s="1027"/>
      <c r="P13" s="1027"/>
      <c r="Q13" s="1027"/>
      <c r="R13" s="1028"/>
      <c r="S13" s="180"/>
      <c r="T13" s="1031">
        <v>3.3000000000000002E-2</v>
      </c>
      <c r="U13" s="1032"/>
      <c r="V13" s="1032"/>
      <c r="W13" s="179"/>
      <c r="X13" s="159" t="s">
        <v>656</v>
      </c>
      <c r="Y13" s="688"/>
      <c r="Z13" s="1026">
        <f t="shared" si="0"/>
        <v>0</v>
      </c>
      <c r="AA13" s="1026"/>
      <c r="AB13" s="1026"/>
      <c r="AC13" s="1026"/>
      <c r="AD13" s="1026"/>
      <c r="AE13" s="1026"/>
      <c r="AF13" s="179" t="s">
        <v>334</v>
      </c>
      <c r="AG13" s="179"/>
      <c r="AH13" s="178"/>
      <c r="AI13" s="182"/>
      <c r="AJ13" s="174"/>
      <c r="AK13" s="158"/>
    </row>
    <row r="14" spans="1:37" ht="22.5" customHeight="1">
      <c r="A14" s="134"/>
      <c r="B14" s="143"/>
      <c r="C14" s="180"/>
      <c r="D14" s="179"/>
      <c r="E14" s="179"/>
      <c r="F14" s="175">
        <v>16</v>
      </c>
      <c r="G14" s="175"/>
      <c r="H14" s="179"/>
      <c r="I14" s="179"/>
      <c r="J14" s="179"/>
      <c r="K14" s="159" t="s">
        <v>656</v>
      </c>
      <c r="L14" s="166"/>
      <c r="M14" s="1026"/>
      <c r="N14" s="1027"/>
      <c r="O14" s="1027"/>
      <c r="P14" s="1027"/>
      <c r="Q14" s="1027"/>
      <c r="R14" s="1028"/>
      <c r="S14" s="180"/>
      <c r="T14" s="1031">
        <v>3.3000000000000002E-2</v>
      </c>
      <c r="U14" s="1032"/>
      <c r="V14" s="1032"/>
      <c r="W14" s="179"/>
      <c r="X14" s="159" t="s">
        <v>656</v>
      </c>
      <c r="Y14" s="688"/>
      <c r="Z14" s="1026">
        <f t="shared" si="0"/>
        <v>0</v>
      </c>
      <c r="AA14" s="1026"/>
      <c r="AB14" s="1026"/>
      <c r="AC14" s="1026"/>
      <c r="AD14" s="1026"/>
      <c r="AE14" s="1026"/>
      <c r="AF14" s="179" t="s">
        <v>334</v>
      </c>
      <c r="AG14" s="179"/>
      <c r="AH14" s="178"/>
      <c r="AI14" s="181"/>
      <c r="AJ14" s="174"/>
      <c r="AK14" s="158"/>
    </row>
    <row r="15" spans="1:37" ht="22.5" customHeight="1">
      <c r="B15" s="143"/>
      <c r="C15" s="180"/>
      <c r="D15" s="179"/>
      <c r="E15" s="179"/>
      <c r="F15" s="175">
        <v>17</v>
      </c>
      <c r="G15" s="175"/>
      <c r="H15" s="179"/>
      <c r="I15" s="179"/>
      <c r="J15" s="179"/>
      <c r="K15" s="159" t="s">
        <v>656</v>
      </c>
      <c r="L15" s="166"/>
      <c r="M15" s="1026"/>
      <c r="N15" s="1027"/>
      <c r="O15" s="1027"/>
      <c r="P15" s="1027"/>
      <c r="Q15" s="1027"/>
      <c r="R15" s="1028"/>
      <c r="S15" s="180"/>
      <c r="T15" s="1031">
        <v>2.9000000000000001E-2</v>
      </c>
      <c r="U15" s="1032"/>
      <c r="V15" s="1032"/>
      <c r="W15" s="179"/>
      <c r="X15" s="159" t="s">
        <v>656</v>
      </c>
      <c r="Y15" s="688"/>
      <c r="Z15" s="1026">
        <f t="shared" si="0"/>
        <v>0</v>
      </c>
      <c r="AA15" s="1026"/>
      <c r="AB15" s="1026"/>
      <c r="AC15" s="1026"/>
      <c r="AD15" s="1026"/>
      <c r="AE15" s="1026"/>
      <c r="AF15" s="179" t="s">
        <v>334</v>
      </c>
      <c r="AG15" s="179"/>
      <c r="AH15" s="178"/>
      <c r="AI15" s="177"/>
      <c r="AJ15" s="174"/>
      <c r="AK15" s="158"/>
    </row>
    <row r="16" spans="1:37" ht="22.5" customHeight="1">
      <c r="B16" s="143"/>
      <c r="C16" s="152"/>
      <c r="D16" s="176"/>
      <c r="E16" s="151"/>
      <c r="F16" s="169">
        <v>18</v>
      </c>
      <c r="G16" s="175"/>
      <c r="H16" s="151"/>
      <c r="I16" s="151"/>
      <c r="J16" s="151"/>
      <c r="K16" s="159" t="s">
        <v>656</v>
      </c>
      <c r="L16" s="166"/>
      <c r="M16" s="1026"/>
      <c r="N16" s="1027"/>
      <c r="O16" s="1027"/>
      <c r="P16" s="1027"/>
      <c r="Q16" s="1027"/>
      <c r="R16" s="1028"/>
      <c r="S16" s="160"/>
      <c r="T16" s="1031">
        <v>2.7E-2</v>
      </c>
      <c r="U16" s="1032"/>
      <c r="V16" s="1032"/>
      <c r="W16" s="151"/>
      <c r="X16" s="159" t="s">
        <v>656</v>
      </c>
      <c r="Y16" s="688"/>
      <c r="Z16" s="1026">
        <f t="shared" si="0"/>
        <v>0</v>
      </c>
      <c r="AA16" s="1026"/>
      <c r="AB16" s="1026"/>
      <c r="AC16" s="1026"/>
      <c r="AD16" s="1026"/>
      <c r="AE16" s="1026"/>
      <c r="AF16" s="151" t="s">
        <v>334</v>
      </c>
      <c r="AG16" s="151"/>
      <c r="AH16" s="150"/>
      <c r="AI16" s="149"/>
      <c r="AJ16" s="174"/>
      <c r="AK16" s="158"/>
    </row>
    <row r="17" spans="2:37" ht="22.5" customHeight="1">
      <c r="B17" s="143"/>
      <c r="C17" s="165"/>
      <c r="D17" s="167"/>
      <c r="E17" s="167"/>
      <c r="F17" s="169">
        <v>19</v>
      </c>
      <c r="G17" s="168"/>
      <c r="H17" s="167"/>
      <c r="I17" s="167"/>
      <c r="J17" s="167"/>
      <c r="K17" s="159" t="s">
        <v>656</v>
      </c>
      <c r="L17" s="166"/>
      <c r="M17" s="1026"/>
      <c r="N17" s="1027"/>
      <c r="O17" s="1027"/>
      <c r="P17" s="1027"/>
      <c r="Q17" s="1027"/>
      <c r="R17" s="1028"/>
      <c r="S17" s="165"/>
      <c r="T17" s="1031">
        <v>3.2000000000000001E-2</v>
      </c>
      <c r="U17" s="1032"/>
      <c r="V17" s="1032"/>
      <c r="W17" s="164"/>
      <c r="X17" s="159" t="s">
        <v>656</v>
      </c>
      <c r="Y17" s="688"/>
      <c r="Z17" s="1026">
        <f t="shared" si="0"/>
        <v>0</v>
      </c>
      <c r="AA17" s="1026"/>
      <c r="AB17" s="1026"/>
      <c r="AC17" s="1026"/>
      <c r="AD17" s="1026"/>
      <c r="AE17" s="1026"/>
      <c r="AF17" s="151" t="s">
        <v>71</v>
      </c>
      <c r="AG17" s="151"/>
      <c r="AH17" s="151"/>
      <c r="AI17" s="173"/>
      <c r="AJ17" s="138"/>
      <c r="AK17" s="134"/>
    </row>
    <row r="18" spans="2:37" ht="22.5" customHeight="1">
      <c r="B18" s="143"/>
      <c r="C18" s="165"/>
      <c r="D18" s="167"/>
      <c r="E18" s="167"/>
      <c r="F18" s="169">
        <v>20</v>
      </c>
      <c r="G18" s="168"/>
      <c r="H18" s="167"/>
      <c r="I18" s="167"/>
      <c r="J18" s="167"/>
      <c r="K18" s="159" t="s">
        <v>656</v>
      </c>
      <c r="L18" s="166"/>
      <c r="M18" s="1026"/>
      <c r="N18" s="1027"/>
      <c r="O18" s="1027"/>
      <c r="P18" s="1027"/>
      <c r="Q18" s="1027"/>
      <c r="R18" s="1028"/>
      <c r="S18" s="165"/>
      <c r="T18" s="1031">
        <v>3.2000000000000001E-2</v>
      </c>
      <c r="U18" s="1032"/>
      <c r="V18" s="1032"/>
      <c r="W18" s="164"/>
      <c r="X18" s="172" t="s">
        <v>656</v>
      </c>
      <c r="Y18" s="171"/>
      <c r="Z18" s="1033">
        <f t="shared" si="0"/>
        <v>0</v>
      </c>
      <c r="AA18" s="1033"/>
      <c r="AB18" s="1033"/>
      <c r="AC18" s="1033"/>
      <c r="AD18" s="1033"/>
      <c r="AE18" s="1033"/>
      <c r="AF18" s="170" t="s">
        <v>71</v>
      </c>
      <c r="AG18" s="170"/>
      <c r="AH18" s="170"/>
      <c r="AI18" s="161"/>
      <c r="AJ18" s="138"/>
      <c r="AK18" s="134"/>
    </row>
    <row r="19" spans="2:37" ht="22.5" customHeight="1">
      <c r="B19" s="143"/>
      <c r="C19" s="165"/>
      <c r="D19" s="167"/>
      <c r="E19" s="167"/>
      <c r="F19" s="169">
        <v>21</v>
      </c>
      <c r="G19" s="168"/>
      <c r="H19" s="167"/>
      <c r="I19" s="167"/>
      <c r="J19" s="167"/>
      <c r="K19" s="159" t="s">
        <v>656</v>
      </c>
      <c r="L19" s="166"/>
      <c r="M19" s="1026"/>
      <c r="N19" s="1027"/>
      <c r="O19" s="1027"/>
      <c r="P19" s="1027"/>
      <c r="Q19" s="1027"/>
      <c r="R19" s="1028"/>
      <c r="S19" s="165"/>
      <c r="T19" s="1031">
        <v>3.2000000000000001E-2</v>
      </c>
      <c r="U19" s="1032"/>
      <c r="V19" s="1032"/>
      <c r="W19" s="164"/>
      <c r="X19" s="298" t="s">
        <v>656</v>
      </c>
      <c r="Y19" s="689"/>
      <c r="Z19" s="1034">
        <f>ROUND(M19*T19,0)</f>
        <v>0</v>
      </c>
      <c r="AA19" s="1034"/>
      <c r="AB19" s="1034"/>
      <c r="AC19" s="1034"/>
      <c r="AD19" s="1034"/>
      <c r="AE19" s="1034"/>
      <c r="AF19" s="151" t="s">
        <v>71</v>
      </c>
      <c r="AG19" s="151"/>
      <c r="AH19" s="151"/>
      <c r="AI19" s="173"/>
      <c r="AJ19" s="138"/>
      <c r="AK19" s="134"/>
    </row>
    <row r="20" spans="2:37" ht="22.5" customHeight="1">
      <c r="B20" s="143"/>
      <c r="C20" s="165"/>
      <c r="D20" s="167"/>
      <c r="E20" s="167"/>
      <c r="F20" s="169">
        <v>22</v>
      </c>
      <c r="G20" s="168"/>
      <c r="H20" s="167"/>
      <c r="I20" s="167"/>
      <c r="J20" s="167"/>
      <c r="K20" s="159" t="s">
        <v>656</v>
      </c>
      <c r="L20" s="166"/>
      <c r="M20" s="1026"/>
      <c r="N20" s="1027"/>
      <c r="O20" s="1027"/>
      <c r="P20" s="1027"/>
      <c r="Q20" s="1027"/>
      <c r="R20" s="1028"/>
      <c r="S20" s="165"/>
      <c r="T20" s="1031">
        <v>3.2000000000000001E-2</v>
      </c>
      <c r="U20" s="1032"/>
      <c r="V20" s="1032"/>
      <c r="W20" s="164"/>
      <c r="X20" s="163" t="s">
        <v>656</v>
      </c>
      <c r="Y20" s="162"/>
      <c r="Z20" s="1025">
        <f>ROUND(M20*T20,0)</f>
        <v>0</v>
      </c>
      <c r="AA20" s="1025"/>
      <c r="AB20" s="1025"/>
      <c r="AC20" s="1025"/>
      <c r="AD20" s="1025"/>
      <c r="AE20" s="1025"/>
      <c r="AF20" s="151" t="s">
        <v>71</v>
      </c>
      <c r="AG20" s="151"/>
      <c r="AH20" s="151"/>
      <c r="AI20" s="161"/>
      <c r="AJ20" s="138"/>
      <c r="AK20" s="134"/>
    </row>
    <row r="21" spans="2:37" ht="22.5" customHeight="1">
      <c r="B21" s="143"/>
      <c r="C21" s="165"/>
      <c r="D21" s="167"/>
      <c r="E21" s="167"/>
      <c r="F21" s="169">
        <v>23</v>
      </c>
      <c r="G21" s="168"/>
      <c r="H21" s="167"/>
      <c r="I21" s="167"/>
      <c r="J21" s="167"/>
      <c r="K21" s="159" t="s">
        <v>656</v>
      </c>
      <c r="L21" s="166"/>
      <c r="M21" s="1026"/>
      <c r="N21" s="1027"/>
      <c r="O21" s="1027"/>
      <c r="P21" s="1027"/>
      <c r="Q21" s="1027"/>
      <c r="R21" s="1028"/>
      <c r="S21" s="165"/>
      <c r="T21" s="1031">
        <v>3.1E-2</v>
      </c>
      <c r="U21" s="1032"/>
      <c r="V21" s="1032"/>
      <c r="W21" s="164"/>
      <c r="X21" s="163" t="s">
        <v>656</v>
      </c>
      <c r="Y21" s="162"/>
      <c r="Z21" s="1025">
        <f t="shared" si="0"/>
        <v>0</v>
      </c>
      <c r="AA21" s="1025"/>
      <c r="AB21" s="1025"/>
      <c r="AC21" s="1025"/>
      <c r="AD21" s="1025"/>
      <c r="AE21" s="1025"/>
      <c r="AF21" s="151" t="s">
        <v>71</v>
      </c>
      <c r="AG21" s="151"/>
      <c r="AH21" s="151"/>
      <c r="AI21" s="161"/>
      <c r="AJ21" s="138"/>
      <c r="AK21" s="134"/>
    </row>
    <row r="22" spans="2:37" ht="22.5" customHeight="1">
      <c r="B22" s="143"/>
      <c r="C22" s="165"/>
      <c r="D22" s="167"/>
      <c r="E22" s="167"/>
      <c r="F22" s="169">
        <v>24</v>
      </c>
      <c r="G22" s="168"/>
      <c r="H22" s="167"/>
      <c r="I22" s="167"/>
      <c r="J22" s="167"/>
      <c r="K22" s="159" t="s">
        <v>656</v>
      </c>
      <c r="L22" s="166"/>
      <c r="M22" s="1026"/>
      <c r="N22" s="1027"/>
      <c r="O22" s="1027"/>
      <c r="P22" s="1027"/>
      <c r="Q22" s="1027"/>
      <c r="R22" s="1028"/>
      <c r="S22" s="165"/>
      <c r="T22" s="1031">
        <v>2.5000000000000001E-2</v>
      </c>
      <c r="U22" s="1032"/>
      <c r="V22" s="1032"/>
      <c r="W22" s="164"/>
      <c r="X22" s="163" t="s">
        <v>656</v>
      </c>
      <c r="Y22" s="162"/>
      <c r="Z22" s="1025">
        <f>ROUND(M22*T22,0)</f>
        <v>0</v>
      </c>
      <c r="AA22" s="1025"/>
      <c r="AB22" s="1025"/>
      <c r="AC22" s="1025"/>
      <c r="AD22" s="1025"/>
      <c r="AE22" s="1025"/>
      <c r="AF22" s="151" t="s">
        <v>71</v>
      </c>
      <c r="AG22" s="151"/>
      <c r="AH22" s="151"/>
      <c r="AI22" s="161"/>
      <c r="AJ22" s="138"/>
      <c r="AK22" s="134"/>
    </row>
    <row r="23" spans="2:37" ht="22.5" customHeight="1">
      <c r="B23" s="143"/>
      <c r="C23" s="165"/>
      <c r="D23" s="167"/>
      <c r="E23" s="167"/>
      <c r="F23" s="169">
        <v>25</v>
      </c>
      <c r="G23" s="168"/>
      <c r="H23" s="167"/>
      <c r="I23" s="167"/>
      <c r="J23" s="167"/>
      <c r="K23" s="159" t="s">
        <v>656</v>
      </c>
      <c r="L23" s="166"/>
      <c r="M23" s="1026"/>
      <c r="N23" s="1027"/>
      <c r="O23" s="1027"/>
      <c r="P23" s="1027"/>
      <c r="Q23" s="1027"/>
      <c r="R23" s="1028"/>
      <c r="S23" s="165"/>
      <c r="T23" s="1031">
        <v>2.5000000000000001E-2</v>
      </c>
      <c r="U23" s="1032"/>
      <c r="V23" s="1032"/>
      <c r="W23" s="164"/>
      <c r="X23" s="163" t="s">
        <v>656</v>
      </c>
      <c r="Y23" s="162"/>
      <c r="Z23" s="1025">
        <f>ROUND(M23*T23,0)</f>
        <v>0</v>
      </c>
      <c r="AA23" s="1025"/>
      <c r="AB23" s="1025"/>
      <c r="AC23" s="1025"/>
      <c r="AD23" s="1025"/>
      <c r="AE23" s="1025"/>
      <c r="AF23" s="151" t="s">
        <v>71</v>
      </c>
      <c r="AG23" s="151"/>
      <c r="AH23" s="151"/>
      <c r="AI23" s="161"/>
      <c r="AJ23" s="138"/>
      <c r="AK23" s="134"/>
    </row>
    <row r="24" spans="2:37" ht="22.5" customHeight="1">
      <c r="B24" s="143"/>
      <c r="C24" s="165"/>
      <c r="D24" s="167"/>
      <c r="E24" s="167"/>
      <c r="F24" s="169">
        <v>26</v>
      </c>
      <c r="G24" s="168"/>
      <c r="H24" s="167"/>
      <c r="I24" s="167"/>
      <c r="J24" s="167"/>
      <c r="K24" s="159" t="s">
        <v>656</v>
      </c>
      <c r="L24" s="166"/>
      <c r="M24" s="1026"/>
      <c r="N24" s="1027"/>
      <c r="O24" s="1027"/>
      <c r="P24" s="1027"/>
      <c r="Q24" s="1027"/>
      <c r="R24" s="1028"/>
      <c r="S24" s="165"/>
      <c r="T24" s="1031">
        <v>3.0000000000000001E-3</v>
      </c>
      <c r="U24" s="1032"/>
      <c r="V24" s="1032"/>
      <c r="W24" s="164"/>
      <c r="X24" s="163" t="s">
        <v>656</v>
      </c>
      <c r="Y24" s="162"/>
      <c r="Z24" s="1025">
        <f>ROUND(M24*T24,0)</f>
        <v>0</v>
      </c>
      <c r="AA24" s="1025"/>
      <c r="AB24" s="1025"/>
      <c r="AC24" s="1025"/>
      <c r="AD24" s="1025"/>
      <c r="AE24" s="1025"/>
      <c r="AF24" s="151" t="s">
        <v>71</v>
      </c>
      <c r="AG24" s="151"/>
      <c r="AH24" s="151"/>
      <c r="AI24" s="161"/>
      <c r="AJ24" s="138"/>
      <c r="AK24" s="134"/>
    </row>
    <row r="25" spans="2:37" ht="22.5" customHeight="1">
      <c r="B25" s="143"/>
      <c r="C25" s="165"/>
      <c r="D25" s="167"/>
      <c r="E25" s="167"/>
      <c r="F25" s="169">
        <v>27</v>
      </c>
      <c r="G25" s="168"/>
      <c r="H25" s="167"/>
      <c r="I25" s="167"/>
      <c r="J25" s="167"/>
      <c r="K25" s="159" t="s">
        <v>656</v>
      </c>
      <c r="L25" s="166"/>
      <c r="M25" s="1026"/>
      <c r="N25" s="1027"/>
      <c r="O25" s="1027"/>
      <c r="P25" s="1027"/>
      <c r="Q25" s="1027"/>
      <c r="R25" s="1028"/>
      <c r="S25" s="165"/>
      <c r="T25" s="1031">
        <v>2E-3</v>
      </c>
      <c r="U25" s="1032"/>
      <c r="V25" s="1032"/>
      <c r="W25" s="164"/>
      <c r="X25" s="163" t="s">
        <v>656</v>
      </c>
      <c r="Y25" s="162"/>
      <c r="Z25" s="1025">
        <f>ROUND(M25*T25,0)</f>
        <v>0</v>
      </c>
      <c r="AA25" s="1025"/>
      <c r="AB25" s="1025"/>
      <c r="AC25" s="1025"/>
      <c r="AD25" s="1025"/>
      <c r="AE25" s="1025"/>
      <c r="AF25" s="151" t="s">
        <v>71</v>
      </c>
      <c r="AG25" s="151"/>
      <c r="AH25" s="151"/>
      <c r="AI25" s="161"/>
      <c r="AJ25" s="138"/>
      <c r="AK25" s="134"/>
    </row>
    <row r="26" spans="2:37" ht="22.5" customHeight="1">
      <c r="B26" s="143"/>
      <c r="C26" s="165"/>
      <c r="D26" s="167"/>
      <c r="E26" s="167"/>
      <c r="F26" s="169">
        <v>28</v>
      </c>
      <c r="G26" s="168"/>
      <c r="H26" s="167"/>
      <c r="I26" s="167"/>
      <c r="J26" s="167"/>
      <c r="K26" s="159" t="s">
        <v>656</v>
      </c>
      <c r="L26" s="166"/>
      <c r="M26" s="1026"/>
      <c r="N26" s="1027"/>
      <c r="O26" s="1027"/>
      <c r="P26" s="1027"/>
      <c r="Q26" s="1027"/>
      <c r="R26" s="1028"/>
      <c r="S26" s="165"/>
      <c r="T26" s="1029">
        <v>5.0000000000000001E-4</v>
      </c>
      <c r="U26" s="1030"/>
      <c r="V26" s="1030"/>
      <c r="W26" s="164"/>
      <c r="X26" s="163" t="s">
        <v>656</v>
      </c>
      <c r="Y26" s="162"/>
      <c r="Z26" s="1025">
        <f>ROUND(M26*T26,0)</f>
        <v>0</v>
      </c>
      <c r="AA26" s="1025"/>
      <c r="AB26" s="1025"/>
      <c r="AC26" s="1025"/>
      <c r="AD26" s="1025"/>
      <c r="AE26" s="1025"/>
      <c r="AF26" s="151" t="s">
        <v>71</v>
      </c>
      <c r="AG26" s="151"/>
      <c r="AH26" s="151"/>
      <c r="AI26" s="161"/>
      <c r="AJ26" s="138"/>
      <c r="AK26" s="134"/>
    </row>
    <row r="27" spans="2:37" ht="22.5" customHeight="1">
      <c r="B27" s="143"/>
      <c r="C27" s="152" t="s">
        <v>353</v>
      </c>
      <c r="D27" s="151"/>
      <c r="E27" s="151"/>
      <c r="F27" s="151"/>
      <c r="G27" s="151"/>
      <c r="H27" s="151"/>
      <c r="I27" s="151"/>
      <c r="J27" s="151"/>
      <c r="K27" s="160"/>
      <c r="L27" s="151"/>
      <c r="M27" s="151"/>
      <c r="N27" s="151"/>
      <c r="O27" s="151"/>
      <c r="P27" s="151"/>
      <c r="Q27" s="150"/>
      <c r="R27" s="150"/>
      <c r="S27" s="151"/>
      <c r="T27" s="151"/>
      <c r="U27" s="151"/>
      <c r="V27" s="151"/>
      <c r="W27" s="151"/>
      <c r="X27" s="159" t="s">
        <v>656</v>
      </c>
      <c r="Y27" s="688"/>
      <c r="Z27" s="1026">
        <f>SUM(Z6:AE26)</f>
        <v>0</v>
      </c>
      <c r="AA27" s="1026"/>
      <c r="AB27" s="1026"/>
      <c r="AC27" s="1026"/>
      <c r="AD27" s="1026"/>
      <c r="AE27" s="1026"/>
      <c r="AF27" s="151" t="s">
        <v>334</v>
      </c>
      <c r="AG27" s="151"/>
      <c r="AH27" s="1012" t="s">
        <v>657</v>
      </c>
      <c r="AI27" s="1013"/>
      <c r="AJ27" s="154"/>
      <c r="AK27" s="153"/>
    </row>
    <row r="28" spans="2:37" ht="22.5" customHeight="1">
      <c r="B28" s="143"/>
      <c r="C28" s="134"/>
      <c r="D28" s="134"/>
      <c r="E28" s="134"/>
      <c r="F28" s="134"/>
      <c r="G28" s="134"/>
      <c r="H28" s="134"/>
      <c r="I28" s="134"/>
      <c r="J28" s="134"/>
      <c r="K28" s="134"/>
      <c r="L28" s="134"/>
      <c r="M28" s="134"/>
      <c r="N28" s="134"/>
      <c r="O28" s="134"/>
      <c r="P28" s="134"/>
      <c r="Q28" s="158"/>
      <c r="R28" s="158"/>
      <c r="S28" s="134"/>
      <c r="T28" s="134"/>
      <c r="U28" s="134"/>
      <c r="V28" s="134"/>
      <c r="W28" s="134"/>
      <c r="X28" s="156"/>
      <c r="Y28" s="157"/>
      <c r="Z28" s="156"/>
      <c r="AA28" s="156"/>
      <c r="AB28" s="156"/>
      <c r="AC28" s="156"/>
      <c r="AD28" s="156"/>
      <c r="AE28" s="156"/>
      <c r="AF28" s="134"/>
      <c r="AG28" s="134"/>
      <c r="AH28" s="155"/>
      <c r="AI28" s="153"/>
      <c r="AJ28" s="154"/>
      <c r="AK28" s="153"/>
    </row>
    <row r="29" spans="2:37" ht="22.5" customHeight="1">
      <c r="B29" s="143"/>
      <c r="C29" s="152" t="s">
        <v>1169</v>
      </c>
      <c r="D29" s="151"/>
      <c r="E29" s="151"/>
      <c r="F29" s="151"/>
      <c r="G29" s="151"/>
      <c r="H29" s="151"/>
      <c r="I29" s="151"/>
      <c r="J29" s="151"/>
      <c r="K29" s="151"/>
      <c r="L29" s="151"/>
      <c r="M29" s="1021">
        <f>Z27*2</f>
        <v>0</v>
      </c>
      <c r="N29" s="1022"/>
      <c r="O29" s="1022"/>
      <c r="P29" s="1022"/>
      <c r="Q29" s="1022"/>
      <c r="R29" s="1022"/>
      <c r="S29" s="151" t="s">
        <v>71</v>
      </c>
      <c r="T29" s="151"/>
      <c r="U29" s="150" t="s">
        <v>658</v>
      </c>
      <c r="V29" s="149"/>
      <c r="W29" s="134"/>
      <c r="X29" s="156"/>
      <c r="Y29" s="157"/>
      <c r="Z29" s="156"/>
      <c r="AA29" s="156"/>
      <c r="AB29" s="156"/>
      <c r="AC29" s="156"/>
      <c r="AD29" s="156"/>
      <c r="AE29" s="156"/>
      <c r="AF29" s="134"/>
      <c r="AG29" s="134"/>
      <c r="AH29" s="155"/>
      <c r="AI29" s="153"/>
      <c r="AJ29" s="154"/>
      <c r="AK29" s="153"/>
    </row>
    <row r="30" spans="2:37" ht="22.5" customHeight="1">
      <c r="B30" s="143"/>
      <c r="C30" s="152" t="s">
        <v>1555</v>
      </c>
      <c r="D30" s="151"/>
      <c r="E30" s="151"/>
      <c r="F30" s="151"/>
      <c r="G30" s="151"/>
      <c r="H30" s="151"/>
      <c r="I30" s="151"/>
      <c r="J30" s="151"/>
      <c r="K30" s="151"/>
      <c r="L30" s="151"/>
      <c r="M30" s="1021"/>
      <c r="N30" s="1022"/>
      <c r="O30" s="1022"/>
      <c r="P30" s="1022"/>
      <c r="Q30" s="1022"/>
      <c r="R30" s="1022"/>
      <c r="S30" s="151" t="s">
        <v>334</v>
      </c>
      <c r="T30" s="151"/>
      <c r="U30" s="150" t="s">
        <v>659</v>
      </c>
      <c r="V30" s="149"/>
      <c r="W30" s="134" t="s">
        <v>352</v>
      </c>
      <c r="X30" s="156"/>
      <c r="Y30" s="157"/>
      <c r="Z30" s="156"/>
      <c r="AA30" s="156"/>
      <c r="AB30" s="156"/>
      <c r="AC30" s="156"/>
      <c r="AD30" s="156"/>
      <c r="AE30" s="156"/>
      <c r="AF30" s="134"/>
      <c r="AG30" s="134"/>
      <c r="AH30" s="155"/>
      <c r="AI30" s="153"/>
      <c r="AJ30" s="154"/>
      <c r="AK30" s="153"/>
    </row>
    <row r="31" spans="2:37" ht="22.5" customHeight="1">
      <c r="B31" s="143"/>
      <c r="C31" s="152" t="s">
        <v>1170</v>
      </c>
      <c r="D31" s="151"/>
      <c r="E31" s="151"/>
      <c r="F31" s="151"/>
      <c r="G31" s="151"/>
      <c r="H31" s="151"/>
      <c r="I31" s="151"/>
      <c r="J31" s="151"/>
      <c r="K31" s="151"/>
      <c r="L31" s="151"/>
      <c r="M31" s="1023" t="str">
        <f>IF(M30="","",ROUND(M29/M30,4))</f>
        <v/>
      </c>
      <c r="N31" s="1024"/>
      <c r="O31" s="1024"/>
      <c r="P31" s="1024"/>
      <c r="Q31" s="1024"/>
      <c r="R31" s="1024"/>
      <c r="S31" s="151"/>
      <c r="T31" s="151"/>
      <c r="U31" s="150" t="s">
        <v>660</v>
      </c>
      <c r="V31" s="149"/>
      <c r="W31" s="134" t="s">
        <v>351</v>
      </c>
      <c r="X31" s="134"/>
      <c r="Y31" s="134"/>
      <c r="Z31" s="134"/>
      <c r="AA31" s="134"/>
      <c r="AB31" s="134"/>
      <c r="AC31" s="134"/>
      <c r="AD31" s="134"/>
      <c r="AE31" s="134"/>
      <c r="AF31" s="134"/>
      <c r="AG31" s="134"/>
      <c r="AH31" s="134"/>
      <c r="AI31" s="134"/>
      <c r="AJ31" s="138"/>
    </row>
    <row r="32" spans="2:37" ht="22.5" customHeight="1">
      <c r="B32" s="143"/>
      <c r="C32" s="152" t="s">
        <v>1171</v>
      </c>
      <c r="D32" s="151"/>
      <c r="E32" s="151"/>
      <c r="F32" s="151"/>
      <c r="G32" s="151"/>
      <c r="H32" s="151"/>
      <c r="I32" s="151"/>
      <c r="J32" s="151"/>
      <c r="K32" s="151"/>
      <c r="L32" s="151"/>
      <c r="M32" s="1014" t="str">
        <f>IF(M31="","",ROUND(M31*100,2))</f>
        <v/>
      </c>
      <c r="N32" s="1015"/>
      <c r="O32" s="1015"/>
      <c r="P32" s="1015"/>
      <c r="Q32" s="1015"/>
      <c r="R32" s="1015"/>
      <c r="S32" s="151"/>
      <c r="T32" s="151"/>
      <c r="U32" s="150" t="s">
        <v>661</v>
      </c>
      <c r="V32" s="149"/>
      <c r="W32" s="134"/>
      <c r="X32" s="134"/>
      <c r="Y32" s="134"/>
      <c r="Z32" s="134"/>
      <c r="AA32" s="134"/>
      <c r="AB32" s="134"/>
      <c r="AC32" s="134"/>
      <c r="AD32" s="134"/>
      <c r="AE32" s="134"/>
      <c r="AF32" s="134"/>
      <c r="AG32" s="134"/>
      <c r="AH32" s="134"/>
      <c r="AI32" s="134"/>
      <c r="AJ32" s="138"/>
    </row>
    <row r="33" spans="2:37" ht="22.5" customHeight="1">
      <c r="B33" s="143"/>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8"/>
    </row>
    <row r="34" spans="2:37" ht="22.5" customHeight="1">
      <c r="B34" s="143"/>
      <c r="C34" s="1016" t="s">
        <v>350</v>
      </c>
      <c r="D34" s="1037"/>
      <c r="E34" s="1037"/>
      <c r="F34" s="1037"/>
      <c r="G34" s="1037"/>
      <c r="H34" s="1037"/>
      <c r="I34" s="1038"/>
      <c r="J34" s="1016" t="s">
        <v>349</v>
      </c>
      <c r="K34" s="1017"/>
      <c r="L34" s="1018"/>
      <c r="M34" s="1016" t="s">
        <v>348</v>
      </c>
      <c r="N34" s="1017"/>
      <c r="O34" s="1018"/>
      <c r="P34" s="1016" t="s">
        <v>1172</v>
      </c>
      <c r="Q34" s="1017"/>
      <c r="R34" s="1018"/>
      <c r="S34" s="1016" t="s">
        <v>347</v>
      </c>
      <c r="T34" s="1019"/>
      <c r="U34" s="1020"/>
      <c r="V34" s="1016" t="s">
        <v>1173</v>
      </c>
      <c r="W34" s="1017"/>
      <c r="X34" s="1018"/>
      <c r="Y34" s="148"/>
      <c r="Z34" s="148"/>
      <c r="AA34" s="148"/>
      <c r="AB34" s="134"/>
      <c r="AC34" s="134"/>
      <c r="AD34" s="134"/>
      <c r="AE34" s="134"/>
      <c r="AF34" s="134"/>
      <c r="AG34" s="134"/>
      <c r="AH34" s="134"/>
      <c r="AI34" s="134"/>
      <c r="AJ34" s="138"/>
    </row>
    <row r="35" spans="2:37" ht="22.5" customHeight="1">
      <c r="B35" s="143"/>
      <c r="C35" s="1039"/>
      <c r="D35" s="1040"/>
      <c r="E35" s="1040"/>
      <c r="F35" s="1040"/>
      <c r="G35" s="1040"/>
      <c r="H35" s="1040"/>
      <c r="I35" s="1041"/>
      <c r="J35" s="147"/>
      <c r="K35" s="146"/>
      <c r="L35" s="145" t="s">
        <v>1174</v>
      </c>
      <c r="M35" s="147"/>
      <c r="N35" s="146"/>
      <c r="O35" s="145" t="s">
        <v>1175</v>
      </c>
      <c r="P35" s="147"/>
      <c r="Q35" s="146"/>
      <c r="R35" s="145" t="s">
        <v>1176</v>
      </c>
      <c r="S35" s="147"/>
      <c r="T35" s="146"/>
      <c r="U35" s="145" t="s">
        <v>1177</v>
      </c>
      <c r="V35" s="147"/>
      <c r="W35" s="146"/>
      <c r="X35" s="145" t="s">
        <v>1178</v>
      </c>
      <c r="Y35" s="144"/>
      <c r="Z35" s="144"/>
      <c r="AA35" s="144"/>
      <c r="AB35" s="134"/>
      <c r="AC35" s="134"/>
      <c r="AD35" s="134"/>
      <c r="AE35" s="134"/>
      <c r="AF35" s="134"/>
      <c r="AG35" s="134"/>
      <c r="AH35" s="134"/>
      <c r="AI35" s="134"/>
      <c r="AJ35" s="138"/>
    </row>
    <row r="36" spans="2:37" ht="22.5" customHeight="1">
      <c r="B36" s="143"/>
      <c r="C36" s="1044" t="s">
        <v>346</v>
      </c>
      <c r="D36" s="1045"/>
      <c r="E36" s="1045"/>
      <c r="F36" s="1045"/>
      <c r="G36" s="1045"/>
      <c r="H36" s="1045"/>
      <c r="I36" s="1046"/>
      <c r="J36" s="1047" t="str">
        <f>IF(AND(M32&gt;0,M32&lt;=1),M32,"")</f>
        <v/>
      </c>
      <c r="K36" s="1047"/>
      <c r="L36" s="1047"/>
      <c r="M36" s="1048" t="s">
        <v>1179</v>
      </c>
      <c r="N36" s="1049"/>
      <c r="O36" s="1049"/>
      <c r="P36" s="1048" t="s">
        <v>1179</v>
      </c>
      <c r="Q36" s="1049"/>
      <c r="R36" s="1049"/>
      <c r="S36" s="1050" t="s">
        <v>1179</v>
      </c>
      <c r="T36" s="1051"/>
      <c r="U36" s="1052"/>
      <c r="V36" s="1053">
        <v>1</v>
      </c>
      <c r="W36" s="1054"/>
      <c r="X36" s="1054"/>
      <c r="Y36" s="144"/>
      <c r="Z36" s="144"/>
      <c r="AA36" s="144"/>
      <c r="AB36" s="134"/>
      <c r="AC36" s="134"/>
      <c r="AD36" s="134"/>
      <c r="AE36" s="134"/>
      <c r="AF36" s="134"/>
      <c r="AG36" s="134"/>
      <c r="AH36" s="134"/>
      <c r="AI36" s="134"/>
      <c r="AJ36" s="138"/>
    </row>
    <row r="37" spans="2:37" ht="22.5" customHeight="1">
      <c r="B37" s="143"/>
      <c r="C37" s="1062" t="s">
        <v>663</v>
      </c>
      <c r="D37" s="1063"/>
      <c r="E37" s="1063"/>
      <c r="F37" s="1063"/>
      <c r="G37" s="1063"/>
      <c r="H37" s="1063"/>
      <c r="I37" s="1064"/>
      <c r="J37" s="1006" t="str">
        <f>IF(AND(M32&gt;1,M32&lt;=4.5),M32,"")</f>
        <v/>
      </c>
      <c r="K37" s="1006"/>
      <c r="L37" s="1006"/>
      <c r="M37" s="1007">
        <v>0.125</v>
      </c>
      <c r="N37" s="1008"/>
      <c r="O37" s="1008"/>
      <c r="P37" s="1007" t="str">
        <f>IF(J37="","",J37*M37)</f>
        <v/>
      </c>
      <c r="Q37" s="1008"/>
      <c r="R37" s="1008"/>
      <c r="S37" s="1009">
        <v>0.875</v>
      </c>
      <c r="T37" s="1010"/>
      <c r="U37" s="1011"/>
      <c r="V37" s="1042" t="str">
        <f>IF(P37="","",ROUND(P37+S37,3))</f>
        <v/>
      </c>
      <c r="W37" s="1043"/>
      <c r="X37" s="1043"/>
      <c r="Y37" s="144"/>
      <c r="Z37" s="144"/>
      <c r="AA37" s="144"/>
      <c r="AB37" s="134"/>
      <c r="AC37" s="134"/>
      <c r="AD37" s="134"/>
      <c r="AE37" s="134"/>
      <c r="AF37" s="134"/>
      <c r="AG37" s="134"/>
      <c r="AH37" s="134"/>
      <c r="AI37" s="134"/>
      <c r="AJ37" s="138"/>
    </row>
    <row r="38" spans="2:37" ht="22.5" customHeight="1">
      <c r="B38" s="143"/>
      <c r="C38" s="1055" t="s">
        <v>664</v>
      </c>
      <c r="D38" s="1056"/>
      <c r="E38" s="1056"/>
      <c r="F38" s="1056"/>
      <c r="G38" s="1056"/>
      <c r="H38" s="1056"/>
      <c r="I38" s="1057"/>
      <c r="J38" s="1058" t="str">
        <f>IF(M32&gt;4.5,M32,"")</f>
        <v/>
      </c>
      <c r="K38" s="1058"/>
      <c r="L38" s="1058"/>
      <c r="M38" s="1059" t="s">
        <v>1179</v>
      </c>
      <c r="N38" s="1060"/>
      <c r="O38" s="1061"/>
      <c r="P38" s="1059" t="s">
        <v>1179</v>
      </c>
      <c r="Q38" s="1060"/>
      <c r="R38" s="1061"/>
      <c r="S38" s="1059" t="s">
        <v>1179</v>
      </c>
      <c r="T38" s="1060"/>
      <c r="U38" s="1061"/>
      <c r="V38" s="1036">
        <v>1.4</v>
      </c>
      <c r="W38" s="1036"/>
      <c r="X38" s="1036"/>
      <c r="Y38" s="140"/>
      <c r="Z38" s="140"/>
      <c r="AA38" s="140"/>
      <c r="AB38" s="134"/>
      <c r="AC38" s="134"/>
      <c r="AD38" s="134"/>
      <c r="AE38" s="134"/>
      <c r="AF38" s="134"/>
      <c r="AG38" s="134"/>
      <c r="AH38" s="134"/>
      <c r="AI38" s="134"/>
      <c r="AJ38" s="138"/>
    </row>
    <row r="39" spans="2:37" ht="22.5" customHeight="1">
      <c r="B39" s="143"/>
      <c r="C39" s="140" t="s">
        <v>345</v>
      </c>
      <c r="D39" s="142"/>
      <c r="E39" s="142"/>
      <c r="F39" s="142"/>
      <c r="G39" s="142"/>
      <c r="H39" s="142"/>
      <c r="I39" s="142"/>
      <c r="J39" s="140"/>
      <c r="K39" s="140"/>
      <c r="L39" s="140"/>
      <c r="M39" s="139"/>
      <c r="N39" s="139"/>
      <c r="O39" s="139"/>
      <c r="P39" s="140"/>
      <c r="Q39" s="140"/>
      <c r="R39" s="140"/>
      <c r="S39" s="140"/>
      <c r="T39" s="141"/>
      <c r="U39" s="141"/>
      <c r="V39" s="140"/>
      <c r="W39" s="140"/>
      <c r="X39" s="140"/>
      <c r="Y39" s="139"/>
      <c r="Z39" s="139"/>
      <c r="AA39" s="139"/>
      <c r="AB39" s="134"/>
      <c r="AC39" s="134"/>
      <c r="AD39" s="134"/>
      <c r="AE39" s="134"/>
      <c r="AF39" s="134"/>
      <c r="AG39" s="134"/>
      <c r="AH39" s="134"/>
      <c r="AI39" s="134"/>
      <c r="AJ39" s="138"/>
    </row>
    <row r="40" spans="2:37" ht="22.5" customHeight="1" thickBot="1">
      <c r="B40" s="137"/>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5"/>
      <c r="AK40" s="134"/>
    </row>
    <row r="41" spans="2:37" ht="22.5" customHeight="1">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row>
  </sheetData>
  <mergeCells count="93">
    <mergeCell ref="V38:X38"/>
    <mergeCell ref="C34:I35"/>
    <mergeCell ref="J34:L34"/>
    <mergeCell ref="V37:X37"/>
    <mergeCell ref="C36:I36"/>
    <mergeCell ref="J36:L36"/>
    <mergeCell ref="M36:O36"/>
    <mergeCell ref="P36:R36"/>
    <mergeCell ref="S36:U36"/>
    <mergeCell ref="V36:X36"/>
    <mergeCell ref="C38:I38"/>
    <mergeCell ref="J38:L38"/>
    <mergeCell ref="M38:O38"/>
    <mergeCell ref="P38:R38"/>
    <mergeCell ref="S38:U38"/>
    <mergeCell ref="C37:I37"/>
    <mergeCell ref="M9:R9"/>
    <mergeCell ref="T9:V9"/>
    <mergeCell ref="Z9:AE9"/>
    <mergeCell ref="M7:R7"/>
    <mergeCell ref="T7:V7"/>
    <mergeCell ref="M6:R6"/>
    <mergeCell ref="T6:V6"/>
    <mergeCell ref="Z6:AE6"/>
    <mergeCell ref="Z7:AE7"/>
    <mergeCell ref="M8:R8"/>
    <mergeCell ref="T8:V8"/>
    <mergeCell ref="Z8:AE8"/>
    <mergeCell ref="T10:V10"/>
    <mergeCell ref="Z10:AE10"/>
    <mergeCell ref="M11:R11"/>
    <mergeCell ref="T11:V11"/>
    <mergeCell ref="Z11:AE11"/>
    <mergeCell ref="M10:R10"/>
    <mergeCell ref="M12:R12"/>
    <mergeCell ref="T12:V12"/>
    <mergeCell ref="Z12:AE12"/>
    <mergeCell ref="M13:R13"/>
    <mergeCell ref="T13:V13"/>
    <mergeCell ref="Z13:AE13"/>
    <mergeCell ref="M14:R14"/>
    <mergeCell ref="T14:V14"/>
    <mergeCell ref="Z14:AE14"/>
    <mergeCell ref="M15:R15"/>
    <mergeCell ref="T15:V15"/>
    <mergeCell ref="Z15:AE15"/>
    <mergeCell ref="M16:R16"/>
    <mergeCell ref="T16:V16"/>
    <mergeCell ref="Z16:AE16"/>
    <mergeCell ref="M17:R17"/>
    <mergeCell ref="T17:V17"/>
    <mergeCell ref="Z17:AE17"/>
    <mergeCell ref="M18:R18"/>
    <mergeCell ref="T18:V18"/>
    <mergeCell ref="Z18:AE18"/>
    <mergeCell ref="M19:R19"/>
    <mergeCell ref="T19:V19"/>
    <mergeCell ref="Z19:AE19"/>
    <mergeCell ref="M20:R20"/>
    <mergeCell ref="T20:V20"/>
    <mergeCell ref="Z20:AE20"/>
    <mergeCell ref="M21:R21"/>
    <mergeCell ref="T21:V21"/>
    <mergeCell ref="Z21:AE21"/>
    <mergeCell ref="M22:R22"/>
    <mergeCell ref="T22:V22"/>
    <mergeCell ref="Z22:AE22"/>
    <mergeCell ref="M23:R23"/>
    <mergeCell ref="T23:V23"/>
    <mergeCell ref="Z23:AE23"/>
    <mergeCell ref="Z26:AE26"/>
    <mergeCell ref="M26:R26"/>
    <mergeCell ref="T26:V26"/>
    <mergeCell ref="Z27:AE27"/>
    <mergeCell ref="M24:R24"/>
    <mergeCell ref="T24:V24"/>
    <mergeCell ref="Z24:AE24"/>
    <mergeCell ref="M25:R25"/>
    <mergeCell ref="T25:V25"/>
    <mergeCell ref="Z25:AE25"/>
    <mergeCell ref="J37:L37"/>
    <mergeCell ref="M37:O37"/>
    <mergeCell ref="P37:R37"/>
    <mergeCell ref="S37:U37"/>
    <mergeCell ref="AH27:AI27"/>
    <mergeCell ref="M32:R32"/>
    <mergeCell ref="M34:O34"/>
    <mergeCell ref="P34:R34"/>
    <mergeCell ref="S34:U34"/>
    <mergeCell ref="M29:R29"/>
    <mergeCell ref="M30:R30"/>
    <mergeCell ref="M31:R31"/>
    <mergeCell ref="V34:X34"/>
  </mergeCells>
  <phoneticPr fontId="2"/>
  <printOptions horizontalCentered="1"/>
  <pageMargins left="0.31496062992125984" right="0.31496062992125984" top="0.98425196850393704" bottom="0.19685039370078741" header="0" footer="0"/>
  <pageSetup paperSize="9" scale="85" firstPageNumber="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showOutlineSymbols="0" view="pageBreakPreview" topLeftCell="F31" zoomScaleNormal="75" zoomScaleSheetLayoutView="100" workbookViewId="0">
      <selection activeCell="Y33" sqref="Y33"/>
    </sheetView>
  </sheetViews>
  <sheetFormatPr defaultColWidth="12" defaultRowHeight="22.5" customHeight="1"/>
  <cols>
    <col min="1" max="1" width="1.44140625" style="103" customWidth="1"/>
    <col min="2" max="38" width="3" style="103" customWidth="1"/>
    <col min="39" max="39" width="1.6640625" style="103" customWidth="1"/>
    <col min="40" max="16384" width="12" style="103"/>
  </cols>
  <sheetData>
    <row r="1" spans="2:38" ht="12" customHeight="1" thickBot="1"/>
    <row r="2" spans="2:38" ht="22.5" customHeight="1">
      <c r="B2" s="132" t="s">
        <v>1556</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31"/>
    </row>
    <row r="3" spans="2:38" ht="22.5" customHeight="1">
      <c r="B3" s="130" t="s">
        <v>1557</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8"/>
    </row>
    <row r="4" spans="2:38" ht="22.5" customHeight="1">
      <c r="B4" s="110"/>
      <c r="C4" s="109"/>
      <c r="D4" s="109" t="s">
        <v>1558</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8"/>
    </row>
    <row r="5" spans="2:38" ht="22.5" customHeight="1">
      <c r="B5" s="110"/>
      <c r="C5" s="109"/>
      <c r="D5" s="1078" t="s">
        <v>1559</v>
      </c>
      <c r="E5" s="1078"/>
      <c r="F5" s="1078"/>
      <c r="G5" s="1078"/>
      <c r="H5" s="1078"/>
      <c r="I5" s="1078"/>
      <c r="J5" s="1078"/>
      <c r="K5" s="1078"/>
      <c r="L5" s="1078"/>
      <c r="M5" s="1078"/>
      <c r="N5" s="1078"/>
      <c r="O5" s="1078"/>
      <c r="P5" s="1078"/>
      <c r="Q5" s="1078"/>
      <c r="R5" s="1079"/>
      <c r="S5" s="1080"/>
      <c r="T5" s="1080"/>
      <c r="U5" s="1080"/>
      <c r="V5" s="1080"/>
      <c r="W5" s="1080"/>
      <c r="X5" s="1080"/>
      <c r="Y5" s="1081" t="s">
        <v>71</v>
      </c>
      <c r="Z5" s="1081"/>
      <c r="AA5" s="1081" t="s">
        <v>1560</v>
      </c>
      <c r="AB5" s="1082"/>
      <c r="AC5" s="1083" t="s">
        <v>1561</v>
      </c>
      <c r="AD5" s="1065"/>
      <c r="AE5" s="1065"/>
      <c r="AF5" s="1065"/>
      <c r="AG5" s="119"/>
      <c r="AH5" s="119"/>
      <c r="AI5" s="119"/>
      <c r="AJ5" s="109"/>
      <c r="AK5" s="109"/>
      <c r="AL5" s="108"/>
    </row>
    <row r="6" spans="2:38" ht="22.5" customHeight="1">
      <c r="B6" s="110"/>
      <c r="C6" s="109"/>
      <c r="D6" s="109" t="s">
        <v>1562</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8"/>
    </row>
    <row r="7" spans="2:38" ht="22.5" customHeight="1">
      <c r="B7" s="110"/>
      <c r="C7" s="109"/>
      <c r="D7" s="1084"/>
      <c r="E7" s="1085"/>
      <c r="F7" s="1085"/>
      <c r="G7" s="1085"/>
      <c r="H7" s="1085"/>
      <c r="I7" s="1085"/>
      <c r="J7" s="1085"/>
      <c r="K7" s="1085"/>
      <c r="L7" s="1085"/>
      <c r="M7" s="1085"/>
      <c r="N7" s="1085"/>
      <c r="O7" s="111" t="s">
        <v>334</v>
      </c>
      <c r="P7" s="111"/>
      <c r="Q7" s="1081" t="s">
        <v>658</v>
      </c>
      <c r="R7" s="1082"/>
      <c r="S7" s="121"/>
      <c r="T7" s="109"/>
      <c r="U7" s="109"/>
      <c r="V7" s="109"/>
      <c r="W7" s="109"/>
      <c r="X7" s="109"/>
      <c r="Y7" s="109"/>
      <c r="Z7" s="1086"/>
      <c r="AA7" s="1086"/>
      <c r="AB7" s="1086"/>
      <c r="AC7" s="1086"/>
      <c r="AD7" s="1086"/>
      <c r="AE7" s="1086"/>
      <c r="AF7" s="1086"/>
      <c r="AG7" s="1086"/>
      <c r="AH7" s="109"/>
      <c r="AI7" s="109"/>
      <c r="AJ7" s="1065"/>
      <c r="AK7" s="1065"/>
      <c r="AL7" s="108"/>
    </row>
    <row r="8" spans="2:38" ht="22.5" customHeight="1">
      <c r="B8" s="110"/>
      <c r="C8" s="109"/>
      <c r="D8" s="716"/>
      <c r="E8" s="129"/>
      <c r="F8" s="129"/>
      <c r="G8" s="129"/>
      <c r="H8" s="129"/>
      <c r="I8" s="129"/>
      <c r="J8" s="129"/>
      <c r="K8" s="129"/>
      <c r="L8" s="129"/>
      <c r="M8" s="129"/>
      <c r="N8" s="129"/>
      <c r="O8" s="111"/>
      <c r="P8" s="111"/>
      <c r="Q8" s="125"/>
      <c r="R8" s="125"/>
      <c r="S8" s="109"/>
      <c r="T8" s="109"/>
      <c r="U8" s="109"/>
      <c r="V8" s="109"/>
      <c r="W8" s="109"/>
      <c r="X8" s="109"/>
      <c r="Y8" s="109"/>
      <c r="Z8" s="717"/>
      <c r="AA8" s="717"/>
      <c r="AB8" s="717"/>
      <c r="AC8" s="717"/>
      <c r="AD8" s="717"/>
      <c r="AE8" s="717"/>
      <c r="AF8" s="717"/>
      <c r="AG8" s="717"/>
      <c r="AH8" s="109"/>
      <c r="AI8" s="109"/>
      <c r="AJ8" s="718"/>
      <c r="AK8" s="718"/>
      <c r="AL8" s="108"/>
    </row>
    <row r="9" spans="2:38" ht="22.5" customHeight="1" thickBot="1">
      <c r="B9" s="110"/>
      <c r="C9" s="109"/>
      <c r="E9" s="109"/>
      <c r="F9" s="109"/>
      <c r="G9" s="109"/>
      <c r="H9" s="109" t="s">
        <v>1625</v>
      </c>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8"/>
    </row>
    <row r="10" spans="2:38" ht="22.5" customHeight="1">
      <c r="B10" s="110"/>
      <c r="C10" s="109"/>
      <c r="E10" s="109"/>
      <c r="F10" s="109"/>
      <c r="G10" s="109"/>
      <c r="H10" s="1066">
        <f>D7</f>
        <v>0</v>
      </c>
      <c r="I10" s="1067"/>
      <c r="J10" s="1067"/>
      <c r="K10" s="1067"/>
      <c r="L10" s="1067"/>
      <c r="M10" s="1067"/>
      <c r="N10" s="1067"/>
      <c r="O10" s="1067"/>
      <c r="P10" s="109"/>
      <c r="Q10" s="1065" t="s">
        <v>1563</v>
      </c>
      <c r="R10" s="1065"/>
      <c r="S10" s="1065"/>
      <c r="T10" s="1065"/>
      <c r="U10" s="1065"/>
      <c r="V10" s="1068" t="e">
        <f>ROUND(ROUND(H10/H11,3)*100000,0)</f>
        <v>#DIV/0!</v>
      </c>
      <c r="W10" s="1069"/>
      <c r="X10" s="1069"/>
      <c r="Y10" s="1070"/>
      <c r="Z10" s="1074" t="s">
        <v>1564</v>
      </c>
      <c r="AA10" s="1075"/>
      <c r="AB10" s="716"/>
      <c r="AC10" s="716"/>
      <c r="AD10" s="716"/>
      <c r="AE10" s="716"/>
      <c r="AF10" s="716"/>
      <c r="AG10" s="716"/>
      <c r="AH10" s="1065"/>
      <c r="AI10" s="1065"/>
      <c r="AJ10" s="1065"/>
      <c r="AK10" s="1065"/>
      <c r="AL10" s="108"/>
    </row>
    <row r="11" spans="2:38" ht="22.5" customHeight="1" thickBot="1">
      <c r="B11" s="110"/>
      <c r="C11" s="109"/>
      <c r="E11" s="109"/>
      <c r="F11" s="109"/>
      <c r="G11" s="109"/>
      <c r="H11" s="1076">
        <f>R5</f>
        <v>0</v>
      </c>
      <c r="I11" s="1077"/>
      <c r="J11" s="1077"/>
      <c r="K11" s="1077"/>
      <c r="L11" s="1077"/>
      <c r="M11" s="1077"/>
      <c r="N11" s="1077"/>
      <c r="O11" s="1077"/>
      <c r="P11" s="109"/>
      <c r="Q11" s="1065"/>
      <c r="R11" s="1065"/>
      <c r="S11" s="1065"/>
      <c r="T11" s="1065"/>
      <c r="U11" s="1065"/>
      <c r="V11" s="1071"/>
      <c r="W11" s="1072"/>
      <c r="X11" s="1072"/>
      <c r="Y11" s="1073"/>
      <c r="Z11" s="1074"/>
      <c r="AA11" s="1075"/>
      <c r="AB11" s="716"/>
      <c r="AC11" s="716"/>
      <c r="AD11" s="716"/>
      <c r="AE11" s="716"/>
      <c r="AF11" s="716"/>
      <c r="AG11" s="716"/>
      <c r="AH11" s="718"/>
      <c r="AI11" s="718"/>
      <c r="AJ11" s="718"/>
      <c r="AK11" s="718"/>
      <c r="AL11" s="108"/>
    </row>
    <row r="12" spans="2:38" ht="22.5" customHeight="1">
      <c r="B12" s="110"/>
      <c r="C12" s="109"/>
      <c r="E12" s="109"/>
      <c r="F12" s="109"/>
      <c r="G12" s="109"/>
      <c r="H12" s="719" t="s">
        <v>1624</v>
      </c>
      <c r="I12" s="719"/>
      <c r="J12" s="719"/>
      <c r="K12" s="719"/>
      <c r="L12" s="719"/>
      <c r="M12" s="719"/>
      <c r="N12" s="719"/>
      <c r="O12" s="719"/>
      <c r="P12" s="109"/>
      <c r="Q12" s="109"/>
      <c r="R12" s="109"/>
      <c r="S12" s="109"/>
      <c r="T12" s="109"/>
      <c r="U12" s="109"/>
      <c r="V12" s="109" t="s">
        <v>327</v>
      </c>
      <c r="W12" s="109"/>
      <c r="X12" s="109"/>
      <c r="Y12" s="109"/>
      <c r="Z12" s="716"/>
      <c r="AA12" s="716"/>
      <c r="AB12" s="716"/>
      <c r="AC12" s="716"/>
      <c r="AD12" s="716"/>
      <c r="AE12" s="716"/>
      <c r="AF12" s="716"/>
      <c r="AG12" s="716"/>
      <c r="AH12" s="718"/>
      <c r="AI12" s="718"/>
      <c r="AJ12" s="718"/>
      <c r="AK12" s="718"/>
      <c r="AL12" s="108"/>
    </row>
    <row r="13" spans="2:38" ht="22.5" customHeight="1" thickBot="1">
      <c r="B13" s="110"/>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C13" s="109"/>
      <c r="AD13" s="109"/>
      <c r="AE13" s="109"/>
      <c r="AF13" s="109"/>
      <c r="AG13" s="109"/>
      <c r="AH13" s="109"/>
      <c r="AI13" s="109"/>
      <c r="AJ13" s="109"/>
      <c r="AK13" s="109"/>
      <c r="AL13" s="108"/>
    </row>
    <row r="14" spans="2:38" ht="22.5" customHeight="1" thickTop="1">
      <c r="B14" s="110"/>
      <c r="C14" s="109"/>
      <c r="D14" s="113" t="s">
        <v>1565</v>
      </c>
      <c r="E14" s="112"/>
      <c r="F14" s="112"/>
      <c r="G14" s="112"/>
      <c r="H14" s="112"/>
      <c r="I14" s="112"/>
      <c r="J14" s="112"/>
      <c r="K14" s="112"/>
      <c r="L14" s="112"/>
      <c r="M14" s="112"/>
      <c r="N14" s="112"/>
      <c r="O14" s="113" t="s">
        <v>325</v>
      </c>
      <c r="P14" s="112"/>
      <c r="Q14" s="112"/>
      <c r="R14" s="113" t="s">
        <v>1566</v>
      </c>
      <c r="S14" s="112"/>
      <c r="T14" s="112"/>
      <c r="U14" s="112"/>
      <c r="V14" s="111" t="s">
        <v>1567</v>
      </c>
      <c r="W14" s="113" t="s">
        <v>322</v>
      </c>
      <c r="X14" s="112"/>
      <c r="Y14" s="112"/>
      <c r="Z14" s="112"/>
      <c r="AA14" s="113" t="s">
        <v>1568</v>
      </c>
      <c r="AB14" s="112"/>
      <c r="AC14" s="112"/>
      <c r="AD14" s="112"/>
      <c r="AE14" s="112"/>
      <c r="AF14" s="125"/>
      <c r="AG14" s="125" t="s">
        <v>1569</v>
      </c>
      <c r="AH14" s="124" t="s">
        <v>1570</v>
      </c>
      <c r="AI14" s="123"/>
      <c r="AJ14" s="122"/>
      <c r="AK14" s="109"/>
      <c r="AL14" s="108"/>
    </row>
    <row r="15" spans="2:38" ht="22.5" customHeight="1">
      <c r="B15" s="110"/>
      <c r="C15" s="109"/>
      <c r="D15" s="121"/>
      <c r="E15" s="109"/>
      <c r="F15" s="109"/>
      <c r="G15" s="109"/>
      <c r="H15" s="109"/>
      <c r="I15" s="109"/>
      <c r="J15" s="109"/>
      <c r="K15" s="109"/>
      <c r="L15" s="109"/>
      <c r="M15" s="109"/>
      <c r="N15" s="109"/>
      <c r="O15" s="121"/>
      <c r="P15" s="109"/>
      <c r="Q15" s="109" t="s">
        <v>1571</v>
      </c>
      <c r="R15" s="120" t="s">
        <v>317</v>
      </c>
      <c r="S15" s="119"/>
      <c r="T15" s="119"/>
      <c r="U15" s="119"/>
      <c r="V15" s="119"/>
      <c r="W15" s="121"/>
      <c r="X15" s="109"/>
      <c r="Y15" s="109"/>
      <c r="Z15" s="109" t="s">
        <v>1572</v>
      </c>
      <c r="AA15" s="120" t="s">
        <v>315</v>
      </c>
      <c r="AB15" s="119"/>
      <c r="AC15" s="119"/>
      <c r="AD15" s="119"/>
      <c r="AE15" s="119"/>
      <c r="AF15" s="119"/>
      <c r="AG15" s="119"/>
      <c r="AH15" s="118"/>
      <c r="AI15" s="109"/>
      <c r="AJ15" s="117" t="s">
        <v>1573</v>
      </c>
      <c r="AK15" s="109"/>
      <c r="AL15" s="108"/>
    </row>
    <row r="16" spans="2:38" ht="22.5" customHeight="1">
      <c r="B16" s="110"/>
      <c r="C16" s="109"/>
      <c r="D16" s="114" t="s">
        <v>1574</v>
      </c>
      <c r="E16" s="111"/>
      <c r="F16" s="111"/>
      <c r="G16" s="111"/>
      <c r="H16" s="111"/>
      <c r="I16" s="111"/>
      <c r="J16" s="111"/>
      <c r="K16" s="991"/>
      <c r="L16" s="992"/>
      <c r="M16" s="992"/>
      <c r="N16" s="993"/>
      <c r="O16" s="1087"/>
      <c r="P16" s="1088"/>
      <c r="Q16" s="1089"/>
      <c r="R16" s="994"/>
      <c r="S16" s="995"/>
      <c r="T16" s="995"/>
      <c r="U16" s="995"/>
      <c r="V16" s="996"/>
      <c r="W16" s="1087"/>
      <c r="X16" s="1088"/>
      <c r="Y16" s="1088"/>
      <c r="Z16" s="1089"/>
      <c r="AA16" s="994"/>
      <c r="AB16" s="995"/>
      <c r="AC16" s="995"/>
      <c r="AD16" s="995"/>
      <c r="AE16" s="995"/>
      <c r="AF16" s="995"/>
      <c r="AG16" s="997"/>
      <c r="AH16" s="720" t="s">
        <v>312</v>
      </c>
      <c r="AI16" s="721"/>
      <c r="AJ16" s="722"/>
      <c r="AK16" s="109"/>
      <c r="AL16" s="108"/>
    </row>
    <row r="17" spans="1:38" ht="22.5" customHeight="1">
      <c r="A17" s="109"/>
      <c r="B17" s="110"/>
      <c r="C17" s="109"/>
      <c r="D17" s="723" t="s">
        <v>1575</v>
      </c>
      <c r="E17" s="111"/>
      <c r="F17" s="111"/>
      <c r="G17" s="111"/>
      <c r="H17" s="111"/>
      <c r="I17" s="111"/>
      <c r="J17" s="111"/>
      <c r="K17" s="1084"/>
      <c r="L17" s="1085"/>
      <c r="M17" s="1085"/>
      <c r="N17" s="1090"/>
      <c r="O17" s="1091">
        <v>1.03</v>
      </c>
      <c r="P17" s="1081"/>
      <c r="Q17" s="1082"/>
      <c r="R17" s="1092">
        <f>K17*O17</f>
        <v>0</v>
      </c>
      <c r="S17" s="1093"/>
      <c r="T17" s="1093"/>
      <c r="U17" s="1093"/>
      <c r="V17" s="1094"/>
      <c r="W17" s="1095">
        <v>6</v>
      </c>
      <c r="X17" s="1096"/>
      <c r="Y17" s="1096"/>
      <c r="Z17" s="1097"/>
      <c r="AA17" s="1092">
        <f>R17-W17</f>
        <v>-6</v>
      </c>
      <c r="AB17" s="1093"/>
      <c r="AC17" s="1093"/>
      <c r="AD17" s="1093"/>
      <c r="AE17" s="1093"/>
      <c r="AF17" s="1093"/>
      <c r="AG17" s="1098"/>
      <c r="AH17" s="1102" t="e">
        <f>ROUND(AA17/K17,3)</f>
        <v>#DIV/0!</v>
      </c>
      <c r="AI17" s="1103"/>
      <c r="AJ17" s="1104"/>
      <c r="AK17" s="109"/>
      <c r="AL17" s="108"/>
    </row>
    <row r="18" spans="1:38" ht="22.5" customHeight="1">
      <c r="B18" s="110"/>
      <c r="C18" s="109"/>
      <c r="D18" s="114" t="s">
        <v>1576</v>
      </c>
      <c r="E18" s="111"/>
      <c r="F18" s="111"/>
      <c r="G18" s="111"/>
      <c r="H18" s="111"/>
      <c r="I18" s="111"/>
      <c r="J18" s="111"/>
      <c r="K18" s="1084"/>
      <c r="L18" s="1085"/>
      <c r="M18" s="1085"/>
      <c r="N18" s="1090"/>
      <c r="O18" s="1099">
        <v>1.1000000000000001</v>
      </c>
      <c r="P18" s="1100"/>
      <c r="Q18" s="1101"/>
      <c r="R18" s="1092">
        <f t="shared" ref="R18:R30" si="0">K18*O18</f>
        <v>0</v>
      </c>
      <c r="S18" s="1093"/>
      <c r="T18" s="1093"/>
      <c r="U18" s="1093"/>
      <c r="V18" s="1094"/>
      <c r="W18" s="1095">
        <v>34</v>
      </c>
      <c r="X18" s="1096"/>
      <c r="Y18" s="1096"/>
      <c r="Z18" s="1097"/>
      <c r="AA18" s="1092">
        <f t="shared" ref="AA18:AA30" si="1">R18-W18</f>
        <v>-34</v>
      </c>
      <c r="AB18" s="1093"/>
      <c r="AC18" s="1093"/>
      <c r="AD18" s="1093"/>
      <c r="AE18" s="1093"/>
      <c r="AF18" s="1093"/>
      <c r="AG18" s="1098"/>
      <c r="AH18" s="1102" t="e">
        <f t="shared" ref="AH18:AH30" si="2">ROUND(AA18/K18,3)</f>
        <v>#DIV/0!</v>
      </c>
      <c r="AI18" s="1103"/>
      <c r="AJ18" s="1104"/>
      <c r="AK18" s="109"/>
      <c r="AL18" s="108"/>
    </row>
    <row r="19" spans="1:38" ht="22.5" customHeight="1">
      <c r="B19" s="110"/>
      <c r="C19" s="109"/>
      <c r="D19" s="114" t="s">
        <v>1577</v>
      </c>
      <c r="E19" s="111"/>
      <c r="F19" s="111"/>
      <c r="G19" s="111"/>
      <c r="H19" s="111"/>
      <c r="I19" s="111"/>
      <c r="J19" s="111"/>
      <c r="K19" s="1084"/>
      <c r="L19" s="1085"/>
      <c r="M19" s="1085"/>
      <c r="N19" s="1090"/>
      <c r="O19" s="1099">
        <v>1.1499999999999999</v>
      </c>
      <c r="P19" s="1100"/>
      <c r="Q19" s="1101"/>
      <c r="R19" s="1092">
        <f t="shared" si="0"/>
        <v>0</v>
      </c>
      <c r="S19" s="1093"/>
      <c r="T19" s="1093"/>
      <c r="U19" s="1093"/>
      <c r="V19" s="1094"/>
      <c r="W19" s="1095">
        <v>64</v>
      </c>
      <c r="X19" s="1096"/>
      <c r="Y19" s="1096"/>
      <c r="Z19" s="1097"/>
      <c r="AA19" s="1092">
        <f t="shared" si="1"/>
        <v>-64</v>
      </c>
      <c r="AB19" s="1093"/>
      <c r="AC19" s="1093"/>
      <c r="AD19" s="1093"/>
      <c r="AE19" s="1093"/>
      <c r="AF19" s="1093"/>
      <c r="AG19" s="1098"/>
      <c r="AH19" s="1102" t="e">
        <f t="shared" si="2"/>
        <v>#DIV/0!</v>
      </c>
      <c r="AI19" s="1103"/>
      <c r="AJ19" s="1104"/>
      <c r="AK19" s="109"/>
      <c r="AL19" s="108"/>
    </row>
    <row r="20" spans="1:38" ht="22.5" customHeight="1">
      <c r="B20" s="110"/>
      <c r="C20" s="109"/>
      <c r="D20" s="114" t="s">
        <v>1578</v>
      </c>
      <c r="E20" s="111"/>
      <c r="F20" s="111"/>
      <c r="G20" s="111"/>
      <c r="H20" s="111"/>
      <c r="I20" s="111"/>
      <c r="J20" s="111"/>
      <c r="K20" s="1084"/>
      <c r="L20" s="1085"/>
      <c r="M20" s="1085"/>
      <c r="N20" s="1090"/>
      <c r="O20" s="1099">
        <v>1.2</v>
      </c>
      <c r="P20" s="1100"/>
      <c r="Q20" s="1101"/>
      <c r="R20" s="1092">
        <f t="shared" si="0"/>
        <v>0</v>
      </c>
      <c r="S20" s="1093"/>
      <c r="T20" s="1093"/>
      <c r="U20" s="1093"/>
      <c r="V20" s="1094"/>
      <c r="W20" s="1095">
        <v>104</v>
      </c>
      <c r="X20" s="1096"/>
      <c r="Y20" s="1096"/>
      <c r="Z20" s="1097"/>
      <c r="AA20" s="1092">
        <f t="shared" si="1"/>
        <v>-104</v>
      </c>
      <c r="AB20" s="1093"/>
      <c r="AC20" s="1093"/>
      <c r="AD20" s="1093"/>
      <c r="AE20" s="1093"/>
      <c r="AF20" s="1093"/>
      <c r="AG20" s="1098"/>
      <c r="AH20" s="1102" t="e">
        <f t="shared" si="2"/>
        <v>#DIV/0!</v>
      </c>
      <c r="AI20" s="1103"/>
      <c r="AJ20" s="1104"/>
      <c r="AK20" s="109"/>
      <c r="AL20" s="108"/>
    </row>
    <row r="21" spans="1:38" ht="22.5" customHeight="1">
      <c r="B21" s="110"/>
      <c r="C21" s="109"/>
      <c r="D21" s="114" t="s">
        <v>1579</v>
      </c>
      <c r="E21" s="111"/>
      <c r="F21" s="111"/>
      <c r="G21" s="111"/>
      <c r="H21" s="111"/>
      <c r="I21" s="111"/>
      <c r="J21" s="111"/>
      <c r="K21" s="1105"/>
      <c r="L21" s="1106"/>
      <c r="M21" s="1106"/>
      <c r="N21" s="1107"/>
      <c r="O21" s="1108">
        <v>1.29</v>
      </c>
      <c r="P21" s="1109"/>
      <c r="Q21" s="1110"/>
      <c r="R21" s="1092">
        <f t="shared" si="0"/>
        <v>0</v>
      </c>
      <c r="S21" s="1093"/>
      <c r="T21" s="1093"/>
      <c r="U21" s="1093"/>
      <c r="V21" s="1094"/>
      <c r="W21" s="1111">
        <v>194</v>
      </c>
      <c r="X21" s="1112"/>
      <c r="Y21" s="1112"/>
      <c r="Z21" s="1113"/>
      <c r="AA21" s="1092">
        <f t="shared" si="1"/>
        <v>-194</v>
      </c>
      <c r="AB21" s="1093"/>
      <c r="AC21" s="1093"/>
      <c r="AD21" s="1093"/>
      <c r="AE21" s="1093"/>
      <c r="AF21" s="1093"/>
      <c r="AG21" s="1098"/>
      <c r="AH21" s="1114" t="e">
        <f t="shared" si="2"/>
        <v>#DIV/0!</v>
      </c>
      <c r="AI21" s="1115"/>
      <c r="AJ21" s="1116"/>
      <c r="AK21" s="109"/>
      <c r="AL21" s="108"/>
    </row>
    <row r="22" spans="1:38" ht="22.5" customHeight="1">
      <c r="B22" s="110"/>
      <c r="C22" s="109"/>
      <c r="D22" s="724" t="s">
        <v>1580</v>
      </c>
      <c r="E22" s="127"/>
      <c r="F22" s="127"/>
      <c r="G22" s="127"/>
      <c r="H22" s="127"/>
      <c r="I22" s="127"/>
      <c r="J22" s="127"/>
      <c r="K22" s="1117"/>
      <c r="L22" s="1118"/>
      <c r="M22" s="1118"/>
      <c r="N22" s="1119"/>
      <c r="O22" s="1120">
        <v>1.41</v>
      </c>
      <c r="P22" s="1121"/>
      <c r="Q22" s="1122"/>
      <c r="R22" s="1092">
        <f t="shared" si="0"/>
        <v>0</v>
      </c>
      <c r="S22" s="1093"/>
      <c r="T22" s="1093"/>
      <c r="U22" s="1093"/>
      <c r="V22" s="1094"/>
      <c r="W22" s="1123">
        <v>362</v>
      </c>
      <c r="X22" s="1124"/>
      <c r="Y22" s="1124"/>
      <c r="Z22" s="1125"/>
      <c r="AA22" s="1092">
        <f t="shared" si="1"/>
        <v>-362</v>
      </c>
      <c r="AB22" s="1093"/>
      <c r="AC22" s="1093"/>
      <c r="AD22" s="1093"/>
      <c r="AE22" s="1093"/>
      <c r="AF22" s="1093"/>
      <c r="AG22" s="1098"/>
      <c r="AH22" s="1126" t="e">
        <f t="shared" si="2"/>
        <v>#DIV/0!</v>
      </c>
      <c r="AI22" s="1127"/>
      <c r="AJ22" s="1128"/>
      <c r="AK22" s="109"/>
      <c r="AL22" s="108"/>
    </row>
    <row r="23" spans="1:38" ht="22.5" customHeight="1">
      <c r="B23" s="110"/>
      <c r="C23" s="109"/>
      <c r="D23" s="724" t="s">
        <v>1581</v>
      </c>
      <c r="E23" s="127"/>
      <c r="F23" s="127"/>
      <c r="G23" s="127"/>
      <c r="H23" s="127"/>
      <c r="I23" s="127"/>
      <c r="J23" s="127"/>
      <c r="K23" s="1117"/>
      <c r="L23" s="1118"/>
      <c r="M23" s="1118"/>
      <c r="N23" s="1119"/>
      <c r="O23" s="1120">
        <v>1.58</v>
      </c>
      <c r="P23" s="1121"/>
      <c r="Q23" s="1122"/>
      <c r="R23" s="1092">
        <f t="shared" si="0"/>
        <v>0</v>
      </c>
      <c r="S23" s="1093"/>
      <c r="T23" s="1093"/>
      <c r="U23" s="1093"/>
      <c r="V23" s="1094"/>
      <c r="W23" s="1123">
        <v>702</v>
      </c>
      <c r="X23" s="1124"/>
      <c r="Y23" s="1124"/>
      <c r="Z23" s="1125"/>
      <c r="AA23" s="1092">
        <f t="shared" si="1"/>
        <v>-702</v>
      </c>
      <c r="AB23" s="1093"/>
      <c r="AC23" s="1093"/>
      <c r="AD23" s="1093"/>
      <c r="AE23" s="1093"/>
      <c r="AF23" s="1093"/>
      <c r="AG23" s="1098"/>
      <c r="AH23" s="1126" t="e">
        <f t="shared" si="2"/>
        <v>#DIV/0!</v>
      </c>
      <c r="AI23" s="1127"/>
      <c r="AJ23" s="1128"/>
      <c r="AK23" s="109"/>
      <c r="AL23" s="108"/>
    </row>
    <row r="24" spans="1:38" ht="22.5" customHeight="1">
      <c r="B24" s="110"/>
      <c r="C24" s="109"/>
      <c r="D24" s="724" t="s">
        <v>1582</v>
      </c>
      <c r="E24" s="127"/>
      <c r="F24" s="127"/>
      <c r="G24" s="127"/>
      <c r="H24" s="127"/>
      <c r="I24" s="127"/>
      <c r="J24" s="127"/>
      <c r="K24" s="1117"/>
      <c r="L24" s="1118"/>
      <c r="M24" s="1118"/>
      <c r="N24" s="1119"/>
      <c r="O24" s="1120">
        <v>1.76</v>
      </c>
      <c r="P24" s="1121"/>
      <c r="Q24" s="1122"/>
      <c r="R24" s="1092">
        <f t="shared" si="0"/>
        <v>0</v>
      </c>
      <c r="S24" s="1093"/>
      <c r="T24" s="1093"/>
      <c r="U24" s="1093"/>
      <c r="V24" s="1094"/>
      <c r="W24" s="1123">
        <v>1242</v>
      </c>
      <c r="X24" s="1124"/>
      <c r="Y24" s="1124"/>
      <c r="Z24" s="1125"/>
      <c r="AA24" s="1092">
        <f t="shared" si="1"/>
        <v>-1242</v>
      </c>
      <c r="AB24" s="1093"/>
      <c r="AC24" s="1093"/>
      <c r="AD24" s="1093"/>
      <c r="AE24" s="1093"/>
      <c r="AF24" s="1093"/>
      <c r="AG24" s="1098"/>
      <c r="AH24" s="1126" t="e">
        <f t="shared" si="2"/>
        <v>#DIV/0!</v>
      </c>
      <c r="AI24" s="1127"/>
      <c r="AJ24" s="1128"/>
      <c r="AK24" s="109"/>
      <c r="AL24" s="108"/>
    </row>
    <row r="25" spans="1:38" ht="22.5" customHeight="1">
      <c r="B25" s="110"/>
      <c r="C25" s="109"/>
      <c r="D25" s="724" t="s">
        <v>1583</v>
      </c>
      <c r="E25" s="127"/>
      <c r="F25" s="127"/>
      <c r="G25" s="127"/>
      <c r="H25" s="127"/>
      <c r="I25" s="127"/>
      <c r="J25" s="127"/>
      <c r="K25" s="1117"/>
      <c r="L25" s="1118"/>
      <c r="M25" s="1118"/>
      <c r="N25" s="1119"/>
      <c r="O25" s="1120">
        <v>1.9</v>
      </c>
      <c r="P25" s="1121"/>
      <c r="Q25" s="1122"/>
      <c r="R25" s="1092">
        <f t="shared" si="0"/>
        <v>0</v>
      </c>
      <c r="S25" s="1093"/>
      <c r="T25" s="1093"/>
      <c r="U25" s="1093"/>
      <c r="V25" s="1094"/>
      <c r="W25" s="1123">
        <v>1802</v>
      </c>
      <c r="X25" s="1124"/>
      <c r="Y25" s="1124"/>
      <c r="Z25" s="1125"/>
      <c r="AA25" s="1092">
        <f t="shared" si="1"/>
        <v>-1802</v>
      </c>
      <c r="AB25" s="1093"/>
      <c r="AC25" s="1093"/>
      <c r="AD25" s="1093"/>
      <c r="AE25" s="1093"/>
      <c r="AF25" s="1093"/>
      <c r="AG25" s="1098"/>
      <c r="AH25" s="1126" t="e">
        <f t="shared" si="2"/>
        <v>#DIV/0!</v>
      </c>
      <c r="AI25" s="1127"/>
      <c r="AJ25" s="1128"/>
      <c r="AK25" s="109"/>
      <c r="AL25" s="108"/>
    </row>
    <row r="26" spans="1:38" ht="22.5" customHeight="1">
      <c r="B26" s="110"/>
      <c r="C26" s="109"/>
      <c r="D26" s="724" t="s">
        <v>1584</v>
      </c>
      <c r="E26" s="127"/>
      <c r="F26" s="127"/>
      <c r="G26" s="127"/>
      <c r="H26" s="127"/>
      <c r="I26" s="127"/>
      <c r="J26" s="127"/>
      <c r="K26" s="1117"/>
      <c r="L26" s="1118"/>
      <c r="M26" s="1118"/>
      <c r="N26" s="1119"/>
      <c r="O26" s="1120">
        <v>1.98</v>
      </c>
      <c r="P26" s="1121"/>
      <c r="Q26" s="1122"/>
      <c r="R26" s="1092">
        <f t="shared" si="0"/>
        <v>0</v>
      </c>
      <c r="S26" s="1093"/>
      <c r="T26" s="1093"/>
      <c r="U26" s="1093"/>
      <c r="V26" s="1094"/>
      <c r="W26" s="1123">
        <v>2202</v>
      </c>
      <c r="X26" s="1124"/>
      <c r="Y26" s="1124"/>
      <c r="Z26" s="1125"/>
      <c r="AA26" s="1092">
        <f t="shared" si="1"/>
        <v>-2202</v>
      </c>
      <c r="AB26" s="1093"/>
      <c r="AC26" s="1093"/>
      <c r="AD26" s="1093"/>
      <c r="AE26" s="1093"/>
      <c r="AF26" s="1093"/>
      <c r="AG26" s="1098"/>
      <c r="AH26" s="1126" t="e">
        <f t="shared" si="2"/>
        <v>#DIV/0!</v>
      </c>
      <c r="AI26" s="1127"/>
      <c r="AJ26" s="1128"/>
      <c r="AK26" s="109"/>
      <c r="AL26" s="108"/>
    </row>
    <row r="27" spans="1:38" ht="22.5" customHeight="1">
      <c r="B27" s="110"/>
      <c r="C27" s="109"/>
      <c r="D27" s="724" t="s">
        <v>1585</v>
      </c>
      <c r="E27" s="127"/>
      <c r="F27" s="127"/>
      <c r="G27" s="127"/>
      <c r="H27" s="127"/>
      <c r="I27" s="127"/>
      <c r="J27" s="127"/>
      <c r="K27" s="1117"/>
      <c r="L27" s="1118"/>
      <c r="M27" s="1118"/>
      <c r="N27" s="1119"/>
      <c r="O27" s="1120">
        <v>2.04</v>
      </c>
      <c r="P27" s="1121"/>
      <c r="Q27" s="1122"/>
      <c r="R27" s="1092">
        <f t="shared" si="0"/>
        <v>0</v>
      </c>
      <c r="S27" s="1093"/>
      <c r="T27" s="1093"/>
      <c r="U27" s="1093"/>
      <c r="V27" s="1094"/>
      <c r="W27" s="1123">
        <v>2562</v>
      </c>
      <c r="X27" s="1124"/>
      <c r="Y27" s="1124"/>
      <c r="Z27" s="1125"/>
      <c r="AA27" s="1092">
        <f t="shared" si="1"/>
        <v>-2562</v>
      </c>
      <c r="AB27" s="1093"/>
      <c r="AC27" s="1093"/>
      <c r="AD27" s="1093"/>
      <c r="AE27" s="1093"/>
      <c r="AF27" s="1093"/>
      <c r="AG27" s="1098"/>
      <c r="AH27" s="1126" t="e">
        <f t="shared" si="2"/>
        <v>#DIV/0!</v>
      </c>
      <c r="AI27" s="1127"/>
      <c r="AJ27" s="1128"/>
      <c r="AK27" s="109"/>
      <c r="AL27" s="108"/>
    </row>
    <row r="28" spans="1:38" ht="22.5" customHeight="1">
      <c r="B28" s="110"/>
      <c r="C28" s="109"/>
      <c r="D28" s="724" t="s">
        <v>1586</v>
      </c>
      <c r="E28" s="127"/>
      <c r="F28" s="127"/>
      <c r="G28" s="127"/>
      <c r="H28" s="127"/>
      <c r="I28" s="127"/>
      <c r="J28" s="127"/>
      <c r="K28" s="1117"/>
      <c r="L28" s="1118"/>
      <c r="M28" s="1118"/>
      <c r="N28" s="1119"/>
      <c r="O28" s="1120">
        <v>2.08</v>
      </c>
      <c r="P28" s="1121"/>
      <c r="Q28" s="1122"/>
      <c r="R28" s="1092">
        <f t="shared" si="0"/>
        <v>0</v>
      </c>
      <c r="S28" s="1093"/>
      <c r="T28" s="1093"/>
      <c r="U28" s="1093"/>
      <c r="V28" s="1094"/>
      <c r="W28" s="1123">
        <v>2842</v>
      </c>
      <c r="X28" s="1124"/>
      <c r="Y28" s="1124"/>
      <c r="Z28" s="1125"/>
      <c r="AA28" s="1092">
        <f t="shared" si="1"/>
        <v>-2842</v>
      </c>
      <c r="AB28" s="1093"/>
      <c r="AC28" s="1093"/>
      <c r="AD28" s="1093"/>
      <c r="AE28" s="1093"/>
      <c r="AF28" s="1093"/>
      <c r="AG28" s="1098"/>
      <c r="AH28" s="1126" t="e">
        <f t="shared" si="2"/>
        <v>#DIV/0!</v>
      </c>
      <c r="AI28" s="1127"/>
      <c r="AJ28" s="1128"/>
      <c r="AK28" s="109"/>
      <c r="AL28" s="108"/>
    </row>
    <row r="29" spans="1:38" ht="22.5" customHeight="1">
      <c r="B29" s="110"/>
      <c r="C29" s="109"/>
      <c r="D29" s="724" t="s">
        <v>1587</v>
      </c>
      <c r="E29" s="127"/>
      <c r="F29" s="127"/>
      <c r="G29" s="127"/>
      <c r="H29" s="127"/>
      <c r="I29" s="127"/>
      <c r="J29" s="127"/>
      <c r="K29" s="1117"/>
      <c r="L29" s="1118"/>
      <c r="M29" s="1118"/>
      <c r="N29" s="1119"/>
      <c r="O29" s="1120">
        <v>2.1</v>
      </c>
      <c r="P29" s="1121"/>
      <c r="Q29" s="1122"/>
      <c r="R29" s="1092">
        <f t="shared" si="0"/>
        <v>0</v>
      </c>
      <c r="S29" s="1093"/>
      <c r="T29" s="1093"/>
      <c r="U29" s="1093"/>
      <c r="V29" s="1094"/>
      <c r="W29" s="1123">
        <v>3002</v>
      </c>
      <c r="X29" s="1124"/>
      <c r="Y29" s="1124"/>
      <c r="Z29" s="1125"/>
      <c r="AA29" s="1092">
        <f t="shared" si="1"/>
        <v>-3002</v>
      </c>
      <c r="AB29" s="1093"/>
      <c r="AC29" s="1093"/>
      <c r="AD29" s="1093"/>
      <c r="AE29" s="1093"/>
      <c r="AF29" s="1093"/>
      <c r="AG29" s="1098"/>
      <c r="AH29" s="1126" t="e">
        <f t="shared" si="2"/>
        <v>#DIV/0!</v>
      </c>
      <c r="AI29" s="1127"/>
      <c r="AJ29" s="1128"/>
      <c r="AK29" s="109"/>
      <c r="AL29" s="108"/>
    </row>
    <row r="30" spans="1:38" ht="22.5" customHeight="1" thickBot="1">
      <c r="B30" s="110"/>
      <c r="C30" s="109"/>
      <c r="D30" s="724" t="s">
        <v>1588</v>
      </c>
      <c r="E30" s="127"/>
      <c r="F30" s="127"/>
      <c r="G30" s="127"/>
      <c r="H30" s="127"/>
      <c r="I30" s="127"/>
      <c r="J30" s="127"/>
      <c r="K30" s="1117"/>
      <c r="L30" s="1118"/>
      <c r="M30" s="1118"/>
      <c r="N30" s="1119"/>
      <c r="O30" s="1120">
        <v>1.8</v>
      </c>
      <c r="P30" s="1121"/>
      <c r="Q30" s="1122"/>
      <c r="R30" s="1092">
        <f t="shared" si="0"/>
        <v>0</v>
      </c>
      <c r="S30" s="1093"/>
      <c r="T30" s="1093"/>
      <c r="U30" s="1093"/>
      <c r="V30" s="1094"/>
      <c r="W30" s="1123">
        <v>0</v>
      </c>
      <c r="X30" s="1124"/>
      <c r="Y30" s="1124"/>
      <c r="Z30" s="1125"/>
      <c r="AA30" s="1092">
        <f t="shared" si="1"/>
        <v>0</v>
      </c>
      <c r="AB30" s="1093"/>
      <c r="AC30" s="1093"/>
      <c r="AD30" s="1093"/>
      <c r="AE30" s="1093"/>
      <c r="AF30" s="1093"/>
      <c r="AG30" s="1098"/>
      <c r="AH30" s="1129" t="e">
        <f t="shared" si="2"/>
        <v>#DIV/0!</v>
      </c>
      <c r="AI30" s="1130"/>
      <c r="AJ30" s="1131"/>
      <c r="AK30" s="109"/>
      <c r="AL30" s="108"/>
    </row>
    <row r="31" spans="1:38" ht="22.5" customHeight="1" thickTop="1">
      <c r="B31" s="725"/>
      <c r="C31" s="109"/>
      <c r="D31" s="109"/>
      <c r="E31" s="109"/>
      <c r="F31" s="109"/>
      <c r="G31" s="109"/>
      <c r="H31" s="109"/>
      <c r="I31" s="109"/>
      <c r="J31" s="109"/>
      <c r="K31" s="718"/>
      <c r="L31" s="718"/>
      <c r="M31" s="718"/>
      <c r="N31" s="718"/>
      <c r="O31" s="726"/>
      <c r="P31" s="726"/>
      <c r="Q31" s="726"/>
      <c r="R31" s="718"/>
      <c r="S31" s="718"/>
      <c r="T31" s="718"/>
      <c r="U31" s="718"/>
      <c r="V31" s="718"/>
      <c r="W31" s="727"/>
      <c r="X31" s="727"/>
      <c r="Y31" s="727"/>
      <c r="Z31" s="727"/>
      <c r="AA31" s="718"/>
      <c r="AB31" s="718"/>
      <c r="AC31" s="718"/>
      <c r="AD31" s="718"/>
      <c r="AE31" s="718"/>
      <c r="AF31" s="718"/>
      <c r="AG31" s="718"/>
      <c r="AH31" s="109"/>
      <c r="AI31" s="718"/>
      <c r="AJ31" s="728" t="s">
        <v>1626</v>
      </c>
      <c r="AK31" s="109"/>
      <c r="AL31" s="729"/>
    </row>
    <row r="32" spans="1:38" ht="22.5" customHeight="1">
      <c r="B32" s="725"/>
      <c r="C32" s="109" t="s">
        <v>1589</v>
      </c>
      <c r="D32" s="109"/>
      <c r="E32" s="109"/>
      <c r="F32" s="109"/>
      <c r="G32" s="109"/>
      <c r="H32" s="109"/>
      <c r="I32" s="109"/>
      <c r="J32" s="109"/>
      <c r="K32" s="109"/>
      <c r="L32" s="109"/>
      <c r="M32" s="109"/>
      <c r="N32" s="109"/>
      <c r="O32" s="726"/>
      <c r="P32" s="726"/>
      <c r="Q32" s="726"/>
      <c r="R32" s="109"/>
      <c r="S32" s="109"/>
      <c r="T32" s="109"/>
      <c r="U32" s="109"/>
      <c r="V32" s="109"/>
      <c r="W32" s="727"/>
      <c r="X32" s="727"/>
      <c r="Y32" s="727"/>
      <c r="Z32" s="727"/>
      <c r="AA32" s="109"/>
      <c r="AB32" s="109"/>
      <c r="AC32" s="109"/>
      <c r="AD32" s="109"/>
      <c r="AE32" s="109"/>
      <c r="AF32" s="109"/>
      <c r="AG32" s="109"/>
      <c r="AH32" s="109"/>
      <c r="AI32" s="109"/>
      <c r="AJ32" s="109"/>
      <c r="AK32" s="109"/>
      <c r="AL32" s="729"/>
    </row>
    <row r="33" spans="2:43" ht="32.4" customHeight="1">
      <c r="B33" s="725"/>
      <c r="C33" s="109"/>
      <c r="D33" s="246"/>
      <c r="E33" s="247"/>
      <c r="F33" s="246"/>
      <c r="G33" s="246"/>
      <c r="H33" s="221"/>
      <c r="I33" s="1138" t="s">
        <v>1590</v>
      </c>
      <c r="J33" s="1138"/>
      <c r="K33" s="1138"/>
      <c r="L33" s="1138"/>
      <c r="M33" s="1138"/>
      <c r="N33" s="1138"/>
      <c r="O33" s="246"/>
      <c r="P33" s="1139" t="s">
        <v>1591</v>
      </c>
      <c r="Q33" s="1139"/>
      <c r="R33" s="1139"/>
      <c r="S33" s="1139"/>
      <c r="T33" s="1139"/>
      <c r="U33" s="1139"/>
      <c r="V33" s="231"/>
      <c r="W33" s="246"/>
      <c r="X33" s="246"/>
      <c r="Y33" s="246"/>
      <c r="Z33" s="246"/>
      <c r="AA33" s="231"/>
      <c r="AB33" s="1140" t="s">
        <v>1592</v>
      </c>
      <c r="AC33" s="1141"/>
      <c r="AD33" s="1141"/>
      <c r="AE33" s="1141"/>
      <c r="AF33" s="1141"/>
      <c r="AG33" s="1141"/>
      <c r="AH33" s="246"/>
      <c r="AI33" s="246"/>
      <c r="AJ33" s="231"/>
      <c r="AK33" s="246"/>
      <c r="AL33" s="730"/>
      <c r="AM33" s="248"/>
      <c r="AN33" s="248"/>
      <c r="AO33" s="240"/>
    </row>
    <row r="34" spans="2:43" ht="22.5" customHeight="1">
      <c r="B34" s="1132"/>
      <c r="C34" s="1133"/>
      <c r="D34" s="1133"/>
      <c r="E34" s="1133"/>
      <c r="F34" s="731"/>
      <c r="G34" s="246"/>
      <c r="H34" s="249" t="s">
        <v>1196</v>
      </c>
      <c r="I34" s="1134"/>
      <c r="J34" s="1134"/>
      <c r="K34" s="1134"/>
      <c r="L34" s="1134"/>
      <c r="M34" s="1134"/>
      <c r="N34" s="1134"/>
      <c r="O34" s="246" t="s">
        <v>1226</v>
      </c>
      <c r="P34" s="813"/>
      <c r="Q34" s="813"/>
      <c r="R34" s="813"/>
      <c r="S34" s="813"/>
      <c r="T34" s="813"/>
      <c r="U34" s="813"/>
      <c r="V34" s="246"/>
      <c r="W34" s="412"/>
      <c r="X34" s="412" t="s">
        <v>1226</v>
      </c>
      <c r="Y34" s="412"/>
      <c r="Z34" s="412"/>
      <c r="AA34" s="412"/>
      <c r="AB34" s="813"/>
      <c r="AC34" s="813"/>
      <c r="AD34" s="813"/>
      <c r="AE34" s="813"/>
      <c r="AF34" s="813"/>
      <c r="AG34" s="813"/>
      <c r="AH34" s="246"/>
      <c r="AI34" s="246"/>
      <c r="AJ34" s="412"/>
      <c r="AK34" s="412"/>
      <c r="AL34" s="732"/>
      <c r="AM34" s="412"/>
      <c r="AN34" s="412"/>
      <c r="AO34" s="240"/>
    </row>
    <row r="35" spans="2:43" ht="22.5" customHeight="1">
      <c r="B35" s="725"/>
      <c r="C35" s="109"/>
      <c r="D35" s="731"/>
      <c r="E35" s="233"/>
      <c r="F35" s="233"/>
      <c r="G35" s="246"/>
      <c r="H35" s="249"/>
      <c r="I35" s="233"/>
      <c r="J35" s="233"/>
      <c r="K35" s="233"/>
      <c r="L35" s="233"/>
      <c r="M35" s="233"/>
      <c r="N35" s="233"/>
      <c r="O35" s="246"/>
      <c r="P35" s="233"/>
      <c r="Q35" s="233"/>
      <c r="R35" s="233"/>
      <c r="S35" s="233"/>
      <c r="T35" s="233"/>
      <c r="U35" s="233"/>
      <c r="V35" s="246"/>
      <c r="W35" s="233"/>
      <c r="X35" s="233"/>
      <c r="Y35" s="233"/>
      <c r="Z35" s="233"/>
      <c r="AA35" s="233"/>
      <c r="AB35" s="233"/>
      <c r="AC35" s="233"/>
      <c r="AD35" s="246"/>
      <c r="AE35" s="246"/>
      <c r="AF35" s="233"/>
      <c r="AG35" s="233"/>
      <c r="AH35" s="233"/>
      <c r="AI35" s="233"/>
      <c r="AJ35" s="233"/>
      <c r="AK35" s="233"/>
      <c r="AL35" s="730"/>
      <c r="AM35" s="248"/>
      <c r="AN35" s="248"/>
      <c r="AO35" s="240"/>
    </row>
    <row r="36" spans="2:43" ht="30.75" customHeight="1">
      <c r="B36" s="725"/>
      <c r="C36" s="109"/>
      <c r="D36" s="731"/>
      <c r="E36" s="233"/>
      <c r="F36" s="231"/>
      <c r="G36" s="1135" t="s">
        <v>1593</v>
      </c>
      <c r="H36" s="1135"/>
      <c r="I36" s="1135"/>
      <c r="J36" s="1135"/>
      <c r="K36" s="1135"/>
      <c r="L36" s="1135"/>
      <c r="M36" s="1135"/>
      <c r="N36" s="253"/>
      <c r="O36" s="233"/>
      <c r="P36" s="233"/>
      <c r="Q36" s="1136" t="s">
        <v>1594</v>
      </c>
      <c r="R36" s="1136"/>
      <c r="S36" s="1136"/>
      <c r="T36" s="1136"/>
      <c r="U36" s="1136"/>
      <c r="V36" s="1136"/>
      <c r="W36" s="1136"/>
      <c r="X36" s="231"/>
      <c r="Y36" s="231"/>
      <c r="Z36" s="231"/>
      <c r="AA36" s="231"/>
      <c r="AB36" s="231"/>
      <c r="AC36" s="231"/>
      <c r="AD36" s="1137" t="s">
        <v>1595</v>
      </c>
      <c r="AE36" s="1137"/>
      <c r="AF36" s="1137"/>
      <c r="AG36" s="1137"/>
      <c r="AH36" s="1137"/>
      <c r="AI36" s="1137"/>
      <c r="AJ36" s="231"/>
      <c r="AK36" s="231"/>
      <c r="AL36" s="733"/>
      <c r="AM36" s="240"/>
      <c r="AN36" s="240"/>
      <c r="AO36" s="240"/>
    </row>
    <row r="37" spans="2:43" ht="22.5" customHeight="1">
      <c r="B37" s="725"/>
      <c r="C37" s="109"/>
      <c r="D37" s="731"/>
      <c r="E37" s="246" t="s">
        <v>1226</v>
      </c>
      <c r="F37" s="231"/>
      <c r="G37" s="813"/>
      <c r="H37" s="813"/>
      <c r="I37" s="813"/>
      <c r="J37" s="813"/>
      <c r="K37" s="813"/>
      <c r="L37" s="813"/>
      <c r="M37" s="813"/>
      <c r="N37" s="246"/>
      <c r="O37" s="246" t="s">
        <v>1226</v>
      </c>
      <c r="P37" s="233"/>
      <c r="Q37" s="813"/>
      <c r="R37" s="813"/>
      <c r="S37" s="813"/>
      <c r="T37" s="813"/>
      <c r="U37" s="813"/>
      <c r="V37" s="813"/>
      <c r="W37" s="813"/>
      <c r="X37" s="231"/>
      <c r="Y37" s="231" t="s">
        <v>1596</v>
      </c>
      <c r="Z37" s="246" t="s">
        <v>1201</v>
      </c>
      <c r="AA37" s="246"/>
      <c r="AB37" s="231"/>
      <c r="AC37" s="246" t="s">
        <v>1597</v>
      </c>
      <c r="AD37" s="814"/>
      <c r="AE37" s="814"/>
      <c r="AF37" s="814"/>
      <c r="AG37" s="814"/>
      <c r="AH37" s="814"/>
      <c r="AI37" s="814"/>
      <c r="AJ37" s="246"/>
      <c r="AK37" s="109"/>
      <c r="AL37" s="729"/>
      <c r="AN37" s="240"/>
      <c r="AO37" s="240"/>
    </row>
    <row r="38" spans="2:43" ht="22.5" customHeight="1">
      <c r="B38" s="725"/>
      <c r="C38" s="109"/>
      <c r="D38" s="731"/>
      <c r="E38" s="233"/>
      <c r="F38" s="231"/>
      <c r="G38" s="246"/>
      <c r="H38" s="253"/>
      <c r="I38" s="233"/>
      <c r="J38" s="231"/>
      <c r="K38" s="231"/>
      <c r="L38" s="233"/>
      <c r="M38" s="233"/>
      <c r="N38" s="233"/>
      <c r="O38" s="246"/>
      <c r="P38" s="233"/>
      <c r="Q38" s="233"/>
      <c r="R38" s="253"/>
      <c r="S38" s="231"/>
      <c r="T38" s="231"/>
      <c r="U38" s="231"/>
      <c r="V38" s="231"/>
      <c r="W38" s="231"/>
      <c r="X38" s="231"/>
      <c r="Y38" s="413"/>
      <c r="Z38" s="413"/>
      <c r="AA38" s="734"/>
      <c r="AB38" s="413"/>
      <c r="AC38" s="413"/>
      <c r="AD38" s="231"/>
      <c r="AE38" s="246"/>
      <c r="AF38" s="246"/>
      <c r="AG38" s="246"/>
      <c r="AH38" s="246"/>
      <c r="AI38" s="246"/>
      <c r="AJ38" s="246"/>
      <c r="AK38" s="109"/>
      <c r="AL38" s="729"/>
      <c r="AN38" s="246"/>
      <c r="AO38" s="240"/>
    </row>
    <row r="39" spans="2:43" ht="13.5" customHeight="1">
      <c r="B39" s="725"/>
      <c r="C39" s="109"/>
      <c r="D39" s="731"/>
      <c r="E39" s="109"/>
      <c r="F39" s="731"/>
      <c r="G39" s="246"/>
      <c r="H39" s="249"/>
      <c r="I39" s="109"/>
      <c r="J39" s="412"/>
      <c r="K39" s="412"/>
      <c r="L39" s="412"/>
      <c r="M39" s="412"/>
      <c r="N39" s="412"/>
      <c r="O39" s="412"/>
      <c r="P39" s="231"/>
      <c r="Q39" s="231"/>
      <c r="R39" s="246"/>
      <c r="S39" s="412"/>
      <c r="T39" s="412"/>
      <c r="U39" s="412"/>
      <c r="V39" s="412"/>
      <c r="W39" s="412"/>
      <c r="X39" s="412"/>
      <c r="Y39" s="412"/>
      <c r="Z39" s="246"/>
      <c r="AA39" s="719"/>
      <c r="AB39" s="233"/>
      <c r="AC39" s="233"/>
      <c r="AD39" s="233"/>
      <c r="AE39" s="246"/>
      <c r="AF39" s="231"/>
      <c r="AG39" s="719"/>
      <c r="AH39" s="719"/>
      <c r="AI39" s="719"/>
      <c r="AJ39" s="719"/>
      <c r="AK39" s="109"/>
      <c r="AL39" s="729"/>
      <c r="AN39" s="537"/>
      <c r="AO39" s="240"/>
    </row>
    <row r="40" spans="2:43" ht="22.5" customHeight="1" thickBot="1">
      <c r="B40" s="735"/>
      <c r="C40" s="736"/>
      <c r="D40" s="737"/>
      <c r="E40" s="738"/>
      <c r="F40" s="738"/>
      <c r="G40" s="739"/>
      <c r="H40" s="738"/>
      <c r="I40" s="738"/>
      <c r="J40" s="738"/>
      <c r="K40" s="738"/>
      <c r="L40" s="738"/>
      <c r="M40" s="738"/>
      <c r="N40" s="740"/>
      <c r="O40" s="738"/>
      <c r="P40" s="738"/>
      <c r="Q40" s="738"/>
      <c r="R40" s="738"/>
      <c r="S40" s="738"/>
      <c r="T40" s="738"/>
      <c r="U40" s="740"/>
      <c r="V40" s="740"/>
      <c r="W40" s="738"/>
      <c r="X40" s="738"/>
      <c r="Y40" s="738"/>
      <c r="Z40" s="740" t="s">
        <v>1181</v>
      </c>
      <c r="AA40" s="738"/>
      <c r="AB40" s="823">
        <f>ROUND((I34-P34-AB34-G37-Q37)*1.3333,)+AD37</f>
        <v>0</v>
      </c>
      <c r="AC40" s="823"/>
      <c r="AD40" s="823"/>
      <c r="AE40" s="823"/>
      <c r="AF40" s="823"/>
      <c r="AG40" s="823"/>
      <c r="AH40" s="741" t="s">
        <v>71</v>
      </c>
      <c r="AI40" s="740"/>
      <c r="AJ40" s="1142" t="s">
        <v>1598</v>
      </c>
      <c r="AK40" s="1142"/>
      <c r="AL40" s="1143"/>
      <c r="AM40" s="246"/>
      <c r="AN40" s="246"/>
      <c r="AO40" s="220"/>
    </row>
    <row r="41" spans="2:43" ht="22.5" customHeight="1">
      <c r="D41" s="731"/>
      <c r="E41" s="233"/>
      <c r="F41" s="233"/>
      <c r="G41" s="249"/>
      <c r="H41" s="233"/>
      <c r="I41" s="233"/>
      <c r="J41" s="233"/>
      <c r="K41" s="233"/>
      <c r="L41" s="233"/>
      <c r="M41" s="233"/>
      <c r="N41" s="246"/>
      <c r="O41" s="233"/>
      <c r="P41" s="233"/>
      <c r="Q41" s="233"/>
      <c r="R41" s="233"/>
      <c r="S41" s="233"/>
      <c r="T41" s="233"/>
      <c r="U41" s="246"/>
      <c r="V41" s="246"/>
      <c r="W41" s="233"/>
      <c r="X41" s="233"/>
      <c r="Y41" s="233"/>
      <c r="Z41" s="233"/>
      <c r="AA41" s="233"/>
      <c r="AB41" s="246"/>
      <c r="AC41" s="233"/>
      <c r="AD41" s="233"/>
      <c r="AE41" s="246"/>
      <c r="AF41" s="1144"/>
      <c r="AG41" s="1144"/>
      <c r="AH41" s="1144"/>
      <c r="AI41" s="1144"/>
      <c r="AJ41" s="1144"/>
      <c r="AK41" s="1144"/>
      <c r="AL41" s="246"/>
      <c r="AM41" s="246"/>
      <c r="AN41" s="246"/>
      <c r="AO41" s="220"/>
    </row>
    <row r="42" spans="2:43" ht="22.5" customHeight="1">
      <c r="C42" s="220" t="s">
        <v>1599</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52"/>
      <c r="AJ42" s="252"/>
      <c r="AK42" s="252"/>
      <c r="AL42" s="252"/>
      <c r="AM42" s="252"/>
      <c r="AN42" s="220"/>
      <c r="AO42" s="742">
        <v>0</v>
      </c>
      <c r="AP42" s="743" t="s">
        <v>1226</v>
      </c>
      <c r="AQ42" s="744" t="s">
        <v>1226</v>
      </c>
    </row>
    <row r="43" spans="2:43" ht="22.5" customHeight="1" thickBot="1">
      <c r="C43" s="220"/>
      <c r="D43" s="220"/>
      <c r="E43" s="220"/>
      <c r="F43" s="220" t="s">
        <v>349</v>
      </c>
      <c r="G43" s="220"/>
      <c r="H43" s="220"/>
      <c r="I43" s="220"/>
      <c r="J43" s="220"/>
      <c r="K43" s="220" t="s">
        <v>348</v>
      </c>
      <c r="L43" s="220"/>
      <c r="M43" s="220"/>
      <c r="N43" s="220"/>
      <c r="O43" s="220" t="s">
        <v>347</v>
      </c>
      <c r="P43" s="220"/>
      <c r="Q43" s="220"/>
      <c r="R43" s="220"/>
      <c r="S43" s="220"/>
      <c r="T43" s="220"/>
      <c r="U43" s="220"/>
      <c r="V43" s="220"/>
      <c r="W43" s="220"/>
      <c r="X43" s="220"/>
      <c r="Y43" s="220"/>
      <c r="Z43" s="220"/>
      <c r="AA43" s="220"/>
      <c r="AB43" s="220"/>
      <c r="AC43" s="220"/>
      <c r="AD43" s="220"/>
      <c r="AE43" s="220"/>
      <c r="AF43" s="220"/>
      <c r="AG43" s="220"/>
      <c r="AH43" s="220"/>
      <c r="AI43" s="252"/>
      <c r="AJ43" s="252"/>
      <c r="AK43" s="252"/>
      <c r="AL43" s="252"/>
      <c r="AM43" s="252"/>
      <c r="AN43" s="220"/>
      <c r="AO43" s="742">
        <v>201</v>
      </c>
      <c r="AP43" s="273">
        <v>1.03</v>
      </c>
      <c r="AQ43" s="274">
        <v>6</v>
      </c>
    </row>
    <row r="44" spans="2:43" ht="22.5" customHeight="1">
      <c r="C44" s="220"/>
      <c r="D44" s="220"/>
      <c r="E44" s="225"/>
      <c r="F44" s="1145" t="e">
        <f>V10</f>
        <v>#DIV/0!</v>
      </c>
      <c r="G44" s="1146"/>
      <c r="H44" s="1146"/>
      <c r="I44" s="1146"/>
      <c r="J44" s="225" t="s">
        <v>1225</v>
      </c>
      <c r="K44" s="1147" t="e">
        <f>VLOOKUP(F44,AO42:AQ56,2)</f>
        <v>#DIV/0!</v>
      </c>
      <c r="L44" s="1147"/>
      <c r="M44" s="1147"/>
      <c r="N44" s="225" t="s">
        <v>1226</v>
      </c>
      <c r="O44" s="1146" t="e">
        <f>VLOOKUP(F44,AO42:AQ56,3)</f>
        <v>#DIV/0!</v>
      </c>
      <c r="P44" s="1146"/>
      <c r="Q44" s="1146"/>
      <c r="R44" s="225"/>
      <c r="S44" s="827" t="s">
        <v>1181</v>
      </c>
      <c r="T44" s="1148" t="e">
        <f>IF(F44&lt;101,1,ROUND((F44*K44-O44)/J45,3))</f>
        <v>#DIV/0!</v>
      </c>
      <c r="U44" s="1149"/>
      <c r="V44" s="1149"/>
      <c r="W44" s="1149"/>
      <c r="X44" s="1150"/>
      <c r="Y44" s="825" t="s">
        <v>1623</v>
      </c>
      <c r="Z44" s="825"/>
      <c r="AA44" s="825"/>
      <c r="AB44" s="825"/>
      <c r="AC44" s="825"/>
      <c r="AD44" s="825"/>
      <c r="AE44" s="220"/>
      <c r="AF44" s="220"/>
      <c r="AG44" s="220"/>
      <c r="AH44" s="220"/>
      <c r="AI44" s="252"/>
      <c r="AJ44" s="252"/>
      <c r="AK44" s="252"/>
      <c r="AL44" s="252"/>
      <c r="AM44" s="252"/>
      <c r="AN44" s="220"/>
      <c r="AO44" s="742">
        <v>401</v>
      </c>
      <c r="AP44" s="745">
        <v>1.1000000000000001</v>
      </c>
      <c r="AQ44" s="746">
        <v>34</v>
      </c>
    </row>
    <row r="45" spans="2:43" ht="22.5" customHeight="1" thickBot="1">
      <c r="C45" s="220"/>
      <c r="D45" s="220"/>
      <c r="E45" s="220"/>
      <c r="F45" s="220"/>
      <c r="G45" s="220"/>
      <c r="H45" s="220"/>
      <c r="I45" s="220"/>
      <c r="J45" s="1151" t="e">
        <f>F44</f>
        <v>#DIV/0!</v>
      </c>
      <c r="K45" s="1152"/>
      <c r="L45" s="1152"/>
      <c r="M45" s="1152"/>
      <c r="N45" s="220"/>
      <c r="O45" s="220"/>
      <c r="P45" s="220"/>
      <c r="Q45" s="220"/>
      <c r="R45" s="220"/>
      <c r="S45" s="827"/>
      <c r="T45" s="710"/>
      <c r="U45" s="711"/>
      <c r="V45" s="711"/>
      <c r="W45" s="711"/>
      <c r="X45" s="712"/>
      <c r="Y45" s="825"/>
      <c r="Z45" s="825"/>
      <c r="AA45" s="825"/>
      <c r="AB45" s="825"/>
      <c r="AC45" s="825"/>
      <c r="AD45" s="825"/>
      <c r="AE45" s="220"/>
      <c r="AF45" s="220"/>
      <c r="AG45" s="220"/>
      <c r="AH45" s="220"/>
      <c r="AI45" s="252"/>
      <c r="AJ45" s="252"/>
      <c r="AK45" s="252"/>
      <c r="AL45" s="252"/>
      <c r="AM45" s="252"/>
      <c r="AN45" s="220"/>
      <c r="AO45" s="742">
        <v>601</v>
      </c>
      <c r="AP45" s="745">
        <v>1.1499999999999999</v>
      </c>
      <c r="AQ45" s="746">
        <v>64</v>
      </c>
    </row>
    <row r="46" spans="2:43" ht="22.5" customHeight="1">
      <c r="C46" s="220"/>
      <c r="D46" s="220"/>
      <c r="E46" s="220"/>
      <c r="F46" s="220"/>
      <c r="G46" s="220"/>
      <c r="H46" s="220"/>
      <c r="I46" s="220"/>
      <c r="J46" s="220" t="s">
        <v>349</v>
      </c>
      <c r="K46" s="220"/>
      <c r="L46" s="220"/>
      <c r="M46" s="220"/>
      <c r="N46" s="220"/>
      <c r="O46" s="220"/>
      <c r="P46" s="220"/>
      <c r="Q46" s="220"/>
      <c r="R46" s="220"/>
      <c r="S46" s="220"/>
      <c r="T46" s="220" t="s">
        <v>78</v>
      </c>
      <c r="U46" s="220"/>
      <c r="V46" s="220"/>
      <c r="W46" s="220"/>
      <c r="X46" s="220"/>
      <c r="Y46" s="220"/>
      <c r="Z46" s="220"/>
      <c r="AA46" s="220"/>
      <c r="AB46" s="220"/>
      <c r="AC46" s="220"/>
      <c r="AD46" s="220"/>
      <c r="AE46" s="220"/>
      <c r="AF46" s="220"/>
      <c r="AG46" s="220"/>
      <c r="AH46" s="220"/>
      <c r="AI46" s="252"/>
      <c r="AJ46" s="252"/>
      <c r="AK46" s="252"/>
      <c r="AL46" s="252"/>
      <c r="AM46" s="252"/>
      <c r="AN46" s="220"/>
      <c r="AO46" s="742">
        <v>801</v>
      </c>
      <c r="AP46" s="745">
        <v>1.2</v>
      </c>
      <c r="AQ46" s="746">
        <v>104</v>
      </c>
    </row>
    <row r="47" spans="2:43" ht="22.5" customHeight="1">
      <c r="C47" s="220"/>
      <c r="D47" s="220"/>
      <c r="E47" s="220"/>
      <c r="F47" s="221"/>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52"/>
      <c r="AJ47" s="252"/>
      <c r="AK47" s="252"/>
      <c r="AL47" s="252"/>
      <c r="AM47" s="252"/>
      <c r="AN47" s="220"/>
      <c r="AO47" s="742">
        <v>1001</v>
      </c>
      <c r="AP47" s="745">
        <v>1.29</v>
      </c>
      <c r="AQ47" s="746">
        <v>194</v>
      </c>
    </row>
    <row r="48" spans="2:43" ht="22.5" customHeight="1">
      <c r="C48" s="220"/>
      <c r="D48" s="220"/>
      <c r="E48" s="220"/>
      <c r="F48" s="221"/>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742">
        <v>1401</v>
      </c>
      <c r="AP48" s="745">
        <v>1.41</v>
      </c>
      <c r="AQ48" s="746">
        <v>362</v>
      </c>
    </row>
    <row r="49" spans="3:43" ht="22.5" customHeight="1">
      <c r="C49" s="220"/>
      <c r="D49" s="220"/>
      <c r="E49" s="220"/>
      <c r="F49" s="221"/>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742">
        <v>2001</v>
      </c>
      <c r="AP49" s="745">
        <v>1.58</v>
      </c>
      <c r="AQ49" s="746">
        <v>702</v>
      </c>
    </row>
    <row r="50" spans="3:43" ht="22.5" customHeight="1">
      <c r="C50" s="220"/>
      <c r="D50" s="220"/>
      <c r="E50" s="220"/>
      <c r="F50" s="221"/>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742">
        <v>3001</v>
      </c>
      <c r="AP50" s="745">
        <v>1.76</v>
      </c>
      <c r="AQ50" s="746">
        <v>1242</v>
      </c>
    </row>
    <row r="51" spans="3:43" ht="22.5" customHeight="1">
      <c r="C51" s="220"/>
      <c r="D51" s="220"/>
      <c r="E51" s="220"/>
      <c r="F51" s="221"/>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742">
        <v>4001</v>
      </c>
      <c r="AP51" s="745">
        <v>1.9</v>
      </c>
      <c r="AQ51" s="746">
        <v>1802</v>
      </c>
    </row>
    <row r="52" spans="3:43" ht="22.5" customHeight="1">
      <c r="C52" s="220"/>
      <c r="D52" s="220"/>
      <c r="E52" s="220"/>
      <c r="F52" s="221"/>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742">
        <v>5001</v>
      </c>
      <c r="AP52" s="745">
        <v>1.98</v>
      </c>
      <c r="AQ52" s="746">
        <v>2202</v>
      </c>
    </row>
    <row r="53" spans="3:43" ht="22.5" customHeight="1">
      <c r="C53" s="220"/>
      <c r="D53" s="220"/>
      <c r="E53" s="220"/>
      <c r="F53" s="221"/>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742">
        <v>6001</v>
      </c>
      <c r="AP53" s="745">
        <v>2.04</v>
      </c>
      <c r="AQ53" s="746">
        <v>2562</v>
      </c>
    </row>
    <row r="54" spans="3:43" ht="22.5" customHeight="1">
      <c r="C54" s="220"/>
      <c r="D54" s="220"/>
      <c r="E54" s="220"/>
      <c r="F54" s="221"/>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742">
        <v>7001</v>
      </c>
      <c r="AP54" s="745">
        <v>2.08</v>
      </c>
      <c r="AQ54" s="746">
        <v>2842</v>
      </c>
    </row>
    <row r="55" spans="3:43" ht="22.5" customHeight="1">
      <c r="C55" s="220"/>
      <c r="D55" s="220"/>
      <c r="E55" s="220"/>
      <c r="F55" s="221"/>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742">
        <v>8001</v>
      </c>
      <c r="AP55" s="745">
        <v>2.1</v>
      </c>
      <c r="AQ55" s="746">
        <v>3002</v>
      </c>
    </row>
    <row r="56" spans="3:43" ht="22.5" customHeight="1">
      <c r="C56" s="220"/>
      <c r="D56" s="220"/>
      <c r="E56" s="220"/>
      <c r="F56" s="221"/>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742">
        <v>10001</v>
      </c>
      <c r="AP56" s="745">
        <v>1.8</v>
      </c>
      <c r="AQ56" s="746">
        <v>0</v>
      </c>
    </row>
  </sheetData>
  <mergeCells count="128">
    <mergeCell ref="AB40:AG40"/>
    <mergeCell ref="AJ40:AL40"/>
    <mergeCell ref="AF41:AK41"/>
    <mergeCell ref="F44:I44"/>
    <mergeCell ref="K44:M44"/>
    <mergeCell ref="O44:Q44"/>
    <mergeCell ref="S44:S45"/>
    <mergeCell ref="T44:X44"/>
    <mergeCell ref="Y44:AD45"/>
    <mergeCell ref="J45:M45"/>
    <mergeCell ref="G36:M36"/>
    <mergeCell ref="Q36:W36"/>
    <mergeCell ref="AD36:AI36"/>
    <mergeCell ref="G37:M37"/>
    <mergeCell ref="Q37:W37"/>
    <mergeCell ref="AD37:AI37"/>
    <mergeCell ref="I33:N33"/>
    <mergeCell ref="P33:U33"/>
    <mergeCell ref="AB33:AG33"/>
    <mergeCell ref="B34:E34"/>
    <mergeCell ref="I34:N34"/>
    <mergeCell ref="P34:U34"/>
    <mergeCell ref="AB34:AG34"/>
    <mergeCell ref="K30:N30"/>
    <mergeCell ref="O30:Q30"/>
    <mergeCell ref="R30:V30"/>
    <mergeCell ref="W30:Z30"/>
    <mergeCell ref="AA30:AG30"/>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K27:N27"/>
    <mergeCell ref="O27:Q27"/>
    <mergeCell ref="R27:V27"/>
    <mergeCell ref="W27:Z27"/>
    <mergeCell ref="AA27:AG27"/>
    <mergeCell ref="AH27:AJ27"/>
    <mergeCell ref="K26:N26"/>
    <mergeCell ref="O26:Q26"/>
    <mergeCell ref="R26:V26"/>
    <mergeCell ref="W26:Z26"/>
    <mergeCell ref="AA26:AG26"/>
    <mergeCell ref="AH26:AJ26"/>
    <mergeCell ref="K25:N25"/>
    <mergeCell ref="O25:Q25"/>
    <mergeCell ref="R25:V25"/>
    <mergeCell ref="W25:Z25"/>
    <mergeCell ref="AA25:AG25"/>
    <mergeCell ref="AH25:AJ25"/>
    <mergeCell ref="K24:N24"/>
    <mergeCell ref="O24:Q24"/>
    <mergeCell ref="R24:V24"/>
    <mergeCell ref="W24:Z24"/>
    <mergeCell ref="AA24:AG24"/>
    <mergeCell ref="AH24:AJ24"/>
    <mergeCell ref="K23:N23"/>
    <mergeCell ref="O23:Q23"/>
    <mergeCell ref="R23:V23"/>
    <mergeCell ref="W23:Z23"/>
    <mergeCell ref="AA23:AG23"/>
    <mergeCell ref="AH23:AJ23"/>
    <mergeCell ref="K22:N22"/>
    <mergeCell ref="O22:Q22"/>
    <mergeCell ref="R22:V22"/>
    <mergeCell ref="W22:Z22"/>
    <mergeCell ref="AA22:AG22"/>
    <mergeCell ref="AH22:AJ22"/>
    <mergeCell ref="K21:N21"/>
    <mergeCell ref="O21:Q21"/>
    <mergeCell ref="R21:V21"/>
    <mergeCell ref="W21:Z21"/>
    <mergeCell ref="AA21:AG21"/>
    <mergeCell ref="AH21:AJ21"/>
    <mergeCell ref="K20:N20"/>
    <mergeCell ref="O20:Q20"/>
    <mergeCell ref="R20:V20"/>
    <mergeCell ref="W20:Z20"/>
    <mergeCell ref="AA20:AG20"/>
    <mergeCell ref="AH20:AJ20"/>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16:N16"/>
    <mergeCell ref="O16:Q16"/>
    <mergeCell ref="R16:V16"/>
    <mergeCell ref="W16:Z16"/>
    <mergeCell ref="AA16:AG16"/>
    <mergeCell ref="K17:N17"/>
    <mergeCell ref="O17:Q17"/>
    <mergeCell ref="R17:V17"/>
    <mergeCell ref="W17:Z17"/>
    <mergeCell ref="AA17:AG17"/>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54"/>
  <sheetViews>
    <sheetView showZeros="0" view="pageBreakPreview" zoomScaleNormal="80" workbookViewId="0">
      <pane xSplit="2" ySplit="7" topLeftCell="C8" activePane="bottomRight" state="frozen"/>
      <selection activeCell="H78" sqref="A1:IV65536"/>
      <selection pane="topRight" activeCell="H78" sqref="A1:IV65536"/>
      <selection pane="bottomLeft" activeCell="H78" sqref="A1:IV65536"/>
      <selection pane="bottomRight" activeCell="J11" sqref="J11"/>
    </sheetView>
  </sheetViews>
  <sheetFormatPr defaultColWidth="9" defaultRowHeight="14.4"/>
  <cols>
    <col min="1" max="1" width="1.21875" style="206" customWidth="1"/>
    <col min="2" max="2" width="14.6640625" style="206" customWidth="1"/>
    <col min="3" max="3" width="20.6640625" style="206" customWidth="1"/>
    <col min="4" max="4" width="4.88671875" style="206" customWidth="1"/>
    <col min="5" max="16384" width="9" style="206"/>
  </cols>
  <sheetData>
    <row r="1" spans="2:5">
      <c r="B1" s="214" t="s">
        <v>1180</v>
      </c>
    </row>
    <row r="2" spans="2:5">
      <c r="B2" s="214"/>
    </row>
    <row r="4" spans="2:5">
      <c r="B4" s="213"/>
      <c r="C4" s="212"/>
    </row>
    <row r="5" spans="2:5">
      <c r="B5" s="209"/>
      <c r="C5" s="211" t="s">
        <v>413</v>
      </c>
      <c r="E5" s="206" t="s">
        <v>728</v>
      </c>
    </row>
    <row r="6" spans="2:5">
      <c r="B6" s="208"/>
      <c r="C6" s="210" t="s">
        <v>412</v>
      </c>
    </row>
    <row r="7" spans="2:5">
      <c r="B7" s="209" t="s">
        <v>411</v>
      </c>
      <c r="C7" s="638">
        <v>1413217598</v>
      </c>
    </row>
    <row r="8" spans="2:5">
      <c r="B8" s="209" t="s">
        <v>410</v>
      </c>
      <c r="C8" s="638">
        <v>390313847</v>
      </c>
    </row>
    <row r="9" spans="2:5">
      <c r="B9" s="209" t="s">
        <v>409</v>
      </c>
      <c r="C9" s="638">
        <v>401253394</v>
      </c>
    </row>
    <row r="10" spans="2:5">
      <c r="B10" s="209" t="s">
        <v>408</v>
      </c>
      <c r="C10" s="638">
        <v>501638579</v>
      </c>
    </row>
    <row r="11" spans="2:5">
      <c r="B11" s="209" t="s">
        <v>407</v>
      </c>
      <c r="C11" s="638">
        <v>329273893</v>
      </c>
    </row>
    <row r="12" spans="2:5">
      <c r="B12" s="209" t="s">
        <v>406</v>
      </c>
      <c r="C12" s="638">
        <v>330649524</v>
      </c>
    </row>
    <row r="13" spans="2:5">
      <c r="B13" s="208" t="s">
        <v>405</v>
      </c>
      <c r="C13" s="639">
        <v>494472346</v>
      </c>
    </row>
    <row r="14" spans="2:5">
      <c r="B14" s="209" t="s">
        <v>404</v>
      </c>
      <c r="C14" s="638">
        <v>633231555</v>
      </c>
    </row>
    <row r="15" spans="2:5">
      <c r="B15" s="209" t="s">
        <v>403</v>
      </c>
      <c r="C15" s="638">
        <v>442246807</v>
      </c>
    </row>
    <row r="16" spans="2:5">
      <c r="B16" s="209" t="s">
        <v>402</v>
      </c>
      <c r="C16" s="638">
        <v>439443882</v>
      </c>
    </row>
    <row r="17" spans="2:3">
      <c r="B17" s="209" t="s">
        <v>401</v>
      </c>
      <c r="C17" s="638">
        <v>1191189852</v>
      </c>
    </row>
    <row r="18" spans="2:3">
      <c r="B18" s="209" t="s">
        <v>400</v>
      </c>
      <c r="C18" s="638">
        <v>1060921815</v>
      </c>
    </row>
    <row r="19" spans="2:3">
      <c r="B19" s="209" t="s">
        <v>399</v>
      </c>
      <c r="C19" s="638">
        <v>2975663620</v>
      </c>
    </row>
    <row r="20" spans="2:3">
      <c r="B20" s="208" t="s">
        <v>398</v>
      </c>
      <c r="C20" s="639">
        <v>1433234672</v>
      </c>
    </row>
    <row r="21" spans="2:3">
      <c r="B21" s="209" t="s">
        <v>397</v>
      </c>
      <c r="C21" s="638">
        <v>597362258</v>
      </c>
    </row>
    <row r="22" spans="2:3">
      <c r="B22" s="209" t="s">
        <v>396</v>
      </c>
      <c r="C22" s="638">
        <v>299025115</v>
      </c>
    </row>
    <row r="23" spans="2:3">
      <c r="B23" s="209" t="s">
        <v>395</v>
      </c>
      <c r="C23" s="638">
        <v>308801191</v>
      </c>
    </row>
    <row r="24" spans="2:3">
      <c r="B24" s="208" t="s">
        <v>394</v>
      </c>
      <c r="C24" s="639">
        <v>259902102</v>
      </c>
    </row>
    <row r="25" spans="2:3">
      <c r="B25" s="209" t="s">
        <v>393</v>
      </c>
      <c r="C25" s="638">
        <v>263483022</v>
      </c>
    </row>
    <row r="26" spans="2:3">
      <c r="B26" s="209" t="s">
        <v>392</v>
      </c>
      <c r="C26" s="638">
        <v>514141339</v>
      </c>
    </row>
    <row r="27" spans="2:3">
      <c r="B27" s="209" t="s">
        <v>391</v>
      </c>
      <c r="C27" s="638">
        <v>473251021</v>
      </c>
    </row>
    <row r="28" spans="2:3">
      <c r="B28" s="209" t="s">
        <v>390</v>
      </c>
      <c r="C28" s="638">
        <v>747215058</v>
      </c>
    </row>
    <row r="29" spans="2:3">
      <c r="B29" s="209" t="s">
        <v>389</v>
      </c>
      <c r="C29" s="638">
        <v>1412217807</v>
      </c>
    </row>
    <row r="30" spans="2:3">
      <c r="B30" s="208" t="s">
        <v>388</v>
      </c>
      <c r="C30" s="639">
        <v>430175485</v>
      </c>
    </row>
    <row r="31" spans="2:3">
      <c r="B31" s="209" t="s">
        <v>387</v>
      </c>
      <c r="C31" s="638">
        <v>328458098</v>
      </c>
    </row>
    <row r="32" spans="2:3">
      <c r="B32" s="209" t="s">
        <v>386</v>
      </c>
      <c r="C32" s="638">
        <v>542128155</v>
      </c>
    </row>
    <row r="33" spans="2:3">
      <c r="B33" s="209" t="s">
        <v>385</v>
      </c>
      <c r="C33" s="638">
        <v>1641994692</v>
      </c>
    </row>
    <row r="34" spans="2:3">
      <c r="B34" s="209" t="s">
        <v>384</v>
      </c>
      <c r="C34" s="638">
        <v>1097045253</v>
      </c>
    </row>
    <row r="35" spans="2:3">
      <c r="B35" s="209" t="s">
        <v>383</v>
      </c>
      <c r="C35" s="638">
        <v>321627164</v>
      </c>
    </row>
    <row r="36" spans="2:3">
      <c r="B36" s="208" t="s">
        <v>382</v>
      </c>
      <c r="C36" s="639">
        <v>297018144</v>
      </c>
    </row>
    <row r="37" spans="2:3">
      <c r="B37" s="209" t="s">
        <v>381</v>
      </c>
      <c r="C37" s="638">
        <v>217052271</v>
      </c>
    </row>
    <row r="38" spans="2:3">
      <c r="B38" s="209" t="s">
        <v>380</v>
      </c>
      <c r="C38" s="638">
        <v>283770859</v>
      </c>
    </row>
    <row r="39" spans="2:3">
      <c r="B39" s="209" t="s">
        <v>379</v>
      </c>
      <c r="C39" s="638">
        <v>438005753</v>
      </c>
    </row>
    <row r="40" spans="2:3">
      <c r="B40" s="209" t="s">
        <v>378</v>
      </c>
      <c r="C40" s="638">
        <v>607029422</v>
      </c>
    </row>
    <row r="41" spans="2:3">
      <c r="B41" s="208" t="s">
        <v>377</v>
      </c>
      <c r="C41" s="639">
        <v>376447397</v>
      </c>
    </row>
    <row r="42" spans="2:3">
      <c r="B42" s="209" t="s">
        <v>376</v>
      </c>
      <c r="C42" s="638">
        <v>257381950</v>
      </c>
    </row>
    <row r="43" spans="2:3">
      <c r="B43" s="209" t="s">
        <v>375</v>
      </c>
      <c r="C43" s="638">
        <v>260946294</v>
      </c>
    </row>
    <row r="44" spans="2:3">
      <c r="B44" s="209" t="s">
        <v>374</v>
      </c>
      <c r="C44" s="638">
        <v>356502131</v>
      </c>
    </row>
    <row r="45" spans="2:3">
      <c r="B45" s="208" t="s">
        <v>373</v>
      </c>
      <c r="C45" s="639">
        <v>270592548</v>
      </c>
    </row>
    <row r="46" spans="2:3">
      <c r="B46" s="209" t="s">
        <v>372</v>
      </c>
      <c r="C46" s="638">
        <v>983174820</v>
      </c>
    </row>
    <row r="47" spans="2:3">
      <c r="B47" s="209" t="s">
        <v>371</v>
      </c>
      <c r="C47" s="638">
        <v>259855981</v>
      </c>
    </row>
    <row r="48" spans="2:3">
      <c r="B48" s="209" t="s">
        <v>370</v>
      </c>
      <c r="C48" s="638">
        <v>387938310</v>
      </c>
    </row>
    <row r="49" spans="2:3">
      <c r="B49" s="209" t="s">
        <v>369</v>
      </c>
      <c r="C49" s="638">
        <v>441805856</v>
      </c>
    </row>
    <row r="50" spans="2:3">
      <c r="B50" s="209" t="s">
        <v>368</v>
      </c>
      <c r="C50" s="638">
        <v>327941885</v>
      </c>
    </row>
    <row r="51" spans="2:3">
      <c r="B51" s="209" t="s">
        <v>367</v>
      </c>
      <c r="C51" s="638">
        <v>327322457</v>
      </c>
    </row>
    <row r="52" spans="2:3">
      <c r="B52" s="209" t="s">
        <v>366</v>
      </c>
      <c r="C52" s="638">
        <v>476564305</v>
      </c>
    </row>
    <row r="53" spans="2:3">
      <c r="B53" s="208" t="s">
        <v>365</v>
      </c>
      <c r="C53" s="639">
        <v>367179263</v>
      </c>
    </row>
    <row r="54" spans="2:3">
      <c r="B54" s="207" t="s">
        <v>364</v>
      </c>
      <c r="C54" s="640">
        <f>SUM(C7:C53)</f>
        <v>28210108790</v>
      </c>
    </row>
  </sheetData>
  <phoneticPr fontId="2"/>
  <pageMargins left="1.3779527559055118" right="0.39370078740157483" top="0.98425196850393704"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
  <sheetViews>
    <sheetView view="pageBreakPreview" zoomScaleNormal="100" zoomScaleSheetLayoutView="100" workbookViewId="0">
      <selection activeCell="C7" sqref="C7:J7"/>
    </sheetView>
  </sheetViews>
  <sheetFormatPr defaultColWidth="9" defaultRowHeight="13.2"/>
  <cols>
    <col min="1" max="3" width="2.44140625" style="220" customWidth="1"/>
    <col min="4" max="4" width="2.44140625" style="221" customWidth="1"/>
    <col min="5" max="40" width="2.44140625" style="220" customWidth="1"/>
    <col min="41" max="16384" width="9" style="220"/>
  </cols>
  <sheetData>
    <row r="1" spans="1:34" s="265" customFormat="1" ht="22.5" customHeight="1">
      <c r="A1" s="1219" t="s">
        <v>463</v>
      </c>
      <c r="B1" s="1219"/>
      <c r="C1" s="1219"/>
      <c r="D1" s="1219"/>
      <c r="E1" s="1219" t="s">
        <v>462</v>
      </c>
      <c r="F1" s="1219"/>
      <c r="G1" s="1219"/>
      <c r="H1" s="1219"/>
      <c r="I1" s="1219"/>
      <c r="J1" s="1219"/>
      <c r="K1" s="1219"/>
      <c r="L1" s="1219"/>
      <c r="M1" s="1219"/>
      <c r="N1" s="1219"/>
      <c r="O1" s="1219"/>
      <c r="P1" s="1219"/>
      <c r="V1" s="1220" t="s">
        <v>90</v>
      </c>
      <c r="W1" s="1220"/>
      <c r="X1" s="1220"/>
      <c r="Y1" s="1220"/>
      <c r="Z1" s="1220"/>
      <c r="AA1" s="1220">
        <f>総括表!H4</f>
        <v>0</v>
      </c>
      <c r="AB1" s="1220"/>
      <c r="AC1" s="1220"/>
      <c r="AD1" s="1220"/>
      <c r="AE1" s="1220"/>
      <c r="AF1" s="1220"/>
      <c r="AG1" s="1220"/>
      <c r="AH1" s="1220"/>
    </row>
    <row r="3" spans="1:34" ht="22.5" customHeight="1">
      <c r="B3" s="220">
        <v>1</v>
      </c>
      <c r="C3" s="220" t="s">
        <v>461</v>
      </c>
    </row>
    <row r="4" spans="1:34">
      <c r="C4" s="1194" t="s">
        <v>460</v>
      </c>
      <c r="D4" s="1194"/>
      <c r="E4" s="1194"/>
      <c r="F4" s="1194"/>
      <c r="G4" s="1194"/>
      <c r="H4" s="1194"/>
      <c r="I4" s="1194"/>
      <c r="J4" s="1194"/>
      <c r="K4" s="1221" t="s">
        <v>1211</v>
      </c>
      <c r="L4" s="1222"/>
      <c r="M4" s="1222"/>
      <c r="N4" s="1222"/>
      <c r="O4" s="1223"/>
      <c r="P4" s="1194"/>
      <c r="Q4" s="1221" t="s">
        <v>459</v>
      </c>
      <c r="R4" s="1222"/>
      <c r="S4" s="1222"/>
      <c r="T4" s="1222"/>
      <c r="U4" s="1223"/>
      <c r="V4" s="1194"/>
      <c r="W4" s="1194" t="s">
        <v>458</v>
      </c>
      <c r="X4" s="1194"/>
      <c r="Y4" s="1194"/>
      <c r="Z4" s="1194"/>
      <c r="AA4" s="1194"/>
      <c r="AB4" s="1194"/>
      <c r="AC4" s="1221" t="s">
        <v>457</v>
      </c>
      <c r="AD4" s="1222"/>
      <c r="AE4" s="1222"/>
      <c r="AF4" s="1222"/>
      <c r="AG4" s="1223"/>
    </row>
    <row r="5" spans="1:34">
      <c r="C5" s="1194"/>
      <c r="D5" s="1194"/>
      <c r="E5" s="1194"/>
      <c r="F5" s="1194"/>
      <c r="G5" s="1194"/>
      <c r="H5" s="1194"/>
      <c r="I5" s="1194"/>
      <c r="J5" s="1194"/>
      <c r="K5" s="1224" t="s">
        <v>456</v>
      </c>
      <c r="L5" s="1225"/>
      <c r="M5" s="1225"/>
      <c r="N5" s="1225"/>
      <c r="O5" s="1226"/>
      <c r="P5" s="1194"/>
      <c r="Q5" s="1224" t="s">
        <v>455</v>
      </c>
      <c r="R5" s="1225"/>
      <c r="S5" s="1225"/>
      <c r="T5" s="1225"/>
      <c r="U5" s="1226"/>
      <c r="V5" s="1194"/>
      <c r="W5" s="1194"/>
      <c r="X5" s="1194"/>
      <c r="Y5" s="1194"/>
      <c r="Z5" s="1194"/>
      <c r="AA5" s="1194"/>
      <c r="AB5" s="1194"/>
      <c r="AC5" s="1224" t="s">
        <v>454</v>
      </c>
      <c r="AD5" s="1225"/>
      <c r="AE5" s="1225"/>
      <c r="AF5" s="1225"/>
      <c r="AG5" s="1226"/>
    </row>
    <row r="6" spans="1:34">
      <c r="C6" s="1194" t="s">
        <v>453</v>
      </c>
      <c r="D6" s="1194"/>
      <c r="E6" s="1194"/>
      <c r="F6" s="1194"/>
      <c r="G6" s="1194"/>
      <c r="H6" s="1194"/>
      <c r="I6" s="1194"/>
      <c r="J6" s="1194"/>
      <c r="K6" s="1195"/>
      <c r="L6" s="1195"/>
      <c r="M6" s="1195"/>
      <c r="N6" s="1195"/>
      <c r="O6" s="1195"/>
      <c r="P6" s="18" t="s">
        <v>1213</v>
      </c>
      <c r="Q6" s="1196"/>
      <c r="R6" s="1196"/>
      <c r="S6" s="1196"/>
      <c r="T6" s="1196"/>
      <c r="U6" s="1196"/>
      <c r="V6" s="18" t="s">
        <v>1213</v>
      </c>
      <c r="W6" s="1197">
        <v>0.95</v>
      </c>
      <c r="X6" s="1197"/>
      <c r="Y6" s="1197"/>
      <c r="Z6" s="1197"/>
      <c r="AA6" s="1197"/>
      <c r="AB6" s="18" t="s">
        <v>1215</v>
      </c>
      <c r="AC6" s="1198">
        <f>ROUND(K6*W6,)</f>
        <v>0</v>
      </c>
      <c r="AD6" s="1199"/>
      <c r="AE6" s="1199"/>
      <c r="AF6" s="1199"/>
      <c r="AG6" s="1200"/>
      <c r="AH6" s="9" t="s">
        <v>1216</v>
      </c>
    </row>
    <row r="7" spans="1:34">
      <c r="C7" s="1194" t="s">
        <v>452</v>
      </c>
      <c r="D7" s="1194"/>
      <c r="E7" s="1194"/>
      <c r="F7" s="1194"/>
      <c r="G7" s="1194"/>
      <c r="H7" s="1194"/>
      <c r="I7" s="1194"/>
      <c r="J7" s="1194"/>
      <c r="K7" s="1195"/>
      <c r="L7" s="1195"/>
      <c r="M7" s="1195"/>
      <c r="N7" s="1195"/>
      <c r="O7" s="1195"/>
      <c r="P7" s="18" t="s">
        <v>1213</v>
      </c>
      <c r="Q7" s="1217" t="e">
        <f>R49</f>
        <v>#DIV/0!</v>
      </c>
      <c r="R7" s="1218"/>
      <c r="S7" s="1218"/>
      <c r="T7" s="1218"/>
      <c r="U7" s="1218"/>
      <c r="V7" s="18" t="s">
        <v>1213</v>
      </c>
      <c r="W7" s="1197">
        <v>0.47499999999999998</v>
      </c>
      <c r="X7" s="1197"/>
      <c r="Y7" s="1197"/>
      <c r="Z7" s="1197"/>
      <c r="AA7" s="1197"/>
      <c r="AB7" s="18" t="s">
        <v>1215</v>
      </c>
      <c r="AC7" s="1198" t="e">
        <f>ROUND(ROUND(K7*Q7,)*W7,)</f>
        <v>#DIV/0!</v>
      </c>
      <c r="AD7" s="1199"/>
      <c r="AE7" s="1199"/>
      <c r="AF7" s="1199"/>
      <c r="AG7" s="1200"/>
      <c r="AH7" s="9" t="s">
        <v>196</v>
      </c>
    </row>
    <row r="8" spans="1:34">
      <c r="C8" s="1194" t="s">
        <v>451</v>
      </c>
      <c r="D8" s="1194"/>
      <c r="E8" s="1194"/>
      <c r="F8" s="1194"/>
      <c r="G8" s="1194"/>
      <c r="H8" s="1194"/>
      <c r="I8" s="1194"/>
      <c r="J8" s="1194"/>
      <c r="K8" s="1195"/>
      <c r="L8" s="1195"/>
      <c r="M8" s="1195"/>
      <c r="N8" s="1195"/>
      <c r="O8" s="1195"/>
      <c r="P8" s="18" t="s">
        <v>1213</v>
      </c>
      <c r="Q8" s="1216" t="e">
        <f>IF((Q7+0.4)&gt;2,2,Q7+0.4)</f>
        <v>#DIV/0!</v>
      </c>
      <c r="R8" s="1216"/>
      <c r="S8" s="1216"/>
      <c r="T8" s="1216"/>
      <c r="U8" s="1216"/>
      <c r="V8" s="18" t="s">
        <v>1213</v>
      </c>
      <c r="W8" s="1197">
        <v>0.47499999999999998</v>
      </c>
      <c r="X8" s="1197"/>
      <c r="Y8" s="1197"/>
      <c r="Z8" s="1197"/>
      <c r="AA8" s="1197"/>
      <c r="AB8" s="18" t="s">
        <v>1215</v>
      </c>
      <c r="AC8" s="1198" t="e">
        <f>ROUND(ROUND(K8*Q8,)*W8,)</f>
        <v>#DIV/0!</v>
      </c>
      <c r="AD8" s="1199"/>
      <c r="AE8" s="1199"/>
      <c r="AF8" s="1199"/>
      <c r="AG8" s="1200"/>
      <c r="AH8" s="9" t="s">
        <v>195</v>
      </c>
    </row>
    <row r="9" spans="1:34">
      <c r="C9" s="1194" t="s">
        <v>450</v>
      </c>
      <c r="D9" s="1194"/>
      <c r="E9" s="1194"/>
      <c r="F9" s="1194"/>
      <c r="G9" s="1194"/>
      <c r="H9" s="1194"/>
      <c r="I9" s="1194"/>
      <c r="J9" s="1194"/>
      <c r="K9" s="1195"/>
      <c r="L9" s="1195"/>
      <c r="M9" s="1195"/>
      <c r="N9" s="1195"/>
      <c r="O9" s="1195"/>
      <c r="P9" s="18" t="s">
        <v>1213</v>
      </c>
      <c r="Q9" s="1196"/>
      <c r="R9" s="1196"/>
      <c r="S9" s="1196"/>
      <c r="T9" s="1196"/>
      <c r="U9" s="1196"/>
      <c r="V9" s="18" t="s">
        <v>1213</v>
      </c>
      <c r="W9" s="1197">
        <v>0.56999999999999995</v>
      </c>
      <c r="X9" s="1197"/>
      <c r="Y9" s="1197"/>
      <c r="Z9" s="1197"/>
      <c r="AA9" s="1197"/>
      <c r="AB9" s="18" t="s">
        <v>1215</v>
      </c>
      <c r="AC9" s="1198">
        <f>ROUND(K9*W9,)</f>
        <v>0</v>
      </c>
      <c r="AD9" s="1199"/>
      <c r="AE9" s="1199"/>
      <c r="AF9" s="1199"/>
      <c r="AG9" s="1200"/>
      <c r="AH9" s="9" t="s">
        <v>194</v>
      </c>
    </row>
    <row r="10" spans="1:34">
      <c r="C10" s="1194" t="s">
        <v>449</v>
      </c>
      <c r="D10" s="1194"/>
      <c r="E10" s="1194"/>
      <c r="F10" s="1194"/>
      <c r="G10" s="1194"/>
      <c r="H10" s="1194"/>
      <c r="I10" s="1194"/>
      <c r="J10" s="1194"/>
      <c r="K10" s="1195"/>
      <c r="L10" s="1195"/>
      <c r="M10" s="1195"/>
      <c r="N10" s="1195"/>
      <c r="O10" s="1195"/>
      <c r="P10" s="18" t="s">
        <v>1213</v>
      </c>
      <c r="Q10" s="1196"/>
      <c r="R10" s="1196"/>
      <c r="S10" s="1196"/>
      <c r="T10" s="1196"/>
      <c r="U10" s="1196"/>
      <c r="V10" s="18" t="s">
        <v>1213</v>
      </c>
      <c r="W10" s="1197">
        <v>0.56999999999999995</v>
      </c>
      <c r="X10" s="1197"/>
      <c r="Y10" s="1197"/>
      <c r="Z10" s="1197"/>
      <c r="AA10" s="1197"/>
      <c r="AB10" s="18" t="s">
        <v>1215</v>
      </c>
      <c r="AC10" s="1198">
        <f>ROUND(K10*W10,)</f>
        <v>0</v>
      </c>
      <c r="AD10" s="1199"/>
      <c r="AE10" s="1199"/>
      <c r="AF10" s="1199"/>
      <c r="AG10" s="1200"/>
      <c r="AH10" s="9" t="s">
        <v>193</v>
      </c>
    </row>
    <row r="11" spans="1:34">
      <c r="C11" s="1194" t="s">
        <v>448</v>
      </c>
      <c r="D11" s="1194"/>
      <c r="E11" s="1194"/>
      <c r="F11" s="1194"/>
      <c r="G11" s="1194"/>
      <c r="H11" s="1194"/>
      <c r="I11" s="1194"/>
      <c r="J11" s="1194"/>
      <c r="K11" s="1195"/>
      <c r="L11" s="1195"/>
      <c r="M11" s="1195"/>
      <c r="N11" s="1195"/>
      <c r="O11" s="1195"/>
      <c r="P11" s="18" t="s">
        <v>1213</v>
      </c>
      <c r="Q11" s="1196"/>
      <c r="R11" s="1196"/>
      <c r="S11" s="1196"/>
      <c r="T11" s="1196"/>
      <c r="U11" s="1196"/>
      <c r="V11" s="18" t="s">
        <v>1213</v>
      </c>
      <c r="W11" s="1197">
        <v>0.56999999999999995</v>
      </c>
      <c r="X11" s="1197"/>
      <c r="Y11" s="1197"/>
      <c r="Z11" s="1197"/>
      <c r="AA11" s="1197"/>
      <c r="AB11" s="18" t="s">
        <v>1215</v>
      </c>
      <c r="AC11" s="1198">
        <f>ROUND(K11*W11,)</f>
        <v>0</v>
      </c>
      <c r="AD11" s="1199"/>
      <c r="AE11" s="1199"/>
      <c r="AF11" s="1199"/>
      <c r="AG11" s="1200"/>
      <c r="AH11" s="9" t="s">
        <v>167</v>
      </c>
    </row>
    <row r="12" spans="1:34">
      <c r="C12" s="1194" t="s">
        <v>447</v>
      </c>
      <c r="D12" s="1194"/>
      <c r="E12" s="1194"/>
      <c r="F12" s="1194"/>
      <c r="G12" s="1194"/>
      <c r="H12" s="1194"/>
      <c r="I12" s="1194"/>
      <c r="J12" s="1194"/>
      <c r="K12" s="1195"/>
      <c r="L12" s="1195"/>
      <c r="M12" s="1195"/>
      <c r="N12" s="1195"/>
      <c r="O12" s="1195"/>
      <c r="P12" s="18" t="s">
        <v>1213</v>
      </c>
      <c r="Q12" s="1196"/>
      <c r="R12" s="1196"/>
      <c r="S12" s="1196"/>
      <c r="T12" s="1196"/>
      <c r="U12" s="1196"/>
      <c r="V12" s="18" t="s">
        <v>1213</v>
      </c>
      <c r="W12" s="1197">
        <v>0.56999999999999995</v>
      </c>
      <c r="X12" s="1197"/>
      <c r="Y12" s="1197"/>
      <c r="Z12" s="1197"/>
      <c r="AA12" s="1197"/>
      <c r="AB12" s="18" t="s">
        <v>1215</v>
      </c>
      <c r="AC12" s="1198">
        <f>ROUND(K12*W12,)</f>
        <v>0</v>
      </c>
      <c r="AD12" s="1199"/>
      <c r="AE12" s="1199"/>
      <c r="AF12" s="1199"/>
      <c r="AG12" s="1200"/>
      <c r="AH12" s="9" t="s">
        <v>166</v>
      </c>
    </row>
    <row r="13" spans="1:34" ht="13.8" thickBot="1">
      <c r="C13" s="1194" t="s">
        <v>446</v>
      </c>
      <c r="D13" s="1194"/>
      <c r="E13" s="1194"/>
      <c r="F13" s="1194"/>
      <c r="G13" s="1194"/>
      <c r="H13" s="1194"/>
      <c r="I13" s="1194"/>
      <c r="J13" s="1194"/>
      <c r="K13" s="1195"/>
      <c r="L13" s="1195"/>
      <c r="M13" s="1195"/>
      <c r="N13" s="1195"/>
      <c r="O13" s="1195"/>
      <c r="P13" s="18" t="s">
        <v>1213</v>
      </c>
      <c r="Q13" s="1196"/>
      <c r="R13" s="1196"/>
      <c r="S13" s="1196"/>
      <c r="T13" s="1196"/>
      <c r="U13" s="1196"/>
      <c r="V13" s="18" t="s">
        <v>1213</v>
      </c>
      <c r="W13" s="1202">
        <v>0.56999999999999995</v>
      </c>
      <c r="X13" s="1202"/>
      <c r="Y13" s="1202"/>
      <c r="Z13" s="1202"/>
      <c r="AA13" s="1202"/>
      <c r="AB13" s="18" t="s">
        <v>1215</v>
      </c>
      <c r="AC13" s="1203">
        <f>ROUND(K13*W13,)</f>
        <v>0</v>
      </c>
      <c r="AD13" s="1204"/>
      <c r="AE13" s="1204"/>
      <c r="AF13" s="1204"/>
      <c r="AG13" s="1205"/>
      <c r="AH13" s="9" t="s">
        <v>1218</v>
      </c>
    </row>
    <row r="14" spans="1:34">
      <c r="C14" s="266"/>
      <c r="D14" s="267"/>
      <c r="E14" s="266"/>
      <c r="F14" s="266"/>
      <c r="G14" s="266"/>
      <c r="H14" s="266"/>
      <c r="I14" s="266"/>
      <c r="J14" s="266"/>
      <c r="K14" s="266"/>
      <c r="L14" s="266"/>
      <c r="M14" s="266"/>
      <c r="N14" s="266"/>
      <c r="O14" s="266"/>
      <c r="P14" s="266"/>
      <c r="Q14" s="266"/>
      <c r="R14" s="266"/>
      <c r="S14" s="266"/>
      <c r="T14" s="266"/>
      <c r="U14" s="266"/>
      <c r="V14" s="266"/>
      <c r="W14" s="1206" t="s">
        <v>445</v>
      </c>
      <c r="X14" s="1207"/>
      <c r="Y14" s="1207"/>
      <c r="Z14" s="1207"/>
      <c r="AA14" s="1207"/>
      <c r="AB14" s="1208"/>
      <c r="AC14" s="1212"/>
      <c r="AD14" s="1207"/>
      <c r="AE14" s="1207"/>
      <c r="AF14" s="1207"/>
      <c r="AG14" s="1208"/>
      <c r="AH14" s="9"/>
    </row>
    <row r="15" spans="1:34" ht="13.8" thickBot="1">
      <c r="C15" s="266"/>
      <c r="D15" s="267"/>
      <c r="E15" s="266"/>
      <c r="F15" s="266"/>
      <c r="G15" s="266"/>
      <c r="H15" s="266"/>
      <c r="I15" s="266"/>
      <c r="J15" s="266"/>
      <c r="K15" s="266"/>
      <c r="L15" s="266"/>
      <c r="M15" s="266"/>
      <c r="N15" s="266"/>
      <c r="O15" s="266"/>
      <c r="P15" s="266"/>
      <c r="Q15" s="266"/>
      <c r="R15" s="266"/>
      <c r="S15" s="266"/>
      <c r="T15" s="266"/>
      <c r="U15" s="266"/>
      <c r="V15" s="266"/>
      <c r="W15" s="1209"/>
      <c r="X15" s="1210"/>
      <c r="Y15" s="1210"/>
      <c r="Z15" s="1210"/>
      <c r="AA15" s="1210"/>
      <c r="AB15" s="1211"/>
      <c r="AC15" s="1213" t="e">
        <f>SUM(AC6:AG13)</f>
        <v>#DIV/0!</v>
      </c>
      <c r="AD15" s="1214"/>
      <c r="AE15" s="1214"/>
      <c r="AF15" s="1214"/>
      <c r="AG15" s="1215"/>
      <c r="AH15" s="9" t="s">
        <v>1219</v>
      </c>
    </row>
    <row r="17" spans="1:37">
      <c r="A17" s="252" t="s">
        <v>444</v>
      </c>
      <c r="AJ17" s="252"/>
      <c r="AK17" s="252"/>
    </row>
    <row r="18" spans="1:37">
      <c r="A18" s="220" t="s">
        <v>443</v>
      </c>
      <c r="B18" s="252"/>
      <c r="C18" s="252"/>
      <c r="D18" s="250"/>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row>
    <row r="19" spans="1:37">
      <c r="A19" s="252"/>
      <c r="B19" s="252"/>
      <c r="C19" s="252"/>
      <c r="D19" s="250" t="s">
        <v>442</v>
      </c>
      <c r="E19" s="252"/>
      <c r="F19" s="252"/>
      <c r="G19" s="252"/>
      <c r="H19" s="252"/>
      <c r="I19" s="252"/>
      <c r="J19" s="252"/>
      <c r="K19" s="252" t="s">
        <v>441</v>
      </c>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row>
    <row r="20" spans="1:37">
      <c r="A20" s="252"/>
      <c r="B20" s="252"/>
      <c r="C20" s="252"/>
      <c r="D20" s="250" t="s">
        <v>1220</v>
      </c>
      <c r="E20" s="252"/>
      <c r="F20" s="252"/>
      <c r="G20" s="252"/>
      <c r="H20" s="252"/>
      <c r="I20" s="252"/>
      <c r="J20" s="252"/>
      <c r="K20" s="252" t="s">
        <v>1220</v>
      </c>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row>
    <row r="21" spans="1:37">
      <c r="A21" s="252"/>
      <c r="B21" s="252"/>
      <c r="C21" s="268"/>
      <c r="D21" s="845"/>
      <c r="E21" s="845"/>
      <c r="F21" s="845"/>
      <c r="G21" s="845"/>
      <c r="H21" s="845"/>
      <c r="I21" s="845"/>
      <c r="J21" s="269" t="s">
        <v>1221</v>
      </c>
      <c r="K21" s="845"/>
      <c r="L21" s="845"/>
      <c r="M21" s="845"/>
      <c r="N21" s="845"/>
      <c r="O21" s="845"/>
      <c r="P21" s="845"/>
      <c r="Q21" s="268"/>
      <c r="R21" s="818" t="s">
        <v>1222</v>
      </c>
      <c r="S21" s="818"/>
      <c r="T21" s="818"/>
      <c r="U21" s="818"/>
      <c r="V21" s="818"/>
      <c r="W21" s="815" t="e">
        <f>ROUND(ROUND((D21+K21)/K22,3)*100000,)</f>
        <v>#DIV/0!</v>
      </c>
      <c r="X21" s="815"/>
      <c r="Y21" s="815"/>
      <c r="Z21" s="815"/>
      <c r="AA21" s="825" t="s">
        <v>1223</v>
      </c>
      <c r="AB21" s="825"/>
      <c r="AC21" s="825"/>
      <c r="AD21" s="825"/>
      <c r="AE21" s="825"/>
      <c r="AF21" s="825"/>
      <c r="AG21" s="252"/>
      <c r="AH21" s="252"/>
      <c r="AI21" s="252"/>
      <c r="AJ21" s="252"/>
      <c r="AK21" s="252"/>
    </row>
    <row r="22" spans="1:37">
      <c r="A22" s="252"/>
      <c r="B22" s="252"/>
      <c r="D22" s="252" t="s">
        <v>440</v>
      </c>
      <c r="E22" s="252"/>
      <c r="F22" s="252"/>
      <c r="G22" s="270"/>
      <c r="K22" s="1201">
        <f>●財政力附表!O69</f>
        <v>0</v>
      </c>
      <c r="L22" s="1201"/>
      <c r="M22" s="1201"/>
      <c r="N22" s="1201"/>
      <c r="O22" s="1201"/>
      <c r="P22" s="1201"/>
      <c r="R22" s="818"/>
      <c r="S22" s="818"/>
      <c r="T22" s="818"/>
      <c r="U22" s="818"/>
      <c r="V22" s="818"/>
      <c r="W22" s="1145"/>
      <c r="X22" s="1145"/>
      <c r="Y22" s="1145"/>
      <c r="Z22" s="1145"/>
      <c r="AA22" s="825"/>
      <c r="AB22" s="825"/>
      <c r="AC22" s="825"/>
      <c r="AD22" s="825"/>
      <c r="AE22" s="825"/>
      <c r="AF22" s="825"/>
      <c r="AG22" s="252"/>
      <c r="AH22" s="252"/>
      <c r="AI22" s="252"/>
      <c r="AJ22" s="252"/>
      <c r="AK22" s="252"/>
    </row>
    <row r="23" spans="1:37">
      <c r="A23" s="252"/>
      <c r="B23" s="252"/>
      <c r="C23" s="1190" t="s">
        <v>439</v>
      </c>
      <c r="D23" s="1190"/>
      <c r="E23" s="1190"/>
      <c r="F23" s="1190"/>
      <c r="G23" s="1190"/>
      <c r="H23" s="1190"/>
      <c r="I23" s="1190"/>
      <c r="J23" s="1190"/>
      <c r="K23" s="252"/>
      <c r="M23" s="252"/>
      <c r="N23" s="252"/>
      <c r="O23" s="252"/>
      <c r="P23" s="252"/>
      <c r="Q23" s="252"/>
      <c r="R23" s="252"/>
      <c r="S23" s="252"/>
      <c r="T23" s="252"/>
      <c r="U23" s="252"/>
      <c r="V23" s="252"/>
      <c r="W23" s="252" t="s">
        <v>438</v>
      </c>
      <c r="X23" s="252"/>
      <c r="Y23" s="252"/>
      <c r="Z23" s="252"/>
      <c r="AA23" s="252"/>
      <c r="AB23" s="252"/>
      <c r="AC23" s="252"/>
      <c r="AD23" s="252"/>
      <c r="AE23" s="252"/>
      <c r="AF23" s="252"/>
      <c r="AG23" s="252"/>
      <c r="AH23" s="252"/>
      <c r="AI23" s="252"/>
      <c r="AJ23" s="252"/>
      <c r="AK23" s="252"/>
    </row>
    <row r="24" spans="1:37" s="240" customFormat="1">
      <c r="A24" s="231"/>
      <c r="B24" s="231"/>
      <c r="C24" s="235"/>
      <c r="D24" s="235"/>
      <c r="E24" s="235"/>
      <c r="F24" s="235"/>
      <c r="G24" s="234"/>
      <c r="H24" s="238"/>
      <c r="I24" s="238"/>
      <c r="J24" s="238"/>
      <c r="K24" s="238"/>
      <c r="L24" s="239"/>
      <c r="M24" s="237"/>
      <c r="N24" s="237"/>
      <c r="O24" s="237"/>
      <c r="P24" s="237"/>
      <c r="Q24" s="239"/>
      <c r="R24" s="237"/>
      <c r="S24" s="237"/>
      <c r="T24" s="237"/>
      <c r="U24" s="237"/>
      <c r="X24" s="241"/>
      <c r="Y24" s="242"/>
      <c r="Z24" s="242"/>
      <c r="AA24" s="242"/>
      <c r="AB24" s="242"/>
      <c r="AC24" s="242"/>
      <c r="AD24" s="242"/>
      <c r="AE24" s="242"/>
      <c r="AF24" s="242"/>
      <c r="AG24" s="242"/>
      <c r="AH24" s="242"/>
      <c r="AI24" s="242"/>
      <c r="AJ24" s="242"/>
      <c r="AK24" s="242"/>
    </row>
    <row r="25" spans="1:37" s="240" customFormat="1">
      <c r="A25" s="231"/>
      <c r="B25" s="231"/>
      <c r="D25" s="235"/>
      <c r="E25" s="235" t="s">
        <v>78</v>
      </c>
      <c r="F25" s="235"/>
      <c r="G25" s="234"/>
      <c r="H25" s="238"/>
      <c r="I25" s="238"/>
      <c r="J25" s="238"/>
      <c r="K25" s="238"/>
      <c r="L25" s="239"/>
      <c r="M25" s="237"/>
      <c r="N25" s="237"/>
      <c r="O25" s="237"/>
      <c r="P25" s="237"/>
      <c r="Q25" s="239"/>
      <c r="R25" s="237"/>
      <c r="S25" s="237"/>
      <c r="T25" s="237"/>
      <c r="U25" s="237"/>
      <c r="X25" s="241"/>
      <c r="Y25" s="242"/>
      <c r="Z25" s="242"/>
      <c r="AA25" s="242"/>
      <c r="AB25" s="242"/>
      <c r="AC25" s="242"/>
      <c r="AD25" s="242"/>
      <c r="AE25" s="242"/>
      <c r="AF25" s="242"/>
      <c r="AG25" s="242"/>
      <c r="AH25" s="242"/>
      <c r="AI25" s="242"/>
      <c r="AJ25" s="242"/>
      <c r="AK25" s="242"/>
    </row>
    <row r="27" spans="1:37" ht="13.8" thickBot="1">
      <c r="A27" s="220" t="s">
        <v>437</v>
      </c>
      <c r="D27" s="220"/>
    </row>
    <row r="28" spans="1:37" ht="13.5" customHeight="1">
      <c r="C28" s="1191" t="s">
        <v>436</v>
      </c>
      <c r="D28" s="848"/>
      <c r="E28" s="848"/>
      <c r="F28" s="848"/>
      <c r="G28" s="848"/>
      <c r="H28" s="848"/>
      <c r="I28" s="848"/>
      <c r="J28" s="848"/>
      <c r="K28" s="1184"/>
      <c r="L28" s="1184"/>
      <c r="M28" s="1185"/>
      <c r="N28" s="1193" t="s">
        <v>435</v>
      </c>
      <c r="O28" s="1181"/>
      <c r="P28" s="1181"/>
      <c r="Q28" s="1193" t="s">
        <v>434</v>
      </c>
      <c r="R28" s="1181"/>
      <c r="S28" s="1181"/>
      <c r="T28" s="1181"/>
      <c r="U28" s="1193" t="s">
        <v>433</v>
      </c>
      <c r="V28" s="1181"/>
      <c r="W28" s="1181"/>
      <c r="X28" s="1193" t="s">
        <v>432</v>
      </c>
      <c r="Y28" s="1181"/>
      <c r="Z28" s="1181"/>
      <c r="AA28" s="1181"/>
      <c r="AB28" s="1183"/>
      <c r="AC28" s="1177" t="s">
        <v>431</v>
      </c>
      <c r="AD28" s="1178"/>
      <c r="AE28" s="1178"/>
      <c r="AF28" s="1178"/>
      <c r="AG28" s="1178"/>
      <c r="AH28" s="1179"/>
    </row>
    <row r="29" spans="1:37">
      <c r="C29" s="1192"/>
      <c r="D29" s="828"/>
      <c r="E29" s="828"/>
      <c r="F29" s="828"/>
      <c r="G29" s="828"/>
      <c r="H29" s="828"/>
      <c r="I29" s="828"/>
      <c r="J29" s="828"/>
      <c r="K29" s="1183" t="s">
        <v>1224</v>
      </c>
      <c r="L29" s="1184"/>
      <c r="M29" s="1185"/>
      <c r="N29" s="1181"/>
      <c r="O29" s="1181"/>
      <c r="P29" s="1181"/>
      <c r="Q29" s="1181"/>
      <c r="R29" s="1181"/>
      <c r="S29" s="1181"/>
      <c r="T29" s="1181"/>
      <c r="U29" s="1181"/>
      <c r="V29" s="1181"/>
      <c r="W29" s="1181"/>
      <c r="X29" s="1181"/>
      <c r="Y29" s="1181"/>
      <c r="Z29" s="1181"/>
      <c r="AA29" s="1181"/>
      <c r="AB29" s="1183"/>
      <c r="AC29" s="1180"/>
      <c r="AD29" s="1181"/>
      <c r="AE29" s="1181"/>
      <c r="AF29" s="1181"/>
      <c r="AG29" s="1181"/>
      <c r="AH29" s="1182"/>
    </row>
    <row r="30" spans="1:37">
      <c r="C30" s="1186" t="s">
        <v>430</v>
      </c>
      <c r="D30" s="1186"/>
      <c r="E30" s="1186"/>
      <c r="F30" s="1186"/>
      <c r="G30" s="1186"/>
      <c r="H30" s="1186"/>
      <c r="I30" s="1186"/>
      <c r="J30" s="1186"/>
      <c r="K30" s="1174"/>
      <c r="L30" s="1175"/>
      <c r="M30" s="1175"/>
      <c r="N30" s="1187"/>
      <c r="O30" s="1187"/>
      <c r="P30" s="1187"/>
      <c r="Q30" s="1188"/>
      <c r="R30" s="1188"/>
      <c r="S30" s="1188"/>
      <c r="T30" s="1188"/>
      <c r="U30" s="1187"/>
      <c r="V30" s="1187"/>
      <c r="W30" s="1187"/>
      <c r="X30" s="1188"/>
      <c r="Y30" s="1188"/>
      <c r="Z30" s="1188"/>
      <c r="AA30" s="1188"/>
      <c r="AB30" s="1189"/>
      <c r="AC30" s="1160">
        <v>1</v>
      </c>
      <c r="AD30" s="1161"/>
      <c r="AE30" s="1161"/>
      <c r="AF30" s="1161"/>
      <c r="AG30" s="1161"/>
      <c r="AH30" s="1162"/>
    </row>
    <row r="31" spans="1:37">
      <c r="C31" s="1163" t="s">
        <v>429</v>
      </c>
      <c r="D31" s="1163"/>
      <c r="E31" s="1163"/>
      <c r="F31" s="1163"/>
      <c r="G31" s="1163"/>
      <c r="H31" s="1163"/>
      <c r="I31" s="1163"/>
      <c r="J31" s="1163"/>
      <c r="K31" s="1174"/>
      <c r="L31" s="1175"/>
      <c r="M31" s="1175"/>
      <c r="N31" s="1167">
        <v>1.03</v>
      </c>
      <c r="O31" s="1167"/>
      <c r="P31" s="1167"/>
      <c r="Q31" s="1167">
        <f t="shared" ref="Q31:Q44" si="0">K31*N31</f>
        <v>0</v>
      </c>
      <c r="R31" s="1167"/>
      <c r="S31" s="1167"/>
      <c r="T31" s="1167"/>
      <c r="U31" s="1168">
        <v>3</v>
      </c>
      <c r="V31" s="1168"/>
      <c r="W31" s="1168"/>
      <c r="X31" s="1167">
        <f t="shared" ref="X31:X44" si="1">Q31-U31</f>
        <v>-3</v>
      </c>
      <c r="Y31" s="1169"/>
      <c r="Z31" s="1169"/>
      <c r="AA31" s="1169"/>
      <c r="AB31" s="1170"/>
      <c r="AC31" s="1160" t="e">
        <f t="shared" ref="AC31:AC44" si="2">ROUND(X31/K31,3)</f>
        <v>#DIV/0!</v>
      </c>
      <c r="AD31" s="1161"/>
      <c r="AE31" s="1161"/>
      <c r="AF31" s="1161"/>
      <c r="AG31" s="1161"/>
      <c r="AH31" s="1162"/>
    </row>
    <row r="32" spans="1:37">
      <c r="C32" s="1163" t="s">
        <v>428</v>
      </c>
      <c r="D32" s="1163"/>
      <c r="E32" s="1163"/>
      <c r="F32" s="1163"/>
      <c r="G32" s="1163"/>
      <c r="H32" s="1163"/>
      <c r="I32" s="1163"/>
      <c r="J32" s="1163"/>
      <c r="K32" s="1174"/>
      <c r="L32" s="1175"/>
      <c r="M32" s="1175"/>
      <c r="N32" s="1167">
        <v>1.1000000000000001</v>
      </c>
      <c r="O32" s="1167"/>
      <c r="P32" s="1167"/>
      <c r="Q32" s="1167">
        <f t="shared" si="0"/>
        <v>0</v>
      </c>
      <c r="R32" s="1167"/>
      <c r="S32" s="1167"/>
      <c r="T32" s="1167"/>
      <c r="U32" s="1168">
        <v>17</v>
      </c>
      <c r="V32" s="1168"/>
      <c r="W32" s="1168"/>
      <c r="X32" s="1167">
        <f t="shared" si="1"/>
        <v>-17</v>
      </c>
      <c r="Y32" s="1169"/>
      <c r="Z32" s="1169"/>
      <c r="AA32" s="1169"/>
      <c r="AB32" s="1170"/>
      <c r="AC32" s="1160" t="e">
        <f t="shared" si="2"/>
        <v>#DIV/0!</v>
      </c>
      <c r="AD32" s="1161"/>
      <c r="AE32" s="1161"/>
      <c r="AF32" s="1161"/>
      <c r="AG32" s="1161"/>
      <c r="AH32" s="1162"/>
    </row>
    <row r="33" spans="1:43">
      <c r="C33" s="1163" t="s">
        <v>427</v>
      </c>
      <c r="D33" s="1163"/>
      <c r="E33" s="1163"/>
      <c r="F33" s="1163"/>
      <c r="G33" s="1163"/>
      <c r="H33" s="1163"/>
      <c r="I33" s="1163"/>
      <c r="J33" s="1163"/>
      <c r="K33" s="1174"/>
      <c r="L33" s="1175"/>
      <c r="M33" s="1175"/>
      <c r="N33" s="1167">
        <v>1.1499999999999999</v>
      </c>
      <c r="O33" s="1167"/>
      <c r="P33" s="1167"/>
      <c r="Q33" s="1167">
        <f t="shared" si="0"/>
        <v>0</v>
      </c>
      <c r="R33" s="1167"/>
      <c r="S33" s="1167"/>
      <c r="T33" s="1167"/>
      <c r="U33" s="1168">
        <v>32</v>
      </c>
      <c r="V33" s="1168"/>
      <c r="W33" s="1168"/>
      <c r="X33" s="1167">
        <f t="shared" si="1"/>
        <v>-32</v>
      </c>
      <c r="Y33" s="1169"/>
      <c r="Z33" s="1169"/>
      <c r="AA33" s="1169"/>
      <c r="AB33" s="1170"/>
      <c r="AC33" s="1160" t="e">
        <f t="shared" si="2"/>
        <v>#DIV/0!</v>
      </c>
      <c r="AD33" s="1161"/>
      <c r="AE33" s="1161"/>
      <c r="AF33" s="1161"/>
      <c r="AG33" s="1161"/>
      <c r="AH33" s="1162"/>
    </row>
    <row r="34" spans="1:43">
      <c r="C34" s="1163" t="s">
        <v>426</v>
      </c>
      <c r="D34" s="1163"/>
      <c r="E34" s="1163"/>
      <c r="F34" s="1163"/>
      <c r="G34" s="1163"/>
      <c r="H34" s="1163"/>
      <c r="I34" s="1163"/>
      <c r="J34" s="1163"/>
      <c r="K34" s="1174"/>
      <c r="L34" s="1175"/>
      <c r="M34" s="1175"/>
      <c r="N34" s="1167">
        <v>1.2</v>
      </c>
      <c r="O34" s="1167"/>
      <c r="P34" s="1167"/>
      <c r="Q34" s="1167">
        <f t="shared" si="0"/>
        <v>0</v>
      </c>
      <c r="R34" s="1167"/>
      <c r="S34" s="1167"/>
      <c r="T34" s="1167"/>
      <c r="U34" s="1168">
        <v>52</v>
      </c>
      <c r="V34" s="1168"/>
      <c r="W34" s="1168"/>
      <c r="X34" s="1167">
        <f t="shared" si="1"/>
        <v>-52</v>
      </c>
      <c r="Y34" s="1169"/>
      <c r="Z34" s="1169"/>
      <c r="AA34" s="1169"/>
      <c r="AB34" s="1170"/>
      <c r="AC34" s="1160" t="e">
        <f t="shared" si="2"/>
        <v>#DIV/0!</v>
      </c>
      <c r="AD34" s="1161"/>
      <c r="AE34" s="1161"/>
      <c r="AF34" s="1161"/>
      <c r="AG34" s="1161"/>
      <c r="AH34" s="1162"/>
    </row>
    <row r="35" spans="1:43">
      <c r="C35" s="1163" t="s">
        <v>425</v>
      </c>
      <c r="D35" s="1163"/>
      <c r="E35" s="1163"/>
      <c r="F35" s="1163"/>
      <c r="G35" s="1163"/>
      <c r="H35" s="1163"/>
      <c r="I35" s="1163"/>
      <c r="J35" s="1163"/>
      <c r="K35" s="1174"/>
      <c r="L35" s="1175"/>
      <c r="M35" s="1175"/>
      <c r="N35" s="1167">
        <v>1.29</v>
      </c>
      <c r="O35" s="1167"/>
      <c r="P35" s="1167"/>
      <c r="Q35" s="1167">
        <f t="shared" si="0"/>
        <v>0</v>
      </c>
      <c r="R35" s="1167"/>
      <c r="S35" s="1167"/>
      <c r="T35" s="1167"/>
      <c r="U35" s="1168">
        <v>97</v>
      </c>
      <c r="V35" s="1168"/>
      <c r="W35" s="1168"/>
      <c r="X35" s="1167">
        <f t="shared" si="1"/>
        <v>-97</v>
      </c>
      <c r="Y35" s="1169"/>
      <c r="Z35" s="1169"/>
      <c r="AA35" s="1169"/>
      <c r="AB35" s="1170"/>
      <c r="AC35" s="1160" t="e">
        <f t="shared" si="2"/>
        <v>#DIV/0!</v>
      </c>
      <c r="AD35" s="1161"/>
      <c r="AE35" s="1161"/>
      <c r="AF35" s="1161"/>
      <c r="AG35" s="1161"/>
      <c r="AH35" s="1162"/>
    </row>
    <row r="36" spans="1:43">
      <c r="C36" s="1163" t="s">
        <v>424</v>
      </c>
      <c r="D36" s="1163"/>
      <c r="E36" s="1163"/>
      <c r="F36" s="1163"/>
      <c r="G36" s="1163"/>
      <c r="H36" s="1163"/>
      <c r="I36" s="1163"/>
      <c r="J36" s="1163"/>
      <c r="K36" s="1174"/>
      <c r="L36" s="1175"/>
      <c r="M36" s="1175"/>
      <c r="N36" s="1167">
        <v>1.41</v>
      </c>
      <c r="O36" s="1167"/>
      <c r="P36" s="1167"/>
      <c r="Q36" s="1167">
        <f t="shared" si="0"/>
        <v>0</v>
      </c>
      <c r="R36" s="1167"/>
      <c r="S36" s="1167"/>
      <c r="T36" s="1167"/>
      <c r="U36" s="1168">
        <v>181</v>
      </c>
      <c r="V36" s="1168"/>
      <c r="W36" s="1168"/>
      <c r="X36" s="1167">
        <f t="shared" si="1"/>
        <v>-181</v>
      </c>
      <c r="Y36" s="1169"/>
      <c r="Z36" s="1169"/>
      <c r="AA36" s="1169"/>
      <c r="AB36" s="1170"/>
      <c r="AC36" s="1160" t="e">
        <f t="shared" si="2"/>
        <v>#DIV/0!</v>
      </c>
      <c r="AD36" s="1161"/>
      <c r="AE36" s="1161"/>
      <c r="AF36" s="1161"/>
      <c r="AG36" s="1161"/>
      <c r="AH36" s="1162"/>
    </row>
    <row r="37" spans="1:43">
      <c r="C37" s="1163" t="s">
        <v>423</v>
      </c>
      <c r="D37" s="1163"/>
      <c r="E37" s="1163"/>
      <c r="F37" s="1163"/>
      <c r="G37" s="1163"/>
      <c r="H37" s="1163"/>
      <c r="I37" s="1163"/>
      <c r="J37" s="1163"/>
      <c r="K37" s="1174"/>
      <c r="L37" s="1175"/>
      <c r="M37" s="1175"/>
      <c r="N37" s="1167">
        <v>1.58</v>
      </c>
      <c r="O37" s="1167"/>
      <c r="P37" s="1167"/>
      <c r="Q37" s="1167">
        <f t="shared" si="0"/>
        <v>0</v>
      </c>
      <c r="R37" s="1167"/>
      <c r="S37" s="1167"/>
      <c r="T37" s="1167"/>
      <c r="U37" s="1168">
        <v>351</v>
      </c>
      <c r="V37" s="1168"/>
      <c r="W37" s="1168"/>
      <c r="X37" s="1167">
        <f t="shared" si="1"/>
        <v>-351</v>
      </c>
      <c r="Y37" s="1169"/>
      <c r="Z37" s="1169"/>
      <c r="AA37" s="1169"/>
      <c r="AB37" s="1170"/>
      <c r="AC37" s="1160" t="e">
        <f t="shared" si="2"/>
        <v>#DIV/0!</v>
      </c>
      <c r="AD37" s="1161"/>
      <c r="AE37" s="1161"/>
      <c r="AF37" s="1161"/>
      <c r="AG37" s="1161"/>
      <c r="AH37" s="1162"/>
    </row>
    <row r="38" spans="1:43">
      <c r="C38" s="1163" t="s">
        <v>422</v>
      </c>
      <c r="D38" s="1163"/>
      <c r="E38" s="1163"/>
      <c r="F38" s="1163"/>
      <c r="G38" s="1163"/>
      <c r="H38" s="1163"/>
      <c r="I38" s="1163"/>
      <c r="J38" s="1163"/>
      <c r="K38" s="1174"/>
      <c r="L38" s="1175"/>
      <c r="M38" s="1175"/>
      <c r="N38" s="1167">
        <v>1.76</v>
      </c>
      <c r="O38" s="1167"/>
      <c r="P38" s="1167"/>
      <c r="Q38" s="1167">
        <f t="shared" si="0"/>
        <v>0</v>
      </c>
      <c r="R38" s="1167"/>
      <c r="S38" s="1167"/>
      <c r="T38" s="1167"/>
      <c r="U38" s="1168">
        <v>621</v>
      </c>
      <c r="V38" s="1168"/>
      <c r="W38" s="1168"/>
      <c r="X38" s="1167">
        <f t="shared" si="1"/>
        <v>-621</v>
      </c>
      <c r="Y38" s="1169"/>
      <c r="Z38" s="1169"/>
      <c r="AA38" s="1169"/>
      <c r="AB38" s="1170"/>
      <c r="AC38" s="1160" t="e">
        <f t="shared" si="2"/>
        <v>#DIV/0!</v>
      </c>
      <c r="AD38" s="1161"/>
      <c r="AE38" s="1161"/>
      <c r="AF38" s="1161"/>
      <c r="AG38" s="1161"/>
      <c r="AH38" s="1162"/>
    </row>
    <row r="39" spans="1:43">
      <c r="C39" s="1163" t="s">
        <v>421</v>
      </c>
      <c r="D39" s="1163"/>
      <c r="E39" s="1163"/>
      <c r="F39" s="1163"/>
      <c r="G39" s="1163"/>
      <c r="H39" s="1163"/>
      <c r="I39" s="1163"/>
      <c r="J39" s="1163"/>
      <c r="K39" s="1174"/>
      <c r="L39" s="1175"/>
      <c r="M39" s="1175"/>
      <c r="N39" s="1167">
        <v>1.9</v>
      </c>
      <c r="O39" s="1167"/>
      <c r="P39" s="1167"/>
      <c r="Q39" s="1167">
        <f t="shared" si="0"/>
        <v>0</v>
      </c>
      <c r="R39" s="1167"/>
      <c r="S39" s="1167"/>
      <c r="T39" s="1167"/>
      <c r="U39" s="1168">
        <v>901</v>
      </c>
      <c r="V39" s="1168"/>
      <c r="W39" s="1168"/>
      <c r="X39" s="1167">
        <f t="shared" si="1"/>
        <v>-901</v>
      </c>
      <c r="Y39" s="1169"/>
      <c r="Z39" s="1169"/>
      <c r="AA39" s="1169"/>
      <c r="AB39" s="1170"/>
      <c r="AC39" s="1160" t="e">
        <f t="shared" si="2"/>
        <v>#DIV/0!</v>
      </c>
      <c r="AD39" s="1161"/>
      <c r="AE39" s="1161"/>
      <c r="AF39" s="1161"/>
      <c r="AG39" s="1161"/>
      <c r="AH39" s="1162"/>
    </row>
    <row r="40" spans="1:43">
      <c r="C40" s="1163" t="s">
        <v>420</v>
      </c>
      <c r="D40" s="1163"/>
      <c r="E40" s="1163"/>
      <c r="F40" s="1163"/>
      <c r="G40" s="1163"/>
      <c r="H40" s="1163"/>
      <c r="I40" s="1163"/>
      <c r="J40" s="1163"/>
      <c r="K40" s="1174"/>
      <c r="L40" s="1175"/>
      <c r="M40" s="1175"/>
      <c r="N40" s="1167">
        <v>1.98</v>
      </c>
      <c r="O40" s="1167"/>
      <c r="P40" s="1167"/>
      <c r="Q40" s="1167">
        <f t="shared" si="0"/>
        <v>0</v>
      </c>
      <c r="R40" s="1167"/>
      <c r="S40" s="1167"/>
      <c r="T40" s="1167"/>
      <c r="U40" s="1176">
        <v>1101</v>
      </c>
      <c r="V40" s="1176"/>
      <c r="W40" s="1176"/>
      <c r="X40" s="1167">
        <f t="shared" si="1"/>
        <v>-1101</v>
      </c>
      <c r="Y40" s="1169"/>
      <c r="Z40" s="1169"/>
      <c r="AA40" s="1169"/>
      <c r="AB40" s="1170"/>
      <c r="AC40" s="1160" t="e">
        <f t="shared" si="2"/>
        <v>#DIV/0!</v>
      </c>
      <c r="AD40" s="1161"/>
      <c r="AE40" s="1161"/>
      <c r="AF40" s="1161"/>
      <c r="AG40" s="1161"/>
      <c r="AH40" s="1162"/>
    </row>
    <row r="41" spans="1:43">
      <c r="C41" s="1163" t="s">
        <v>419</v>
      </c>
      <c r="D41" s="1163"/>
      <c r="E41" s="1163"/>
      <c r="F41" s="1163"/>
      <c r="G41" s="1163"/>
      <c r="H41" s="1163"/>
      <c r="I41" s="1163"/>
      <c r="J41" s="1163"/>
      <c r="K41" s="1174"/>
      <c r="L41" s="1175"/>
      <c r="M41" s="1175"/>
      <c r="N41" s="1167">
        <v>2.04</v>
      </c>
      <c r="O41" s="1167"/>
      <c r="P41" s="1167"/>
      <c r="Q41" s="1167">
        <f t="shared" si="0"/>
        <v>0</v>
      </c>
      <c r="R41" s="1167"/>
      <c r="S41" s="1167"/>
      <c r="T41" s="1167"/>
      <c r="U41" s="1176">
        <v>1281</v>
      </c>
      <c r="V41" s="1176"/>
      <c r="W41" s="1176"/>
      <c r="X41" s="1167">
        <f t="shared" si="1"/>
        <v>-1281</v>
      </c>
      <c r="Y41" s="1169"/>
      <c r="Z41" s="1169"/>
      <c r="AA41" s="1169"/>
      <c r="AB41" s="1170"/>
      <c r="AC41" s="1160" t="e">
        <f t="shared" si="2"/>
        <v>#DIV/0!</v>
      </c>
      <c r="AD41" s="1161"/>
      <c r="AE41" s="1161"/>
      <c r="AF41" s="1161"/>
      <c r="AG41" s="1161"/>
      <c r="AH41" s="1162"/>
    </row>
    <row r="42" spans="1:43">
      <c r="C42" s="1163" t="s">
        <v>418</v>
      </c>
      <c r="D42" s="1163"/>
      <c r="E42" s="1163"/>
      <c r="F42" s="1163"/>
      <c r="G42" s="1163"/>
      <c r="H42" s="1163"/>
      <c r="I42" s="1163"/>
      <c r="J42" s="1163"/>
      <c r="K42" s="1174"/>
      <c r="L42" s="1175"/>
      <c r="M42" s="1175"/>
      <c r="N42" s="1167">
        <v>2.08</v>
      </c>
      <c r="O42" s="1167"/>
      <c r="P42" s="1167"/>
      <c r="Q42" s="1167">
        <f t="shared" si="0"/>
        <v>0</v>
      </c>
      <c r="R42" s="1167"/>
      <c r="S42" s="1167"/>
      <c r="T42" s="1167"/>
      <c r="U42" s="1176">
        <v>1421</v>
      </c>
      <c r="V42" s="1176"/>
      <c r="W42" s="1176"/>
      <c r="X42" s="1167">
        <f t="shared" si="1"/>
        <v>-1421</v>
      </c>
      <c r="Y42" s="1169"/>
      <c r="Z42" s="1169"/>
      <c r="AA42" s="1169"/>
      <c r="AB42" s="1170"/>
      <c r="AC42" s="1160" t="e">
        <f t="shared" si="2"/>
        <v>#DIV/0!</v>
      </c>
      <c r="AD42" s="1161"/>
      <c r="AE42" s="1161"/>
      <c r="AF42" s="1161"/>
      <c r="AG42" s="1161"/>
      <c r="AH42" s="1162"/>
    </row>
    <row r="43" spans="1:43">
      <c r="C43" s="1163" t="s">
        <v>417</v>
      </c>
      <c r="D43" s="1163"/>
      <c r="E43" s="1163"/>
      <c r="F43" s="1163"/>
      <c r="G43" s="1163"/>
      <c r="H43" s="1163"/>
      <c r="I43" s="1163"/>
      <c r="J43" s="1163"/>
      <c r="K43" s="1174"/>
      <c r="L43" s="1175"/>
      <c r="M43" s="1175"/>
      <c r="N43" s="1167">
        <v>2.1</v>
      </c>
      <c r="O43" s="1167"/>
      <c r="P43" s="1167"/>
      <c r="Q43" s="1167">
        <f t="shared" si="0"/>
        <v>0</v>
      </c>
      <c r="R43" s="1167"/>
      <c r="S43" s="1167"/>
      <c r="T43" s="1167"/>
      <c r="U43" s="1176">
        <v>1501</v>
      </c>
      <c r="V43" s="1176"/>
      <c r="W43" s="1176"/>
      <c r="X43" s="1167">
        <f t="shared" si="1"/>
        <v>-1501</v>
      </c>
      <c r="Y43" s="1169"/>
      <c r="Z43" s="1169"/>
      <c r="AA43" s="1169"/>
      <c r="AB43" s="1170"/>
      <c r="AC43" s="1160" t="e">
        <f t="shared" si="2"/>
        <v>#DIV/0!</v>
      </c>
      <c r="AD43" s="1161"/>
      <c r="AE43" s="1161"/>
      <c r="AF43" s="1161"/>
      <c r="AG43" s="1161"/>
      <c r="AH43" s="1162"/>
    </row>
    <row r="44" spans="1:43" ht="13.8" thickBot="1">
      <c r="C44" s="1163" t="s">
        <v>416</v>
      </c>
      <c r="D44" s="1163"/>
      <c r="E44" s="1163"/>
      <c r="F44" s="1163"/>
      <c r="G44" s="1163"/>
      <c r="H44" s="1163"/>
      <c r="I44" s="1163"/>
      <c r="J44" s="1163"/>
      <c r="K44" s="1164"/>
      <c r="L44" s="1165"/>
      <c r="M44" s="1166"/>
      <c r="N44" s="1167">
        <v>1.8</v>
      </c>
      <c r="O44" s="1167"/>
      <c r="P44" s="1167"/>
      <c r="Q44" s="1167">
        <f t="shared" si="0"/>
        <v>0</v>
      </c>
      <c r="R44" s="1167"/>
      <c r="S44" s="1167"/>
      <c r="T44" s="1167"/>
      <c r="U44" s="1168">
        <v>0</v>
      </c>
      <c r="V44" s="1168"/>
      <c r="W44" s="1168"/>
      <c r="X44" s="1167">
        <f t="shared" si="1"/>
        <v>0</v>
      </c>
      <c r="Y44" s="1169"/>
      <c r="Z44" s="1169"/>
      <c r="AA44" s="1169"/>
      <c r="AB44" s="1170"/>
      <c r="AC44" s="1171" t="e">
        <f t="shared" si="2"/>
        <v>#DIV/0!</v>
      </c>
      <c r="AD44" s="1172"/>
      <c r="AE44" s="1172"/>
      <c r="AF44" s="1172"/>
      <c r="AG44" s="1172"/>
      <c r="AH44" s="1173"/>
    </row>
    <row r="45" spans="1:43">
      <c r="D45" s="220"/>
      <c r="X45" s="220" t="s">
        <v>415</v>
      </c>
    </row>
    <row r="46" spans="1:43">
      <c r="D46" s="220"/>
    </row>
    <row r="47" spans="1:43">
      <c r="A47" s="220" t="s">
        <v>414</v>
      </c>
      <c r="D47" s="220"/>
      <c r="AG47" s="252"/>
      <c r="AH47" s="252"/>
      <c r="AI47" s="252"/>
      <c r="AJ47" s="252"/>
      <c r="AK47" s="252"/>
      <c r="AO47" s="271">
        <v>0</v>
      </c>
      <c r="AP47" s="661" t="s">
        <v>1197</v>
      </c>
      <c r="AQ47" s="272" t="s">
        <v>1197</v>
      </c>
    </row>
    <row r="48" spans="1:43" ht="13.8" thickBot="1">
      <c r="D48" s="220" t="s">
        <v>349</v>
      </c>
      <c r="I48" s="220" t="s">
        <v>348</v>
      </c>
      <c r="M48" s="220" t="s">
        <v>347</v>
      </c>
      <c r="AG48" s="252"/>
      <c r="AH48" s="252"/>
      <c r="AI48" s="252"/>
      <c r="AJ48" s="252"/>
      <c r="AK48" s="252"/>
      <c r="AO48" s="271">
        <v>101</v>
      </c>
      <c r="AP48" s="273">
        <v>1.03</v>
      </c>
      <c r="AQ48" s="274">
        <v>3</v>
      </c>
    </row>
    <row r="49" spans="3:43">
      <c r="C49" s="225"/>
      <c r="D49" s="1145" t="e">
        <f>W21</f>
        <v>#DIV/0!</v>
      </c>
      <c r="E49" s="1146"/>
      <c r="F49" s="1146"/>
      <c r="G49" s="1146"/>
      <c r="H49" s="225" t="s">
        <v>1225</v>
      </c>
      <c r="I49" s="1147" t="e">
        <f>VLOOKUP(D49,AO47:AQ61,2)</f>
        <v>#DIV/0!</v>
      </c>
      <c r="J49" s="1147"/>
      <c r="K49" s="1147"/>
      <c r="L49" s="225" t="s">
        <v>1226</v>
      </c>
      <c r="M49" s="1146" t="e">
        <f>VLOOKUP(D49,AO47:AQ61,3)</f>
        <v>#DIV/0!</v>
      </c>
      <c r="N49" s="1146"/>
      <c r="O49" s="1146"/>
      <c r="P49" s="225"/>
      <c r="Q49" s="827" t="s">
        <v>1227</v>
      </c>
      <c r="R49" s="1148" t="e">
        <f>IF(D49&lt;101,1,ROUND((D49*I49-M49)/H50,3))</f>
        <v>#DIV/0!</v>
      </c>
      <c r="S49" s="1149"/>
      <c r="T49" s="1149"/>
      <c r="U49" s="1149"/>
      <c r="V49" s="1150"/>
      <c r="W49" s="825" t="s">
        <v>1228</v>
      </c>
      <c r="X49" s="825"/>
      <c r="Y49" s="825"/>
      <c r="Z49" s="825"/>
      <c r="AA49" s="825"/>
      <c r="AB49" s="825"/>
      <c r="AG49" s="252"/>
      <c r="AH49" s="252"/>
      <c r="AI49" s="252"/>
      <c r="AJ49" s="252"/>
      <c r="AK49" s="252"/>
      <c r="AO49" s="271">
        <v>201</v>
      </c>
      <c r="AP49" s="275">
        <v>1.1000000000000001</v>
      </c>
      <c r="AQ49" s="276">
        <v>17</v>
      </c>
    </row>
    <row r="50" spans="3:43" ht="13.8" thickBot="1">
      <c r="D50" s="220"/>
      <c r="H50" s="1158" t="e">
        <f>D49</f>
        <v>#DIV/0!</v>
      </c>
      <c r="I50" s="1159"/>
      <c r="J50" s="1159"/>
      <c r="K50" s="1159"/>
      <c r="Q50" s="827"/>
      <c r="R50" s="1155"/>
      <c r="S50" s="1156"/>
      <c r="T50" s="1156"/>
      <c r="U50" s="1156"/>
      <c r="V50" s="1157"/>
      <c r="W50" s="825"/>
      <c r="X50" s="825"/>
      <c r="Y50" s="825"/>
      <c r="Z50" s="825"/>
      <c r="AA50" s="825"/>
      <c r="AB50" s="825"/>
      <c r="AG50" s="252"/>
      <c r="AH50" s="252"/>
      <c r="AI50" s="252"/>
      <c r="AJ50" s="252"/>
      <c r="AK50" s="252"/>
      <c r="AO50" s="271">
        <v>301</v>
      </c>
      <c r="AP50" s="275">
        <v>1.1499999999999999</v>
      </c>
      <c r="AQ50" s="276">
        <v>32</v>
      </c>
    </row>
    <row r="51" spans="3:43">
      <c r="D51" s="220"/>
      <c r="H51" s="220" t="s">
        <v>349</v>
      </c>
      <c r="R51" s="220" t="s">
        <v>78</v>
      </c>
      <c r="AG51" s="252"/>
      <c r="AH51" s="252"/>
      <c r="AI51" s="252"/>
      <c r="AJ51" s="252"/>
      <c r="AK51" s="252"/>
      <c r="AO51" s="271">
        <v>401</v>
      </c>
      <c r="AP51" s="275">
        <v>1.2</v>
      </c>
      <c r="AQ51" s="276">
        <v>52</v>
      </c>
    </row>
    <row r="52" spans="3:43">
      <c r="AG52" s="252"/>
      <c r="AH52" s="252"/>
      <c r="AI52" s="252"/>
      <c r="AJ52" s="252"/>
      <c r="AK52" s="252"/>
      <c r="AO52" s="271">
        <v>501</v>
      </c>
      <c r="AP52" s="275">
        <v>1.29</v>
      </c>
      <c r="AQ52" s="276">
        <v>97</v>
      </c>
    </row>
    <row r="53" spans="3:43">
      <c r="AO53" s="271">
        <v>701</v>
      </c>
      <c r="AP53" s="275">
        <v>1.41</v>
      </c>
      <c r="AQ53" s="276">
        <v>181</v>
      </c>
    </row>
    <row r="54" spans="3:43">
      <c r="AO54" s="271">
        <v>1001</v>
      </c>
      <c r="AP54" s="275">
        <v>1.58</v>
      </c>
      <c r="AQ54" s="276">
        <v>351</v>
      </c>
    </row>
    <row r="55" spans="3:43">
      <c r="AO55" s="271">
        <v>1501</v>
      </c>
      <c r="AP55" s="275">
        <v>1.76</v>
      </c>
      <c r="AQ55" s="276">
        <v>621</v>
      </c>
    </row>
    <row r="56" spans="3:43">
      <c r="AO56" s="271">
        <v>2001</v>
      </c>
      <c r="AP56" s="275">
        <v>1.9</v>
      </c>
      <c r="AQ56" s="276">
        <v>901</v>
      </c>
    </row>
    <row r="57" spans="3:43">
      <c r="AO57" s="271">
        <v>2501</v>
      </c>
      <c r="AP57" s="275">
        <v>1.98</v>
      </c>
      <c r="AQ57" s="276">
        <v>1101</v>
      </c>
    </row>
    <row r="58" spans="3:43">
      <c r="AO58" s="271">
        <v>3001</v>
      </c>
      <c r="AP58" s="275">
        <v>2.04</v>
      </c>
      <c r="AQ58" s="276">
        <v>1281</v>
      </c>
    </row>
    <row r="59" spans="3:43">
      <c r="AO59" s="271">
        <v>3501</v>
      </c>
      <c r="AP59" s="275">
        <v>2.08</v>
      </c>
      <c r="AQ59" s="276">
        <v>1421</v>
      </c>
    </row>
    <row r="60" spans="3:43">
      <c r="AO60" s="271">
        <v>4001</v>
      </c>
      <c r="AP60" s="275">
        <v>2.1</v>
      </c>
      <c r="AQ60" s="276">
        <v>1501</v>
      </c>
    </row>
    <row r="61" spans="3:43">
      <c r="AO61" s="271">
        <v>5001</v>
      </c>
      <c r="AP61" s="275">
        <v>1.8</v>
      </c>
      <c r="AQ61" s="276">
        <v>0</v>
      </c>
    </row>
    <row r="65" spans="4:49">
      <c r="D65" s="220"/>
    </row>
    <row r="66" spans="4:49">
      <c r="D66" s="220"/>
    </row>
    <row r="67" spans="4:49" ht="14.4">
      <c r="D67" s="220"/>
      <c r="AO67" s="277"/>
      <c r="AP67" s="60"/>
      <c r="AQ67" s="662"/>
      <c r="AR67" s="60"/>
      <c r="AS67" s="60"/>
      <c r="AT67" s="60"/>
      <c r="AU67" s="278"/>
      <c r="AV67" s="60"/>
      <c r="AW67" s="60"/>
    </row>
    <row r="68" spans="4:49" ht="14.4">
      <c r="D68" s="220"/>
      <c r="AO68" s="277"/>
      <c r="AP68" s="279"/>
      <c r="AQ68" s="280"/>
      <c r="AR68" s="280"/>
      <c r="AS68" s="280"/>
      <c r="AT68" s="1153"/>
      <c r="AU68" s="1154"/>
      <c r="AV68" s="1153"/>
      <c r="AW68" s="60"/>
    </row>
    <row r="69" spans="4:49" ht="14.4">
      <c r="AO69" s="277"/>
      <c r="AP69" s="60"/>
      <c r="AQ69" s="279"/>
      <c r="AR69" s="60"/>
      <c r="AS69" s="60"/>
      <c r="AT69" s="1153"/>
      <c r="AU69" s="1154"/>
      <c r="AV69" s="1153"/>
      <c r="AW69" s="60"/>
    </row>
    <row r="70" spans="4:49" ht="14.4">
      <c r="AO70" s="277"/>
      <c r="AP70" s="60"/>
      <c r="AQ70" s="60"/>
      <c r="AR70" s="60"/>
      <c r="AS70" s="60"/>
      <c r="AT70" s="60"/>
      <c r="AU70" s="278"/>
      <c r="AV70" s="60"/>
      <c r="AW70" s="60"/>
    </row>
  </sheetData>
  <mergeCells count="188">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23:J23"/>
    <mergeCell ref="C28:J29"/>
    <mergeCell ref="K28:M28"/>
    <mergeCell ref="N28:P29"/>
    <mergeCell ref="Q28:T29"/>
    <mergeCell ref="U28:W29"/>
    <mergeCell ref="D21:I21"/>
    <mergeCell ref="K21:P21"/>
    <mergeCell ref="R21:V22"/>
    <mergeCell ref="W21:Z22"/>
    <mergeCell ref="X28:AB29"/>
    <mergeCell ref="AC28:AH29"/>
    <mergeCell ref="K29:M29"/>
    <mergeCell ref="C30:J30"/>
    <mergeCell ref="K30:M30"/>
    <mergeCell ref="N30:P30"/>
    <mergeCell ref="Q30:T30"/>
    <mergeCell ref="U30:W30"/>
    <mergeCell ref="X30:AB30"/>
    <mergeCell ref="AC30:AH30"/>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T68:AT69"/>
    <mergeCell ref="AU68:AU69"/>
    <mergeCell ref="AV68:AV69"/>
    <mergeCell ref="D49:G49"/>
    <mergeCell ref="I49:K49"/>
    <mergeCell ref="M49:O49"/>
    <mergeCell ref="Q49:Q50"/>
    <mergeCell ref="R49:V50"/>
    <mergeCell ref="W49:AB50"/>
    <mergeCell ref="H50:K50"/>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9" customWidth="1"/>
    <col min="7" max="7" width="2.21875" style="48" bestFit="1" customWidth="1"/>
    <col min="8" max="8" width="11.88671875" style="48" customWidth="1"/>
    <col min="9" max="9" width="2.21875" style="48" bestFit="1" customWidth="1"/>
    <col min="10" max="10" width="11.88671875" style="49" customWidth="1"/>
    <col min="11" max="11" width="4.33203125" style="48" customWidth="1"/>
    <col min="12" max="16384" width="9" style="48"/>
  </cols>
  <sheetData>
    <row r="1" spans="1:11" ht="18.75" customHeight="1">
      <c r="A1" s="860" t="s">
        <v>149</v>
      </c>
      <c r="B1" s="861"/>
      <c r="C1" s="1227" t="s">
        <v>468</v>
      </c>
      <c r="D1" s="1228"/>
      <c r="E1" s="1229"/>
      <c r="H1" s="659" t="s">
        <v>0</v>
      </c>
      <c r="I1" s="875">
        <f>総括表!H4</f>
        <v>0</v>
      </c>
      <c r="J1" s="1230"/>
      <c r="K1" s="875"/>
    </row>
    <row r="2" spans="1:11" ht="18.75" customHeight="1">
      <c r="J2" s="59"/>
    </row>
    <row r="3" spans="1:11" ht="18.75" customHeight="1">
      <c r="A3" s="7" t="s">
        <v>1</v>
      </c>
      <c r="B3" s="43" t="s">
        <v>467</v>
      </c>
    </row>
    <row r="4" spans="1:11" ht="11.25" customHeight="1">
      <c r="A4" s="50"/>
    </row>
    <row r="5" spans="1:11" ht="18.75" customHeight="1">
      <c r="A5" s="50"/>
      <c r="B5" s="858" t="s">
        <v>252</v>
      </c>
      <c r="C5" s="859"/>
      <c r="D5" s="858" t="s">
        <v>111</v>
      </c>
      <c r="E5" s="859"/>
      <c r="F5" s="459" t="s">
        <v>1229</v>
      </c>
      <c r="G5" s="33"/>
      <c r="H5" s="92" t="s">
        <v>161</v>
      </c>
      <c r="I5" s="33"/>
      <c r="J5" s="32" t="s">
        <v>3</v>
      </c>
      <c r="K5" s="9"/>
    </row>
    <row r="6" spans="1:11" ht="15" customHeight="1">
      <c r="A6" s="50"/>
      <c r="B6" s="31"/>
      <c r="C6" s="30"/>
      <c r="D6" s="29"/>
      <c r="E6" s="28"/>
      <c r="F6" s="27" t="s">
        <v>466</v>
      </c>
      <c r="G6" s="25"/>
      <c r="H6" s="25"/>
      <c r="I6" s="25"/>
      <c r="J6" s="24" t="s">
        <v>1230</v>
      </c>
      <c r="K6" s="9"/>
    </row>
    <row r="7" spans="1:11" s="1" customFormat="1" ht="15" customHeight="1">
      <c r="B7" s="22">
        <v>1</v>
      </c>
      <c r="C7" s="23" t="s">
        <v>284</v>
      </c>
      <c r="D7" s="851"/>
      <c r="E7" s="852"/>
      <c r="F7" s="19"/>
      <c r="G7" s="18" t="s">
        <v>1212</v>
      </c>
      <c r="H7" s="96">
        <v>0.4</v>
      </c>
      <c r="I7" s="18" t="s">
        <v>1214</v>
      </c>
      <c r="J7" s="17">
        <f t="shared" ref="J7:J15" si="0">ROUND(F7*H7,0)</f>
        <v>0</v>
      </c>
      <c r="K7" s="9" t="s">
        <v>1231</v>
      </c>
    </row>
    <row r="8" spans="1:11" s="1" customFormat="1" ht="15" customHeight="1">
      <c r="B8" s="22">
        <v>2</v>
      </c>
      <c r="C8" s="23" t="s">
        <v>465</v>
      </c>
      <c r="D8" s="851"/>
      <c r="E8" s="852"/>
      <c r="F8" s="19"/>
      <c r="G8" s="18" t="s">
        <v>1212</v>
      </c>
      <c r="H8" s="96">
        <v>0.78</v>
      </c>
      <c r="I8" s="18" t="s">
        <v>1214</v>
      </c>
      <c r="J8" s="17">
        <f t="shared" si="0"/>
        <v>0</v>
      </c>
      <c r="K8" s="9" t="s">
        <v>1232</v>
      </c>
    </row>
    <row r="9" spans="1:11" s="1" customFormat="1" ht="15" customHeight="1">
      <c r="B9" s="22">
        <v>3</v>
      </c>
      <c r="C9" s="23" t="s">
        <v>141</v>
      </c>
      <c r="D9" s="851"/>
      <c r="E9" s="852"/>
      <c r="F9" s="19"/>
      <c r="G9" s="18" t="s">
        <v>1212</v>
      </c>
      <c r="H9" s="96">
        <v>0.8</v>
      </c>
      <c r="I9" s="18" t="s">
        <v>1214</v>
      </c>
      <c r="J9" s="17">
        <f t="shared" si="0"/>
        <v>0</v>
      </c>
      <c r="K9" s="9" t="s">
        <v>1233</v>
      </c>
    </row>
    <row r="10" spans="1:11" s="1" customFormat="1" ht="15" customHeight="1">
      <c r="B10" s="22">
        <v>4</v>
      </c>
      <c r="C10" s="23" t="s">
        <v>140</v>
      </c>
      <c r="D10" s="851"/>
      <c r="E10" s="852"/>
      <c r="F10" s="19"/>
      <c r="G10" s="18" t="s">
        <v>1212</v>
      </c>
      <c r="H10" s="96">
        <v>0.8</v>
      </c>
      <c r="I10" s="18" t="s">
        <v>1214</v>
      </c>
      <c r="J10" s="17">
        <f t="shared" si="0"/>
        <v>0</v>
      </c>
      <c r="K10" s="9" t="s">
        <v>1234</v>
      </c>
    </row>
    <row r="11" spans="1:11" s="1" customFormat="1" ht="15" customHeight="1">
      <c r="B11" s="22">
        <v>5</v>
      </c>
      <c r="C11" s="23" t="s">
        <v>139</v>
      </c>
      <c r="D11" s="851"/>
      <c r="E11" s="852"/>
      <c r="F11" s="19"/>
      <c r="G11" s="18" t="s">
        <v>1212</v>
      </c>
      <c r="H11" s="96">
        <v>0.8</v>
      </c>
      <c r="I11" s="18" t="s">
        <v>1214</v>
      </c>
      <c r="J11" s="17">
        <f t="shared" si="0"/>
        <v>0</v>
      </c>
      <c r="K11" s="9" t="s">
        <v>1235</v>
      </c>
    </row>
    <row r="12" spans="1:11" s="1" customFormat="1" ht="15" customHeight="1">
      <c r="B12" s="22">
        <v>6</v>
      </c>
      <c r="C12" s="23" t="s">
        <v>138</v>
      </c>
      <c r="D12" s="851"/>
      <c r="E12" s="852"/>
      <c r="F12" s="19"/>
      <c r="G12" s="18" t="s">
        <v>1212</v>
      </c>
      <c r="H12" s="96">
        <v>0.8</v>
      </c>
      <c r="I12" s="18" t="s">
        <v>1214</v>
      </c>
      <c r="J12" s="17">
        <f t="shared" si="0"/>
        <v>0</v>
      </c>
      <c r="K12" s="9" t="s">
        <v>1236</v>
      </c>
    </row>
    <row r="13" spans="1:11" s="1" customFormat="1" ht="15" customHeight="1">
      <c r="B13" s="22">
        <v>7</v>
      </c>
      <c r="C13" s="23" t="s">
        <v>133</v>
      </c>
      <c r="D13" s="851"/>
      <c r="E13" s="852"/>
      <c r="F13" s="19"/>
      <c r="G13" s="18" t="s">
        <v>1212</v>
      </c>
      <c r="H13" s="96">
        <v>0.8</v>
      </c>
      <c r="I13" s="18" t="s">
        <v>1214</v>
      </c>
      <c r="J13" s="17">
        <f t="shared" si="0"/>
        <v>0</v>
      </c>
      <c r="K13" s="9" t="s">
        <v>1237</v>
      </c>
    </row>
    <row r="14" spans="1:11" s="1" customFormat="1" ht="15" customHeight="1">
      <c r="B14" s="22">
        <v>8</v>
      </c>
      <c r="C14" s="23" t="s">
        <v>132</v>
      </c>
      <c r="D14" s="851"/>
      <c r="E14" s="852"/>
      <c r="F14" s="19"/>
      <c r="G14" s="18" t="s">
        <v>1212</v>
      </c>
      <c r="H14" s="96">
        <v>0.8</v>
      </c>
      <c r="I14" s="18" t="s">
        <v>1214</v>
      </c>
      <c r="J14" s="17">
        <f t="shared" si="0"/>
        <v>0</v>
      </c>
      <c r="K14" s="9" t="s">
        <v>1217</v>
      </c>
    </row>
    <row r="15" spans="1:11" s="1" customFormat="1" ht="15" customHeight="1" thickBot="1">
      <c r="B15" s="21">
        <v>9</v>
      </c>
      <c r="C15" s="20" t="s">
        <v>131</v>
      </c>
      <c r="D15" s="851"/>
      <c r="E15" s="852"/>
      <c r="F15" s="19"/>
      <c r="G15" s="18" t="s">
        <v>1212</v>
      </c>
      <c r="H15" s="96">
        <v>0.8</v>
      </c>
      <c r="I15" s="18" t="s">
        <v>1214</v>
      </c>
      <c r="J15" s="17">
        <f t="shared" si="0"/>
        <v>0</v>
      </c>
      <c r="K15" s="9" t="s">
        <v>1238</v>
      </c>
    </row>
    <row r="16" spans="1:11" s="1" customFormat="1" ht="18.75" customHeight="1">
      <c r="B16" s="44"/>
      <c r="C16" s="9"/>
      <c r="D16" s="9"/>
      <c r="E16" s="9"/>
      <c r="F16" s="262"/>
      <c r="G16" s="660"/>
      <c r="H16" s="873" t="s">
        <v>1239</v>
      </c>
      <c r="I16" s="874"/>
      <c r="J16" s="11"/>
      <c r="K16" s="9"/>
    </row>
    <row r="17" spans="6:13" ht="18.75" customHeight="1" thickBot="1">
      <c r="F17" s="263"/>
      <c r="G17" s="264"/>
      <c r="H17" s="871" t="s">
        <v>464</v>
      </c>
      <c r="I17" s="872"/>
      <c r="J17" s="10">
        <f>SUM(J7:J15)</f>
        <v>0</v>
      </c>
      <c r="K17" s="9" t="s">
        <v>5</v>
      </c>
    </row>
    <row r="18" spans="6:13" ht="18.75" customHeight="1">
      <c r="J18" s="69"/>
    </row>
    <row r="28" spans="6:13" ht="18.75" customHeight="1">
      <c r="M28" s="49"/>
    </row>
    <row r="30" spans="6:13" ht="18" customHeight="1"/>
  </sheetData>
  <mergeCells count="16">
    <mergeCell ref="D7:E7"/>
    <mergeCell ref="A1:B1"/>
    <mergeCell ref="C1:E1"/>
    <mergeCell ref="I1:K1"/>
    <mergeCell ref="B5:C5"/>
    <mergeCell ref="D5:E5"/>
    <mergeCell ref="D14:E14"/>
    <mergeCell ref="D15:E15"/>
    <mergeCell ref="H16:I16"/>
    <mergeCell ref="H17:I17"/>
    <mergeCell ref="D8:E8"/>
    <mergeCell ref="D9:E9"/>
    <mergeCell ref="D10:E10"/>
    <mergeCell ref="D11:E11"/>
    <mergeCell ref="D12:E12"/>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9" customWidth="1"/>
    <col min="7" max="7" width="2.21875" style="48" bestFit="1" customWidth="1"/>
    <col min="8" max="8" width="11.88671875" style="72" customWidth="1"/>
    <col min="9" max="9" width="2.21875" style="48" bestFit="1" customWidth="1"/>
    <col min="10" max="10" width="11.88671875" style="49" customWidth="1"/>
    <col min="11" max="11" width="4.44140625" style="48" bestFit="1" customWidth="1"/>
    <col min="12" max="16384" width="9" style="48"/>
  </cols>
  <sheetData>
    <row r="1" spans="1:11" ht="18.75" customHeight="1">
      <c r="A1" s="860" t="s">
        <v>149</v>
      </c>
      <c r="B1" s="861"/>
      <c r="C1" s="1227" t="s">
        <v>468</v>
      </c>
      <c r="D1" s="1228"/>
      <c r="E1" s="1229"/>
      <c r="H1" s="659" t="s">
        <v>0</v>
      </c>
      <c r="I1" s="875">
        <f>総括表!H4</f>
        <v>0</v>
      </c>
      <c r="J1" s="1230"/>
      <c r="K1" s="875"/>
    </row>
    <row r="2" spans="1:11" ht="18.75" customHeight="1">
      <c r="J2" s="59"/>
    </row>
    <row r="3" spans="1:11" ht="18.75" customHeight="1">
      <c r="A3" s="7" t="s">
        <v>1</v>
      </c>
      <c r="B3" s="43" t="s">
        <v>958</v>
      </c>
    </row>
    <row r="4" spans="1:11" ht="11.25" customHeight="1">
      <c r="A4" s="50"/>
    </row>
    <row r="5" spans="1:11" ht="18.75" customHeight="1">
      <c r="A5" s="50"/>
      <c r="B5" s="858" t="s">
        <v>112</v>
      </c>
      <c r="C5" s="859"/>
      <c r="D5" s="858" t="s">
        <v>111</v>
      </c>
      <c r="E5" s="859"/>
      <c r="F5" s="32" t="s">
        <v>110</v>
      </c>
      <c r="G5" s="33"/>
      <c r="H5" s="217" t="s">
        <v>109</v>
      </c>
      <c r="I5" s="33"/>
      <c r="J5" s="32" t="s">
        <v>3</v>
      </c>
      <c r="K5" s="9"/>
    </row>
    <row r="6" spans="1:11" ht="15" customHeight="1">
      <c r="A6" s="50"/>
      <c r="B6" s="31"/>
      <c r="C6" s="30"/>
      <c r="D6" s="29"/>
      <c r="E6" s="28"/>
      <c r="F6" s="27"/>
      <c r="G6" s="25"/>
      <c r="H6" s="216"/>
      <c r="I6" s="25"/>
      <c r="J6" s="24" t="s">
        <v>1230</v>
      </c>
      <c r="K6" s="9"/>
    </row>
    <row r="7" spans="1:11" s="1" customFormat="1" ht="15" customHeight="1">
      <c r="B7" s="22">
        <v>1</v>
      </c>
      <c r="C7" s="23" t="s">
        <v>130</v>
      </c>
      <c r="D7" s="84" t="s">
        <v>1240</v>
      </c>
      <c r="E7" s="20" t="s">
        <v>129</v>
      </c>
      <c r="F7" s="19"/>
      <c r="G7" s="18" t="s">
        <v>1212</v>
      </c>
      <c r="H7" s="62">
        <v>0.18</v>
      </c>
      <c r="I7" s="18" t="s">
        <v>1214</v>
      </c>
      <c r="J7" s="17">
        <f t="shared" ref="J7:J41" si="0">ROUND(F7*H7,0)</f>
        <v>0</v>
      </c>
      <c r="K7" s="9" t="s">
        <v>197</v>
      </c>
    </row>
    <row r="8" spans="1:11" s="1" customFormat="1" ht="15" customHeight="1">
      <c r="B8" s="261"/>
      <c r="C8" s="28"/>
      <c r="D8" s="84" t="s">
        <v>1242</v>
      </c>
      <c r="E8" s="20" t="s">
        <v>128</v>
      </c>
      <c r="F8" s="19"/>
      <c r="G8" s="18" t="s">
        <v>1213</v>
      </c>
      <c r="H8" s="415">
        <v>0.182</v>
      </c>
      <c r="I8" s="33" t="s">
        <v>1215</v>
      </c>
      <c r="J8" s="38">
        <f t="shared" si="0"/>
        <v>0</v>
      </c>
      <c r="K8" s="9" t="s">
        <v>196</v>
      </c>
    </row>
    <row r="9" spans="1:11" s="1" customFormat="1" ht="15" customHeight="1">
      <c r="B9" s="22">
        <v>2</v>
      </c>
      <c r="C9" s="23" t="s">
        <v>119</v>
      </c>
      <c r="D9" s="851"/>
      <c r="E9" s="852"/>
      <c r="F9" s="19"/>
      <c r="G9" s="18" t="s">
        <v>1213</v>
      </c>
      <c r="H9" s="62">
        <v>0.20799999999999999</v>
      </c>
      <c r="I9" s="18" t="s">
        <v>1215</v>
      </c>
      <c r="J9" s="17">
        <f t="shared" si="0"/>
        <v>0</v>
      </c>
      <c r="K9" s="9" t="s">
        <v>195</v>
      </c>
    </row>
    <row r="10" spans="1:11" s="1" customFormat="1" ht="15" customHeight="1">
      <c r="B10" s="22">
        <v>3</v>
      </c>
      <c r="C10" s="23" t="s">
        <v>118</v>
      </c>
      <c r="D10" s="84"/>
      <c r="E10" s="20" t="s">
        <v>1243</v>
      </c>
      <c r="F10" s="19"/>
      <c r="G10" s="18" t="s">
        <v>1213</v>
      </c>
      <c r="H10" s="62">
        <v>0.24299999999999999</v>
      </c>
      <c r="I10" s="18" t="s">
        <v>1215</v>
      </c>
      <c r="J10" s="17">
        <f t="shared" si="0"/>
        <v>0</v>
      </c>
      <c r="K10" s="9" t="s">
        <v>194</v>
      </c>
    </row>
    <row r="11" spans="1:11" s="1" customFormat="1" ht="15" customHeight="1">
      <c r="B11" s="22">
        <v>4</v>
      </c>
      <c r="C11" s="23" t="s">
        <v>118</v>
      </c>
      <c r="D11" s="84"/>
      <c r="E11" s="20" t="s">
        <v>1244</v>
      </c>
      <c r="F11" s="19"/>
      <c r="G11" s="18" t="s">
        <v>1213</v>
      </c>
      <c r="H11" s="62">
        <v>0.21099999999999999</v>
      </c>
      <c r="I11" s="18" t="s">
        <v>1215</v>
      </c>
      <c r="J11" s="17">
        <f t="shared" si="0"/>
        <v>0</v>
      </c>
      <c r="K11" s="9" t="s">
        <v>193</v>
      </c>
    </row>
    <row r="12" spans="1:11" s="1" customFormat="1" ht="15" customHeight="1">
      <c r="B12" s="22">
        <v>5</v>
      </c>
      <c r="C12" s="23" t="s">
        <v>118</v>
      </c>
      <c r="D12" s="84"/>
      <c r="E12" s="20" t="s">
        <v>1245</v>
      </c>
      <c r="F12" s="19"/>
      <c r="G12" s="18" t="s">
        <v>1213</v>
      </c>
      <c r="H12" s="62">
        <v>0.16</v>
      </c>
      <c r="I12" s="18" t="s">
        <v>1215</v>
      </c>
      <c r="J12" s="17">
        <f t="shared" si="0"/>
        <v>0</v>
      </c>
      <c r="K12" s="9" t="s">
        <v>167</v>
      </c>
    </row>
    <row r="13" spans="1:11" s="1" customFormat="1" ht="15" customHeight="1">
      <c r="B13" s="22">
        <v>6</v>
      </c>
      <c r="C13" s="23" t="s">
        <v>117</v>
      </c>
      <c r="D13" s="851"/>
      <c r="E13" s="852"/>
      <c r="F13" s="19"/>
      <c r="G13" s="18" t="s">
        <v>1213</v>
      </c>
      <c r="H13" s="62">
        <v>0.184</v>
      </c>
      <c r="I13" s="18" t="s">
        <v>1215</v>
      </c>
      <c r="J13" s="17">
        <f t="shared" si="0"/>
        <v>0</v>
      </c>
      <c r="K13" s="9" t="s">
        <v>166</v>
      </c>
    </row>
    <row r="14" spans="1:11" s="1" customFormat="1" ht="15" customHeight="1">
      <c r="B14" s="22">
        <v>7</v>
      </c>
      <c r="C14" s="23" t="s">
        <v>105</v>
      </c>
      <c r="D14" s="84"/>
      <c r="E14" s="20" t="s">
        <v>1246</v>
      </c>
      <c r="F14" s="19"/>
      <c r="G14" s="18" t="s">
        <v>1213</v>
      </c>
      <c r="H14" s="62">
        <v>0.45200000000000001</v>
      </c>
      <c r="I14" s="18" t="s">
        <v>1215</v>
      </c>
      <c r="J14" s="17">
        <f t="shared" si="0"/>
        <v>0</v>
      </c>
      <c r="K14" s="9" t="s">
        <v>165</v>
      </c>
    </row>
    <row r="15" spans="1:11" s="1" customFormat="1" ht="15" customHeight="1">
      <c r="B15" s="21">
        <v>8</v>
      </c>
      <c r="C15" s="20" t="s">
        <v>105</v>
      </c>
      <c r="D15" s="84"/>
      <c r="E15" s="20" t="s">
        <v>1245</v>
      </c>
      <c r="F15" s="19"/>
      <c r="G15" s="18" t="s">
        <v>1213</v>
      </c>
      <c r="H15" s="62">
        <v>0.23799999999999999</v>
      </c>
      <c r="I15" s="18" t="s">
        <v>1215</v>
      </c>
      <c r="J15" s="17">
        <f t="shared" si="0"/>
        <v>0</v>
      </c>
      <c r="K15" s="9" t="s">
        <v>164</v>
      </c>
    </row>
    <row r="16" spans="1:11" s="1" customFormat="1" ht="15" customHeight="1">
      <c r="B16" s="22">
        <v>9</v>
      </c>
      <c r="C16" s="23" t="s">
        <v>103</v>
      </c>
      <c r="D16" s="84"/>
      <c r="E16" s="20" t="s">
        <v>1247</v>
      </c>
      <c r="F16" s="19"/>
      <c r="G16" s="18" t="s">
        <v>1213</v>
      </c>
      <c r="H16" s="62">
        <v>0.35799999999999998</v>
      </c>
      <c r="I16" s="18" t="s">
        <v>1215</v>
      </c>
      <c r="J16" s="17">
        <f t="shared" si="0"/>
        <v>0</v>
      </c>
      <c r="K16" s="9" t="s">
        <v>192</v>
      </c>
    </row>
    <row r="17" spans="2:11" s="1" customFormat="1" ht="15" customHeight="1">
      <c r="B17" s="22">
        <v>10</v>
      </c>
      <c r="C17" s="23" t="s">
        <v>103</v>
      </c>
      <c r="D17" s="84"/>
      <c r="E17" s="20" t="s">
        <v>1245</v>
      </c>
      <c r="F17" s="19"/>
      <c r="G17" s="18" t="s">
        <v>1213</v>
      </c>
      <c r="H17" s="62">
        <v>0.29799999999999999</v>
      </c>
      <c r="I17" s="18" t="s">
        <v>1215</v>
      </c>
      <c r="J17" s="17">
        <f t="shared" si="0"/>
        <v>0</v>
      </c>
      <c r="K17" s="9" t="s">
        <v>171</v>
      </c>
    </row>
    <row r="18" spans="2:11" s="1" customFormat="1" ht="15" customHeight="1">
      <c r="B18" s="22">
        <v>11</v>
      </c>
      <c r="C18" s="23" t="s">
        <v>101</v>
      </c>
      <c r="D18" s="84"/>
      <c r="E18" s="20" t="s">
        <v>1247</v>
      </c>
      <c r="F18" s="19"/>
      <c r="G18" s="18" t="s">
        <v>1213</v>
      </c>
      <c r="H18" s="62">
        <v>0.40200000000000002</v>
      </c>
      <c r="I18" s="18" t="s">
        <v>1215</v>
      </c>
      <c r="J18" s="17">
        <f t="shared" si="0"/>
        <v>0</v>
      </c>
      <c r="K18" s="9" t="s">
        <v>191</v>
      </c>
    </row>
    <row r="19" spans="2:11" s="1" customFormat="1" ht="15" customHeight="1">
      <c r="B19" s="21">
        <v>12</v>
      </c>
      <c r="C19" s="20" t="s">
        <v>101</v>
      </c>
      <c r="D19" s="84"/>
      <c r="E19" s="20" t="s">
        <v>1245</v>
      </c>
      <c r="F19" s="19"/>
      <c r="G19" s="18" t="s">
        <v>1213</v>
      </c>
      <c r="H19" s="62">
        <v>0.33500000000000002</v>
      </c>
      <c r="I19" s="18" t="s">
        <v>1215</v>
      </c>
      <c r="J19" s="17">
        <f t="shared" si="0"/>
        <v>0</v>
      </c>
      <c r="K19" s="9" t="s">
        <v>1248</v>
      </c>
    </row>
    <row r="20" spans="2:11" s="1" customFormat="1" ht="15" customHeight="1">
      <c r="B20" s="22">
        <v>13</v>
      </c>
      <c r="C20" s="23" t="s">
        <v>99</v>
      </c>
      <c r="D20" s="84"/>
      <c r="E20" s="20" t="s">
        <v>1247</v>
      </c>
      <c r="F20" s="19"/>
      <c r="G20" s="18" t="s">
        <v>1213</v>
      </c>
      <c r="H20" s="62">
        <v>0.434</v>
      </c>
      <c r="I20" s="18" t="s">
        <v>1215</v>
      </c>
      <c r="J20" s="17">
        <f t="shared" si="0"/>
        <v>0</v>
      </c>
      <c r="K20" s="9" t="s">
        <v>1249</v>
      </c>
    </row>
    <row r="21" spans="2:11" s="1" customFormat="1" ht="15" customHeight="1">
      <c r="B21" s="21">
        <v>14</v>
      </c>
      <c r="C21" s="20" t="s">
        <v>99</v>
      </c>
      <c r="D21" s="84"/>
      <c r="E21" s="20" t="s">
        <v>1245</v>
      </c>
      <c r="F21" s="19"/>
      <c r="G21" s="18" t="s">
        <v>1213</v>
      </c>
      <c r="H21" s="62">
        <v>0.36099999999999999</v>
      </c>
      <c r="I21" s="18" t="s">
        <v>1215</v>
      </c>
      <c r="J21" s="17">
        <f t="shared" si="0"/>
        <v>0</v>
      </c>
      <c r="K21" s="9" t="s">
        <v>1250</v>
      </c>
    </row>
    <row r="22" spans="2:11" s="1" customFormat="1" ht="15" customHeight="1">
      <c r="B22" s="22">
        <v>15</v>
      </c>
      <c r="C22" s="23" t="s">
        <v>97</v>
      </c>
      <c r="D22" s="84"/>
      <c r="E22" s="20" t="s">
        <v>1247</v>
      </c>
      <c r="F22" s="19"/>
      <c r="G22" s="18" t="s">
        <v>1213</v>
      </c>
      <c r="H22" s="62">
        <v>0.44900000000000001</v>
      </c>
      <c r="I22" s="18" t="s">
        <v>1215</v>
      </c>
      <c r="J22" s="17">
        <f t="shared" si="0"/>
        <v>0</v>
      </c>
      <c r="K22" s="9" t="s">
        <v>1251</v>
      </c>
    </row>
    <row r="23" spans="2:11" s="1" customFormat="1" ht="15" customHeight="1">
      <c r="B23" s="21">
        <v>16</v>
      </c>
      <c r="C23" s="20" t="s">
        <v>97</v>
      </c>
      <c r="D23" s="84"/>
      <c r="E23" s="20" t="s">
        <v>1245</v>
      </c>
      <c r="F23" s="19"/>
      <c r="G23" s="18" t="s">
        <v>1213</v>
      </c>
      <c r="H23" s="62">
        <v>0.374</v>
      </c>
      <c r="I23" s="18" t="s">
        <v>1215</v>
      </c>
      <c r="J23" s="17">
        <f t="shared" si="0"/>
        <v>0</v>
      </c>
      <c r="K23" s="9" t="s">
        <v>1252</v>
      </c>
    </row>
    <row r="24" spans="2:11" s="1" customFormat="1" ht="15" customHeight="1">
      <c r="B24" s="22">
        <v>17</v>
      </c>
      <c r="C24" s="23" t="s">
        <v>484</v>
      </c>
      <c r="D24" s="84"/>
      <c r="E24" s="20" t="s">
        <v>1247</v>
      </c>
      <c r="F24" s="19"/>
      <c r="G24" s="18" t="s">
        <v>1213</v>
      </c>
      <c r="H24" s="62">
        <v>0.47599999999999998</v>
      </c>
      <c r="I24" s="18" t="s">
        <v>1215</v>
      </c>
      <c r="J24" s="17">
        <f t="shared" si="0"/>
        <v>0</v>
      </c>
      <c r="K24" s="9" t="s">
        <v>1253</v>
      </c>
    </row>
    <row r="25" spans="2:11" s="1" customFormat="1" ht="15" customHeight="1">
      <c r="B25" s="21">
        <v>18</v>
      </c>
      <c r="C25" s="20" t="s">
        <v>484</v>
      </c>
      <c r="D25" s="84"/>
      <c r="E25" s="20" t="s">
        <v>1245</v>
      </c>
      <c r="F25" s="19"/>
      <c r="G25" s="18" t="s">
        <v>1213</v>
      </c>
      <c r="H25" s="62">
        <v>0.39600000000000002</v>
      </c>
      <c r="I25" s="18" t="s">
        <v>1215</v>
      </c>
      <c r="J25" s="17">
        <f t="shared" si="0"/>
        <v>0</v>
      </c>
      <c r="K25" s="9" t="s">
        <v>1254</v>
      </c>
    </row>
    <row r="26" spans="2:11" s="1" customFormat="1" ht="15" customHeight="1">
      <c r="B26" s="22">
        <v>19</v>
      </c>
      <c r="C26" s="23" t="s">
        <v>506</v>
      </c>
      <c r="D26" s="84"/>
      <c r="E26" s="20" t="s">
        <v>1247</v>
      </c>
      <c r="F26" s="19"/>
      <c r="G26" s="18" t="s">
        <v>1213</v>
      </c>
      <c r="H26" s="62">
        <v>0.50800000000000001</v>
      </c>
      <c r="I26" s="18" t="s">
        <v>1215</v>
      </c>
      <c r="J26" s="17">
        <f t="shared" si="0"/>
        <v>0</v>
      </c>
      <c r="K26" s="9" t="s">
        <v>1255</v>
      </c>
    </row>
    <row r="27" spans="2:11" s="1" customFormat="1" ht="15" customHeight="1">
      <c r="B27" s="21">
        <v>20</v>
      </c>
      <c r="C27" s="20" t="s">
        <v>506</v>
      </c>
      <c r="D27" s="84"/>
      <c r="E27" s="20" t="s">
        <v>1245</v>
      </c>
      <c r="F27" s="19"/>
      <c r="G27" s="18" t="s">
        <v>1213</v>
      </c>
      <c r="H27" s="62">
        <v>0.42399999999999999</v>
      </c>
      <c r="I27" s="18" t="s">
        <v>1215</v>
      </c>
      <c r="J27" s="17">
        <f t="shared" si="0"/>
        <v>0</v>
      </c>
      <c r="K27" s="9" t="s">
        <v>1256</v>
      </c>
    </row>
    <row r="28" spans="2:11" s="1" customFormat="1" ht="15" customHeight="1">
      <c r="B28" s="21">
        <v>21</v>
      </c>
      <c r="C28" s="20" t="s">
        <v>506</v>
      </c>
      <c r="D28" s="84"/>
      <c r="E28" s="20" t="s">
        <v>1257</v>
      </c>
      <c r="F28" s="19"/>
      <c r="G28" s="18" t="s">
        <v>1213</v>
      </c>
      <c r="H28" s="62">
        <v>0.38100000000000001</v>
      </c>
      <c r="I28" s="18" t="s">
        <v>1215</v>
      </c>
      <c r="J28" s="17">
        <f t="shared" si="0"/>
        <v>0</v>
      </c>
      <c r="K28" s="9" t="s">
        <v>1258</v>
      </c>
    </row>
    <row r="29" spans="2:11" s="1" customFormat="1" ht="15" customHeight="1">
      <c r="B29" s="21">
        <v>22</v>
      </c>
      <c r="C29" s="20" t="s">
        <v>583</v>
      </c>
      <c r="D29" s="84"/>
      <c r="E29" s="20" t="s">
        <v>1259</v>
      </c>
      <c r="F29" s="19"/>
      <c r="G29" s="18" t="s">
        <v>1213</v>
      </c>
      <c r="H29" s="62">
        <v>0.72099999999999997</v>
      </c>
      <c r="I29" s="18" t="s">
        <v>1215</v>
      </c>
      <c r="J29" s="17">
        <f t="shared" si="0"/>
        <v>0</v>
      </c>
      <c r="K29" s="9" t="s">
        <v>1260</v>
      </c>
    </row>
    <row r="30" spans="2:11" s="1" customFormat="1" ht="15" customHeight="1">
      <c r="B30" s="21">
        <v>23</v>
      </c>
      <c r="C30" s="20" t="s">
        <v>583</v>
      </c>
      <c r="D30" s="84"/>
      <c r="E30" s="20" t="s">
        <v>1245</v>
      </c>
      <c r="F30" s="19"/>
      <c r="G30" s="18" t="s">
        <v>1213</v>
      </c>
      <c r="H30" s="62">
        <v>0.45</v>
      </c>
      <c r="I30" s="18" t="s">
        <v>1215</v>
      </c>
      <c r="J30" s="17">
        <f t="shared" si="0"/>
        <v>0</v>
      </c>
      <c r="K30" s="9" t="s">
        <v>1261</v>
      </c>
    </row>
    <row r="31" spans="2:11" s="1" customFormat="1" ht="15" customHeight="1">
      <c r="B31" s="21">
        <v>24</v>
      </c>
      <c r="C31" s="23" t="s">
        <v>649</v>
      </c>
      <c r="D31" s="84"/>
      <c r="E31" s="20" t="s">
        <v>1247</v>
      </c>
      <c r="F31" s="19"/>
      <c r="G31" s="18" t="s">
        <v>1213</v>
      </c>
      <c r="H31" s="62">
        <v>0.56999999999999995</v>
      </c>
      <c r="I31" s="18" t="s">
        <v>1215</v>
      </c>
      <c r="J31" s="17">
        <f>ROUND(F31*H31,0)</f>
        <v>0</v>
      </c>
      <c r="K31" s="9" t="s">
        <v>1262</v>
      </c>
    </row>
    <row r="32" spans="2:11" s="1" customFormat="1" ht="15" customHeight="1">
      <c r="B32" s="21">
        <v>25</v>
      </c>
      <c r="C32" s="20" t="s">
        <v>649</v>
      </c>
      <c r="D32" s="84"/>
      <c r="E32" s="20" t="s">
        <v>1245</v>
      </c>
      <c r="F32" s="19"/>
      <c r="G32" s="18" t="s">
        <v>1213</v>
      </c>
      <c r="H32" s="62">
        <v>0.47499999999999998</v>
      </c>
      <c r="I32" s="18" t="s">
        <v>1215</v>
      </c>
      <c r="J32" s="17">
        <f>ROUND(F32*H32,0)</f>
        <v>0</v>
      </c>
      <c r="K32" s="9" t="s">
        <v>1263</v>
      </c>
    </row>
    <row r="33" spans="2:11" s="1" customFormat="1" ht="15" customHeight="1">
      <c r="B33" s="21">
        <v>26</v>
      </c>
      <c r="C33" s="23" t="s">
        <v>712</v>
      </c>
      <c r="D33" s="84"/>
      <c r="E33" s="20" t="s">
        <v>1247</v>
      </c>
      <c r="F33" s="19"/>
      <c r="G33" s="18" t="s">
        <v>1213</v>
      </c>
      <c r="H33" s="62">
        <v>0.6</v>
      </c>
      <c r="I33" s="18" t="s">
        <v>1215</v>
      </c>
      <c r="J33" s="17">
        <f t="shared" si="0"/>
        <v>0</v>
      </c>
      <c r="K33" s="9" t="s">
        <v>1264</v>
      </c>
    </row>
    <row r="34" spans="2:11" s="1" customFormat="1" ht="15" customHeight="1">
      <c r="B34" s="21">
        <v>27</v>
      </c>
      <c r="C34" s="20" t="s">
        <v>712</v>
      </c>
      <c r="D34" s="84"/>
      <c r="E34" s="20" t="s">
        <v>1245</v>
      </c>
      <c r="F34" s="19"/>
      <c r="G34" s="18" t="s">
        <v>1213</v>
      </c>
      <c r="H34" s="62">
        <v>0.5</v>
      </c>
      <c r="I34" s="18" t="s">
        <v>1215</v>
      </c>
      <c r="J34" s="17">
        <f t="shared" si="0"/>
        <v>0</v>
      </c>
      <c r="K34" s="9" t="s">
        <v>1265</v>
      </c>
    </row>
    <row r="35" spans="2:11" s="1" customFormat="1" ht="15" customHeight="1">
      <c r="B35" s="21">
        <v>28</v>
      </c>
      <c r="C35" s="20" t="s">
        <v>788</v>
      </c>
      <c r="D35" s="84"/>
      <c r="E35" s="20" t="s">
        <v>1266</v>
      </c>
      <c r="F35" s="19"/>
      <c r="G35" s="18" t="s">
        <v>1213</v>
      </c>
      <c r="H35" s="62">
        <v>0.6</v>
      </c>
      <c r="I35" s="18" t="s">
        <v>1215</v>
      </c>
      <c r="J35" s="17">
        <f t="shared" si="0"/>
        <v>0</v>
      </c>
      <c r="K35" s="9" t="s">
        <v>1267</v>
      </c>
    </row>
    <row r="36" spans="2:11" s="1" customFormat="1" ht="15" customHeight="1">
      <c r="B36" s="21">
        <v>29</v>
      </c>
      <c r="C36" s="20" t="s">
        <v>788</v>
      </c>
      <c r="D36" s="84"/>
      <c r="E36" s="20" t="s">
        <v>1268</v>
      </c>
      <c r="F36" s="19"/>
      <c r="G36" s="18" t="s">
        <v>1213</v>
      </c>
      <c r="H36" s="62">
        <v>0.5</v>
      </c>
      <c r="I36" s="18" t="s">
        <v>1215</v>
      </c>
      <c r="J36" s="17">
        <f t="shared" si="0"/>
        <v>0</v>
      </c>
      <c r="K36" s="9" t="s">
        <v>1269</v>
      </c>
    </row>
    <row r="37" spans="2:11" s="1" customFormat="1" ht="15" customHeight="1">
      <c r="B37" s="21">
        <v>30</v>
      </c>
      <c r="C37" s="20" t="s">
        <v>832</v>
      </c>
      <c r="D37" s="84"/>
      <c r="E37" s="20" t="s">
        <v>1266</v>
      </c>
      <c r="F37" s="19"/>
      <c r="G37" s="18" t="s">
        <v>1213</v>
      </c>
      <c r="H37" s="62">
        <v>0.6</v>
      </c>
      <c r="I37" s="18" t="s">
        <v>1215</v>
      </c>
      <c r="J37" s="17">
        <f t="shared" si="0"/>
        <v>0</v>
      </c>
      <c r="K37" s="9" t="s">
        <v>1270</v>
      </c>
    </row>
    <row r="38" spans="2:11" s="1" customFormat="1" ht="15" customHeight="1">
      <c r="B38" s="21">
        <v>31</v>
      </c>
      <c r="C38" s="20" t="s">
        <v>832</v>
      </c>
      <c r="D38" s="84"/>
      <c r="E38" s="20" t="s">
        <v>1268</v>
      </c>
      <c r="F38" s="19"/>
      <c r="G38" s="18" t="s">
        <v>1213</v>
      </c>
      <c r="H38" s="62">
        <v>0.5</v>
      </c>
      <c r="I38" s="18" t="s">
        <v>1215</v>
      </c>
      <c r="J38" s="17">
        <f t="shared" si="0"/>
        <v>0</v>
      </c>
      <c r="K38" s="9" t="s">
        <v>1271</v>
      </c>
    </row>
    <row r="39" spans="2:11" s="1" customFormat="1" ht="15" customHeight="1">
      <c r="B39" s="21">
        <v>32</v>
      </c>
      <c r="C39" s="20" t="s">
        <v>969</v>
      </c>
      <c r="D39" s="84"/>
      <c r="E39" s="20" t="s">
        <v>1272</v>
      </c>
      <c r="F39" s="19"/>
      <c r="G39" s="18" t="s">
        <v>1213</v>
      </c>
      <c r="H39" s="62">
        <v>0.8</v>
      </c>
      <c r="I39" s="18" t="s">
        <v>1215</v>
      </c>
      <c r="J39" s="17">
        <f t="shared" si="0"/>
        <v>0</v>
      </c>
      <c r="K39" s="9" t="s">
        <v>1273</v>
      </c>
    </row>
    <row r="40" spans="2:11" s="1" customFormat="1" ht="15" customHeight="1">
      <c r="B40" s="21">
        <v>33</v>
      </c>
      <c r="C40" s="20" t="s">
        <v>969</v>
      </c>
      <c r="D40" s="84"/>
      <c r="E40" s="20" t="s">
        <v>1266</v>
      </c>
      <c r="F40" s="19"/>
      <c r="G40" s="18" t="s">
        <v>1213</v>
      </c>
      <c r="H40" s="62">
        <v>0.6</v>
      </c>
      <c r="I40" s="18" t="s">
        <v>1215</v>
      </c>
      <c r="J40" s="17">
        <f t="shared" si="0"/>
        <v>0</v>
      </c>
      <c r="K40" s="9" t="s">
        <v>1274</v>
      </c>
    </row>
    <row r="41" spans="2:11" s="1" customFormat="1" ht="15" customHeight="1" thickBot="1">
      <c r="B41" s="21">
        <v>34</v>
      </c>
      <c r="C41" s="20" t="s">
        <v>969</v>
      </c>
      <c r="D41" s="84"/>
      <c r="E41" s="20" t="s">
        <v>1268</v>
      </c>
      <c r="F41" s="19"/>
      <c r="G41" s="18" t="s">
        <v>1213</v>
      </c>
      <c r="H41" s="62">
        <v>0.5</v>
      </c>
      <c r="I41" s="18" t="s">
        <v>1215</v>
      </c>
      <c r="J41" s="17">
        <f t="shared" si="0"/>
        <v>0</v>
      </c>
      <c r="K41" s="9" t="s">
        <v>1275</v>
      </c>
    </row>
    <row r="42" spans="2:11" s="1" customFormat="1" ht="15" customHeight="1">
      <c r="B42" s="46"/>
      <c r="C42" s="16"/>
      <c r="D42" s="15"/>
      <c r="E42" s="15"/>
      <c r="F42" s="14"/>
      <c r="G42" s="660"/>
      <c r="H42" s="853" t="s">
        <v>1276</v>
      </c>
      <c r="I42" s="854"/>
      <c r="J42" s="11"/>
      <c r="K42" s="9"/>
    </row>
    <row r="43" spans="2:11" s="1" customFormat="1" ht="15" customHeight="1" thickBot="1">
      <c r="B43" s="44"/>
      <c r="C43" s="9"/>
      <c r="D43" s="9"/>
      <c r="E43" s="9"/>
      <c r="F43" s="12"/>
      <c r="G43" s="9"/>
      <c r="H43" s="855" t="s">
        <v>94</v>
      </c>
      <c r="I43" s="856"/>
      <c r="J43" s="10">
        <f>SUM(J7:J41)</f>
        <v>0</v>
      </c>
      <c r="K43" s="9" t="s">
        <v>1277</v>
      </c>
    </row>
    <row r="44" spans="2:11" s="1" customFormat="1" ht="18.75" customHeight="1">
      <c r="B44" s="43"/>
      <c r="F44" s="3"/>
      <c r="H44" s="71"/>
      <c r="J44" s="3"/>
    </row>
    <row r="45" spans="2:11" s="1" customFormat="1" ht="18.75" customHeight="1">
      <c r="B45" s="43"/>
      <c r="F45" s="3"/>
      <c r="H45" s="71"/>
      <c r="J45" s="3"/>
    </row>
    <row r="46" spans="2:11" s="1" customFormat="1" ht="18.75" customHeight="1">
      <c r="B46" s="44"/>
      <c r="C46" s="9"/>
      <c r="D46" s="9"/>
      <c r="E46" s="9"/>
      <c r="F46" s="12"/>
      <c r="G46" s="45"/>
      <c r="H46" s="259"/>
      <c r="I46" s="660"/>
      <c r="J46" s="14"/>
      <c r="K46" s="9"/>
    </row>
    <row r="47" spans="2:11" s="1" customFormat="1" ht="18.75" customHeight="1">
      <c r="B47" s="44"/>
      <c r="C47" s="9"/>
      <c r="D47" s="9"/>
      <c r="E47" s="9"/>
      <c r="F47" s="12"/>
      <c r="G47" s="45"/>
      <c r="H47" s="259"/>
      <c r="I47" s="660"/>
      <c r="J47" s="14"/>
      <c r="K47" s="9"/>
    </row>
    <row r="48" spans="2:11" s="1" customFormat="1" ht="18.75" customHeight="1">
      <c r="B48" s="44"/>
      <c r="C48" s="9"/>
      <c r="D48" s="9"/>
      <c r="E48" s="9"/>
      <c r="F48" s="12"/>
      <c r="G48" s="45"/>
      <c r="H48" s="259"/>
      <c r="I48" s="660"/>
      <c r="J48" s="14"/>
      <c r="K48" s="9"/>
    </row>
    <row r="49" spans="2:11" s="1" customFormat="1" ht="18.75" customHeight="1">
      <c r="B49" s="44"/>
      <c r="C49" s="9"/>
      <c r="D49" s="9"/>
      <c r="E49" s="9"/>
      <c r="F49" s="12"/>
      <c r="G49" s="45"/>
      <c r="H49" s="259"/>
      <c r="I49" s="660"/>
      <c r="J49" s="14"/>
      <c r="K49" s="9"/>
    </row>
    <row r="50" spans="2:11" s="1" customFormat="1" ht="18.75" customHeight="1">
      <c r="B50" s="44"/>
      <c r="C50" s="9"/>
      <c r="D50" s="9"/>
      <c r="E50" s="9"/>
      <c r="F50" s="12"/>
      <c r="G50" s="45"/>
      <c r="H50" s="259"/>
      <c r="I50" s="660"/>
      <c r="J50" s="14"/>
      <c r="K50" s="9"/>
    </row>
    <row r="51" spans="2:11" s="1" customFormat="1" ht="18.75" customHeight="1">
      <c r="B51" s="44"/>
      <c r="C51" s="9"/>
      <c r="D51" s="9"/>
      <c r="E51" s="9"/>
      <c r="F51" s="12"/>
      <c r="G51" s="45"/>
      <c r="H51" s="259"/>
      <c r="I51" s="660"/>
      <c r="J51" s="14"/>
      <c r="K51" s="9"/>
    </row>
    <row r="52" spans="2:11" s="1" customFormat="1" ht="18.75" customHeight="1">
      <c r="B52" s="44"/>
      <c r="C52" s="9"/>
      <c r="D52" s="9"/>
      <c r="E52" s="9"/>
      <c r="F52" s="12"/>
      <c r="G52" s="45"/>
      <c r="H52" s="259"/>
      <c r="I52" s="660"/>
      <c r="J52" s="14"/>
      <c r="K52" s="9"/>
    </row>
    <row r="53" spans="2:11" s="1" customFormat="1" ht="18.75" customHeight="1">
      <c r="B53" s="44"/>
      <c r="C53" s="9"/>
      <c r="D53" s="9"/>
      <c r="E53" s="9"/>
      <c r="F53" s="12"/>
      <c r="G53" s="45"/>
      <c r="H53" s="259"/>
      <c r="I53" s="660"/>
      <c r="J53" s="14"/>
      <c r="K53" s="9"/>
    </row>
  </sheetData>
  <mergeCells count="9">
    <mergeCell ref="D13:E13"/>
    <mergeCell ref="H42:I42"/>
    <mergeCell ref="H43:I43"/>
    <mergeCell ref="A1:B1"/>
    <mergeCell ref="C1:E1"/>
    <mergeCell ref="I1:K1"/>
    <mergeCell ref="B5:C5"/>
    <mergeCell ref="D5:E5"/>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9" customWidth="1"/>
    <col min="7" max="7" width="2.21875" style="48" bestFit="1" customWidth="1"/>
    <col min="8" max="8" width="11.88671875" style="72" customWidth="1"/>
    <col min="9" max="9" width="2.21875" style="48" bestFit="1" customWidth="1"/>
    <col min="10" max="10" width="11.88671875" style="49" customWidth="1"/>
    <col min="11" max="11" width="4.44140625" style="48" bestFit="1" customWidth="1"/>
    <col min="12" max="16384" width="9" style="48"/>
  </cols>
  <sheetData>
    <row r="1" spans="1:11" ht="18.75" customHeight="1">
      <c r="A1" s="860" t="s">
        <v>149</v>
      </c>
      <c r="B1" s="861"/>
      <c r="C1" s="1227" t="s">
        <v>638</v>
      </c>
      <c r="D1" s="1228"/>
      <c r="E1" s="1229"/>
      <c r="H1" s="659" t="s">
        <v>0</v>
      </c>
      <c r="I1" s="875">
        <f>総括表!H4</f>
        <v>0</v>
      </c>
      <c r="J1" s="875"/>
      <c r="K1" s="875"/>
    </row>
    <row r="2" spans="1:11" ht="18.75" customHeight="1">
      <c r="J2" s="59"/>
    </row>
    <row r="3" spans="1:11" ht="18.75" customHeight="1">
      <c r="A3" s="7" t="s">
        <v>1</v>
      </c>
      <c r="B3" s="43" t="s">
        <v>639</v>
      </c>
    </row>
    <row r="4" spans="1:11" ht="11.25" customHeight="1">
      <c r="A4" s="50"/>
    </row>
    <row r="5" spans="1:11" ht="18.75" customHeight="1">
      <c r="A5" s="50"/>
      <c r="B5" s="858" t="s">
        <v>112</v>
      </c>
      <c r="C5" s="859"/>
      <c r="D5" s="858" t="s">
        <v>111</v>
      </c>
      <c r="E5" s="859"/>
      <c r="F5" s="32" t="s">
        <v>110</v>
      </c>
      <c r="G5" s="33"/>
      <c r="H5" s="217" t="s">
        <v>109</v>
      </c>
      <c r="I5" s="33"/>
      <c r="J5" s="32" t="s">
        <v>3</v>
      </c>
      <c r="K5" s="9"/>
    </row>
    <row r="6" spans="1:11" ht="15" customHeight="1">
      <c r="A6" s="50"/>
      <c r="B6" s="31"/>
      <c r="C6" s="30"/>
      <c r="D6" s="29"/>
      <c r="E6" s="28"/>
      <c r="F6" s="27"/>
      <c r="G6" s="25"/>
      <c r="H6" s="216"/>
      <c r="I6" s="25"/>
      <c r="J6" s="24" t="s">
        <v>1230</v>
      </c>
      <c r="K6" s="9"/>
    </row>
    <row r="7" spans="1:11" s="1" customFormat="1" ht="15" customHeight="1">
      <c r="B7" s="22">
        <v>1</v>
      </c>
      <c r="C7" s="23" t="s">
        <v>133</v>
      </c>
      <c r="D7" s="84"/>
      <c r="E7" s="20" t="s">
        <v>129</v>
      </c>
      <c r="F7" s="19"/>
      <c r="G7" s="18" t="s">
        <v>1212</v>
      </c>
      <c r="H7" s="62">
        <v>1.9E-2</v>
      </c>
      <c r="I7" s="18" t="s">
        <v>1214</v>
      </c>
      <c r="J7" s="17">
        <f t="shared" ref="J7:J23" si="0">ROUND(F7*H7,0)</f>
        <v>0</v>
      </c>
      <c r="K7" s="9" t="s">
        <v>1278</v>
      </c>
    </row>
    <row r="8" spans="1:11" s="1" customFormat="1" ht="15" customHeight="1">
      <c r="B8" s="22">
        <v>2</v>
      </c>
      <c r="C8" s="23" t="s">
        <v>132</v>
      </c>
      <c r="D8" s="84"/>
      <c r="E8" s="20" t="s">
        <v>129</v>
      </c>
      <c r="F8" s="19"/>
      <c r="G8" s="18" t="s">
        <v>1212</v>
      </c>
      <c r="H8" s="415">
        <v>6.6000000000000003E-2</v>
      </c>
      <c r="I8" s="33" t="s">
        <v>1214</v>
      </c>
      <c r="J8" s="38">
        <f t="shared" si="0"/>
        <v>0</v>
      </c>
      <c r="K8" s="9" t="s">
        <v>1279</v>
      </c>
    </row>
    <row r="9" spans="1:11" s="1" customFormat="1" ht="15" customHeight="1">
      <c r="B9" s="22">
        <v>3</v>
      </c>
      <c r="C9" s="23" t="s">
        <v>131</v>
      </c>
      <c r="D9" s="84"/>
      <c r="E9" s="20" t="s">
        <v>129</v>
      </c>
      <c r="F9" s="19"/>
      <c r="G9" s="18" t="s">
        <v>1212</v>
      </c>
      <c r="H9" s="415">
        <v>0.113</v>
      </c>
      <c r="I9" s="33" t="s">
        <v>1214</v>
      </c>
      <c r="J9" s="38">
        <f t="shared" si="0"/>
        <v>0</v>
      </c>
      <c r="K9" s="9" t="s">
        <v>1280</v>
      </c>
    </row>
    <row r="10" spans="1:11" s="1" customFormat="1" ht="15" customHeight="1">
      <c r="B10" s="22">
        <v>4</v>
      </c>
      <c r="C10" s="23" t="s">
        <v>130</v>
      </c>
      <c r="D10" s="84" t="s">
        <v>1240</v>
      </c>
      <c r="E10" s="20" t="s">
        <v>129</v>
      </c>
      <c r="F10" s="19"/>
      <c r="G10" s="18" t="s">
        <v>1212</v>
      </c>
      <c r="H10" s="415">
        <v>0.16</v>
      </c>
      <c r="I10" s="33" t="s">
        <v>1214</v>
      </c>
      <c r="J10" s="38">
        <f t="shared" si="0"/>
        <v>0</v>
      </c>
      <c r="K10" s="9" t="s">
        <v>1281</v>
      </c>
    </row>
    <row r="11" spans="1:11" s="1" customFormat="1" ht="15" customHeight="1">
      <c r="B11" s="261"/>
      <c r="C11" s="218"/>
      <c r="D11" s="84" t="s">
        <v>1241</v>
      </c>
      <c r="E11" s="20" t="s">
        <v>128</v>
      </c>
      <c r="F11" s="19"/>
      <c r="G11" s="18" t="s">
        <v>1212</v>
      </c>
      <c r="H11" s="62">
        <v>0.16</v>
      </c>
      <c r="I11" s="18" t="s">
        <v>1214</v>
      </c>
      <c r="J11" s="17">
        <f t="shared" si="0"/>
        <v>0</v>
      </c>
      <c r="K11" s="9" t="s">
        <v>1282</v>
      </c>
    </row>
    <row r="12" spans="1:11" s="1" customFormat="1" ht="15" customHeight="1">
      <c r="B12" s="22">
        <v>5</v>
      </c>
      <c r="C12" s="23" t="s">
        <v>119</v>
      </c>
      <c r="D12" s="851"/>
      <c r="E12" s="852"/>
      <c r="F12" s="19"/>
      <c r="G12" s="18" t="s">
        <v>1212</v>
      </c>
      <c r="H12" s="415">
        <v>0.188</v>
      </c>
      <c r="I12" s="33" t="s">
        <v>1214</v>
      </c>
      <c r="J12" s="38">
        <f t="shared" si="0"/>
        <v>0</v>
      </c>
      <c r="K12" s="9" t="s">
        <v>1283</v>
      </c>
    </row>
    <row r="13" spans="1:11" s="1" customFormat="1" ht="15" customHeight="1">
      <c r="B13" s="22">
        <v>6</v>
      </c>
      <c r="C13" s="23" t="s">
        <v>118</v>
      </c>
      <c r="D13" s="851"/>
      <c r="E13" s="852"/>
      <c r="F13" s="19"/>
      <c r="G13" s="18" t="s">
        <v>1212</v>
      </c>
      <c r="H13" s="62">
        <v>0.23599999999999999</v>
      </c>
      <c r="I13" s="18" t="s">
        <v>1214</v>
      </c>
      <c r="J13" s="17">
        <f t="shared" si="0"/>
        <v>0</v>
      </c>
      <c r="K13" s="9" t="s">
        <v>1284</v>
      </c>
    </row>
    <row r="14" spans="1:11" s="1" customFormat="1" ht="15" customHeight="1">
      <c r="B14" s="22">
        <v>7</v>
      </c>
      <c r="C14" s="23" t="s">
        <v>117</v>
      </c>
      <c r="D14" s="851"/>
      <c r="E14" s="852"/>
      <c r="F14" s="19"/>
      <c r="G14" s="18" t="s">
        <v>1212</v>
      </c>
      <c r="H14" s="415">
        <v>0.28299999999999997</v>
      </c>
      <c r="I14" s="33" t="s">
        <v>1214</v>
      </c>
      <c r="J14" s="38">
        <f t="shared" si="0"/>
        <v>0</v>
      </c>
      <c r="K14" s="9" t="s">
        <v>1285</v>
      </c>
    </row>
    <row r="15" spans="1:11" s="1" customFormat="1" ht="15" customHeight="1">
      <c r="B15" s="22">
        <v>8</v>
      </c>
      <c r="C15" s="23" t="s">
        <v>107</v>
      </c>
      <c r="D15" s="851"/>
      <c r="E15" s="852"/>
      <c r="F15" s="19"/>
      <c r="G15" s="18" t="s">
        <v>1212</v>
      </c>
      <c r="H15" s="62">
        <v>0.309</v>
      </c>
      <c r="I15" s="18" t="s">
        <v>1214</v>
      </c>
      <c r="J15" s="17">
        <f t="shared" si="0"/>
        <v>0</v>
      </c>
      <c r="K15" s="9" t="s">
        <v>1286</v>
      </c>
    </row>
    <row r="16" spans="1:11" s="1" customFormat="1" ht="15" customHeight="1">
      <c r="B16" s="22">
        <v>9</v>
      </c>
      <c r="C16" s="23" t="s">
        <v>105</v>
      </c>
      <c r="D16" s="851"/>
      <c r="E16" s="852"/>
      <c r="F16" s="19"/>
      <c r="G16" s="18" t="s">
        <v>1212</v>
      </c>
      <c r="H16" s="62">
        <v>0.35299999999999998</v>
      </c>
      <c r="I16" s="18" t="s">
        <v>1214</v>
      </c>
      <c r="J16" s="17">
        <f t="shared" si="0"/>
        <v>0</v>
      </c>
      <c r="K16" s="9" t="s">
        <v>192</v>
      </c>
    </row>
    <row r="17" spans="2:11" s="1" customFormat="1" ht="15" customHeight="1">
      <c r="B17" s="22">
        <v>10</v>
      </c>
      <c r="C17" s="23" t="s">
        <v>103</v>
      </c>
      <c r="D17" s="851"/>
      <c r="E17" s="852"/>
      <c r="F17" s="19"/>
      <c r="G17" s="18" t="s">
        <v>1212</v>
      </c>
      <c r="H17" s="415">
        <v>0.39700000000000002</v>
      </c>
      <c r="I17" s="33" t="s">
        <v>1214</v>
      </c>
      <c r="J17" s="38">
        <f t="shared" si="0"/>
        <v>0</v>
      </c>
      <c r="K17" s="9" t="s">
        <v>171</v>
      </c>
    </row>
    <row r="18" spans="2:11" s="1" customFormat="1" ht="15" customHeight="1">
      <c r="B18" s="22">
        <v>11</v>
      </c>
      <c r="C18" s="20" t="s">
        <v>101</v>
      </c>
      <c r="D18" s="851"/>
      <c r="E18" s="852"/>
      <c r="F18" s="19"/>
      <c r="G18" s="18" t="s">
        <v>1212</v>
      </c>
      <c r="H18" s="62">
        <v>0.441</v>
      </c>
      <c r="I18" s="18" t="s">
        <v>1214</v>
      </c>
      <c r="J18" s="17">
        <f t="shared" si="0"/>
        <v>0</v>
      </c>
      <c r="K18" s="9" t="s">
        <v>191</v>
      </c>
    </row>
    <row r="19" spans="2:11" s="1" customFormat="1" ht="15" customHeight="1">
      <c r="B19" s="22">
        <v>12</v>
      </c>
      <c r="C19" s="20" t="s">
        <v>99</v>
      </c>
      <c r="D19" s="851"/>
      <c r="E19" s="852"/>
      <c r="F19" s="19"/>
      <c r="G19" s="18" t="s">
        <v>1212</v>
      </c>
      <c r="H19" s="62">
        <v>0.48499999999999999</v>
      </c>
      <c r="I19" s="18" t="s">
        <v>1214</v>
      </c>
      <c r="J19" s="17">
        <f t="shared" si="0"/>
        <v>0</v>
      </c>
      <c r="K19" s="9" t="s">
        <v>190</v>
      </c>
    </row>
    <row r="20" spans="2:11" s="1" customFormat="1" ht="15" customHeight="1">
      <c r="B20" s="22">
        <v>13</v>
      </c>
      <c r="C20" s="20" t="s">
        <v>97</v>
      </c>
      <c r="D20" s="851"/>
      <c r="E20" s="852"/>
      <c r="F20" s="19"/>
      <c r="G20" s="18" t="s">
        <v>1212</v>
      </c>
      <c r="H20" s="62">
        <v>0.53</v>
      </c>
      <c r="I20" s="18" t="s">
        <v>1214</v>
      </c>
      <c r="J20" s="17">
        <f t="shared" si="0"/>
        <v>0</v>
      </c>
      <c r="K20" s="9" t="s">
        <v>189</v>
      </c>
    </row>
    <row r="21" spans="2:11" s="1" customFormat="1" ht="15" customHeight="1">
      <c r="B21" s="22">
        <v>14</v>
      </c>
      <c r="C21" s="20" t="s">
        <v>484</v>
      </c>
      <c r="D21" s="851"/>
      <c r="E21" s="852"/>
      <c r="F21" s="19"/>
      <c r="G21" s="18" t="s">
        <v>1212</v>
      </c>
      <c r="H21" s="62">
        <v>0.57399999999999995</v>
      </c>
      <c r="I21" s="18" t="s">
        <v>1214</v>
      </c>
      <c r="J21" s="17">
        <f t="shared" si="0"/>
        <v>0</v>
      </c>
      <c r="K21" s="9" t="s">
        <v>188</v>
      </c>
    </row>
    <row r="22" spans="2:11" s="1" customFormat="1" ht="15" customHeight="1">
      <c r="B22" s="22">
        <v>15</v>
      </c>
      <c r="C22" s="20" t="s">
        <v>506</v>
      </c>
      <c r="D22" s="851"/>
      <c r="E22" s="852"/>
      <c r="F22" s="19"/>
      <c r="G22" s="18" t="s">
        <v>1212</v>
      </c>
      <c r="H22" s="62">
        <v>0.61799999999999999</v>
      </c>
      <c r="I22" s="18" t="s">
        <v>1214</v>
      </c>
      <c r="J22" s="17">
        <f>ROUND(F22*H22,0)</f>
        <v>0</v>
      </c>
      <c r="K22" s="9" t="s">
        <v>187</v>
      </c>
    </row>
    <row r="23" spans="2:11" s="1" customFormat="1" ht="15" customHeight="1">
      <c r="B23" s="22">
        <v>16</v>
      </c>
      <c r="C23" s="20" t="s">
        <v>583</v>
      </c>
      <c r="D23" s="851"/>
      <c r="E23" s="852"/>
      <c r="F23" s="19"/>
      <c r="G23" s="18" t="s">
        <v>1212</v>
      </c>
      <c r="H23" s="62">
        <v>0.66200000000000003</v>
      </c>
      <c r="I23" s="18" t="s">
        <v>1214</v>
      </c>
      <c r="J23" s="17">
        <f t="shared" si="0"/>
        <v>0</v>
      </c>
      <c r="K23" s="9" t="s">
        <v>186</v>
      </c>
    </row>
    <row r="24" spans="2:11" s="1" customFormat="1" ht="15" customHeight="1">
      <c r="B24" s="22">
        <v>17</v>
      </c>
      <c r="C24" s="20" t="s">
        <v>649</v>
      </c>
      <c r="D24" s="851"/>
      <c r="E24" s="852"/>
      <c r="F24" s="19"/>
      <c r="G24" s="18" t="s">
        <v>1212</v>
      </c>
      <c r="H24" s="62">
        <v>0.70599999999999996</v>
      </c>
      <c r="I24" s="18" t="s">
        <v>1214</v>
      </c>
      <c r="J24" s="17">
        <f>ROUND(F24*H24,0)</f>
        <v>0</v>
      </c>
      <c r="K24" s="9" t="s">
        <v>185</v>
      </c>
    </row>
    <row r="25" spans="2:11" s="1" customFormat="1" ht="15" customHeight="1">
      <c r="B25" s="22">
        <v>18</v>
      </c>
      <c r="C25" s="20" t="s">
        <v>712</v>
      </c>
      <c r="D25" s="851"/>
      <c r="E25" s="852"/>
      <c r="F25" s="19"/>
      <c r="G25" s="18" t="s">
        <v>1212</v>
      </c>
      <c r="H25" s="62">
        <v>0.75</v>
      </c>
      <c r="I25" s="18" t="s">
        <v>1214</v>
      </c>
      <c r="J25" s="17">
        <f>ROUND(F25*H25,0)</f>
        <v>0</v>
      </c>
      <c r="K25" s="9" t="s">
        <v>184</v>
      </c>
    </row>
    <row r="26" spans="2:11" s="1" customFormat="1" ht="15" customHeight="1">
      <c r="B26" s="22">
        <v>19</v>
      </c>
      <c r="C26" s="20" t="s">
        <v>788</v>
      </c>
      <c r="D26" s="851"/>
      <c r="E26" s="852"/>
      <c r="F26" s="19"/>
      <c r="G26" s="18" t="s">
        <v>1212</v>
      </c>
      <c r="H26" s="62">
        <v>0.75</v>
      </c>
      <c r="I26" s="18" t="s">
        <v>1214</v>
      </c>
      <c r="J26" s="17">
        <f>ROUND(F26*H26,0)</f>
        <v>0</v>
      </c>
      <c r="K26" s="9" t="s">
        <v>183</v>
      </c>
    </row>
    <row r="27" spans="2:11" s="1" customFormat="1" ht="15" customHeight="1">
      <c r="B27" s="22">
        <v>20</v>
      </c>
      <c r="C27" s="20" t="s">
        <v>832</v>
      </c>
      <c r="D27" s="851"/>
      <c r="E27" s="852"/>
      <c r="F27" s="19"/>
      <c r="G27" s="18" t="s">
        <v>1212</v>
      </c>
      <c r="H27" s="62">
        <v>0.75</v>
      </c>
      <c r="I27" s="18" t="s">
        <v>1214</v>
      </c>
      <c r="J27" s="17">
        <f>ROUND(F27*H27,0)</f>
        <v>0</v>
      </c>
      <c r="K27" s="9" t="s">
        <v>182</v>
      </c>
    </row>
    <row r="28" spans="2:11" s="1" customFormat="1" ht="15" customHeight="1" thickBot="1">
      <c r="B28" s="21">
        <v>21</v>
      </c>
      <c r="C28" s="20" t="s">
        <v>969</v>
      </c>
      <c r="D28" s="851"/>
      <c r="E28" s="852"/>
      <c r="F28" s="19"/>
      <c r="G28" s="18" t="s">
        <v>1212</v>
      </c>
      <c r="H28" s="62">
        <v>0.75</v>
      </c>
      <c r="I28" s="18" t="s">
        <v>1214</v>
      </c>
      <c r="J28" s="17">
        <f>ROUND(F28*H28,0)</f>
        <v>0</v>
      </c>
      <c r="K28" s="9" t="s">
        <v>181</v>
      </c>
    </row>
    <row r="29" spans="2:11" s="1" customFormat="1" ht="15" customHeight="1">
      <c r="B29" s="46"/>
      <c r="C29" s="16"/>
      <c r="D29" s="15"/>
      <c r="E29" s="15"/>
      <c r="F29" s="14"/>
      <c r="G29" s="660"/>
      <c r="H29" s="853" t="s">
        <v>1287</v>
      </c>
      <c r="I29" s="854"/>
      <c r="J29" s="11"/>
      <c r="K29" s="9"/>
    </row>
    <row r="30" spans="2:11" s="1" customFormat="1" ht="15" customHeight="1" thickBot="1">
      <c r="B30" s="44"/>
      <c r="C30" s="9"/>
      <c r="D30" s="9"/>
      <c r="E30" s="9"/>
      <c r="F30" s="12"/>
      <c r="G30" s="9"/>
      <c r="H30" s="855" t="s">
        <v>94</v>
      </c>
      <c r="I30" s="856"/>
      <c r="J30" s="10">
        <f>SUM(J7:J28)</f>
        <v>0</v>
      </c>
      <c r="K30" s="9" t="s">
        <v>1288</v>
      </c>
    </row>
    <row r="31" spans="2:11" s="1" customFormat="1" ht="18.75" customHeight="1">
      <c r="B31" s="43"/>
      <c r="F31" s="3"/>
      <c r="H31" s="71"/>
      <c r="J31" s="3"/>
    </row>
    <row r="32" spans="2:11" s="1" customFormat="1" ht="18.75" customHeight="1">
      <c r="B32" s="43"/>
      <c r="F32" s="3"/>
      <c r="H32" s="71"/>
      <c r="J32" s="3"/>
    </row>
    <row r="33" spans="2:11" s="1" customFormat="1" ht="18.75" customHeight="1">
      <c r="B33" s="44"/>
      <c r="C33" s="9"/>
      <c r="D33" s="9"/>
      <c r="E33" s="9"/>
      <c r="F33" s="12"/>
      <c r="G33" s="45"/>
      <c r="H33" s="259"/>
      <c r="I33" s="660"/>
      <c r="J33" s="14"/>
    </row>
    <row r="34" spans="2:11" s="1" customFormat="1" ht="18.75" customHeight="1">
      <c r="B34" s="44"/>
      <c r="C34" s="9"/>
      <c r="D34" s="9"/>
      <c r="E34" s="9"/>
      <c r="F34" s="12"/>
      <c r="G34" s="45"/>
      <c r="H34" s="259"/>
      <c r="I34" s="660"/>
      <c r="J34" s="14"/>
      <c r="K34" s="9"/>
    </row>
    <row r="35" spans="2:11" s="1" customFormat="1" ht="18.75" customHeight="1">
      <c r="B35" s="44"/>
      <c r="C35" s="9"/>
      <c r="D35" s="9"/>
      <c r="E35" s="9"/>
      <c r="F35" s="12"/>
      <c r="G35" s="45"/>
      <c r="H35" s="259"/>
      <c r="I35" s="660"/>
      <c r="J35" s="14"/>
      <c r="K35" s="9"/>
    </row>
    <row r="36" spans="2:11" s="1" customFormat="1" ht="18.75" customHeight="1">
      <c r="B36" s="44"/>
      <c r="C36" s="9"/>
      <c r="D36" s="9"/>
      <c r="E36" s="9"/>
      <c r="F36" s="12"/>
      <c r="G36" s="45"/>
      <c r="H36" s="259"/>
      <c r="I36" s="660"/>
      <c r="J36" s="14"/>
      <c r="K36" s="9"/>
    </row>
    <row r="37" spans="2:11" s="1" customFormat="1" ht="18.75" customHeight="1">
      <c r="B37" s="44"/>
      <c r="C37" s="9"/>
      <c r="D37" s="9"/>
      <c r="E37" s="9"/>
      <c r="F37" s="12"/>
      <c r="G37" s="45"/>
      <c r="H37" s="259"/>
      <c r="I37" s="660"/>
      <c r="J37" s="14"/>
      <c r="K37" s="9"/>
    </row>
    <row r="38" spans="2:11" s="1" customFormat="1" ht="18.75" customHeight="1">
      <c r="B38" s="44"/>
      <c r="C38" s="9"/>
      <c r="D38" s="9"/>
      <c r="E38" s="9"/>
      <c r="F38" s="12"/>
      <c r="G38" s="45"/>
      <c r="H38" s="259"/>
      <c r="I38" s="660"/>
      <c r="J38" s="14"/>
      <c r="K38" s="9"/>
    </row>
    <row r="39" spans="2:11" s="1" customFormat="1" ht="18.75" customHeight="1">
      <c r="B39" s="44"/>
      <c r="C39" s="9"/>
      <c r="D39" s="9"/>
      <c r="E39" s="9"/>
      <c r="F39" s="12"/>
      <c r="G39" s="45"/>
      <c r="H39" s="259"/>
      <c r="I39" s="660"/>
      <c r="J39" s="14"/>
      <c r="K39" s="9"/>
    </row>
    <row r="40" spans="2:11" s="1" customFormat="1" ht="18.75" customHeight="1">
      <c r="B40" s="44"/>
      <c r="C40" s="9"/>
      <c r="D40" s="9"/>
      <c r="E40" s="9"/>
      <c r="F40" s="12"/>
      <c r="G40" s="45"/>
      <c r="H40" s="259"/>
      <c r="I40" s="660"/>
      <c r="J40" s="14"/>
      <c r="K40" s="9"/>
    </row>
    <row r="41" spans="2:11" ht="18.75" customHeight="1">
      <c r="K41" s="9"/>
    </row>
  </sheetData>
  <mergeCells count="24">
    <mergeCell ref="D18:E18"/>
    <mergeCell ref="A1:B1"/>
    <mergeCell ref="C1:E1"/>
    <mergeCell ref="I1:K1"/>
    <mergeCell ref="B5:C5"/>
    <mergeCell ref="D5:E5"/>
    <mergeCell ref="D12:E12"/>
    <mergeCell ref="D13:E13"/>
    <mergeCell ref="D14:E14"/>
    <mergeCell ref="D15:E15"/>
    <mergeCell ref="D16:E16"/>
    <mergeCell ref="D17:E17"/>
    <mergeCell ref="H30:I30"/>
    <mergeCell ref="D19:E19"/>
    <mergeCell ref="D20:E20"/>
    <mergeCell ref="D21:E21"/>
    <mergeCell ref="D22:E22"/>
    <mergeCell ref="D23:E23"/>
    <mergeCell ref="D24:E24"/>
    <mergeCell ref="D25:E25"/>
    <mergeCell ref="D26:E26"/>
    <mergeCell ref="D27:E27"/>
    <mergeCell ref="D28:E28"/>
    <mergeCell ref="H29:I2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9" customWidth="1"/>
    <col min="7" max="7" width="2.21875" style="48" bestFit="1" customWidth="1"/>
    <col min="8" max="8" width="11.88671875" style="48" customWidth="1"/>
    <col min="9" max="9" width="2.21875" style="48" bestFit="1" customWidth="1"/>
    <col min="10" max="10" width="11.88671875" style="49" customWidth="1"/>
    <col min="11" max="11" width="4.44140625" style="48" bestFit="1" customWidth="1"/>
    <col min="12" max="16384" width="9" style="48"/>
  </cols>
  <sheetData>
    <row r="1" spans="1:11" ht="18.75" customHeight="1">
      <c r="A1" s="860" t="s">
        <v>149</v>
      </c>
      <c r="B1" s="861"/>
      <c r="C1" s="1227" t="s">
        <v>470</v>
      </c>
      <c r="D1" s="1228"/>
      <c r="E1" s="1229"/>
      <c r="H1" s="659" t="s">
        <v>0</v>
      </c>
      <c r="I1" s="875">
        <f>総括表!H4</f>
        <v>0</v>
      </c>
      <c r="J1" s="1230"/>
      <c r="K1" s="875"/>
    </row>
    <row r="2" spans="1:11" ht="18.75" customHeight="1">
      <c r="A2" s="1"/>
      <c r="B2" s="43"/>
      <c r="C2" s="1"/>
      <c r="D2" s="1"/>
      <c r="E2" s="1"/>
      <c r="J2" s="59"/>
    </row>
    <row r="3" spans="1:11" ht="18.75" customHeight="1">
      <c r="A3" s="7" t="s">
        <v>1289</v>
      </c>
      <c r="B3" s="43" t="s">
        <v>469</v>
      </c>
    </row>
    <row r="4" spans="1:11" ht="11.25" customHeight="1">
      <c r="A4" s="50"/>
    </row>
    <row r="5" spans="1:11" ht="18.75" customHeight="1">
      <c r="A5" s="50"/>
      <c r="B5" s="858" t="s">
        <v>152</v>
      </c>
      <c r="C5" s="859"/>
      <c r="D5" s="858" t="s">
        <v>111</v>
      </c>
      <c r="E5" s="859"/>
      <c r="F5" s="32" t="s">
        <v>151</v>
      </c>
      <c r="G5" s="33"/>
      <c r="H5" s="33" t="s">
        <v>109</v>
      </c>
      <c r="I5" s="32"/>
      <c r="J5" s="32" t="s">
        <v>3</v>
      </c>
      <c r="K5" s="9"/>
    </row>
    <row r="6" spans="1:11" ht="15" customHeight="1">
      <c r="A6" s="50"/>
      <c r="B6" s="31"/>
      <c r="C6" s="30"/>
      <c r="D6" s="29"/>
      <c r="E6" s="28"/>
      <c r="F6" s="27"/>
      <c r="G6" s="25"/>
      <c r="H6" s="25"/>
      <c r="I6" s="25"/>
      <c r="J6" s="24" t="s">
        <v>1290</v>
      </c>
      <c r="K6" s="9"/>
    </row>
    <row r="7" spans="1:11" s="1" customFormat="1" ht="15" customHeight="1" thickBot="1">
      <c r="B7" s="21">
        <v>1</v>
      </c>
      <c r="C7" s="20" t="s">
        <v>133</v>
      </c>
      <c r="D7" s="851"/>
      <c r="E7" s="852"/>
      <c r="F7" s="19"/>
      <c r="G7" s="18" t="s">
        <v>1213</v>
      </c>
      <c r="H7" s="415">
        <v>2.9000000000000001E-2</v>
      </c>
      <c r="I7" s="33" t="s">
        <v>1215</v>
      </c>
      <c r="J7" s="38">
        <f>ROUND(F7*H7,0)</f>
        <v>0</v>
      </c>
      <c r="K7" s="9"/>
    </row>
    <row r="8" spans="1:11" s="1" customFormat="1" ht="15" customHeight="1">
      <c r="B8" s="46"/>
      <c r="C8" s="16"/>
      <c r="D8" s="15"/>
      <c r="E8" s="15"/>
      <c r="F8" s="14"/>
      <c r="G8" s="660"/>
      <c r="H8" s="853"/>
      <c r="I8" s="854"/>
      <c r="J8" s="11"/>
      <c r="K8" s="9"/>
    </row>
    <row r="9" spans="1:11" s="1" customFormat="1" ht="15" customHeight="1" thickBot="1">
      <c r="B9" s="44"/>
      <c r="C9" s="9"/>
      <c r="D9" s="9"/>
      <c r="E9" s="9"/>
      <c r="F9" s="12"/>
      <c r="G9" s="9"/>
      <c r="H9" s="855" t="s">
        <v>94</v>
      </c>
      <c r="I9" s="856"/>
      <c r="J9" s="10">
        <f>SUM(J7:J7)</f>
        <v>0</v>
      </c>
      <c r="K9" s="9" t="s">
        <v>1291</v>
      </c>
    </row>
    <row r="10" spans="1:11" s="1" customFormat="1" ht="18.75" customHeight="1">
      <c r="B10" s="43"/>
      <c r="F10" s="3"/>
      <c r="J10" s="3"/>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10" style="48" customWidth="1"/>
    <col min="4" max="4" width="7.44140625" style="48" customWidth="1"/>
    <col min="5" max="5" width="12" style="48" customWidth="1"/>
    <col min="6" max="6" width="12.44140625" style="49" customWidth="1"/>
    <col min="7" max="7" width="2.21875" style="48" bestFit="1" customWidth="1"/>
    <col min="8" max="8" width="12.44140625" style="72" customWidth="1"/>
    <col min="9" max="9" width="2.21875" style="48" bestFit="1" customWidth="1"/>
    <col min="10" max="10" width="12.44140625" style="49" customWidth="1"/>
    <col min="11" max="11" width="4.44140625" style="48" bestFit="1" customWidth="1"/>
    <col min="12" max="16384" width="9" style="48"/>
  </cols>
  <sheetData>
    <row r="1" spans="1:11" ht="18.75" customHeight="1">
      <c r="A1" s="860" t="s">
        <v>149</v>
      </c>
      <c r="B1" s="861"/>
      <c r="C1" s="1227" t="s">
        <v>471</v>
      </c>
      <c r="D1" s="1228"/>
      <c r="E1" s="1229"/>
      <c r="H1" s="219" t="s">
        <v>0</v>
      </c>
      <c r="I1" s="875">
        <f>総括表!H4</f>
        <v>0</v>
      </c>
      <c r="J1" s="875"/>
      <c r="K1" s="875"/>
    </row>
    <row r="2" spans="1:11" ht="18.75" customHeight="1">
      <c r="J2" s="59"/>
    </row>
    <row r="3" spans="1:11" ht="18.75" customHeight="1">
      <c r="A3" s="7" t="s">
        <v>1289</v>
      </c>
      <c r="B3" s="43" t="s">
        <v>9</v>
      </c>
    </row>
    <row r="4" spans="1:11" ht="11.25" customHeight="1">
      <c r="A4" s="50"/>
    </row>
    <row r="5" spans="1:11" ht="18.75" customHeight="1">
      <c r="A5" s="50"/>
      <c r="B5" s="858" t="s">
        <v>112</v>
      </c>
      <c r="C5" s="859"/>
      <c r="D5" s="858" t="s">
        <v>111</v>
      </c>
      <c r="E5" s="859"/>
      <c r="F5" s="32" t="s">
        <v>110</v>
      </c>
      <c r="G5" s="33"/>
      <c r="H5" s="217" t="s">
        <v>109</v>
      </c>
      <c r="I5" s="33"/>
      <c r="J5" s="32" t="s">
        <v>3</v>
      </c>
      <c r="K5" s="9"/>
    </row>
    <row r="6" spans="1:11" ht="15" customHeight="1">
      <c r="A6" s="50"/>
      <c r="B6" s="31"/>
      <c r="C6" s="30"/>
      <c r="D6" s="29"/>
      <c r="E6" s="28"/>
      <c r="F6" s="27"/>
      <c r="G6" s="25"/>
      <c r="H6" s="216"/>
      <c r="I6" s="25"/>
      <c r="J6" s="24" t="s">
        <v>1290</v>
      </c>
      <c r="K6" s="9"/>
    </row>
    <row r="7" spans="1:11" s="1" customFormat="1" ht="15" customHeight="1">
      <c r="B7" s="22">
        <v>1</v>
      </c>
      <c r="C7" s="23" t="s">
        <v>133</v>
      </c>
      <c r="D7" s="1231" t="s">
        <v>129</v>
      </c>
      <c r="E7" s="1232"/>
      <c r="F7" s="19"/>
      <c r="G7" s="18" t="s">
        <v>1213</v>
      </c>
      <c r="H7" s="415">
        <v>2.1999999999999999E-2</v>
      </c>
      <c r="I7" s="33" t="s">
        <v>1215</v>
      </c>
      <c r="J7" s="38">
        <f t="shared" ref="J7:J26" si="0">ROUND(F7*H7,0)</f>
        <v>0</v>
      </c>
      <c r="K7" s="9" t="s">
        <v>1292</v>
      </c>
    </row>
    <row r="8" spans="1:11" s="1" customFormat="1" ht="15" customHeight="1">
      <c r="B8" s="609"/>
      <c r="C8" s="260"/>
      <c r="D8" s="1231" t="s">
        <v>128</v>
      </c>
      <c r="E8" s="1232"/>
      <c r="F8" s="19"/>
      <c r="G8" s="18" t="s">
        <v>1213</v>
      </c>
      <c r="H8" s="62">
        <v>2.1000000000000001E-2</v>
      </c>
      <c r="I8" s="18" t="s">
        <v>1215</v>
      </c>
      <c r="J8" s="17">
        <f t="shared" si="0"/>
        <v>0</v>
      </c>
      <c r="K8" s="9" t="s">
        <v>1293</v>
      </c>
    </row>
    <row r="9" spans="1:11" s="1" customFormat="1" ht="15" customHeight="1">
      <c r="B9" s="22">
        <v>2</v>
      </c>
      <c r="C9" s="23" t="s">
        <v>132</v>
      </c>
      <c r="D9" s="1231" t="s">
        <v>129</v>
      </c>
      <c r="E9" s="1232"/>
      <c r="F9" s="19"/>
      <c r="G9" s="18" t="s">
        <v>1213</v>
      </c>
      <c r="H9" s="415">
        <v>7.3999999999999996E-2</v>
      </c>
      <c r="I9" s="33" t="s">
        <v>1215</v>
      </c>
      <c r="J9" s="38">
        <f t="shared" si="0"/>
        <v>0</v>
      </c>
      <c r="K9" s="9" t="s">
        <v>195</v>
      </c>
    </row>
    <row r="10" spans="1:11" s="1" customFormat="1" ht="15" customHeight="1">
      <c r="B10" s="100"/>
      <c r="C10" s="99"/>
      <c r="D10" s="1231" t="s">
        <v>128</v>
      </c>
      <c r="E10" s="1232"/>
      <c r="F10" s="19"/>
      <c r="G10" s="18" t="s">
        <v>1213</v>
      </c>
      <c r="H10" s="62">
        <v>6.7000000000000004E-2</v>
      </c>
      <c r="I10" s="18" t="s">
        <v>1215</v>
      </c>
      <c r="J10" s="17">
        <f t="shared" si="0"/>
        <v>0</v>
      </c>
      <c r="K10" s="9" t="s">
        <v>194</v>
      </c>
    </row>
    <row r="11" spans="1:11" s="1" customFormat="1" ht="15" customHeight="1">
      <c r="B11" s="22">
        <v>3</v>
      </c>
      <c r="C11" s="23" t="s">
        <v>131</v>
      </c>
      <c r="D11" s="1231" t="s">
        <v>129</v>
      </c>
      <c r="E11" s="1232"/>
      <c r="F11" s="19"/>
      <c r="G11" s="18" t="s">
        <v>1213</v>
      </c>
      <c r="H11" s="62">
        <v>0.124</v>
      </c>
      <c r="I11" s="18" t="s">
        <v>1215</v>
      </c>
      <c r="J11" s="17">
        <f t="shared" si="0"/>
        <v>0</v>
      </c>
      <c r="K11" s="9" t="s">
        <v>193</v>
      </c>
    </row>
    <row r="12" spans="1:11" s="1" customFormat="1" ht="15" customHeight="1">
      <c r="B12" s="100"/>
      <c r="C12" s="99"/>
      <c r="D12" s="1231" t="s">
        <v>128</v>
      </c>
      <c r="E12" s="1232"/>
      <c r="F12" s="19"/>
      <c r="G12" s="18" t="s">
        <v>1213</v>
      </c>
      <c r="H12" s="415">
        <v>0.1</v>
      </c>
      <c r="I12" s="33" t="s">
        <v>1215</v>
      </c>
      <c r="J12" s="38">
        <f t="shared" si="0"/>
        <v>0</v>
      </c>
      <c r="K12" s="9" t="s">
        <v>167</v>
      </c>
    </row>
    <row r="13" spans="1:11" s="1" customFormat="1" ht="15" customHeight="1">
      <c r="B13" s="22">
        <v>4</v>
      </c>
      <c r="C13" s="23" t="s">
        <v>130</v>
      </c>
      <c r="D13" s="1231" t="s">
        <v>129</v>
      </c>
      <c r="E13" s="1232"/>
      <c r="F13" s="19"/>
      <c r="G13" s="18" t="s">
        <v>1213</v>
      </c>
      <c r="H13" s="62">
        <v>0.17799999999999999</v>
      </c>
      <c r="I13" s="18" t="s">
        <v>1215</v>
      </c>
      <c r="J13" s="17">
        <f t="shared" si="0"/>
        <v>0</v>
      </c>
      <c r="K13" s="9" t="s">
        <v>166</v>
      </c>
    </row>
    <row r="14" spans="1:11" s="1" customFormat="1" ht="15" customHeight="1">
      <c r="B14" s="100"/>
      <c r="C14" s="99"/>
      <c r="D14" s="1231" t="s">
        <v>128</v>
      </c>
      <c r="E14" s="1232"/>
      <c r="F14" s="19"/>
      <c r="G14" s="18" t="s">
        <v>1213</v>
      </c>
      <c r="H14" s="415">
        <v>0.182</v>
      </c>
      <c r="I14" s="33" t="s">
        <v>1215</v>
      </c>
      <c r="J14" s="38">
        <f t="shared" si="0"/>
        <v>0</v>
      </c>
      <c r="K14" s="9" t="s">
        <v>165</v>
      </c>
    </row>
    <row r="15" spans="1:11" s="1" customFormat="1" ht="15" customHeight="1">
      <c r="B15" s="22">
        <v>5</v>
      </c>
      <c r="C15" s="23" t="s">
        <v>119</v>
      </c>
      <c r="D15" s="851"/>
      <c r="E15" s="852"/>
      <c r="F15" s="19"/>
      <c r="G15" s="18" t="s">
        <v>1213</v>
      </c>
      <c r="H15" s="415">
        <v>0.20599999999999999</v>
      </c>
      <c r="I15" s="33" t="s">
        <v>1215</v>
      </c>
      <c r="J15" s="38">
        <f t="shared" si="0"/>
        <v>0</v>
      </c>
      <c r="K15" s="9" t="s">
        <v>164</v>
      </c>
    </row>
    <row r="16" spans="1:11" s="1" customFormat="1" ht="15" customHeight="1">
      <c r="B16" s="22">
        <v>6</v>
      </c>
      <c r="C16" s="23" t="s">
        <v>118</v>
      </c>
      <c r="D16" s="851"/>
      <c r="E16" s="852"/>
      <c r="F16" s="19"/>
      <c r="G16" s="18" t="s">
        <v>1213</v>
      </c>
      <c r="H16" s="415">
        <v>0.25600000000000001</v>
      </c>
      <c r="I16" s="33" t="s">
        <v>1215</v>
      </c>
      <c r="J16" s="38">
        <f t="shared" si="0"/>
        <v>0</v>
      </c>
      <c r="K16" s="9" t="s">
        <v>192</v>
      </c>
    </row>
    <row r="17" spans="2:11" s="1" customFormat="1" ht="15" customHeight="1">
      <c r="B17" s="22">
        <v>7</v>
      </c>
      <c r="C17" s="23" t="s">
        <v>117</v>
      </c>
      <c r="D17" s="851"/>
      <c r="E17" s="852"/>
      <c r="F17" s="19"/>
      <c r="G17" s="18" t="s">
        <v>1213</v>
      </c>
      <c r="H17" s="62">
        <v>0.183</v>
      </c>
      <c r="I17" s="18" t="s">
        <v>1215</v>
      </c>
      <c r="J17" s="17">
        <f t="shared" si="0"/>
        <v>0</v>
      </c>
      <c r="K17" s="9" t="s">
        <v>171</v>
      </c>
    </row>
    <row r="18" spans="2:11" s="1" customFormat="1" ht="15" customHeight="1">
      <c r="B18" s="22">
        <v>8</v>
      </c>
      <c r="C18" s="23" t="s">
        <v>107</v>
      </c>
      <c r="D18" s="851"/>
      <c r="E18" s="852"/>
      <c r="F18" s="19"/>
      <c r="G18" s="18" t="s">
        <v>1213</v>
      </c>
      <c r="H18" s="415">
        <v>0.221</v>
      </c>
      <c r="I18" s="33" t="s">
        <v>1215</v>
      </c>
      <c r="J18" s="38">
        <f t="shared" si="0"/>
        <v>0</v>
      </c>
      <c r="K18" s="9" t="s">
        <v>191</v>
      </c>
    </row>
    <row r="19" spans="2:11" s="1" customFormat="1" ht="15" customHeight="1">
      <c r="B19" s="22">
        <v>9</v>
      </c>
      <c r="C19" s="23" t="s">
        <v>105</v>
      </c>
      <c r="D19" s="851"/>
      <c r="E19" s="852"/>
      <c r="F19" s="19"/>
      <c r="G19" s="18" t="s">
        <v>1213</v>
      </c>
      <c r="H19" s="62">
        <v>0.247</v>
      </c>
      <c r="I19" s="18" t="s">
        <v>1215</v>
      </c>
      <c r="J19" s="17">
        <f t="shared" si="0"/>
        <v>0</v>
      </c>
      <c r="K19" s="9" t="s">
        <v>190</v>
      </c>
    </row>
    <row r="20" spans="2:11" s="1" customFormat="1" ht="15" customHeight="1">
      <c r="B20" s="22">
        <v>10</v>
      </c>
      <c r="C20" s="23" t="s">
        <v>103</v>
      </c>
      <c r="D20" s="851"/>
      <c r="E20" s="852"/>
      <c r="F20" s="19"/>
      <c r="G20" s="18" t="s">
        <v>1213</v>
      </c>
      <c r="H20" s="415">
        <v>0.29799999999999999</v>
      </c>
      <c r="I20" s="33" t="s">
        <v>1215</v>
      </c>
      <c r="J20" s="38">
        <f t="shared" si="0"/>
        <v>0</v>
      </c>
      <c r="K20" s="9" t="s">
        <v>189</v>
      </c>
    </row>
    <row r="21" spans="2:11" s="1" customFormat="1" ht="15" customHeight="1">
      <c r="B21" s="22">
        <v>11</v>
      </c>
      <c r="C21" s="20" t="s">
        <v>101</v>
      </c>
      <c r="D21" s="851"/>
      <c r="E21" s="852"/>
      <c r="F21" s="19"/>
      <c r="G21" s="18" t="s">
        <v>1213</v>
      </c>
      <c r="H21" s="62">
        <v>0.33500000000000002</v>
      </c>
      <c r="I21" s="18" t="s">
        <v>1215</v>
      </c>
      <c r="J21" s="17">
        <f t="shared" si="0"/>
        <v>0</v>
      </c>
      <c r="K21" s="9" t="s">
        <v>188</v>
      </c>
    </row>
    <row r="22" spans="2:11" s="1" customFormat="1" ht="15" customHeight="1">
      <c r="B22" s="22">
        <v>12</v>
      </c>
      <c r="C22" s="20" t="s">
        <v>99</v>
      </c>
      <c r="D22" s="851"/>
      <c r="E22" s="852"/>
      <c r="F22" s="19"/>
      <c r="G22" s="18" t="s">
        <v>1213</v>
      </c>
      <c r="H22" s="62">
        <v>0.36099999999999999</v>
      </c>
      <c r="I22" s="18" t="s">
        <v>1215</v>
      </c>
      <c r="J22" s="17">
        <f t="shared" si="0"/>
        <v>0</v>
      </c>
      <c r="K22" s="9" t="s">
        <v>187</v>
      </c>
    </row>
    <row r="23" spans="2:11" s="1" customFormat="1" ht="15" customHeight="1">
      <c r="B23" s="22">
        <v>13</v>
      </c>
      <c r="C23" s="20" t="s">
        <v>97</v>
      </c>
      <c r="D23" s="851"/>
      <c r="E23" s="852"/>
      <c r="F23" s="19"/>
      <c r="G23" s="18" t="s">
        <v>1213</v>
      </c>
      <c r="H23" s="62">
        <v>0.374</v>
      </c>
      <c r="I23" s="18" t="s">
        <v>1215</v>
      </c>
      <c r="J23" s="17">
        <f t="shared" si="0"/>
        <v>0</v>
      </c>
      <c r="K23" s="9" t="s">
        <v>186</v>
      </c>
    </row>
    <row r="24" spans="2:11" s="1" customFormat="1" ht="15" customHeight="1">
      <c r="B24" s="22">
        <v>14</v>
      </c>
      <c r="C24" s="20" t="s">
        <v>484</v>
      </c>
      <c r="D24" s="851"/>
      <c r="E24" s="852"/>
      <c r="F24" s="19"/>
      <c r="G24" s="18" t="s">
        <v>1213</v>
      </c>
      <c r="H24" s="62">
        <v>0.39600000000000002</v>
      </c>
      <c r="I24" s="18" t="s">
        <v>1215</v>
      </c>
      <c r="J24" s="17">
        <f t="shared" si="0"/>
        <v>0</v>
      </c>
      <c r="K24" s="9" t="s">
        <v>185</v>
      </c>
    </row>
    <row r="25" spans="2:11" s="1" customFormat="1" ht="15" customHeight="1">
      <c r="B25" s="22">
        <v>15</v>
      </c>
      <c r="C25" s="20" t="s">
        <v>506</v>
      </c>
      <c r="D25" s="851"/>
      <c r="E25" s="852"/>
      <c r="F25" s="19"/>
      <c r="G25" s="18" t="s">
        <v>1213</v>
      </c>
      <c r="H25" s="62">
        <v>0.42399999999999999</v>
      </c>
      <c r="I25" s="18" t="s">
        <v>1215</v>
      </c>
      <c r="J25" s="17">
        <f>ROUND(F25*H25,0)</f>
        <v>0</v>
      </c>
      <c r="K25" s="9" t="s">
        <v>184</v>
      </c>
    </row>
    <row r="26" spans="2:11" s="1" customFormat="1" ht="15" customHeight="1">
      <c r="B26" s="22">
        <v>16</v>
      </c>
      <c r="C26" s="20" t="s">
        <v>583</v>
      </c>
      <c r="D26" s="851"/>
      <c r="E26" s="852"/>
      <c r="F26" s="19"/>
      <c r="G26" s="18" t="s">
        <v>1213</v>
      </c>
      <c r="H26" s="62">
        <v>0.45</v>
      </c>
      <c r="I26" s="18" t="s">
        <v>1215</v>
      </c>
      <c r="J26" s="17">
        <f t="shared" si="0"/>
        <v>0</v>
      </c>
      <c r="K26" s="9" t="s">
        <v>183</v>
      </c>
    </row>
    <row r="27" spans="2:11" s="1" customFormat="1" ht="15" customHeight="1">
      <c r="B27" s="22">
        <v>17</v>
      </c>
      <c r="C27" s="20" t="s">
        <v>649</v>
      </c>
      <c r="D27" s="851"/>
      <c r="E27" s="852"/>
      <c r="F27" s="19"/>
      <c r="G27" s="18" t="s">
        <v>1213</v>
      </c>
      <c r="H27" s="62">
        <v>0.47499999999999998</v>
      </c>
      <c r="I27" s="18" t="s">
        <v>1215</v>
      </c>
      <c r="J27" s="17">
        <f>ROUND(F27*H27,0)</f>
        <v>0</v>
      </c>
      <c r="K27" s="9" t="s">
        <v>182</v>
      </c>
    </row>
    <row r="28" spans="2:11" s="1" customFormat="1" ht="15" customHeight="1">
      <c r="B28" s="22">
        <v>18</v>
      </c>
      <c r="C28" s="20" t="s">
        <v>712</v>
      </c>
      <c r="D28" s="851"/>
      <c r="E28" s="852"/>
      <c r="F28" s="19"/>
      <c r="G28" s="18" t="s">
        <v>1213</v>
      </c>
      <c r="H28" s="62">
        <v>0.5</v>
      </c>
      <c r="I28" s="18" t="s">
        <v>1215</v>
      </c>
      <c r="J28" s="17">
        <f>ROUND(F28*H28,0)</f>
        <v>0</v>
      </c>
      <c r="K28" s="9" t="s">
        <v>181</v>
      </c>
    </row>
    <row r="29" spans="2:11" s="1" customFormat="1" ht="15" customHeight="1">
      <c r="B29" s="22">
        <v>19</v>
      </c>
      <c r="C29" s="20" t="s">
        <v>788</v>
      </c>
      <c r="D29" s="851"/>
      <c r="E29" s="852"/>
      <c r="F29" s="19"/>
      <c r="G29" s="18" t="s">
        <v>1213</v>
      </c>
      <c r="H29" s="62">
        <v>0.5</v>
      </c>
      <c r="I29" s="18" t="s">
        <v>1215</v>
      </c>
      <c r="J29" s="17">
        <f>ROUND(F29*H29,0)</f>
        <v>0</v>
      </c>
      <c r="K29" s="9" t="s">
        <v>180</v>
      </c>
    </row>
    <row r="30" spans="2:11" s="1" customFormat="1" ht="15" customHeight="1">
      <c r="B30" s="22">
        <v>20</v>
      </c>
      <c r="C30" s="20" t="s">
        <v>832</v>
      </c>
      <c r="D30" s="851"/>
      <c r="E30" s="852"/>
      <c r="F30" s="19"/>
      <c r="G30" s="18" t="s">
        <v>1213</v>
      </c>
      <c r="H30" s="62">
        <v>0.5</v>
      </c>
      <c r="I30" s="18" t="s">
        <v>1215</v>
      </c>
      <c r="J30" s="17">
        <f>ROUND(F30*H30,0)</f>
        <v>0</v>
      </c>
      <c r="K30" s="9" t="s">
        <v>179</v>
      </c>
    </row>
    <row r="31" spans="2:11" s="1" customFormat="1" ht="15" customHeight="1" thickBot="1">
      <c r="B31" s="21">
        <v>21</v>
      </c>
      <c r="C31" s="20" t="s">
        <v>969</v>
      </c>
      <c r="D31" s="851"/>
      <c r="E31" s="852"/>
      <c r="F31" s="19"/>
      <c r="G31" s="18" t="s">
        <v>1213</v>
      </c>
      <c r="H31" s="62">
        <v>0.5</v>
      </c>
      <c r="I31" s="18" t="s">
        <v>1215</v>
      </c>
      <c r="J31" s="17">
        <f>ROUND(F31*H31,0)</f>
        <v>0</v>
      </c>
      <c r="K31" s="9" t="s">
        <v>1294</v>
      </c>
    </row>
    <row r="32" spans="2:11" s="1" customFormat="1" ht="15" customHeight="1">
      <c r="B32" s="46"/>
      <c r="C32" s="16"/>
      <c r="D32" s="15"/>
      <c r="E32" s="15"/>
      <c r="F32" s="14"/>
      <c r="G32" s="660"/>
      <c r="H32" s="853" t="s">
        <v>1295</v>
      </c>
      <c r="I32" s="854"/>
      <c r="J32" s="11"/>
      <c r="K32" s="9"/>
    </row>
    <row r="33" spans="2:11" s="1" customFormat="1" ht="15" customHeight="1" thickBot="1">
      <c r="B33" s="44"/>
      <c r="C33" s="9"/>
      <c r="D33" s="9"/>
      <c r="E33" s="9"/>
      <c r="F33" s="12"/>
      <c r="G33" s="9"/>
      <c r="H33" s="855" t="s">
        <v>94</v>
      </c>
      <c r="I33" s="856"/>
      <c r="J33" s="10">
        <f>SUM(J7:J31)</f>
        <v>0</v>
      </c>
      <c r="K33" s="9" t="s">
        <v>1296</v>
      </c>
    </row>
    <row r="34" spans="2:11" s="1" customFormat="1" ht="18.75" customHeight="1">
      <c r="B34" s="43"/>
      <c r="F34" s="3"/>
      <c r="H34" s="71"/>
      <c r="J34" s="3"/>
    </row>
    <row r="35" spans="2:11" s="1" customFormat="1" ht="18.75" customHeight="1">
      <c r="B35" s="43"/>
      <c r="F35" s="3"/>
      <c r="H35" s="71"/>
      <c r="J35" s="3"/>
    </row>
    <row r="36" spans="2:11" s="1" customFormat="1" ht="18.75" customHeight="1">
      <c r="B36" s="44"/>
      <c r="C36" s="9"/>
      <c r="D36" s="9"/>
      <c r="E36" s="9"/>
      <c r="F36" s="12"/>
      <c r="G36" s="45"/>
      <c r="H36" s="259"/>
      <c r="I36" s="660"/>
      <c r="J36" s="14"/>
      <c r="K36" s="9"/>
    </row>
    <row r="37" spans="2:11" s="1" customFormat="1" ht="18.75" customHeight="1">
      <c r="B37" s="44"/>
      <c r="C37" s="9"/>
      <c r="D37" s="9"/>
      <c r="E37" s="9"/>
      <c r="F37" s="12"/>
      <c r="G37" s="45"/>
      <c r="H37" s="259"/>
      <c r="I37" s="660"/>
      <c r="J37" s="14"/>
      <c r="K37" s="9"/>
    </row>
    <row r="38" spans="2:11" s="1" customFormat="1" ht="18.75" customHeight="1">
      <c r="B38" s="44"/>
      <c r="C38" s="9"/>
      <c r="D38" s="9"/>
      <c r="E38" s="9"/>
      <c r="F38" s="12"/>
      <c r="G38" s="45"/>
      <c r="H38" s="259"/>
      <c r="I38" s="660"/>
      <c r="J38" s="14"/>
      <c r="K38" s="9"/>
    </row>
    <row r="39" spans="2:11" s="1" customFormat="1" ht="18.75" customHeight="1">
      <c r="B39" s="44"/>
      <c r="C39" s="9"/>
      <c r="D39" s="9"/>
      <c r="E39" s="9"/>
      <c r="F39" s="12"/>
      <c r="G39" s="45"/>
      <c r="H39" s="259"/>
      <c r="I39" s="660"/>
      <c r="J39" s="14"/>
      <c r="K39" s="9"/>
    </row>
    <row r="40" spans="2:11" s="1" customFormat="1" ht="18.75" customHeight="1">
      <c r="B40" s="44"/>
      <c r="C40" s="9"/>
      <c r="D40" s="9"/>
      <c r="E40" s="9"/>
      <c r="F40" s="12"/>
      <c r="G40" s="45"/>
      <c r="H40" s="259"/>
      <c r="I40" s="660"/>
      <c r="J40" s="14"/>
      <c r="K40" s="9"/>
    </row>
    <row r="41" spans="2:11" s="1" customFormat="1" ht="18.75" customHeight="1">
      <c r="B41" s="44"/>
      <c r="C41" s="9"/>
      <c r="D41" s="9"/>
      <c r="E41" s="9"/>
      <c r="F41" s="12"/>
      <c r="G41" s="45"/>
      <c r="H41" s="259"/>
      <c r="I41" s="660"/>
      <c r="J41" s="14"/>
      <c r="K41" s="9"/>
    </row>
    <row r="42" spans="2:11" s="1" customFormat="1" ht="18.75" customHeight="1">
      <c r="B42" s="44"/>
      <c r="C42" s="9"/>
      <c r="D42" s="9"/>
      <c r="E42" s="9"/>
      <c r="F42" s="12"/>
      <c r="G42" s="45"/>
      <c r="H42" s="259"/>
      <c r="I42" s="660"/>
      <c r="J42" s="14"/>
      <c r="K42" s="9"/>
    </row>
    <row r="43" spans="2:11" s="1" customFormat="1" ht="18.75" customHeight="1">
      <c r="B43" s="44"/>
      <c r="C43" s="9"/>
      <c r="D43" s="9"/>
      <c r="E43" s="9"/>
      <c r="F43" s="12"/>
      <c r="G43" s="45"/>
      <c r="H43" s="259"/>
      <c r="I43" s="660"/>
      <c r="J43" s="14"/>
      <c r="K43" s="9"/>
    </row>
  </sheetData>
  <mergeCells count="32">
    <mergeCell ref="D13:E13"/>
    <mergeCell ref="A1:B1"/>
    <mergeCell ref="C1:E1"/>
    <mergeCell ref="I1:K1"/>
    <mergeCell ref="B5:C5"/>
    <mergeCell ref="D5:E5"/>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H32:I32"/>
    <mergeCell ref="H33:I33"/>
    <mergeCell ref="D26:E26"/>
    <mergeCell ref="D27:E27"/>
    <mergeCell ref="D28:E28"/>
    <mergeCell ref="D29:E29"/>
    <mergeCell ref="D30:E30"/>
    <mergeCell ref="D31:E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9" customWidth="1"/>
    <col min="7" max="7" width="2.21875" style="48" bestFit="1" customWidth="1"/>
    <col min="8" max="8" width="11.88671875" style="72" customWidth="1"/>
    <col min="9" max="9" width="2.21875" style="48" bestFit="1" customWidth="1"/>
    <col min="10" max="10" width="11.88671875" style="49" customWidth="1"/>
    <col min="11" max="11" width="4.44140625" style="48" bestFit="1" customWidth="1"/>
    <col min="12" max="16384" width="9" style="48"/>
  </cols>
  <sheetData>
    <row r="1" spans="1:11" ht="18.75" customHeight="1">
      <c r="A1" s="860" t="s">
        <v>149</v>
      </c>
      <c r="B1" s="861"/>
      <c r="C1" s="1227" t="s">
        <v>642</v>
      </c>
      <c r="D1" s="1228"/>
      <c r="E1" s="1229"/>
      <c r="H1" s="219" t="s">
        <v>0</v>
      </c>
      <c r="I1" s="875">
        <f>総括表!H4</f>
        <v>0</v>
      </c>
      <c r="J1" s="875"/>
      <c r="K1" s="875"/>
    </row>
    <row r="2" spans="1:11" ht="18.75" customHeight="1">
      <c r="J2" s="59"/>
    </row>
    <row r="3" spans="1:11" ht="18.75" customHeight="1">
      <c r="A3" s="7" t="s">
        <v>1289</v>
      </c>
      <c r="B3" s="43" t="s">
        <v>635</v>
      </c>
    </row>
    <row r="4" spans="1:11" ht="11.25" customHeight="1">
      <c r="A4" s="50"/>
    </row>
    <row r="5" spans="1:11" ht="18.75" customHeight="1">
      <c r="A5" s="50"/>
      <c r="B5" s="858" t="s">
        <v>112</v>
      </c>
      <c r="C5" s="859"/>
      <c r="D5" s="858" t="s">
        <v>111</v>
      </c>
      <c r="E5" s="859"/>
      <c r="F5" s="64" t="s">
        <v>473</v>
      </c>
      <c r="G5" s="33"/>
      <c r="H5" s="217" t="s">
        <v>109</v>
      </c>
      <c r="I5" s="33"/>
      <c r="J5" s="32" t="s">
        <v>3</v>
      </c>
      <c r="K5" s="9"/>
    </row>
    <row r="6" spans="1:11" ht="15" customHeight="1">
      <c r="A6" s="50"/>
      <c r="B6" s="31"/>
      <c r="C6" s="30"/>
      <c r="D6" s="29"/>
      <c r="E6" s="28"/>
      <c r="F6" s="27"/>
      <c r="G6" s="25"/>
      <c r="H6" s="216"/>
      <c r="I6" s="25"/>
      <c r="J6" s="24" t="s">
        <v>1290</v>
      </c>
      <c r="K6" s="9"/>
    </row>
    <row r="7" spans="1:11" s="1" customFormat="1" ht="15" customHeight="1">
      <c r="B7" s="22">
        <v>1</v>
      </c>
      <c r="C7" s="23" t="s">
        <v>139</v>
      </c>
      <c r="D7" s="851"/>
      <c r="E7" s="852"/>
      <c r="F7" s="19"/>
      <c r="G7" s="18" t="s">
        <v>1213</v>
      </c>
      <c r="H7" s="62">
        <v>0.4</v>
      </c>
      <c r="I7" s="18" t="s">
        <v>1215</v>
      </c>
      <c r="J7" s="17">
        <f t="shared" ref="J7:J18" si="0">ROUND(F7*H7,0)</f>
        <v>0</v>
      </c>
      <c r="K7" s="9" t="s">
        <v>197</v>
      </c>
    </row>
    <row r="8" spans="1:11" s="1" customFormat="1" ht="15" customHeight="1">
      <c r="B8" s="22">
        <v>2</v>
      </c>
      <c r="C8" s="23" t="s">
        <v>138</v>
      </c>
      <c r="D8" s="851"/>
      <c r="E8" s="852"/>
      <c r="F8" s="19"/>
      <c r="G8" s="18" t="s">
        <v>1213</v>
      </c>
      <c r="H8" s="415">
        <v>0.4</v>
      </c>
      <c r="I8" s="33" t="s">
        <v>1215</v>
      </c>
      <c r="J8" s="38">
        <f t="shared" si="0"/>
        <v>0</v>
      </c>
      <c r="K8" s="9" t="s">
        <v>196</v>
      </c>
    </row>
    <row r="9" spans="1:11" s="1" customFormat="1" ht="15" customHeight="1">
      <c r="B9" s="22">
        <v>3</v>
      </c>
      <c r="C9" s="23" t="s">
        <v>133</v>
      </c>
      <c r="D9" s="851"/>
      <c r="E9" s="852"/>
      <c r="F9" s="19"/>
      <c r="G9" s="18" t="s">
        <v>1213</v>
      </c>
      <c r="H9" s="415">
        <v>0.8</v>
      </c>
      <c r="I9" s="33" t="s">
        <v>1215</v>
      </c>
      <c r="J9" s="38">
        <f t="shared" si="0"/>
        <v>0</v>
      </c>
      <c r="K9" s="9" t="s">
        <v>195</v>
      </c>
    </row>
    <row r="10" spans="1:11" s="1" customFormat="1" ht="15" customHeight="1">
      <c r="B10" s="22">
        <v>4</v>
      </c>
      <c r="C10" s="23" t="s">
        <v>131</v>
      </c>
      <c r="D10" s="851"/>
      <c r="E10" s="852"/>
      <c r="F10" s="19"/>
      <c r="G10" s="18" t="s">
        <v>1213</v>
      </c>
      <c r="H10" s="415">
        <v>0.14199999999999999</v>
      </c>
      <c r="I10" s="33" t="s">
        <v>1215</v>
      </c>
      <c r="J10" s="38">
        <f t="shared" si="0"/>
        <v>0</v>
      </c>
      <c r="K10" s="9" t="s">
        <v>194</v>
      </c>
    </row>
    <row r="11" spans="1:11" s="1" customFormat="1" ht="15" customHeight="1">
      <c r="B11" s="22">
        <v>5</v>
      </c>
      <c r="C11" s="23" t="s">
        <v>130</v>
      </c>
      <c r="D11" s="851"/>
      <c r="E11" s="852"/>
      <c r="F11" s="19"/>
      <c r="G11" s="18" t="s">
        <v>1213</v>
      </c>
      <c r="H11" s="415">
        <v>0.2</v>
      </c>
      <c r="I11" s="33" t="s">
        <v>1215</v>
      </c>
      <c r="J11" s="38">
        <f t="shared" si="0"/>
        <v>0</v>
      </c>
      <c r="K11" s="9" t="s">
        <v>193</v>
      </c>
    </row>
    <row r="12" spans="1:11" s="1" customFormat="1" ht="15" customHeight="1">
      <c r="B12" s="22">
        <v>6</v>
      </c>
      <c r="C12" s="23" t="s">
        <v>119</v>
      </c>
      <c r="D12" s="851"/>
      <c r="E12" s="852"/>
      <c r="F12" s="19"/>
      <c r="G12" s="18" t="s">
        <v>1213</v>
      </c>
      <c r="H12" s="415">
        <v>0.23599999999999999</v>
      </c>
      <c r="I12" s="33" t="s">
        <v>1215</v>
      </c>
      <c r="J12" s="38">
        <f t="shared" si="0"/>
        <v>0</v>
      </c>
      <c r="K12" s="9" t="s">
        <v>167</v>
      </c>
    </row>
    <row r="13" spans="1:11" s="1" customFormat="1" ht="15" customHeight="1">
      <c r="B13" s="22">
        <v>7</v>
      </c>
      <c r="C13" s="23" t="s">
        <v>118</v>
      </c>
      <c r="D13" s="851"/>
      <c r="E13" s="852"/>
      <c r="F13" s="19"/>
      <c r="G13" s="18" t="s">
        <v>1213</v>
      </c>
      <c r="H13" s="415">
        <v>0.29399999999999998</v>
      </c>
      <c r="I13" s="33" t="s">
        <v>1215</v>
      </c>
      <c r="J13" s="38">
        <f t="shared" si="0"/>
        <v>0</v>
      </c>
      <c r="K13" s="9" t="s">
        <v>166</v>
      </c>
    </row>
    <row r="14" spans="1:11" s="1" customFormat="1" ht="15" customHeight="1">
      <c r="B14" s="22">
        <v>8</v>
      </c>
      <c r="C14" s="23" t="s">
        <v>117</v>
      </c>
      <c r="D14" s="851"/>
      <c r="E14" s="852"/>
      <c r="F14" s="19"/>
      <c r="G14" s="18" t="s">
        <v>1213</v>
      </c>
      <c r="H14" s="415">
        <v>0.35299999999999998</v>
      </c>
      <c r="I14" s="33" t="s">
        <v>1215</v>
      </c>
      <c r="J14" s="38">
        <f t="shared" si="0"/>
        <v>0</v>
      </c>
      <c r="K14" s="9" t="s">
        <v>165</v>
      </c>
    </row>
    <row r="15" spans="1:11" s="1" customFormat="1" ht="15" customHeight="1">
      <c r="B15" s="22">
        <v>9</v>
      </c>
      <c r="C15" s="23" t="s">
        <v>107</v>
      </c>
      <c r="D15" s="84" t="s">
        <v>1297</v>
      </c>
      <c r="E15" s="20"/>
      <c r="F15" s="19"/>
      <c r="G15" s="18" t="s">
        <v>1213</v>
      </c>
      <c r="H15" s="415">
        <v>0.41199999999999998</v>
      </c>
      <c r="I15" s="33" t="s">
        <v>1215</v>
      </c>
      <c r="J15" s="38">
        <f t="shared" si="0"/>
        <v>0</v>
      </c>
      <c r="K15" s="9" t="s">
        <v>164</v>
      </c>
    </row>
    <row r="16" spans="1:11" s="1" customFormat="1" ht="15" customHeight="1">
      <c r="B16" s="22">
        <v>10</v>
      </c>
      <c r="C16" s="23" t="s">
        <v>105</v>
      </c>
      <c r="D16" s="84" t="s">
        <v>472</v>
      </c>
      <c r="E16" s="20"/>
      <c r="F16" s="19"/>
      <c r="G16" s="18" t="s">
        <v>1213</v>
      </c>
      <c r="H16" s="415">
        <v>0.47099999999999997</v>
      </c>
      <c r="I16" s="33" t="s">
        <v>1215</v>
      </c>
      <c r="J16" s="38">
        <f t="shared" si="0"/>
        <v>0</v>
      </c>
      <c r="K16" s="9" t="s">
        <v>1298</v>
      </c>
    </row>
    <row r="17" spans="2:11" s="1" customFormat="1" ht="15" customHeight="1">
      <c r="B17" s="22">
        <v>11</v>
      </c>
      <c r="C17" s="23" t="s">
        <v>103</v>
      </c>
      <c r="D17" s="84" t="s">
        <v>472</v>
      </c>
      <c r="E17" s="20"/>
      <c r="F17" s="19"/>
      <c r="G17" s="18" t="s">
        <v>1213</v>
      </c>
      <c r="H17" s="415">
        <v>0.66900000000000004</v>
      </c>
      <c r="I17" s="33" t="s">
        <v>1215</v>
      </c>
      <c r="J17" s="38">
        <f t="shared" si="0"/>
        <v>0</v>
      </c>
      <c r="K17" s="9" t="s">
        <v>171</v>
      </c>
    </row>
    <row r="18" spans="2:11" s="1" customFormat="1" ht="15" customHeight="1" thickBot="1">
      <c r="B18" s="21">
        <v>12</v>
      </c>
      <c r="C18" s="20" t="s">
        <v>101</v>
      </c>
      <c r="D18" s="851"/>
      <c r="E18" s="852"/>
      <c r="F18" s="19"/>
      <c r="G18" s="18" t="s">
        <v>1213</v>
      </c>
      <c r="H18" s="62">
        <v>0.66500000000000004</v>
      </c>
      <c r="I18" s="18" t="s">
        <v>1215</v>
      </c>
      <c r="J18" s="17">
        <f t="shared" si="0"/>
        <v>0</v>
      </c>
      <c r="K18" s="9" t="s">
        <v>1299</v>
      </c>
    </row>
    <row r="19" spans="2:11" s="1" customFormat="1" ht="15" customHeight="1">
      <c r="B19" s="46"/>
      <c r="C19" s="16"/>
      <c r="D19" s="15"/>
      <c r="E19" s="15"/>
      <c r="F19" s="14"/>
      <c r="G19" s="660"/>
      <c r="H19" s="853" t="s">
        <v>1300</v>
      </c>
      <c r="I19" s="854"/>
      <c r="J19" s="11"/>
      <c r="K19" s="9"/>
    </row>
    <row r="20" spans="2:11" s="1" customFormat="1" ht="15" customHeight="1" thickBot="1">
      <c r="B20" s="44"/>
      <c r="C20" s="9"/>
      <c r="D20" s="9"/>
      <c r="E20" s="9"/>
      <c r="F20" s="12"/>
      <c r="G20" s="9"/>
      <c r="H20" s="855" t="s">
        <v>94</v>
      </c>
      <c r="I20" s="856"/>
      <c r="J20" s="10">
        <f>SUM(J7:J18)</f>
        <v>0</v>
      </c>
      <c r="K20" s="9" t="s">
        <v>1301</v>
      </c>
    </row>
    <row r="21" spans="2:11" s="1" customFormat="1" ht="18.75" customHeight="1">
      <c r="B21" s="43"/>
      <c r="F21" s="3"/>
      <c r="H21" s="71"/>
      <c r="J21" s="3"/>
    </row>
    <row r="22" spans="2:11" s="1" customFormat="1" ht="18.75" customHeight="1">
      <c r="B22" s="43"/>
      <c r="F22" s="3"/>
      <c r="H22" s="71"/>
      <c r="J22" s="3"/>
    </row>
    <row r="23" spans="2:11" s="1" customFormat="1" ht="18.75" customHeight="1">
      <c r="B23" s="44"/>
      <c r="C23" s="9"/>
      <c r="D23" s="9"/>
      <c r="E23" s="9"/>
      <c r="F23" s="12"/>
      <c r="G23" s="45"/>
      <c r="H23" s="259"/>
      <c r="I23" s="660"/>
      <c r="J23" s="14"/>
      <c r="K23" s="9"/>
    </row>
    <row r="24" spans="2:11" s="1" customFormat="1" ht="18.75" customHeight="1">
      <c r="B24" s="44"/>
      <c r="C24" s="9"/>
      <c r="D24" s="9"/>
      <c r="E24" s="9"/>
      <c r="F24" s="12"/>
      <c r="G24" s="45"/>
      <c r="H24" s="259"/>
      <c r="I24" s="660"/>
      <c r="J24" s="14"/>
      <c r="K24" s="9"/>
    </row>
    <row r="25" spans="2:11" s="1" customFormat="1" ht="18.75" customHeight="1">
      <c r="B25" s="44"/>
      <c r="C25" s="9"/>
      <c r="D25" s="9"/>
      <c r="E25" s="9"/>
      <c r="F25" s="12"/>
      <c r="G25" s="45"/>
      <c r="H25" s="259"/>
      <c r="I25" s="660"/>
      <c r="J25" s="14"/>
      <c r="K25" s="9"/>
    </row>
    <row r="26" spans="2:11" s="1" customFormat="1" ht="18.75" customHeight="1">
      <c r="B26" s="44"/>
      <c r="C26" s="9"/>
      <c r="D26" s="9"/>
      <c r="E26" s="9"/>
      <c r="F26" s="12"/>
      <c r="G26" s="45"/>
      <c r="H26" s="259"/>
      <c r="I26" s="660"/>
      <c r="J26" s="14"/>
      <c r="K26" s="9"/>
    </row>
    <row r="27" spans="2:11" s="1" customFormat="1" ht="18.75" customHeight="1">
      <c r="B27" s="44"/>
      <c r="C27" s="9"/>
      <c r="D27" s="9"/>
      <c r="E27" s="9"/>
      <c r="F27" s="12"/>
      <c r="G27" s="45"/>
      <c r="H27" s="259"/>
      <c r="I27" s="660"/>
      <c r="J27" s="14"/>
      <c r="K27" s="9"/>
    </row>
    <row r="28" spans="2:11" s="1" customFormat="1" ht="18.75" customHeight="1">
      <c r="B28" s="44"/>
      <c r="C28" s="9"/>
      <c r="D28" s="9"/>
      <c r="E28" s="9"/>
      <c r="F28" s="12"/>
      <c r="G28" s="45"/>
      <c r="H28" s="259"/>
      <c r="I28" s="660"/>
      <c r="J28" s="14"/>
      <c r="K28" s="9"/>
    </row>
    <row r="29" spans="2:11" s="1" customFormat="1" ht="18.75" customHeight="1">
      <c r="B29" s="44"/>
      <c r="C29" s="9"/>
      <c r="D29" s="9"/>
      <c r="E29" s="9"/>
      <c r="F29" s="12"/>
      <c r="G29" s="45"/>
      <c r="H29" s="259"/>
      <c r="I29" s="660"/>
      <c r="J29" s="14"/>
      <c r="K29" s="9"/>
    </row>
    <row r="30" spans="2:11" s="1" customFormat="1" ht="18.75" customHeight="1">
      <c r="B30" s="44"/>
      <c r="C30" s="9"/>
      <c r="D30" s="9"/>
      <c r="E30" s="9"/>
      <c r="F30" s="12"/>
      <c r="G30" s="45"/>
      <c r="H30" s="259"/>
      <c r="I30" s="660"/>
      <c r="J30" s="14"/>
      <c r="K30" s="9"/>
    </row>
  </sheetData>
  <mergeCells count="16">
    <mergeCell ref="D7:E7"/>
    <mergeCell ref="A1:B1"/>
    <mergeCell ref="C1:E1"/>
    <mergeCell ref="I1:K1"/>
    <mergeCell ref="B5:C5"/>
    <mergeCell ref="D5:E5"/>
    <mergeCell ref="D14:E14"/>
    <mergeCell ref="D18:E18"/>
    <mergeCell ref="H19:I19"/>
    <mergeCell ref="H20:I20"/>
    <mergeCell ref="D8:E8"/>
    <mergeCell ref="D9:E9"/>
    <mergeCell ref="D10:E10"/>
    <mergeCell ref="D11:E11"/>
    <mergeCell ref="D12:E12"/>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49" customWidth="1"/>
    <col min="7" max="7" width="2.21875" style="48" bestFit="1" customWidth="1"/>
    <col min="8" max="8" width="11.88671875" style="72" customWidth="1"/>
    <col min="9" max="9" width="2.21875" style="48" bestFit="1" customWidth="1"/>
    <col min="10" max="10" width="11.88671875" style="49" customWidth="1"/>
    <col min="11" max="11" width="4.44140625" style="48" bestFit="1" customWidth="1"/>
    <col min="12" max="16384" width="9" style="48"/>
  </cols>
  <sheetData>
    <row r="1" spans="1:11" ht="18.75" customHeight="1">
      <c r="A1" s="860" t="s">
        <v>149</v>
      </c>
      <c r="B1" s="861"/>
      <c r="C1" s="1227" t="s">
        <v>643</v>
      </c>
      <c r="D1" s="1228"/>
      <c r="E1" s="1229"/>
      <c r="H1" s="219" t="s">
        <v>0</v>
      </c>
      <c r="I1" s="875">
        <f>総括表!H4</f>
        <v>0</v>
      </c>
      <c r="J1" s="875"/>
      <c r="K1" s="875"/>
    </row>
    <row r="2" spans="1:11" ht="18.75" customHeight="1">
      <c r="J2" s="59"/>
    </row>
    <row r="3" spans="1:11" ht="18.75" customHeight="1">
      <c r="A3" s="7" t="s">
        <v>1289</v>
      </c>
      <c r="B3" s="43" t="s">
        <v>636</v>
      </c>
    </row>
    <row r="4" spans="1:11" ht="11.25" customHeight="1">
      <c r="A4" s="50"/>
    </row>
    <row r="5" spans="1:11" ht="18.75" customHeight="1">
      <c r="A5" s="50"/>
      <c r="B5" s="858" t="s">
        <v>475</v>
      </c>
      <c r="C5" s="859"/>
      <c r="D5" s="858" t="s">
        <v>111</v>
      </c>
      <c r="E5" s="859"/>
      <c r="F5" s="32" t="s">
        <v>477</v>
      </c>
      <c r="G5" s="33"/>
      <c r="H5" s="217" t="s">
        <v>109</v>
      </c>
      <c r="I5" s="33"/>
      <c r="J5" s="32" t="s">
        <v>3</v>
      </c>
      <c r="K5" s="9"/>
    </row>
    <row r="6" spans="1:11" ht="15" customHeight="1">
      <c r="A6" s="50"/>
      <c r="B6" s="31"/>
      <c r="C6" s="30"/>
      <c r="D6" s="29"/>
      <c r="E6" s="28"/>
      <c r="F6" s="27"/>
      <c r="G6" s="25"/>
      <c r="H6" s="216"/>
      <c r="I6" s="25"/>
      <c r="J6" s="24" t="s">
        <v>1290</v>
      </c>
      <c r="K6" s="9"/>
    </row>
    <row r="7" spans="1:11" s="1" customFormat="1" ht="15" customHeight="1">
      <c r="B7" s="22">
        <v>1</v>
      </c>
      <c r="C7" s="23" t="s">
        <v>132</v>
      </c>
      <c r="D7" s="84" t="s">
        <v>1302</v>
      </c>
      <c r="E7" s="20" t="s">
        <v>129</v>
      </c>
      <c r="F7" s="19"/>
      <c r="G7" s="18" t="s">
        <v>1213</v>
      </c>
      <c r="H7" s="62">
        <v>2.5999999999999999E-2</v>
      </c>
      <c r="I7" s="18" t="s">
        <v>1215</v>
      </c>
      <c r="J7" s="17">
        <f>ROUND(F7*H7,0)</f>
        <v>0</v>
      </c>
      <c r="K7" s="9" t="s">
        <v>1216</v>
      </c>
    </row>
    <row r="8" spans="1:11" s="1" customFormat="1" ht="15" customHeight="1" thickBot="1">
      <c r="B8" s="87"/>
      <c r="C8" s="218"/>
      <c r="D8" s="84" t="s">
        <v>1242</v>
      </c>
      <c r="E8" s="20" t="s">
        <v>128</v>
      </c>
      <c r="F8" s="19"/>
      <c r="G8" s="18" t="s">
        <v>1213</v>
      </c>
      <c r="H8" s="415">
        <v>7.5999999999999998E-2</v>
      </c>
      <c r="I8" s="33" t="s">
        <v>1215</v>
      </c>
      <c r="J8" s="38">
        <f>ROUND(F8*H8,0)</f>
        <v>0</v>
      </c>
      <c r="K8" s="9" t="s">
        <v>1303</v>
      </c>
    </row>
    <row r="9" spans="1:11" s="1" customFormat="1" ht="15" customHeight="1">
      <c r="B9" s="46"/>
      <c r="C9" s="16"/>
      <c r="D9" s="15"/>
      <c r="E9" s="15"/>
      <c r="F9" s="14"/>
      <c r="G9" s="660"/>
      <c r="H9" s="853" t="s">
        <v>1304</v>
      </c>
      <c r="I9" s="854"/>
      <c r="J9" s="11"/>
      <c r="K9" s="9"/>
    </row>
    <row r="10" spans="1:11" s="1" customFormat="1" ht="15" customHeight="1" thickBot="1">
      <c r="B10" s="44"/>
      <c r="C10" s="9"/>
      <c r="D10" s="9"/>
      <c r="E10" s="9"/>
      <c r="F10" s="12"/>
      <c r="G10" s="9"/>
      <c r="H10" s="855" t="s">
        <v>94</v>
      </c>
      <c r="I10" s="856"/>
      <c r="J10" s="10">
        <f>SUM(J7:J8)</f>
        <v>0</v>
      </c>
      <c r="K10" s="9" t="s">
        <v>1305</v>
      </c>
    </row>
    <row r="11" spans="1:11" s="1" customFormat="1" ht="18.75" customHeight="1">
      <c r="B11" s="43"/>
      <c r="F11" s="3"/>
      <c r="H11" s="71"/>
      <c r="J11" s="3"/>
    </row>
    <row r="12" spans="1:11" s="1" customFormat="1" ht="18.75" customHeight="1">
      <c r="A12" s="860" t="s">
        <v>149</v>
      </c>
      <c r="B12" s="861"/>
      <c r="C12" s="1227" t="s">
        <v>476</v>
      </c>
      <c r="D12" s="1228"/>
      <c r="E12" s="1229"/>
      <c r="F12" s="3"/>
      <c r="H12" s="71"/>
      <c r="J12" s="3"/>
    </row>
    <row r="13" spans="1:11" s="1" customFormat="1" ht="18.75" customHeight="1">
      <c r="B13" s="43"/>
      <c r="F13" s="3"/>
      <c r="H13" s="71"/>
      <c r="J13" s="3"/>
    </row>
    <row r="14" spans="1:11" ht="18.75" customHeight="1">
      <c r="A14" s="7" t="s">
        <v>1306</v>
      </c>
      <c r="B14" s="43" t="s">
        <v>10</v>
      </c>
    </row>
    <row r="15" spans="1:11" ht="11.25" customHeight="1">
      <c r="A15" s="50"/>
    </row>
    <row r="16" spans="1:11" ht="18.75" customHeight="1">
      <c r="A16" s="50"/>
      <c r="B16" s="858" t="s">
        <v>475</v>
      </c>
      <c r="C16" s="859"/>
      <c r="D16" s="858" t="s">
        <v>111</v>
      </c>
      <c r="E16" s="859"/>
      <c r="F16" s="32" t="s">
        <v>474</v>
      </c>
      <c r="G16" s="33"/>
      <c r="H16" s="217" t="s">
        <v>109</v>
      </c>
      <c r="I16" s="33"/>
      <c r="J16" s="32" t="s">
        <v>3</v>
      </c>
      <c r="K16" s="9"/>
    </row>
    <row r="17" spans="1:11" ht="15" customHeight="1">
      <c r="A17" s="50"/>
      <c r="B17" s="31"/>
      <c r="C17" s="30"/>
      <c r="D17" s="29"/>
      <c r="E17" s="28"/>
      <c r="F17" s="27"/>
      <c r="G17" s="25"/>
      <c r="H17" s="216"/>
      <c r="I17" s="25"/>
      <c r="J17" s="24" t="s">
        <v>1307</v>
      </c>
      <c r="K17" s="9"/>
    </row>
    <row r="18" spans="1:11" s="1" customFormat="1" ht="15" customHeight="1">
      <c r="B18" s="22">
        <v>1</v>
      </c>
      <c r="C18" s="23" t="s">
        <v>118</v>
      </c>
      <c r="D18" s="851"/>
      <c r="E18" s="852"/>
      <c r="F18" s="19"/>
      <c r="G18" s="18" t="s">
        <v>1308</v>
      </c>
      <c r="H18" s="62">
        <v>0.29799999999999999</v>
      </c>
      <c r="I18" s="18" t="s">
        <v>1309</v>
      </c>
      <c r="J18" s="17">
        <f t="shared" ref="J18:J28" si="0">ROUND(F18*H18,0)</f>
        <v>0</v>
      </c>
      <c r="K18" s="9" t="s">
        <v>197</v>
      </c>
    </row>
    <row r="19" spans="1:11" s="1" customFormat="1" ht="15" customHeight="1">
      <c r="B19" s="22">
        <v>2</v>
      </c>
      <c r="C19" s="23" t="s">
        <v>117</v>
      </c>
      <c r="D19" s="851"/>
      <c r="E19" s="852"/>
      <c r="F19" s="19"/>
      <c r="G19" s="18" t="s">
        <v>1308</v>
      </c>
      <c r="H19" s="415">
        <v>0.35599999999999998</v>
      </c>
      <c r="I19" s="33" t="s">
        <v>1309</v>
      </c>
      <c r="J19" s="38">
        <f t="shared" si="0"/>
        <v>0</v>
      </c>
      <c r="K19" s="9" t="s">
        <v>196</v>
      </c>
    </row>
    <row r="20" spans="1:11" s="1" customFormat="1" ht="15" customHeight="1">
      <c r="B20" s="22">
        <v>3</v>
      </c>
      <c r="C20" s="23" t="s">
        <v>107</v>
      </c>
      <c r="D20" s="851"/>
      <c r="E20" s="852"/>
      <c r="F20" s="19"/>
      <c r="G20" s="18" t="s">
        <v>1308</v>
      </c>
      <c r="H20" s="415">
        <v>0.41899999999999998</v>
      </c>
      <c r="I20" s="33" t="s">
        <v>1309</v>
      </c>
      <c r="J20" s="38">
        <f t="shared" si="0"/>
        <v>0</v>
      </c>
      <c r="K20" s="9" t="s">
        <v>195</v>
      </c>
    </row>
    <row r="21" spans="1:11" s="1" customFormat="1" ht="15" customHeight="1">
      <c r="B21" s="22">
        <v>4</v>
      </c>
      <c r="C21" s="23" t="s">
        <v>105</v>
      </c>
      <c r="D21" s="851"/>
      <c r="E21" s="852"/>
      <c r="F21" s="19"/>
      <c r="G21" s="18" t="s">
        <v>1308</v>
      </c>
      <c r="H21" s="415">
        <v>0.47099999999999997</v>
      </c>
      <c r="I21" s="33" t="s">
        <v>1309</v>
      </c>
      <c r="J21" s="38">
        <f t="shared" si="0"/>
        <v>0</v>
      </c>
      <c r="K21" s="9" t="s">
        <v>194</v>
      </c>
    </row>
    <row r="22" spans="1:11" s="1" customFormat="1" ht="15" customHeight="1">
      <c r="B22" s="22">
        <v>5</v>
      </c>
      <c r="C22" s="23" t="s">
        <v>103</v>
      </c>
      <c r="D22" s="851"/>
      <c r="E22" s="852"/>
      <c r="F22" s="19"/>
      <c r="G22" s="18" t="s">
        <v>1308</v>
      </c>
      <c r="H22" s="415">
        <v>0.628</v>
      </c>
      <c r="I22" s="33" t="s">
        <v>1309</v>
      </c>
      <c r="J22" s="38">
        <f t="shared" si="0"/>
        <v>0</v>
      </c>
      <c r="K22" s="9" t="s">
        <v>193</v>
      </c>
    </row>
    <row r="23" spans="1:11" s="1" customFormat="1" ht="15" customHeight="1">
      <c r="B23" s="21">
        <v>6</v>
      </c>
      <c r="C23" s="20" t="s">
        <v>101</v>
      </c>
      <c r="D23" s="851"/>
      <c r="E23" s="852"/>
      <c r="F23" s="19"/>
      <c r="G23" s="18" t="s">
        <v>1308</v>
      </c>
      <c r="H23" s="415">
        <v>0.66900000000000004</v>
      </c>
      <c r="I23" s="33" t="s">
        <v>1309</v>
      </c>
      <c r="J23" s="38">
        <f t="shared" si="0"/>
        <v>0</v>
      </c>
      <c r="K23" s="9" t="s">
        <v>1310</v>
      </c>
    </row>
    <row r="24" spans="1:11" s="1" customFormat="1" ht="15" customHeight="1">
      <c r="B24" s="21">
        <v>7</v>
      </c>
      <c r="C24" s="20" t="s">
        <v>99</v>
      </c>
      <c r="D24" s="851"/>
      <c r="E24" s="852"/>
      <c r="F24" s="19"/>
      <c r="G24" s="18" t="s">
        <v>1308</v>
      </c>
      <c r="H24" s="415">
        <v>0.72099999999999997</v>
      </c>
      <c r="I24" s="33" t="s">
        <v>1309</v>
      </c>
      <c r="J24" s="38">
        <f t="shared" si="0"/>
        <v>0</v>
      </c>
      <c r="K24" s="9" t="s">
        <v>1311</v>
      </c>
    </row>
    <row r="25" spans="1:11" s="1" customFormat="1" ht="15" customHeight="1">
      <c r="B25" s="21">
        <v>8</v>
      </c>
      <c r="C25" s="20" t="s">
        <v>97</v>
      </c>
      <c r="D25" s="851"/>
      <c r="E25" s="852"/>
      <c r="F25" s="19"/>
      <c r="G25" s="18" t="s">
        <v>1308</v>
      </c>
      <c r="H25" s="415">
        <v>0.745</v>
      </c>
      <c r="I25" s="33" t="s">
        <v>1309</v>
      </c>
      <c r="J25" s="38">
        <f t="shared" si="0"/>
        <v>0</v>
      </c>
      <c r="K25" s="9" t="s">
        <v>1312</v>
      </c>
    </row>
    <row r="26" spans="1:11" s="1" customFormat="1" ht="15" customHeight="1">
      <c r="B26" s="21">
        <v>9</v>
      </c>
      <c r="C26" s="20" t="s">
        <v>484</v>
      </c>
      <c r="D26" s="851"/>
      <c r="E26" s="852"/>
      <c r="F26" s="19"/>
      <c r="G26" s="18" t="s">
        <v>1308</v>
      </c>
      <c r="H26" s="415">
        <v>0.81299999999999994</v>
      </c>
      <c r="I26" s="33" t="s">
        <v>1309</v>
      </c>
      <c r="J26" s="38">
        <f t="shared" si="0"/>
        <v>0</v>
      </c>
      <c r="K26" s="9" t="s">
        <v>1313</v>
      </c>
    </row>
    <row r="27" spans="1:11" s="1" customFormat="1" ht="15" customHeight="1">
      <c r="B27" s="21">
        <v>10</v>
      </c>
      <c r="C27" s="20" t="s">
        <v>506</v>
      </c>
      <c r="D27" s="851"/>
      <c r="E27" s="852"/>
      <c r="F27" s="19"/>
      <c r="G27" s="18" t="s">
        <v>1308</v>
      </c>
      <c r="H27" s="415">
        <v>0.85499999999999998</v>
      </c>
      <c r="I27" s="33" t="s">
        <v>1309</v>
      </c>
      <c r="J27" s="38">
        <f>ROUND(F27*H27,0)</f>
        <v>0</v>
      </c>
      <c r="K27" s="9" t="s">
        <v>1314</v>
      </c>
    </row>
    <row r="28" spans="1:11" s="1" customFormat="1" ht="15" customHeight="1">
      <c r="B28" s="21">
        <v>11</v>
      </c>
      <c r="C28" s="20" t="s">
        <v>583</v>
      </c>
      <c r="D28" s="851"/>
      <c r="E28" s="852"/>
      <c r="F28" s="19"/>
      <c r="G28" s="18" t="s">
        <v>1308</v>
      </c>
      <c r="H28" s="415">
        <v>0.90400000000000003</v>
      </c>
      <c r="I28" s="33" t="s">
        <v>1309</v>
      </c>
      <c r="J28" s="38">
        <f t="shared" si="0"/>
        <v>0</v>
      </c>
      <c r="K28" s="9" t="s">
        <v>1315</v>
      </c>
    </row>
    <row r="29" spans="1:11" s="1" customFormat="1" ht="15" customHeight="1">
      <c r="B29" s="21">
        <v>12</v>
      </c>
      <c r="C29" s="20" t="s">
        <v>649</v>
      </c>
      <c r="D29" s="851"/>
      <c r="E29" s="852"/>
      <c r="F29" s="19"/>
      <c r="G29" s="18" t="s">
        <v>1308</v>
      </c>
      <c r="H29" s="415">
        <v>0.95199999999999996</v>
      </c>
      <c r="I29" s="33" t="s">
        <v>1309</v>
      </c>
      <c r="J29" s="38">
        <f>ROUND(F29*H29,0)</f>
        <v>0</v>
      </c>
      <c r="K29" s="9" t="s">
        <v>1316</v>
      </c>
    </row>
    <row r="30" spans="1:11" s="1" customFormat="1" ht="15" customHeight="1">
      <c r="B30" s="21">
        <v>13</v>
      </c>
      <c r="C30" s="20" t="s">
        <v>712</v>
      </c>
      <c r="D30" s="851"/>
      <c r="E30" s="852"/>
      <c r="F30" s="19"/>
      <c r="G30" s="18" t="s">
        <v>1308</v>
      </c>
      <c r="H30" s="415">
        <v>1</v>
      </c>
      <c r="I30" s="33" t="s">
        <v>1309</v>
      </c>
      <c r="J30" s="38">
        <f>ROUND(F30*H30,0)</f>
        <v>0</v>
      </c>
      <c r="K30" s="9" t="s">
        <v>1317</v>
      </c>
    </row>
    <row r="31" spans="1:11" s="1" customFormat="1" ht="15" customHeight="1">
      <c r="B31" s="21">
        <v>14</v>
      </c>
      <c r="C31" s="20" t="s">
        <v>788</v>
      </c>
      <c r="D31" s="851"/>
      <c r="E31" s="852"/>
      <c r="F31" s="19"/>
      <c r="G31" s="18" t="s">
        <v>1308</v>
      </c>
      <c r="H31" s="415">
        <v>1</v>
      </c>
      <c r="I31" s="33" t="s">
        <v>1309</v>
      </c>
      <c r="J31" s="38">
        <f>ROUND(F31*H31,0)</f>
        <v>0</v>
      </c>
      <c r="K31" s="9" t="s">
        <v>1318</v>
      </c>
    </row>
    <row r="32" spans="1:11" s="1" customFormat="1" ht="15" customHeight="1">
      <c r="B32" s="21">
        <v>15</v>
      </c>
      <c r="C32" s="20" t="s">
        <v>832</v>
      </c>
      <c r="D32" s="851"/>
      <c r="E32" s="852"/>
      <c r="F32" s="19"/>
      <c r="G32" s="18" t="s">
        <v>1308</v>
      </c>
      <c r="H32" s="415">
        <v>1</v>
      </c>
      <c r="I32" s="33" t="s">
        <v>1309</v>
      </c>
      <c r="J32" s="38">
        <f>ROUND(F32*H32,0)</f>
        <v>0</v>
      </c>
      <c r="K32" s="9" t="s">
        <v>1319</v>
      </c>
    </row>
    <row r="33" spans="2:11" s="1" customFormat="1" ht="15" customHeight="1" thickBot="1">
      <c r="B33" s="21">
        <v>16</v>
      </c>
      <c r="C33" s="20" t="s">
        <v>969</v>
      </c>
      <c r="D33" s="851"/>
      <c r="E33" s="852"/>
      <c r="F33" s="19"/>
      <c r="G33" s="18" t="s">
        <v>1308</v>
      </c>
      <c r="H33" s="415">
        <v>1</v>
      </c>
      <c r="I33" s="33" t="s">
        <v>1309</v>
      </c>
      <c r="J33" s="38">
        <f>ROUND(F33*H33,0)</f>
        <v>0</v>
      </c>
      <c r="K33" s="9" t="s">
        <v>1320</v>
      </c>
    </row>
    <row r="34" spans="2:11" s="1" customFormat="1" ht="15" customHeight="1">
      <c r="B34" s="46"/>
      <c r="C34" s="16"/>
      <c r="D34" s="15"/>
      <c r="E34" s="15"/>
      <c r="F34" s="14"/>
      <c r="G34" s="660"/>
      <c r="H34" s="853" t="s">
        <v>1321</v>
      </c>
      <c r="I34" s="854"/>
      <c r="J34" s="11"/>
      <c r="K34" s="9"/>
    </row>
    <row r="35" spans="2:11" s="1" customFormat="1" ht="15" customHeight="1" thickBot="1">
      <c r="B35" s="44"/>
      <c r="C35" s="9"/>
      <c r="D35" s="9"/>
      <c r="E35" s="9"/>
      <c r="F35" s="12"/>
      <c r="G35" s="9"/>
      <c r="H35" s="855" t="s">
        <v>94</v>
      </c>
      <c r="I35" s="856"/>
      <c r="J35" s="10">
        <f>SUM(J18:J33)</f>
        <v>0</v>
      </c>
      <c r="K35" s="9" t="s">
        <v>1322</v>
      </c>
    </row>
    <row r="36" spans="2:11" s="1" customFormat="1" ht="15" customHeight="1">
      <c r="B36" s="44"/>
      <c r="C36" s="9"/>
      <c r="D36" s="9"/>
      <c r="E36" s="9"/>
      <c r="F36" s="12"/>
      <c r="G36" s="9"/>
      <c r="H36" s="660"/>
      <c r="I36" s="660"/>
      <c r="J36" s="14"/>
      <c r="K36" s="9"/>
    </row>
    <row r="37" spans="2:11" s="1" customFormat="1" ht="18.75" customHeight="1">
      <c r="B37" s="43"/>
      <c r="F37" s="3"/>
      <c r="H37" s="71"/>
      <c r="J37" s="3"/>
    </row>
  </sheetData>
  <mergeCells count="29">
    <mergeCell ref="D18:E18"/>
    <mergeCell ref="A1:B1"/>
    <mergeCell ref="C1:E1"/>
    <mergeCell ref="I1:K1"/>
    <mergeCell ref="B5:C5"/>
    <mergeCell ref="D5:E5"/>
    <mergeCell ref="H9:I9"/>
    <mergeCell ref="H10:I10"/>
    <mergeCell ref="A12:B12"/>
    <mergeCell ref="C12:E12"/>
    <mergeCell ref="B16:C16"/>
    <mergeCell ref="D16:E16"/>
    <mergeCell ref="D30:E30"/>
    <mergeCell ref="D19:E19"/>
    <mergeCell ref="D20:E20"/>
    <mergeCell ref="D21:E21"/>
    <mergeCell ref="D22:E22"/>
    <mergeCell ref="D23:E23"/>
    <mergeCell ref="D24:E24"/>
    <mergeCell ref="D25:E25"/>
    <mergeCell ref="D26:E26"/>
    <mergeCell ref="D27:E27"/>
    <mergeCell ref="D28:E28"/>
    <mergeCell ref="D29:E29"/>
    <mergeCell ref="D31:E31"/>
    <mergeCell ref="D32:E32"/>
    <mergeCell ref="D33:E33"/>
    <mergeCell ref="H34:I34"/>
    <mergeCell ref="H35:I3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100" zoomScaleSheetLayoutView="100" workbookViewId="0">
      <selection activeCell="K25" sqref="K25"/>
    </sheetView>
  </sheetViews>
  <sheetFormatPr defaultColWidth="8.88671875" defaultRowHeight="13.2"/>
  <cols>
    <col min="1" max="2" width="3.77734375" style="641" customWidth="1"/>
    <col min="3" max="3" width="7.44140625" style="641" bestFit="1" customWidth="1"/>
    <col min="4" max="4" width="3" style="641" bestFit="1" customWidth="1"/>
    <col min="5" max="5" width="12" style="641" customWidth="1"/>
    <col min="6" max="6" width="11.88671875" style="641" customWidth="1"/>
    <col min="7" max="7" width="2.21875" style="641" bestFit="1" customWidth="1"/>
    <col min="8" max="8" width="11.88671875" style="641" customWidth="1"/>
    <col min="9" max="9" width="2.21875" style="641" bestFit="1" customWidth="1"/>
    <col min="10" max="10" width="11.88671875" style="641" customWidth="1"/>
    <col min="11" max="11" width="4.44140625" style="641" bestFit="1" customWidth="1"/>
    <col min="12" max="16384" width="8.88671875" style="641"/>
  </cols>
  <sheetData>
    <row r="1" spans="1:11" ht="14.4">
      <c r="A1" s="860" t="s">
        <v>149</v>
      </c>
      <c r="B1" s="861"/>
      <c r="C1" s="1227" t="s">
        <v>777</v>
      </c>
      <c r="D1" s="1228"/>
      <c r="E1" s="1228"/>
      <c r="F1" s="1229"/>
      <c r="G1" s="1"/>
      <c r="H1" s="219" t="s">
        <v>0</v>
      </c>
      <c r="I1" s="1233">
        <f>総括表!H4</f>
        <v>0</v>
      </c>
      <c r="J1" s="1233"/>
      <c r="K1" s="1233"/>
    </row>
    <row r="2" spans="1:11" ht="14.4">
      <c r="A2" s="48"/>
      <c r="B2" s="48"/>
      <c r="C2" s="48"/>
      <c r="D2" s="48"/>
      <c r="E2" s="48"/>
      <c r="F2" s="49"/>
      <c r="G2" s="48"/>
      <c r="H2" s="72"/>
      <c r="I2" s="48"/>
      <c r="J2" s="49"/>
      <c r="K2" s="48"/>
    </row>
    <row r="3" spans="1:11" ht="14.4">
      <c r="A3" s="7" t="s">
        <v>1289</v>
      </c>
      <c r="B3" s="1" t="s">
        <v>776</v>
      </c>
      <c r="C3" s="48"/>
      <c r="D3" s="48"/>
      <c r="E3" s="48"/>
      <c r="F3" s="49"/>
      <c r="G3" s="48"/>
      <c r="H3" s="72"/>
      <c r="I3" s="48"/>
      <c r="J3" s="49"/>
      <c r="K3" s="48"/>
    </row>
    <row r="4" spans="1:11" ht="14.4">
      <c r="A4" s="50"/>
      <c r="B4" s="48"/>
      <c r="C4" s="48"/>
      <c r="D4" s="48"/>
      <c r="E4" s="48"/>
      <c r="F4" s="49"/>
      <c r="G4" s="48"/>
      <c r="H4" s="72"/>
      <c r="I4" s="48"/>
      <c r="J4" s="49"/>
      <c r="K4" s="48"/>
    </row>
    <row r="5" spans="1:11" ht="14.4">
      <c r="A5" s="50"/>
      <c r="B5" s="858" t="s">
        <v>475</v>
      </c>
      <c r="C5" s="859"/>
      <c r="D5" s="858" t="s">
        <v>111</v>
      </c>
      <c r="E5" s="859"/>
      <c r="F5" s="32" t="s">
        <v>248</v>
      </c>
      <c r="G5" s="33"/>
      <c r="H5" s="217" t="s">
        <v>109</v>
      </c>
      <c r="I5" s="33"/>
      <c r="J5" s="32" t="s">
        <v>3</v>
      </c>
      <c r="K5" s="9"/>
    </row>
    <row r="6" spans="1:11" ht="14.4">
      <c r="A6" s="50"/>
      <c r="B6" s="31"/>
      <c r="C6" s="30"/>
      <c r="D6" s="29"/>
      <c r="E6" s="28"/>
      <c r="F6" s="27"/>
      <c r="G6" s="25"/>
      <c r="H6" s="216"/>
      <c r="I6" s="25"/>
      <c r="J6" s="24" t="s">
        <v>1290</v>
      </c>
      <c r="K6" s="9"/>
    </row>
    <row r="7" spans="1:11">
      <c r="A7" s="1"/>
      <c r="B7" s="22">
        <v>1</v>
      </c>
      <c r="C7" s="23" t="s">
        <v>583</v>
      </c>
      <c r="D7" s="84" t="s">
        <v>1302</v>
      </c>
      <c r="E7" s="20" t="s">
        <v>640</v>
      </c>
      <c r="F7" s="19"/>
      <c r="G7" s="18" t="s">
        <v>1213</v>
      </c>
      <c r="H7" s="62">
        <v>0.505</v>
      </c>
      <c r="I7" s="18" t="s">
        <v>1215</v>
      </c>
      <c r="J7" s="17">
        <f t="shared" ref="J7:J12" si="0">ROUND(F7*H7,0)</f>
        <v>0</v>
      </c>
      <c r="K7" s="9" t="s">
        <v>1216</v>
      </c>
    </row>
    <row r="8" spans="1:11">
      <c r="A8" s="1"/>
      <c r="B8" s="87"/>
      <c r="C8" s="218"/>
      <c r="D8" s="84" t="s">
        <v>1242</v>
      </c>
      <c r="E8" s="20" t="s">
        <v>641</v>
      </c>
      <c r="F8" s="19"/>
      <c r="G8" s="18" t="s">
        <v>1213</v>
      </c>
      <c r="H8" s="415">
        <v>0.441</v>
      </c>
      <c r="I8" s="33" t="s">
        <v>1215</v>
      </c>
      <c r="J8" s="38">
        <f t="shared" si="0"/>
        <v>0</v>
      </c>
      <c r="K8" s="9" t="s">
        <v>1303</v>
      </c>
    </row>
    <row r="9" spans="1:11">
      <c r="A9" s="1"/>
      <c r="B9" s="22">
        <v>2</v>
      </c>
      <c r="C9" s="23" t="s">
        <v>649</v>
      </c>
      <c r="D9" s="84" t="s">
        <v>1302</v>
      </c>
      <c r="E9" s="20" t="s">
        <v>640</v>
      </c>
      <c r="F9" s="19"/>
      <c r="G9" s="18" t="s">
        <v>1213</v>
      </c>
      <c r="H9" s="62">
        <v>0.60199999999999998</v>
      </c>
      <c r="I9" s="18" t="s">
        <v>1215</v>
      </c>
      <c r="J9" s="17">
        <f t="shared" si="0"/>
        <v>0</v>
      </c>
      <c r="K9" s="9" t="s">
        <v>1323</v>
      </c>
    </row>
    <row r="10" spans="1:11">
      <c r="A10" s="1"/>
      <c r="B10" s="87"/>
      <c r="C10" s="218"/>
      <c r="D10" s="84" t="s">
        <v>1242</v>
      </c>
      <c r="E10" s="20" t="s">
        <v>641</v>
      </c>
      <c r="F10" s="19"/>
      <c r="G10" s="18" t="s">
        <v>1213</v>
      </c>
      <c r="H10" s="415">
        <v>0.52700000000000002</v>
      </c>
      <c r="I10" s="33" t="s">
        <v>1215</v>
      </c>
      <c r="J10" s="38">
        <f t="shared" si="0"/>
        <v>0</v>
      </c>
      <c r="K10" s="9" t="s">
        <v>1324</v>
      </c>
    </row>
    <row r="11" spans="1:11">
      <c r="A11" s="1"/>
      <c r="B11" s="22">
        <v>3</v>
      </c>
      <c r="C11" s="23" t="s">
        <v>712</v>
      </c>
      <c r="D11" s="84" t="s">
        <v>1302</v>
      </c>
      <c r="E11" s="20" t="s">
        <v>729</v>
      </c>
      <c r="F11" s="19"/>
      <c r="G11" s="18" t="s">
        <v>1213</v>
      </c>
      <c r="H11" s="62">
        <v>0.8</v>
      </c>
      <c r="I11" s="18" t="s">
        <v>1215</v>
      </c>
      <c r="J11" s="17">
        <f t="shared" si="0"/>
        <v>0</v>
      </c>
      <c r="K11" s="9" t="s">
        <v>1325</v>
      </c>
    </row>
    <row r="12" spans="1:11">
      <c r="A12" s="1"/>
      <c r="B12" s="87"/>
      <c r="C12" s="218"/>
      <c r="D12" s="84" t="s">
        <v>1242</v>
      </c>
      <c r="E12" s="642" t="s">
        <v>730</v>
      </c>
      <c r="F12" s="19"/>
      <c r="G12" s="18" t="s">
        <v>1213</v>
      </c>
      <c r="H12" s="415">
        <v>0.7</v>
      </c>
      <c r="I12" s="33" t="s">
        <v>1215</v>
      </c>
      <c r="J12" s="38">
        <f t="shared" si="0"/>
        <v>0</v>
      </c>
      <c r="K12" s="9" t="s">
        <v>1326</v>
      </c>
    </row>
    <row r="13" spans="1:11">
      <c r="A13" s="1"/>
      <c r="B13" s="22">
        <v>4</v>
      </c>
      <c r="C13" s="23" t="s">
        <v>788</v>
      </c>
      <c r="D13" s="84" t="s">
        <v>1302</v>
      </c>
      <c r="E13" s="20" t="s">
        <v>729</v>
      </c>
      <c r="F13" s="19"/>
      <c r="G13" s="18" t="s">
        <v>1213</v>
      </c>
      <c r="H13" s="62">
        <v>0.8</v>
      </c>
      <c r="I13" s="18" t="s">
        <v>1215</v>
      </c>
      <c r="J13" s="17">
        <f>ROUND(F13*H13,0)</f>
        <v>0</v>
      </c>
      <c r="K13" s="9" t="s">
        <v>1327</v>
      </c>
    </row>
    <row r="14" spans="1:11">
      <c r="A14" s="1"/>
      <c r="B14" s="87"/>
      <c r="C14" s="218"/>
      <c r="D14" s="84" t="s">
        <v>1242</v>
      </c>
      <c r="E14" s="642" t="s">
        <v>730</v>
      </c>
      <c r="F14" s="19"/>
      <c r="G14" s="18" t="s">
        <v>1213</v>
      </c>
      <c r="H14" s="415">
        <v>0.7</v>
      </c>
      <c r="I14" s="33" t="s">
        <v>1215</v>
      </c>
      <c r="J14" s="38">
        <f>ROUND(F14*H14,0)</f>
        <v>0</v>
      </c>
      <c r="K14" s="9" t="s">
        <v>1218</v>
      </c>
    </row>
    <row r="15" spans="1:11">
      <c r="A15" s="1"/>
      <c r="B15" s="22">
        <v>5</v>
      </c>
      <c r="C15" s="23" t="s">
        <v>832</v>
      </c>
      <c r="D15" s="84" t="s">
        <v>1302</v>
      </c>
      <c r="E15" s="20" t="s">
        <v>729</v>
      </c>
      <c r="F15" s="19"/>
      <c r="G15" s="18" t="s">
        <v>1213</v>
      </c>
      <c r="H15" s="62">
        <v>0.8</v>
      </c>
      <c r="I15" s="18" t="s">
        <v>1215</v>
      </c>
      <c r="J15" s="17">
        <f>ROUND(F15*H15,0)</f>
        <v>0</v>
      </c>
      <c r="K15" s="9" t="s">
        <v>1328</v>
      </c>
    </row>
    <row r="16" spans="1:11">
      <c r="A16" s="1"/>
      <c r="B16" s="87"/>
      <c r="C16" s="218"/>
      <c r="D16" s="84" t="s">
        <v>1242</v>
      </c>
      <c r="E16" s="642" t="s">
        <v>730</v>
      </c>
      <c r="F16" s="19"/>
      <c r="G16" s="18" t="s">
        <v>1213</v>
      </c>
      <c r="H16" s="415">
        <v>0.7</v>
      </c>
      <c r="I16" s="33" t="s">
        <v>1215</v>
      </c>
      <c r="J16" s="38">
        <f>ROUND(F16*H16,0)</f>
        <v>0</v>
      </c>
      <c r="K16" s="9" t="s">
        <v>1329</v>
      </c>
    </row>
    <row r="17" spans="1:11" ht="13.8" thickBot="1">
      <c r="A17" s="1"/>
      <c r="B17" s="21">
        <v>6</v>
      </c>
      <c r="C17" s="20" t="s">
        <v>969</v>
      </c>
      <c r="D17" s="84" t="s">
        <v>1302</v>
      </c>
      <c r="E17" s="642" t="s">
        <v>730</v>
      </c>
      <c r="F17" s="19"/>
      <c r="G17" s="18" t="s">
        <v>1213</v>
      </c>
      <c r="H17" s="415">
        <v>0.7</v>
      </c>
      <c r="I17" s="33" t="s">
        <v>1215</v>
      </c>
      <c r="J17" s="38">
        <f>ROUND(F17*H17,0)</f>
        <v>0</v>
      </c>
      <c r="K17" s="9" t="s">
        <v>1330</v>
      </c>
    </row>
    <row r="18" spans="1:11">
      <c r="A18" s="1"/>
      <c r="B18" s="15"/>
      <c r="C18" s="16"/>
      <c r="D18" s="15"/>
      <c r="E18" s="15"/>
      <c r="F18" s="14"/>
      <c r="G18" s="660"/>
      <c r="H18" s="853" t="s">
        <v>1331</v>
      </c>
      <c r="I18" s="854"/>
      <c r="J18" s="11"/>
      <c r="K18" s="9"/>
    </row>
    <row r="19" spans="1:11" ht="13.8" thickBot="1">
      <c r="A19" s="1"/>
      <c r="B19" s="9"/>
      <c r="C19" s="9"/>
      <c r="D19" s="9"/>
      <c r="E19" s="9"/>
      <c r="F19" s="12"/>
      <c r="G19" s="9"/>
      <c r="H19" s="855" t="s">
        <v>94</v>
      </c>
      <c r="I19" s="856"/>
      <c r="J19" s="10">
        <f>SUM(J7:J17)</f>
        <v>0</v>
      </c>
      <c r="K19" s="9" t="s">
        <v>1332</v>
      </c>
    </row>
  </sheetData>
  <mergeCells count="7">
    <mergeCell ref="H19:I19"/>
    <mergeCell ref="A1:B1"/>
    <mergeCell ref="C1:F1"/>
    <mergeCell ref="I1:K1"/>
    <mergeCell ref="B5:C5"/>
    <mergeCell ref="D5:E5"/>
    <mergeCell ref="H18:I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8" customWidth="1"/>
    <col min="2" max="2" width="5.77734375" style="215" customWidth="1"/>
    <col min="3" max="3" width="7.44140625" style="48" bestFit="1" customWidth="1"/>
    <col min="4" max="4" width="3" style="48" bestFit="1" customWidth="1"/>
    <col min="5" max="5" width="12" style="48" customWidth="1"/>
    <col min="6" max="6" width="11.88671875" style="254" customWidth="1"/>
    <col min="7" max="7" width="2.21875" style="48" bestFit="1" customWidth="1"/>
    <col min="8" max="8" width="11.88671875" style="48" customWidth="1"/>
    <col min="9" max="9" width="2.21875" style="48" bestFit="1" customWidth="1"/>
    <col min="10" max="10" width="11.88671875" style="254" customWidth="1"/>
    <col min="11" max="11" width="5" style="48" customWidth="1"/>
    <col min="12" max="16384" width="9" style="48"/>
  </cols>
  <sheetData>
    <row r="1" spans="1:11" ht="18.75" customHeight="1">
      <c r="A1" s="860" t="s">
        <v>149</v>
      </c>
      <c r="B1" s="861"/>
      <c r="C1" s="1227" t="s">
        <v>483</v>
      </c>
      <c r="D1" s="1228"/>
      <c r="E1" s="1228"/>
      <c r="F1" s="1234"/>
      <c r="H1" s="219" t="s">
        <v>0</v>
      </c>
      <c r="I1" s="875">
        <f>総括表!H4</f>
        <v>0</v>
      </c>
      <c r="J1" s="875"/>
      <c r="K1" s="875"/>
    </row>
    <row r="2" spans="1:11" ht="11.25" customHeight="1"/>
    <row r="3" spans="1:11" ht="11.25" customHeight="1"/>
    <row r="4" spans="1:11" s="1" customFormat="1" ht="15" customHeight="1" thickBot="1">
      <c r="A4" s="7"/>
      <c r="B4" s="881" t="s">
        <v>1333</v>
      </c>
      <c r="C4" s="881"/>
      <c r="D4" s="881"/>
      <c r="E4" s="881"/>
      <c r="F4" s="255"/>
      <c r="H4" s="1" t="s">
        <v>161</v>
      </c>
      <c r="J4" s="255"/>
    </row>
    <row r="5" spans="1:11" s="1" customFormat="1" ht="18.75" customHeight="1" thickBot="1">
      <c r="A5" s="7"/>
      <c r="B5" s="881"/>
      <c r="C5" s="881"/>
      <c r="D5" s="881"/>
      <c r="E5" s="881"/>
      <c r="F5" s="256"/>
      <c r="G5" s="6" t="s">
        <v>1212</v>
      </c>
      <c r="H5" s="257">
        <v>0.8</v>
      </c>
      <c r="I5" s="6" t="s">
        <v>1214</v>
      </c>
      <c r="J5" s="258">
        <f>ROUND(F5*H5,0)</f>
        <v>0</v>
      </c>
      <c r="K5" s="9" t="s">
        <v>1334</v>
      </c>
    </row>
    <row r="7" spans="1:11" ht="18.75" customHeight="1">
      <c r="A7" s="860" t="s">
        <v>149</v>
      </c>
      <c r="B7" s="861"/>
      <c r="C7" s="1227" t="s">
        <v>482</v>
      </c>
      <c r="D7" s="1228"/>
      <c r="E7" s="1228"/>
      <c r="F7" s="1234"/>
    </row>
    <row r="8" spans="1:11" ht="11.25" customHeight="1"/>
    <row r="9" spans="1:11" ht="11.25" customHeight="1"/>
    <row r="10" spans="1:11" s="1" customFormat="1" ht="15" customHeight="1" thickBot="1">
      <c r="A10" s="7"/>
      <c r="B10" s="881" t="s">
        <v>1335</v>
      </c>
      <c r="C10" s="881"/>
      <c r="D10" s="881"/>
      <c r="E10" s="881"/>
      <c r="F10" s="255"/>
      <c r="H10" s="1" t="s">
        <v>161</v>
      </c>
      <c r="J10" s="255"/>
    </row>
    <row r="11" spans="1:11" s="1" customFormat="1" ht="18.75" customHeight="1" thickBot="1">
      <c r="A11" s="7"/>
      <c r="B11" s="881"/>
      <c r="C11" s="881"/>
      <c r="D11" s="881"/>
      <c r="E11" s="881"/>
      <c r="F11" s="256"/>
      <c r="G11" s="6" t="s">
        <v>1308</v>
      </c>
      <c r="H11" s="257">
        <v>0.5</v>
      </c>
      <c r="I11" s="6" t="s">
        <v>1309</v>
      </c>
      <c r="J11" s="258">
        <f>ROUND(F11*H11,0)</f>
        <v>0</v>
      </c>
      <c r="K11" s="9" t="s">
        <v>1336</v>
      </c>
    </row>
    <row r="12" spans="1:11" ht="18.75" customHeight="1">
      <c r="A12" s="50"/>
    </row>
    <row r="13" spans="1:11" ht="18.75" customHeight="1">
      <c r="A13" s="860" t="s">
        <v>149</v>
      </c>
      <c r="B13" s="861"/>
      <c r="C13" s="1227" t="s">
        <v>481</v>
      </c>
      <c r="D13" s="1228"/>
      <c r="E13" s="1228"/>
      <c r="F13" s="1234"/>
    </row>
    <row r="14" spans="1:11" ht="11.25" customHeight="1"/>
    <row r="15" spans="1:11" ht="11.25" customHeight="1">
      <c r="K15" s="254"/>
    </row>
    <row r="16" spans="1:11" s="1" customFormat="1" ht="15" customHeight="1" thickBot="1">
      <c r="A16" s="7"/>
      <c r="B16" s="881" t="s">
        <v>1337</v>
      </c>
      <c r="C16" s="881"/>
      <c r="D16" s="881"/>
      <c r="E16" s="881"/>
      <c r="F16" s="255"/>
      <c r="H16" s="1" t="s">
        <v>161</v>
      </c>
      <c r="J16" s="255"/>
    </row>
    <row r="17" spans="1:11" s="1" customFormat="1" ht="18.75" customHeight="1" thickBot="1">
      <c r="A17" s="7"/>
      <c r="B17" s="881"/>
      <c r="C17" s="881"/>
      <c r="D17" s="881"/>
      <c r="E17" s="881"/>
      <c r="F17" s="256"/>
      <c r="G17" s="6" t="s">
        <v>1308</v>
      </c>
      <c r="H17" s="257">
        <v>0.5</v>
      </c>
      <c r="I17" s="6" t="s">
        <v>1309</v>
      </c>
      <c r="J17" s="258">
        <f>ROUND(F17*H17,0)</f>
        <v>0</v>
      </c>
      <c r="K17" s="9" t="s">
        <v>1338</v>
      </c>
    </row>
    <row r="18" spans="1:11" ht="18.75" customHeight="1">
      <c r="A18" s="50"/>
    </row>
    <row r="19" spans="1:11" ht="18.75" customHeight="1">
      <c r="A19" s="860" t="s">
        <v>149</v>
      </c>
      <c r="B19" s="861"/>
      <c r="C19" s="1227" t="s">
        <v>480</v>
      </c>
      <c r="D19" s="1228"/>
      <c r="E19" s="1228"/>
      <c r="F19" s="1234"/>
    </row>
    <row r="20" spans="1:11" ht="11.25" customHeight="1"/>
    <row r="21" spans="1:11" ht="11.25" customHeight="1"/>
    <row r="22" spans="1:11" s="1" customFormat="1" ht="15" customHeight="1" thickBot="1">
      <c r="A22" s="7"/>
      <c r="B22" s="881" t="s">
        <v>1339</v>
      </c>
      <c r="C22" s="881"/>
      <c r="D22" s="881"/>
      <c r="E22" s="881"/>
      <c r="F22" s="255"/>
      <c r="H22" s="1" t="s">
        <v>161</v>
      </c>
      <c r="J22" s="255"/>
    </row>
    <row r="23" spans="1:11" s="1" customFormat="1" ht="18.75" customHeight="1" thickBot="1">
      <c r="A23" s="7"/>
      <c r="B23" s="881"/>
      <c r="C23" s="881"/>
      <c r="D23" s="881"/>
      <c r="E23" s="881"/>
      <c r="F23" s="256"/>
      <c r="G23" s="6" t="s">
        <v>1308</v>
      </c>
      <c r="H23" s="257">
        <v>0.5</v>
      </c>
      <c r="I23" s="6" t="s">
        <v>1309</v>
      </c>
      <c r="J23" s="258">
        <f>ROUND(F23*H23,0)</f>
        <v>0</v>
      </c>
      <c r="K23" s="9" t="s">
        <v>1340</v>
      </c>
    </row>
    <row r="24" spans="1:11" ht="18.75" customHeight="1">
      <c r="A24" s="50"/>
    </row>
    <row r="25" spans="1:11" ht="18.75" customHeight="1">
      <c r="A25" s="860" t="s">
        <v>149</v>
      </c>
      <c r="B25" s="861"/>
      <c r="C25" s="1227" t="s">
        <v>479</v>
      </c>
      <c r="D25" s="1228"/>
      <c r="E25" s="1228"/>
      <c r="F25" s="1234"/>
    </row>
    <row r="26" spans="1:11" ht="11.25" customHeight="1"/>
    <row r="27" spans="1:11" ht="11.25" customHeight="1"/>
    <row r="28" spans="1:11" s="1" customFormat="1" ht="15" customHeight="1" thickBot="1">
      <c r="A28" s="7"/>
      <c r="B28" s="881" t="s">
        <v>1341</v>
      </c>
      <c r="C28" s="881"/>
      <c r="D28" s="881"/>
      <c r="E28" s="881"/>
      <c r="F28" s="255"/>
      <c r="H28" s="1" t="s">
        <v>161</v>
      </c>
      <c r="J28" s="255"/>
    </row>
    <row r="29" spans="1:11" s="1" customFormat="1" ht="18.75" customHeight="1" thickBot="1">
      <c r="A29" s="7"/>
      <c r="B29" s="881"/>
      <c r="C29" s="881"/>
      <c r="D29" s="881"/>
      <c r="E29" s="881"/>
      <c r="F29" s="256"/>
      <c r="G29" s="6" t="s">
        <v>1308</v>
      </c>
      <c r="H29" s="257">
        <v>0.8</v>
      </c>
      <c r="I29" s="6" t="s">
        <v>1309</v>
      </c>
      <c r="J29" s="258">
        <f>ROUND(F29*H29,0)</f>
        <v>0</v>
      </c>
      <c r="K29" s="9" t="s">
        <v>1342</v>
      </c>
    </row>
    <row r="30" spans="1:11" ht="18.75" customHeight="1">
      <c r="A30" s="50"/>
    </row>
    <row r="31" spans="1:11" ht="18.75" customHeight="1">
      <c r="A31" s="860" t="s">
        <v>149</v>
      </c>
      <c r="B31" s="861"/>
      <c r="C31" s="1227" t="s">
        <v>478</v>
      </c>
      <c r="D31" s="1228"/>
      <c r="E31" s="1228"/>
      <c r="F31" s="1234"/>
    </row>
    <row r="32" spans="1:11" ht="11.25" customHeight="1"/>
    <row r="33" spans="1:11" ht="11.25" customHeight="1"/>
    <row r="34" spans="1:11" s="1" customFormat="1" ht="15" customHeight="1" thickBot="1">
      <c r="A34" s="7"/>
      <c r="B34" s="876" t="s">
        <v>1343</v>
      </c>
      <c r="C34" s="876"/>
      <c r="D34" s="876"/>
      <c r="E34" s="876"/>
      <c r="F34" s="255"/>
      <c r="H34" s="1" t="s">
        <v>161</v>
      </c>
      <c r="J34" s="255"/>
    </row>
    <row r="35" spans="1:11" s="1" customFormat="1" ht="18.75" customHeight="1" thickBot="1">
      <c r="A35" s="7"/>
      <c r="B35" s="876"/>
      <c r="C35" s="876"/>
      <c r="D35" s="876"/>
      <c r="E35" s="876"/>
      <c r="F35" s="256"/>
      <c r="G35" s="6" t="s">
        <v>1308</v>
      </c>
      <c r="H35" s="257">
        <v>0.7</v>
      </c>
      <c r="I35" s="6" t="s">
        <v>1309</v>
      </c>
      <c r="J35" s="258">
        <f>ROUND(F35*H35,0)</f>
        <v>0</v>
      </c>
      <c r="K35" s="9" t="s">
        <v>1344</v>
      </c>
    </row>
  </sheetData>
  <mergeCells count="19">
    <mergeCell ref="A1:B1"/>
    <mergeCell ref="C1:F1"/>
    <mergeCell ref="I1:K1"/>
    <mergeCell ref="B4:E5"/>
    <mergeCell ref="A7:B7"/>
    <mergeCell ref="C7:F7"/>
    <mergeCell ref="B10:E11"/>
    <mergeCell ref="A13:B13"/>
    <mergeCell ref="C13:F13"/>
    <mergeCell ref="B16:E17"/>
    <mergeCell ref="A19:B19"/>
    <mergeCell ref="C19:F19"/>
    <mergeCell ref="B34:E35"/>
    <mergeCell ref="B22:E23"/>
    <mergeCell ref="A25:B25"/>
    <mergeCell ref="C25:F25"/>
    <mergeCell ref="B28:E29"/>
    <mergeCell ref="A31:B31"/>
    <mergeCell ref="C31:F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総括表</vt:lpstr>
      <vt:lpstr>●財政力附表</vt:lpstr>
      <vt:lpstr>●道路橋りょう費</vt:lpstr>
      <vt:lpstr>●河川費</vt:lpstr>
      <vt:lpstr>●港湾費（港湾）</vt:lpstr>
      <vt:lpstr>●港湾費（漁港）</vt:lpstr>
      <vt:lpstr>●高等学校費</vt:lpstr>
      <vt:lpstr>●衛生費</vt:lpstr>
      <vt:lpstr>●附表</vt:lpstr>
      <vt:lpstr>●注</vt:lpstr>
      <vt:lpstr>●高齢者保健福祉費</vt:lpstr>
      <vt:lpstr>●農業行政費(1)</vt:lpstr>
      <vt:lpstr>●農業行政費(2)</vt:lpstr>
      <vt:lpstr>●林野行政費</vt:lpstr>
      <vt:lpstr>●地域振興費・その１</vt:lpstr>
      <vt:lpstr>●地域振興費・その２ </vt:lpstr>
      <vt:lpstr>●地域振興費・その３</vt:lpstr>
      <vt:lpstr>●附表１（財政力補正係数）</vt:lpstr>
      <vt:lpstr>●附表２（新幹線割増）</vt:lpstr>
      <vt:lpstr>●附表３（財政力係数）</vt:lpstr>
      <vt:lpstr>●標準財政規模</vt:lpstr>
      <vt:lpstr>●災害復旧費</vt:lpstr>
      <vt:lpstr>●補正（10以前）</vt:lpstr>
      <vt:lpstr>●補正（11以降）</vt:lpstr>
      <vt:lpstr>●減収補填債</vt:lpstr>
      <vt:lpstr>●臨時財政特例</vt:lpstr>
      <vt:lpstr>●財源対策債</vt:lpstr>
      <vt:lpstr>●減税補填債</vt:lpstr>
      <vt:lpstr>●臨時税収補填・臨時財政対策</vt:lpstr>
      <vt:lpstr>●緊防債</vt:lpstr>
      <vt:lpstr>●その他公債費</vt:lpstr>
      <vt:lpstr>●衛生費!Print_Area</vt:lpstr>
      <vt:lpstr>●河川費!Print_Area</vt:lpstr>
      <vt:lpstr>●高齢者保健福祉費!Print_Area</vt:lpstr>
      <vt:lpstr>●災害復旧費!Print_Area</vt:lpstr>
      <vt:lpstr>●財政力附表!Print_Area</vt:lpstr>
      <vt:lpstr>●地域振興費・その１!Print_Area</vt:lpstr>
      <vt:lpstr>'●地域振興費・その２ '!Print_Area</vt:lpstr>
      <vt:lpstr>●地域振興費・その３!Print_Area</vt:lpstr>
      <vt:lpstr>●注!Print_Area</vt:lpstr>
      <vt:lpstr>●道路橋りょう費!Print_Area</vt:lpstr>
      <vt:lpstr>'●農業行政費(1)'!Print_Area</vt:lpstr>
      <vt:lpstr>'●農業行政費(2)'!Print_Area</vt:lpstr>
      <vt:lpstr>●標準財政規模!Print_Area</vt:lpstr>
      <vt:lpstr>'●附表１（財政力補正係数）'!Print_Area</vt:lpstr>
      <vt:lpstr>'●附表２（新幹線割増）'!Print_Area</vt:lpstr>
      <vt:lpstr>'●附表３（財政力係数）'!Print_Area</vt:lpstr>
      <vt:lpstr>●林野行政費!Print_Area</vt:lpstr>
      <vt:lpstr>総括表!Print_Area</vt:lpstr>
      <vt:lpstr>●標準財政規模!Print_Titles</vt:lpstr>
      <vt:lpstr>'●附表１（財政力補正係数）'!三枚目</vt:lpstr>
      <vt:lpstr>'●附表２（新幹線割増）'!三枚目</vt:lpstr>
      <vt:lpstr>'●附表３（財政力係数）'!三枚目</vt:lpstr>
    </vt:vector>
  </TitlesOfParts>
  <Company>武井</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Administrator</cp:lastModifiedBy>
  <cp:lastPrinted>2017-03-29T06:51:38Z</cp:lastPrinted>
  <dcterms:created xsi:type="dcterms:W3CDTF">2006-04-22T12:59:30Z</dcterms:created>
  <dcterms:modified xsi:type="dcterms:W3CDTF">2017-06-20T09:18:37Z</dcterms:modified>
</cp:coreProperties>
</file>