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住民制度課G\4行政経営支援室\F所管事務\F022　行革調査（H23から）\H29見える化、比較可能な形\12_公表用\03_個票\"/>
    </mc:Choice>
  </mc:AlternateContent>
  <bookViews>
    <workbookView xWindow="0" yWindow="12" windowWidth="21840" windowHeight="9396" tabRatio="622"/>
  </bookViews>
  <sheets>
    <sheet name="調査票①" sheetId="15" r:id="rId1"/>
    <sheet name="調査票③ " sheetId="68" r:id="rId2"/>
    <sheet name="調査票④ " sheetId="69" r:id="rId3"/>
    <sheet name="仙台市" sheetId="51" state="hidden" r:id="rId4"/>
    <sheet name="さいたま市" sheetId="52" state="hidden" r:id="rId5"/>
    <sheet name="千葉市" sheetId="53" state="hidden" r:id="rId6"/>
    <sheet name="横浜市" sheetId="54" state="hidden" r:id="rId7"/>
    <sheet name="川崎市" sheetId="55" state="hidden" r:id="rId8"/>
    <sheet name="相模原市" sheetId="56" state="hidden" r:id="rId9"/>
    <sheet name="新潟市" sheetId="57" state="hidden" r:id="rId10"/>
    <sheet name="静岡市" sheetId="58" state="hidden" r:id="rId11"/>
    <sheet name="浜松市" sheetId="59" state="hidden" r:id="rId12"/>
    <sheet name="名古屋市" sheetId="60" state="hidden" r:id="rId13"/>
    <sheet name="京都市" sheetId="61" state="hidden" r:id="rId14"/>
    <sheet name="大阪市" sheetId="41" state="hidden" r:id="rId15"/>
    <sheet name="堺市" sheetId="62" state="hidden" r:id="rId16"/>
    <sheet name="神戸市" sheetId="63" state="hidden" r:id="rId17"/>
    <sheet name="岡山市" sheetId="64" state="hidden" r:id="rId18"/>
    <sheet name="広島市" sheetId="65" state="hidden" r:id="rId19"/>
    <sheet name="北九州市" sheetId="66" state="hidden" r:id="rId20"/>
    <sheet name="福岡市" sheetId="67" state="hidden" r:id="rId21"/>
    <sheet name="熊本市" sheetId="49" state="hidden" r:id="rId22"/>
  </sheets>
  <definedNames>
    <definedName name="_xlnm._FilterDatabase" localSheetId="0" hidden="1">調査票①!$A$7:$HQ$30</definedName>
    <definedName name="_xlnm._FilterDatabase" localSheetId="1" hidden="1">'調査票③ '!$A$9:$CI$36</definedName>
    <definedName name="_xlnm._FilterDatabase" localSheetId="2" hidden="1">'調査票④ '!$A$5:$CJ$27</definedName>
    <definedName name="_xlnm.Criteria" localSheetId="4">さいたま市!#REF!</definedName>
    <definedName name="_xlnm.Criteria" localSheetId="6">横浜市!#REF!</definedName>
    <definedName name="_xlnm.Criteria" localSheetId="17">岡山市!#REF!</definedName>
    <definedName name="_xlnm.Criteria" localSheetId="13">京都市!#REF!</definedName>
    <definedName name="_xlnm.Criteria" localSheetId="21">熊本市!#REF!</definedName>
    <definedName name="_xlnm.Criteria" localSheetId="18">広島市!#REF!</definedName>
    <definedName name="_xlnm.Criteria" localSheetId="15">堺市!#REF!</definedName>
    <definedName name="_xlnm.Criteria" localSheetId="9">新潟市!#REF!</definedName>
    <definedName name="_xlnm.Criteria" localSheetId="16">神戸市!#REF!</definedName>
    <definedName name="_xlnm.Criteria" localSheetId="10">静岡市!#REF!</definedName>
    <definedName name="_xlnm.Criteria" localSheetId="3">仙台市!#REF!</definedName>
    <definedName name="_xlnm.Criteria" localSheetId="5">千葉市!#REF!</definedName>
    <definedName name="_xlnm.Criteria" localSheetId="7">川崎市!#REF!</definedName>
    <definedName name="_xlnm.Criteria" localSheetId="8">相模原市!#REF!</definedName>
    <definedName name="_xlnm.Criteria" localSheetId="14">大阪市!#REF!</definedName>
    <definedName name="_xlnm.Criteria" localSheetId="11">浜松市!#REF!</definedName>
    <definedName name="_xlnm.Criteria" localSheetId="20">福岡市!#REF!</definedName>
    <definedName name="_xlnm.Criteria" localSheetId="19">北九州市!#REF!</definedName>
    <definedName name="_xlnm.Criteria" localSheetId="12">名古屋市!#REF!</definedName>
    <definedName name="_xlnm.Print_Area" localSheetId="4">さいたま市!$B$2:$EU$113</definedName>
    <definedName name="_xlnm.Print_Area" localSheetId="6">横浜市!$B$2:$EU$113</definedName>
    <definedName name="_xlnm.Print_Area" localSheetId="17">岡山市!$B$2:$EU$113</definedName>
    <definedName name="_xlnm.Print_Area" localSheetId="13">京都市!$B$2:$EU$113</definedName>
    <definedName name="_xlnm.Print_Area" localSheetId="21">熊本市!$B$2:$EU$113</definedName>
    <definedName name="_xlnm.Print_Area" localSheetId="18">広島市!$B$2:$EU$113</definedName>
    <definedName name="_xlnm.Print_Area" localSheetId="15">堺市!$B$2:$EU$113</definedName>
    <definedName name="_xlnm.Print_Area" localSheetId="9">新潟市!$B$2:$EU$113</definedName>
    <definedName name="_xlnm.Print_Area" localSheetId="16">神戸市!$B$2:$EU$113</definedName>
    <definedName name="_xlnm.Print_Area" localSheetId="10">静岡市!$B$2:$EU$113</definedName>
    <definedName name="_xlnm.Print_Area" localSheetId="3">仙台市!$B$2:$EU$113</definedName>
    <definedName name="_xlnm.Print_Area" localSheetId="5">千葉市!$B$2:$EU$113</definedName>
    <definedName name="_xlnm.Print_Area" localSheetId="7">川崎市!$B$2:$EU$113</definedName>
    <definedName name="_xlnm.Print_Area" localSheetId="8">相模原市!$B$2:$EU$113</definedName>
    <definedName name="_xlnm.Print_Area" localSheetId="14">大阪市!$B$2:$EU$113</definedName>
    <definedName name="_xlnm.Print_Area" localSheetId="0">調査票①!$A$1:$HR$29</definedName>
    <definedName name="_xlnm.Print_Area" localSheetId="1">'調査票③ '!$A$1:$CI$36</definedName>
    <definedName name="_xlnm.Print_Area" localSheetId="2">'調査票④ '!$A$1:$AG$50</definedName>
    <definedName name="_xlnm.Print_Area" localSheetId="11">浜松市!$B$2:$EU$113</definedName>
    <definedName name="_xlnm.Print_Area" localSheetId="20">福岡市!$B$2:$EU$113</definedName>
    <definedName name="_xlnm.Print_Area" localSheetId="19">北九州市!$B$2:$EU$113</definedName>
    <definedName name="_xlnm.Print_Area" localSheetId="12">名古屋市!$B$2:$EU$113</definedName>
    <definedName name="_xlnm.Print_Titles" localSheetId="1">'調査票③ '!$A:$B,'調査票③ '!$3:$8</definedName>
    <definedName name="事例項目" localSheetId="2">#REF!</definedName>
    <definedName name="事例項目">#REF!</definedName>
  </definedNames>
  <calcPr calcId="152511"/>
</workbook>
</file>

<file path=xl/calcChain.xml><?xml version="1.0" encoding="utf-8"?>
<calcChain xmlns="http://schemas.openxmlformats.org/spreadsheetml/2006/main">
  <c r="BA28" i="15" l="1"/>
  <c r="AZ28" i="15"/>
  <c r="GK28" i="15" l="1"/>
  <c r="GK29" i="15" s="1"/>
  <c r="HK28" i="15" l="1"/>
  <c r="HI28" i="15"/>
  <c r="HF28" i="15"/>
  <c r="HC28" i="15"/>
  <c r="HQ28" i="15"/>
  <c r="HQ29" i="15" s="1"/>
  <c r="HP28" i="15"/>
  <c r="HP29" i="15" s="1"/>
  <c r="HN28" i="15"/>
  <c r="HN29" i="15" s="1"/>
  <c r="HM28" i="15"/>
  <c r="HM29" i="15" s="1"/>
  <c r="GP28" i="15" l="1"/>
  <c r="GR28" i="15"/>
  <c r="S28" i="15"/>
  <c r="H28" i="15"/>
  <c r="G28" i="15"/>
  <c r="G29" i="15" l="1"/>
  <c r="K28" i="15" l="1"/>
  <c r="J28" i="15"/>
  <c r="J29" i="15" l="1"/>
  <c r="BU28" i="15" l="1"/>
  <c r="M28" i="15"/>
  <c r="U105" i="51" l="1"/>
  <c r="AJ101" i="51"/>
  <c r="AM97" i="51"/>
  <c r="O95" i="51"/>
  <c r="AM91" i="51"/>
  <c r="L89" i="51"/>
  <c r="AM81" i="51"/>
  <c r="DL71" i="51"/>
  <c r="U69" i="51"/>
  <c r="AM65" i="51"/>
  <c r="DL64" i="51"/>
  <c r="DU62" i="51"/>
  <c r="N39" i="51"/>
  <c r="DJ19" i="51"/>
  <c r="HT28" i="15"/>
  <c r="CM36" i="51"/>
  <c r="AJ107" i="51"/>
  <c r="R85" i="51"/>
  <c r="L79" i="51"/>
  <c r="AJ75" i="51"/>
  <c r="N49" i="51"/>
  <c r="R27" i="51"/>
  <c r="AM103" i="54"/>
  <c r="U101" i="54"/>
  <c r="ID6" i="15"/>
  <c r="IC6" i="15"/>
  <c r="IB6" i="15"/>
  <c r="IA6" i="15"/>
  <c r="HZ6" i="15"/>
  <c r="HY6" i="15"/>
  <c r="HX6" i="15"/>
  <c r="HW6" i="15"/>
  <c r="HV6" i="15"/>
  <c r="HU6" i="15"/>
  <c r="N28" i="15" l="1"/>
  <c r="M29" i="15" s="1"/>
  <c r="V28" i="15"/>
  <c r="Z28" i="15"/>
  <c r="N25" i="53"/>
  <c r="CM36" i="53"/>
  <c r="R43" i="53"/>
  <c r="DU62" i="53"/>
  <c r="EG64" i="53"/>
  <c r="U69" i="53"/>
  <c r="L75" i="53"/>
  <c r="R81" i="53"/>
  <c r="U87" i="53"/>
  <c r="O97" i="53"/>
  <c r="L107" i="53"/>
  <c r="R37" i="54"/>
  <c r="EA62" i="54"/>
  <c r="AM69" i="54"/>
  <c r="R79" i="54"/>
  <c r="R89" i="54"/>
  <c r="O99" i="54"/>
  <c r="W28" i="15"/>
  <c r="AE28" i="15"/>
  <c r="AI28" i="15"/>
  <c r="AQ28" i="15"/>
  <c r="AU28" i="15"/>
  <c r="BC28" i="15"/>
  <c r="BG28" i="15"/>
  <c r="BO28" i="15"/>
  <c r="BS28" i="15"/>
  <c r="CA28" i="15"/>
  <c r="CE28" i="15"/>
  <c r="CM28" i="15"/>
  <c r="CQ28" i="15"/>
  <c r="CY28" i="15"/>
  <c r="DC28" i="15"/>
  <c r="DK28" i="15"/>
  <c r="DO28" i="15"/>
  <c r="DW28" i="15"/>
  <c r="EA28" i="15"/>
  <c r="EI28" i="15"/>
  <c r="EM28" i="15"/>
  <c r="EU28" i="15"/>
  <c r="EY28" i="15"/>
  <c r="FG28" i="15"/>
  <c r="FK28" i="15"/>
  <c r="FS28" i="15"/>
  <c r="FW28" i="15"/>
  <c r="GE28" i="15"/>
  <c r="GI28" i="15"/>
  <c r="GM28" i="15"/>
  <c r="GM29" i="15" s="1"/>
  <c r="GQ28" i="15"/>
  <c r="GQ29" i="15" s="1"/>
  <c r="GU28" i="15"/>
  <c r="GY28" i="15"/>
  <c r="R21" i="51"/>
  <c r="R29" i="51"/>
  <c r="DB38" i="51"/>
  <c r="R41" i="51"/>
  <c r="N51" i="51"/>
  <c r="ED62" i="51"/>
  <c r="EA64" i="51"/>
  <c r="O67" i="51"/>
  <c r="CM69" i="51"/>
  <c r="R73" i="51"/>
  <c r="CM75" i="51"/>
  <c r="U79" i="51"/>
  <c r="L83" i="51"/>
  <c r="AJ85" i="51"/>
  <c r="U89" i="51"/>
  <c r="EG91" i="51"/>
  <c r="U95" i="51"/>
  <c r="R99" i="51"/>
  <c r="O103" i="51"/>
  <c r="AM105" i="51"/>
  <c r="AA11" i="53"/>
  <c r="DI25" i="53"/>
  <c r="DF38" i="53"/>
  <c r="N47" i="53"/>
  <c r="EG62" i="53"/>
  <c r="U65" i="53"/>
  <c r="DL69" i="53"/>
  <c r="CM75" i="53"/>
  <c r="DD81" i="53"/>
  <c r="AJ89" i="53"/>
  <c r="U99" i="53"/>
  <c r="CM19" i="54"/>
  <c r="ED38" i="54"/>
  <c r="AM63" i="54"/>
  <c r="AM71" i="54"/>
  <c r="AJ81" i="54"/>
  <c r="AJ91" i="54"/>
  <c r="AH28" i="15"/>
  <c r="AH29" i="15" s="1"/>
  <c r="AL28" i="15"/>
  <c r="AT28" i="15"/>
  <c r="AT29" i="15" s="1"/>
  <c r="AX28" i="15"/>
  <c r="BJ28" i="15"/>
  <c r="BV28" i="15"/>
  <c r="BW28" i="15" s="1"/>
  <c r="CH28" i="15"/>
  <c r="CT28" i="15"/>
  <c r="DF28" i="15"/>
  <c r="DR28" i="15"/>
  <c r="ED28" i="15"/>
  <c r="EP28" i="15"/>
  <c r="FB28" i="15"/>
  <c r="FN28" i="15"/>
  <c r="FZ28" i="15"/>
  <c r="GP29" i="15"/>
  <c r="GT28" i="15"/>
  <c r="GX28" i="15"/>
  <c r="HB28" i="15"/>
  <c r="D28" i="15"/>
  <c r="P28" i="15"/>
  <c r="T28" i="15"/>
  <c r="S29" i="15" s="1"/>
  <c r="AB28" i="15"/>
  <c r="AF28" i="15"/>
  <c r="AN28" i="15"/>
  <c r="AR28" i="15"/>
  <c r="BD28" i="15"/>
  <c r="BP28" i="15"/>
  <c r="CB28" i="15"/>
  <c r="CN28" i="15"/>
  <c r="CZ28" i="15"/>
  <c r="DL28" i="15"/>
  <c r="DX28" i="15"/>
  <c r="EJ28" i="15"/>
  <c r="EV28" i="15"/>
  <c r="FH28" i="15"/>
  <c r="FT28" i="15"/>
  <c r="GF28" i="15"/>
  <c r="GN28" i="15"/>
  <c r="GN29" i="15" s="1"/>
  <c r="GZ28" i="15"/>
  <c r="R23" i="51"/>
  <c r="N33" i="51"/>
  <c r="DN38" i="51"/>
  <c r="R43" i="51"/>
  <c r="R53" i="51"/>
  <c r="O63" i="51"/>
  <c r="EG64" i="51"/>
  <c r="AJ67" i="51"/>
  <c r="O71" i="51"/>
  <c r="AJ73" i="51"/>
  <c r="O77" i="51"/>
  <c r="L81" i="51"/>
  <c r="R83" i="51"/>
  <c r="O87" i="51"/>
  <c r="L91" i="51"/>
  <c r="O93" i="51"/>
  <c r="L97" i="51"/>
  <c r="AM99" i="51"/>
  <c r="U103" i="51"/>
  <c r="EI105" i="51"/>
  <c r="EG19" i="53"/>
  <c r="R29" i="53"/>
  <c r="DV38" i="53"/>
  <c r="N51" i="53"/>
  <c r="U63" i="53"/>
  <c r="O67" i="53"/>
  <c r="U71" i="53"/>
  <c r="U77" i="53"/>
  <c r="AJ83" i="53"/>
  <c r="CM91" i="53"/>
  <c r="AM101" i="53"/>
  <c r="R25" i="54"/>
  <c r="R45" i="54"/>
  <c r="O65" i="54"/>
  <c r="L75" i="54"/>
  <c r="AJ83" i="54"/>
  <c r="U93" i="54"/>
  <c r="AM107" i="54"/>
  <c r="O107" i="54"/>
  <c r="CL105" i="54"/>
  <c r="R105" i="54"/>
  <c r="AJ103" i="54"/>
  <c r="L103" i="54"/>
  <c r="R101" i="54"/>
  <c r="AJ99" i="54"/>
  <c r="L99" i="54"/>
  <c r="R97" i="54"/>
  <c r="AJ95" i="54"/>
  <c r="L95" i="54"/>
  <c r="R93" i="54"/>
  <c r="DL91" i="54"/>
  <c r="U91" i="54"/>
  <c r="AM89" i="54"/>
  <c r="O89" i="54"/>
  <c r="U87" i="54"/>
  <c r="AM85" i="54"/>
  <c r="O85" i="54"/>
  <c r="U83" i="54"/>
  <c r="DD81" i="54"/>
  <c r="U81" i="54"/>
  <c r="AM79" i="54"/>
  <c r="O79" i="54"/>
  <c r="U77" i="54"/>
  <c r="DD75" i="54"/>
  <c r="U75" i="54"/>
  <c r="AM73" i="54"/>
  <c r="O73" i="54"/>
  <c r="AJ71" i="54"/>
  <c r="L71" i="54"/>
  <c r="AJ69" i="54"/>
  <c r="L69" i="54"/>
  <c r="R67" i="54"/>
  <c r="AJ65" i="54"/>
  <c r="L65" i="54"/>
  <c r="DX64" i="54"/>
  <c r="AJ63" i="54"/>
  <c r="L63" i="54"/>
  <c r="DX62" i="54"/>
  <c r="DH53" i="54"/>
  <c r="R51" i="54"/>
  <c r="R47" i="54"/>
  <c r="N45" i="54"/>
  <c r="N41" i="54"/>
  <c r="DZ38" i="54"/>
  <c r="DJ38" i="54"/>
  <c r="N37" i="54"/>
  <c r="N35" i="54"/>
  <c r="N31" i="54"/>
  <c r="N27" i="54"/>
  <c r="N25" i="54"/>
  <c r="N21" i="54"/>
  <c r="AA11" i="54"/>
  <c r="U107" i="53"/>
  <c r="EI105" i="53"/>
  <c r="AJ105" i="53"/>
  <c r="L105" i="53"/>
  <c r="R103" i="53"/>
  <c r="AJ101" i="53"/>
  <c r="L101" i="53"/>
  <c r="R99" i="53"/>
  <c r="AJ97" i="53"/>
  <c r="L97" i="53"/>
  <c r="R95" i="53"/>
  <c r="AJ93" i="53"/>
  <c r="L93" i="53"/>
  <c r="AM91" i="53"/>
  <c r="O91" i="53"/>
  <c r="U89" i="53"/>
  <c r="AM87" i="53"/>
  <c r="O87" i="53"/>
  <c r="U85" i="53"/>
  <c r="AM83" i="53"/>
  <c r="O83" i="53"/>
  <c r="AM81" i="53"/>
  <c r="O81" i="53"/>
  <c r="U79" i="53"/>
  <c r="AM77" i="53"/>
  <c r="O77" i="53"/>
  <c r="AM75" i="53"/>
  <c r="O75" i="53"/>
  <c r="U73" i="53"/>
  <c r="DL71" i="53"/>
  <c r="U107" i="54"/>
  <c r="EI105" i="54"/>
  <c r="AJ105" i="54"/>
  <c r="L105" i="54"/>
  <c r="R103" i="54"/>
  <c r="AJ101" i="54"/>
  <c r="L101" i="54"/>
  <c r="R99" i="54"/>
  <c r="AJ97" i="54"/>
  <c r="L97" i="54"/>
  <c r="R95" i="54"/>
  <c r="AJ93" i="54"/>
  <c r="L93" i="54"/>
  <c r="AM91" i="54"/>
  <c r="O91" i="54"/>
  <c r="U89" i="54"/>
  <c r="AM87" i="54"/>
  <c r="O87" i="54"/>
  <c r="U85" i="54"/>
  <c r="AM83" i="54"/>
  <c r="O83" i="54"/>
  <c r="AM81" i="54"/>
  <c r="O81" i="54"/>
  <c r="U79" i="54"/>
  <c r="AM77" i="54"/>
  <c r="O77" i="54"/>
  <c r="AM75" i="54"/>
  <c r="O75" i="54"/>
  <c r="U73" i="54"/>
  <c r="DL71" i="54"/>
  <c r="R71" i="54"/>
  <c r="CM69" i="54"/>
  <c r="R69" i="54"/>
  <c r="AJ67" i="54"/>
  <c r="L67" i="54"/>
  <c r="R65" i="54"/>
  <c r="ED64" i="54"/>
  <c r="DL64" i="54"/>
  <c r="R63" i="54"/>
  <c r="ED62" i="54"/>
  <c r="DL62" i="54"/>
  <c r="R53" i="54"/>
  <c r="R49" i="54"/>
  <c r="CM45" i="54"/>
  <c r="N43" i="54"/>
  <c r="N39" i="54"/>
  <c r="DR38" i="54"/>
  <c r="DB38" i="54"/>
  <c r="CC36" i="54"/>
  <c r="N33" i="54"/>
  <c r="N29" i="54"/>
  <c r="CM25" i="54"/>
  <c r="N23" i="54"/>
  <c r="DJ19" i="54"/>
  <c r="AM107" i="53"/>
  <c r="O107" i="53"/>
  <c r="CL105" i="53"/>
  <c r="R105" i="53"/>
  <c r="AJ103" i="53"/>
  <c r="L103" i="53"/>
  <c r="R101" i="53"/>
  <c r="AJ99" i="53"/>
  <c r="L99" i="53"/>
  <c r="R97" i="53"/>
  <c r="AJ95" i="53"/>
  <c r="L95" i="53"/>
  <c r="R93" i="53"/>
  <c r="DL91" i="53"/>
  <c r="U91" i="53"/>
  <c r="AM89" i="53"/>
  <c r="O89" i="53"/>
  <c r="AJ107" i="54"/>
  <c r="AM105" i="54"/>
  <c r="U103" i="54"/>
  <c r="O101" i="54"/>
  <c r="AM97" i="54"/>
  <c r="U95" i="54"/>
  <c r="O93" i="54"/>
  <c r="R91" i="54"/>
  <c r="L89" i="54"/>
  <c r="AJ85" i="54"/>
  <c r="R83" i="54"/>
  <c r="R81" i="54"/>
  <c r="L79" i="54"/>
  <c r="CM75" i="54"/>
  <c r="AJ73" i="54"/>
  <c r="U71" i="54"/>
  <c r="U69" i="54"/>
  <c r="O67" i="54"/>
  <c r="EG64" i="54"/>
  <c r="U63" i="54"/>
  <c r="DU62" i="54"/>
  <c r="N51" i="54"/>
  <c r="R43" i="54"/>
  <c r="DV38" i="54"/>
  <c r="CM36" i="54"/>
  <c r="R29" i="54"/>
  <c r="R23" i="54"/>
  <c r="N11" i="54"/>
  <c r="DL105" i="53"/>
  <c r="AM103" i="53"/>
  <c r="U101" i="53"/>
  <c r="O99" i="53"/>
  <c r="AM95" i="53"/>
  <c r="U93" i="53"/>
  <c r="AJ91" i="53"/>
  <c r="R89" i="53"/>
  <c r="R87" i="53"/>
  <c r="R85" i="53"/>
  <c r="U83" i="53"/>
  <c r="CM81" i="53"/>
  <c r="L81" i="53"/>
  <c r="O79" i="53"/>
  <c r="R77" i="53"/>
  <c r="AJ75" i="53"/>
  <c r="AM73" i="53"/>
  <c r="L73" i="53"/>
  <c r="R71" i="53"/>
  <c r="CM69" i="53"/>
  <c r="R69" i="53"/>
  <c r="AJ67" i="53"/>
  <c r="L67" i="53"/>
  <c r="R65" i="53"/>
  <c r="ED64" i="53"/>
  <c r="DL64" i="53"/>
  <c r="R63" i="53"/>
  <c r="ED62" i="53"/>
  <c r="DL62" i="53"/>
  <c r="R53" i="53"/>
  <c r="R49" i="53"/>
  <c r="CM45" i="53"/>
  <c r="N43" i="53"/>
  <c r="N39" i="53"/>
  <c r="DR38" i="53"/>
  <c r="DB38" i="53"/>
  <c r="CC36" i="53"/>
  <c r="N33" i="53"/>
  <c r="N29" i="53"/>
  <c r="CM25" i="53"/>
  <c r="N23" i="53"/>
  <c r="DJ19" i="53"/>
  <c r="AM107" i="51"/>
  <c r="O107" i="51"/>
  <c r="CL105" i="51"/>
  <c r="R105" i="51"/>
  <c r="AJ103" i="51"/>
  <c r="L103" i="51"/>
  <c r="R101" i="51"/>
  <c r="AJ99" i="51"/>
  <c r="L99" i="51"/>
  <c r="R97" i="51"/>
  <c r="AJ95" i="51"/>
  <c r="L95" i="51"/>
  <c r="R93" i="51"/>
  <c r="DL91" i="51"/>
  <c r="U91" i="51"/>
  <c r="AM89" i="51"/>
  <c r="O89" i="51"/>
  <c r="U87" i="51"/>
  <c r="AM85" i="51"/>
  <c r="O85" i="51"/>
  <c r="U83" i="51"/>
  <c r="DD81" i="51"/>
  <c r="U81" i="51"/>
  <c r="AM79" i="51"/>
  <c r="O79" i="51"/>
  <c r="U77" i="51"/>
  <c r="DD75" i="51"/>
  <c r="U75" i="51"/>
  <c r="AM73" i="51"/>
  <c r="O73" i="51"/>
  <c r="AJ71" i="51"/>
  <c r="L71" i="51"/>
  <c r="AJ69" i="51"/>
  <c r="L69" i="51"/>
  <c r="R67" i="51"/>
  <c r="AJ65" i="51"/>
  <c r="L65" i="51"/>
  <c r="DX64" i="51"/>
  <c r="AJ63" i="51"/>
  <c r="L63" i="51"/>
  <c r="DX62" i="51"/>
  <c r="DH53" i="51"/>
  <c r="R51" i="51"/>
  <c r="R47" i="51"/>
  <c r="N45" i="51"/>
  <c r="N41" i="51"/>
  <c r="DZ38" i="51"/>
  <c r="DJ38" i="51"/>
  <c r="N37" i="51"/>
  <c r="N35" i="51"/>
  <c r="N31" i="51"/>
  <c r="N27" i="51"/>
  <c r="N25" i="51"/>
  <c r="N21" i="51"/>
  <c r="AA11" i="51"/>
  <c r="L107" i="54"/>
  <c r="O105" i="54"/>
  <c r="AM101" i="54"/>
  <c r="U99" i="54"/>
  <c r="O97" i="54"/>
  <c r="AM93" i="54"/>
  <c r="CM91" i="54"/>
  <c r="AJ89" i="54"/>
  <c r="R87" i="54"/>
  <c r="L85" i="54"/>
  <c r="CM81" i="54"/>
  <c r="AJ79" i="54"/>
  <c r="R77" i="54"/>
  <c r="R75" i="54"/>
  <c r="L73" i="54"/>
  <c r="DL69" i="54"/>
  <c r="AM67" i="54"/>
  <c r="U65" i="54"/>
  <c r="DU64" i="54"/>
  <c r="EG62" i="54"/>
  <c r="CN53" i="54"/>
  <c r="N47" i="54"/>
  <c r="R39" i="54"/>
  <c r="DF38" i="54"/>
  <c r="R33" i="54"/>
  <c r="DI25" i="54"/>
  <c r="EG19" i="54"/>
  <c r="R107" i="53"/>
  <c r="U105" i="53"/>
  <c r="O103" i="53"/>
  <c r="AM99" i="53"/>
  <c r="U97" i="53"/>
  <c r="O95" i="53"/>
  <c r="EG91" i="53"/>
  <c r="L91" i="53"/>
  <c r="AJ87" i="53"/>
  <c r="AM85" i="53"/>
  <c r="L85" i="53"/>
  <c r="L83" i="53"/>
  <c r="U81" i="53"/>
  <c r="AJ79" i="53"/>
  <c r="AJ77" i="53"/>
  <c r="DD75" i="53"/>
  <c r="R75" i="53"/>
  <c r="R73" i="53"/>
  <c r="AJ71" i="53"/>
  <c r="L71" i="53"/>
  <c r="AJ69" i="53"/>
  <c r="L69" i="53"/>
  <c r="R67" i="53"/>
  <c r="AJ65" i="53"/>
  <c r="L65" i="53"/>
  <c r="DX64" i="53"/>
  <c r="AJ63" i="53"/>
  <c r="L63" i="53"/>
  <c r="DX62" i="53"/>
  <c r="DH53" i="53"/>
  <c r="R51" i="53"/>
  <c r="R47" i="53"/>
  <c r="N45" i="53"/>
  <c r="N41" i="53"/>
  <c r="DZ38" i="53"/>
  <c r="DJ38" i="53"/>
  <c r="N37" i="53"/>
  <c r="N35" i="53"/>
  <c r="N31" i="53"/>
  <c r="N27" i="53"/>
  <c r="R107" i="54"/>
  <c r="O103" i="54"/>
  <c r="U97" i="54"/>
  <c r="EG91" i="54"/>
  <c r="AJ87" i="54"/>
  <c r="L83" i="54"/>
  <c r="AJ77" i="54"/>
  <c r="R73" i="54"/>
  <c r="O69" i="54"/>
  <c r="EA64" i="54"/>
  <c r="CM62" i="54"/>
  <c r="R41" i="54"/>
  <c r="R35" i="54"/>
  <c r="R21" i="54"/>
  <c r="AM105" i="53"/>
  <c r="O101" i="53"/>
  <c r="U95" i="53"/>
  <c r="R91" i="53"/>
  <c r="L87" i="53"/>
  <c r="R83" i="53"/>
  <c r="AM79" i="53"/>
  <c r="L77" i="53"/>
  <c r="AJ73" i="53"/>
  <c r="O71" i="53"/>
  <c r="O69" i="53"/>
  <c r="AM65" i="53"/>
  <c r="EA64" i="53"/>
  <c r="O63" i="53"/>
  <c r="CM62" i="53"/>
  <c r="N49" i="53"/>
  <c r="R41" i="53"/>
  <c r="DN38" i="53"/>
  <c r="R35" i="53"/>
  <c r="R27" i="53"/>
  <c r="R23" i="53"/>
  <c r="CM19" i="53"/>
  <c r="U107" i="51"/>
  <c r="DL105" i="51"/>
  <c r="O105" i="51"/>
  <c r="R103" i="51"/>
  <c r="U101" i="51"/>
  <c r="U99" i="51"/>
  <c r="AJ97" i="51"/>
  <c r="AM95" i="51"/>
  <c r="AM93" i="51"/>
  <c r="L93" i="51"/>
  <c r="AJ91" i="51"/>
  <c r="AJ89" i="51"/>
  <c r="AM87" i="51"/>
  <c r="L87" i="51"/>
  <c r="L85" i="51"/>
  <c r="O83" i="51"/>
  <c r="AJ81" i="51"/>
  <c r="AJ79" i="51"/>
  <c r="AM77" i="51"/>
  <c r="L77" i="51"/>
  <c r="R75" i="51"/>
  <c r="U73" i="51"/>
  <c r="AM71" i="51"/>
  <c r="DL69" i="51"/>
  <c r="R69" i="51"/>
  <c r="U67" i="51"/>
  <c r="U65" i="51"/>
  <c r="ED64" i="51"/>
  <c r="AM63" i="51"/>
  <c r="EG62" i="51"/>
  <c r="DL62" i="51"/>
  <c r="N53" i="51"/>
  <c r="N47" i="51"/>
  <c r="N43" i="51"/>
  <c r="ED38" i="51"/>
  <c r="DF38" i="51"/>
  <c r="CC36" i="51"/>
  <c r="R31" i="51"/>
  <c r="DI25" i="51"/>
  <c r="N23" i="51"/>
  <c r="CM19" i="51"/>
  <c r="U105" i="54"/>
  <c r="AM99" i="54"/>
  <c r="O95" i="54"/>
  <c r="L91" i="54"/>
  <c r="R85" i="54"/>
  <c r="L81" i="54"/>
  <c r="AJ75" i="54"/>
  <c r="O71" i="54"/>
  <c r="AM65" i="54"/>
  <c r="O63" i="54"/>
  <c r="N49" i="54"/>
  <c r="DN38" i="54"/>
  <c r="R27" i="54"/>
  <c r="AJ107" i="53"/>
  <c r="U103" i="53"/>
  <c r="AM97" i="53"/>
  <c r="O93" i="53"/>
  <c r="L89" i="53"/>
  <c r="O85" i="53"/>
  <c r="AJ81" i="53"/>
  <c r="L79" i="53"/>
  <c r="U75" i="53"/>
  <c r="AM71" i="53"/>
  <c r="AM69" i="53"/>
  <c r="U67" i="53"/>
  <c r="O65" i="53"/>
  <c r="AM63" i="53"/>
  <c r="EA62" i="53"/>
  <c r="N53" i="53"/>
  <c r="R45" i="53"/>
  <c r="ED38" i="53"/>
  <c r="R37" i="53"/>
  <c r="R31" i="53"/>
  <c r="R25" i="53"/>
  <c r="N21" i="53"/>
  <c r="N11" i="53"/>
  <c r="L107" i="51"/>
  <c r="AJ105" i="51"/>
  <c r="AM103" i="51"/>
  <c r="AM101" i="51"/>
  <c r="L101" i="51"/>
  <c r="O99" i="51"/>
  <c r="O97" i="51"/>
  <c r="R95" i="51"/>
  <c r="U93" i="51"/>
  <c r="CM91" i="51"/>
  <c r="O91" i="51"/>
  <c r="R89" i="51"/>
  <c r="R87" i="51"/>
  <c r="U85" i="51"/>
  <c r="AJ83" i="51"/>
  <c r="CM81" i="51"/>
  <c r="O81" i="51"/>
  <c r="R79" i="51"/>
  <c r="R77" i="51"/>
  <c r="AM75" i="51"/>
  <c r="L75" i="51"/>
  <c r="L73" i="51"/>
  <c r="R71" i="51"/>
  <c r="AM69" i="51"/>
  <c r="AM67" i="51"/>
  <c r="L67" i="51"/>
  <c r="O65" i="51"/>
  <c r="DU64" i="51"/>
  <c r="R63" i="51"/>
  <c r="EA62" i="51"/>
  <c r="CN53" i="51"/>
  <c r="R49" i="51"/>
  <c r="R45" i="51"/>
  <c r="R39" i="51"/>
  <c r="DR38" i="51"/>
  <c r="R37" i="51"/>
  <c r="R33" i="51"/>
  <c r="N29" i="51"/>
  <c r="R25" i="51"/>
  <c r="EG19" i="51"/>
  <c r="E28" i="15"/>
  <c r="Q28" i="15"/>
  <c r="Y28" i="15"/>
  <c r="AC28" i="15"/>
  <c r="AK28" i="15"/>
  <c r="AO28" i="15"/>
  <c r="AW28" i="15"/>
  <c r="BI28" i="15"/>
  <c r="BM28" i="15"/>
  <c r="BY28" i="15"/>
  <c r="CG28" i="15"/>
  <c r="CK28" i="15"/>
  <c r="CS28" i="15"/>
  <c r="CW28" i="15"/>
  <c r="DE28" i="15"/>
  <c r="DI28" i="15"/>
  <c r="DQ28" i="15"/>
  <c r="DU28" i="15"/>
  <c r="EC28" i="15"/>
  <c r="EG28" i="15"/>
  <c r="EO28" i="15"/>
  <c r="ES28" i="15"/>
  <c r="FA28" i="15"/>
  <c r="FE28" i="15"/>
  <c r="FM28" i="15"/>
  <c r="FQ28" i="15"/>
  <c r="FY28" i="15"/>
  <c r="GC28" i="15"/>
  <c r="GO28" i="15"/>
  <c r="GO29" i="15" s="1"/>
  <c r="GS28" i="15"/>
  <c r="GW28" i="15"/>
  <c r="HA28" i="15"/>
  <c r="N11" i="51"/>
  <c r="CM25" i="51"/>
  <c r="R35" i="51"/>
  <c r="DV38" i="51"/>
  <c r="CM45" i="51"/>
  <c r="CM62" i="51"/>
  <c r="U63" i="51"/>
  <c r="R65" i="51"/>
  <c r="O69" i="51"/>
  <c r="U71" i="51"/>
  <c r="O75" i="51"/>
  <c r="AJ77" i="51"/>
  <c r="R81" i="51"/>
  <c r="AM83" i="51"/>
  <c r="AJ87" i="51"/>
  <c r="R91" i="51"/>
  <c r="AJ93" i="51"/>
  <c r="U97" i="51"/>
  <c r="O101" i="51"/>
  <c r="L105" i="51"/>
  <c r="R107" i="51"/>
  <c r="R21" i="53"/>
  <c r="R33" i="53"/>
  <c r="R39" i="53"/>
  <c r="CN53" i="53"/>
  <c r="DU64" i="53"/>
  <c r="AM67" i="53"/>
  <c r="O73" i="53"/>
  <c r="R79" i="53"/>
  <c r="AJ85" i="53"/>
  <c r="AM93" i="53"/>
  <c r="O105" i="53"/>
  <c r="R31" i="54"/>
  <c r="N53" i="54"/>
  <c r="U67" i="54"/>
  <c r="L77" i="54"/>
  <c r="L87" i="54"/>
  <c r="AM95" i="54"/>
  <c r="DL105" i="54"/>
  <c r="AM107" i="49"/>
  <c r="O107" i="49"/>
  <c r="CL105" i="49"/>
  <c r="R105" i="49"/>
  <c r="AJ103" i="49"/>
  <c r="L103" i="49"/>
  <c r="R101" i="49"/>
  <c r="AJ99" i="49"/>
  <c r="L99" i="49"/>
  <c r="R97" i="49"/>
  <c r="AJ95" i="49"/>
  <c r="L95" i="49"/>
  <c r="R93" i="49"/>
  <c r="DL91" i="49"/>
  <c r="U91" i="49"/>
  <c r="AM89" i="49"/>
  <c r="O89" i="49"/>
  <c r="U87" i="49"/>
  <c r="AM85" i="49"/>
  <c r="O85" i="49"/>
  <c r="U83" i="49"/>
  <c r="DD81" i="49"/>
  <c r="U81" i="49"/>
  <c r="AM79" i="49"/>
  <c r="O79" i="49"/>
  <c r="U77" i="49"/>
  <c r="DD75" i="49"/>
  <c r="U75" i="49"/>
  <c r="AM73" i="49"/>
  <c r="O73" i="49"/>
  <c r="AJ71" i="49"/>
  <c r="L71" i="49"/>
  <c r="AJ69" i="49"/>
  <c r="L69" i="49"/>
  <c r="R67" i="49"/>
  <c r="AJ65" i="49"/>
  <c r="L65" i="49"/>
  <c r="DX64" i="49"/>
  <c r="AJ63" i="49"/>
  <c r="L63" i="49"/>
  <c r="DX62" i="49"/>
  <c r="DH53" i="49"/>
  <c r="R51" i="49"/>
  <c r="R47" i="49"/>
  <c r="N45" i="49"/>
  <c r="N41" i="49"/>
  <c r="DZ38" i="49"/>
  <c r="DJ38" i="49"/>
  <c r="N37" i="49"/>
  <c r="N35" i="49"/>
  <c r="N31" i="49"/>
  <c r="N27" i="49"/>
  <c r="N25" i="49"/>
  <c r="N21" i="49"/>
  <c r="AA11" i="49"/>
  <c r="U107" i="67"/>
  <c r="EI105" i="67"/>
  <c r="AJ105" i="67"/>
  <c r="L105" i="67"/>
  <c r="R103" i="67"/>
  <c r="AJ101" i="67"/>
  <c r="L101" i="67"/>
  <c r="R99" i="67"/>
  <c r="AJ97" i="67"/>
  <c r="L97" i="67"/>
  <c r="R95" i="67"/>
  <c r="AJ93" i="67"/>
  <c r="L93" i="67"/>
  <c r="AM91" i="67"/>
  <c r="O91" i="67"/>
  <c r="U89" i="67"/>
  <c r="AM87" i="67"/>
  <c r="O87" i="67"/>
  <c r="U85" i="67"/>
  <c r="AM83" i="67"/>
  <c r="O83" i="67"/>
  <c r="AM81" i="67"/>
  <c r="O81" i="67"/>
  <c r="U79" i="67"/>
  <c r="AM77" i="67"/>
  <c r="O77" i="67"/>
  <c r="AM75" i="67"/>
  <c r="O75" i="67"/>
  <c r="U73" i="67"/>
  <c r="DL71" i="67"/>
  <c r="AJ107" i="49"/>
  <c r="L107" i="49"/>
  <c r="AM105" i="49"/>
  <c r="O105" i="49"/>
  <c r="U103" i="49"/>
  <c r="AM101" i="49"/>
  <c r="O101" i="49"/>
  <c r="U99" i="49"/>
  <c r="AM97" i="49"/>
  <c r="O97" i="49"/>
  <c r="U95" i="49"/>
  <c r="AM93" i="49"/>
  <c r="O93" i="49"/>
  <c r="CM91" i="49"/>
  <c r="R91" i="49"/>
  <c r="AJ89" i="49"/>
  <c r="L89" i="49"/>
  <c r="R87" i="49"/>
  <c r="AJ85" i="49"/>
  <c r="L85" i="49"/>
  <c r="R83" i="49"/>
  <c r="CM81" i="49"/>
  <c r="R81" i="49"/>
  <c r="AJ79" i="49"/>
  <c r="L79" i="49"/>
  <c r="R77" i="49"/>
  <c r="CM75" i="49"/>
  <c r="R75" i="49"/>
  <c r="AJ73" i="49"/>
  <c r="L73" i="49"/>
  <c r="U71" i="49"/>
  <c r="DL69" i="49"/>
  <c r="U69" i="49"/>
  <c r="AM67" i="49"/>
  <c r="O67" i="49"/>
  <c r="U65" i="49"/>
  <c r="EG64" i="49"/>
  <c r="DU64" i="49"/>
  <c r="U63" i="49"/>
  <c r="EG62" i="49"/>
  <c r="DU62" i="49"/>
  <c r="CN53" i="49"/>
  <c r="N51" i="49"/>
  <c r="N47" i="49"/>
  <c r="R43" i="49"/>
  <c r="R39" i="49"/>
  <c r="DV38" i="49"/>
  <c r="DF38" i="49"/>
  <c r="CM36" i="49"/>
  <c r="R33" i="49"/>
  <c r="R29" i="49"/>
  <c r="DI25" i="49"/>
  <c r="R23" i="49"/>
  <c r="EG19" i="49"/>
  <c r="N11" i="49"/>
  <c r="R107" i="67"/>
  <c r="DL105" i="67"/>
  <c r="U105" i="67"/>
  <c r="AM103" i="67"/>
  <c r="O103" i="67"/>
  <c r="U101" i="67"/>
  <c r="AM99" i="67"/>
  <c r="O99" i="67"/>
  <c r="U97" i="67"/>
  <c r="AM95" i="67"/>
  <c r="O95" i="67"/>
  <c r="U93" i="67"/>
  <c r="EG91" i="67"/>
  <c r="AJ91" i="67"/>
  <c r="L91" i="67"/>
  <c r="R89" i="67"/>
  <c r="AJ87" i="67"/>
  <c r="L87" i="67"/>
  <c r="R85" i="67"/>
  <c r="AJ83" i="67"/>
  <c r="L83" i="67"/>
  <c r="AJ81" i="67"/>
  <c r="L81" i="67"/>
  <c r="R79" i="67"/>
  <c r="AJ77" i="67"/>
  <c r="L77" i="67"/>
  <c r="AJ75" i="67"/>
  <c r="L75" i="67"/>
  <c r="R73" i="67"/>
  <c r="AM71" i="67"/>
  <c r="U107" i="49"/>
  <c r="EI105" i="49"/>
  <c r="AJ105" i="49"/>
  <c r="L105" i="49"/>
  <c r="R103" i="49"/>
  <c r="AJ101" i="49"/>
  <c r="L101" i="49"/>
  <c r="R99" i="49"/>
  <c r="AJ97" i="49"/>
  <c r="L97" i="49"/>
  <c r="R95" i="49"/>
  <c r="AJ93" i="49"/>
  <c r="L93" i="49"/>
  <c r="AM91" i="49"/>
  <c r="O91" i="49"/>
  <c r="U89" i="49"/>
  <c r="AM87" i="49"/>
  <c r="O87" i="49"/>
  <c r="U85" i="49"/>
  <c r="AM83" i="49"/>
  <c r="O83" i="49"/>
  <c r="AM81" i="49"/>
  <c r="O81" i="49"/>
  <c r="U79" i="49"/>
  <c r="AM77" i="49"/>
  <c r="O77" i="49"/>
  <c r="AM75" i="49"/>
  <c r="O75" i="49"/>
  <c r="U73" i="49"/>
  <c r="DL71" i="49"/>
  <c r="R71" i="49"/>
  <c r="CM69" i="49"/>
  <c r="R69" i="49"/>
  <c r="AJ67" i="49"/>
  <c r="L67" i="49"/>
  <c r="R65" i="49"/>
  <c r="ED64" i="49"/>
  <c r="DL64" i="49"/>
  <c r="R63" i="49"/>
  <c r="ED62" i="49"/>
  <c r="DL62" i="49"/>
  <c r="R53" i="49"/>
  <c r="R49" i="49"/>
  <c r="CM45" i="49"/>
  <c r="N43" i="49"/>
  <c r="N39" i="49"/>
  <c r="DR38" i="49"/>
  <c r="DB38" i="49"/>
  <c r="CC36" i="49"/>
  <c r="N33" i="49"/>
  <c r="N29" i="49"/>
  <c r="CM25" i="49"/>
  <c r="N23" i="49"/>
  <c r="DJ19" i="49"/>
  <c r="AM107" i="67"/>
  <c r="O107" i="67"/>
  <c r="CL105" i="67"/>
  <c r="R105" i="67"/>
  <c r="AJ103" i="67"/>
  <c r="L103" i="67"/>
  <c r="R101" i="67"/>
  <c r="AJ99" i="67"/>
  <c r="L99" i="67"/>
  <c r="R97" i="67"/>
  <c r="AJ95" i="67"/>
  <c r="L95" i="67"/>
  <c r="R93" i="67"/>
  <c r="DL91" i="67"/>
  <c r="U91" i="67"/>
  <c r="AM89" i="67"/>
  <c r="O89" i="67"/>
  <c r="U87" i="67"/>
  <c r="AM85" i="67"/>
  <c r="O85" i="67"/>
  <c r="U83" i="67"/>
  <c r="DD81" i="67"/>
  <c r="U81" i="67"/>
  <c r="AM79" i="67"/>
  <c r="O79" i="67"/>
  <c r="U77" i="67"/>
  <c r="DD75" i="67"/>
  <c r="U75" i="67"/>
  <c r="AM73" i="67"/>
  <c r="O73" i="67"/>
  <c r="R107" i="49"/>
  <c r="O103" i="49"/>
  <c r="U97" i="49"/>
  <c r="EG91" i="49"/>
  <c r="AJ87" i="49"/>
  <c r="L83" i="49"/>
  <c r="AJ77" i="49"/>
  <c r="R73" i="49"/>
  <c r="O69" i="49"/>
  <c r="EA64" i="49"/>
  <c r="CM62" i="49"/>
  <c r="R41" i="49"/>
  <c r="R35" i="49"/>
  <c r="R21" i="49"/>
  <c r="AM105" i="67"/>
  <c r="O101" i="67"/>
  <c r="U95" i="67"/>
  <c r="R91" i="67"/>
  <c r="AJ85" i="67"/>
  <c r="R81" i="67"/>
  <c r="CM75" i="67"/>
  <c r="AJ71" i="67"/>
  <c r="L71" i="67"/>
  <c r="AJ69" i="67"/>
  <c r="L69" i="67"/>
  <c r="R67" i="67"/>
  <c r="AJ65" i="67"/>
  <c r="L65" i="67"/>
  <c r="DX64" i="67"/>
  <c r="AJ63" i="67"/>
  <c r="L63" i="67"/>
  <c r="DX62" i="67"/>
  <c r="DH53" i="67"/>
  <c r="R51" i="67"/>
  <c r="R47" i="67"/>
  <c r="N45" i="67"/>
  <c r="N41" i="67"/>
  <c r="DZ38" i="67"/>
  <c r="DJ38" i="67"/>
  <c r="N37" i="67"/>
  <c r="N35" i="67"/>
  <c r="N31" i="67"/>
  <c r="N27" i="67"/>
  <c r="N25" i="67"/>
  <c r="N21" i="67"/>
  <c r="AA11" i="67"/>
  <c r="U107" i="66"/>
  <c r="EI105" i="66"/>
  <c r="AJ105" i="66"/>
  <c r="L105" i="66"/>
  <c r="R103" i="66"/>
  <c r="AJ101" i="66"/>
  <c r="L101" i="66"/>
  <c r="R99" i="66"/>
  <c r="AJ97" i="66"/>
  <c r="L97" i="66"/>
  <c r="R95" i="66"/>
  <c r="AJ93" i="66"/>
  <c r="L93" i="66"/>
  <c r="AM91" i="66"/>
  <c r="O91" i="66"/>
  <c r="U89" i="66"/>
  <c r="AM87" i="66"/>
  <c r="O87" i="66"/>
  <c r="U85" i="66"/>
  <c r="AM83" i="66"/>
  <c r="O83" i="66"/>
  <c r="AM81" i="66"/>
  <c r="O81" i="66"/>
  <c r="U79" i="66"/>
  <c r="AM77" i="66"/>
  <c r="O77" i="66"/>
  <c r="AM75" i="66"/>
  <c r="O75" i="66"/>
  <c r="U73" i="66"/>
  <c r="DL71" i="66"/>
  <c r="R71" i="66"/>
  <c r="CM69" i="66"/>
  <c r="R69" i="66"/>
  <c r="AJ67" i="66"/>
  <c r="L67" i="66"/>
  <c r="R65" i="66"/>
  <c r="ED64" i="66"/>
  <c r="DL64" i="66"/>
  <c r="R63" i="66"/>
  <c r="DL105" i="49"/>
  <c r="U101" i="49"/>
  <c r="AM95" i="49"/>
  <c r="AJ91" i="49"/>
  <c r="L87" i="49"/>
  <c r="AJ81" i="49"/>
  <c r="L77" i="49"/>
  <c r="AM71" i="49"/>
  <c r="U67" i="49"/>
  <c r="AM63" i="49"/>
  <c r="N53" i="49"/>
  <c r="ED38" i="49"/>
  <c r="R31" i="49"/>
  <c r="CM19" i="49"/>
  <c r="O105" i="67"/>
  <c r="U99" i="67"/>
  <c r="AM93" i="67"/>
  <c r="AJ89" i="67"/>
  <c r="L85" i="67"/>
  <c r="AJ79" i="67"/>
  <c r="R75" i="67"/>
  <c r="U71" i="67"/>
  <c r="DL69" i="67"/>
  <c r="U69" i="67"/>
  <c r="AM67" i="67"/>
  <c r="O67" i="67"/>
  <c r="U65" i="67"/>
  <c r="EG64" i="67"/>
  <c r="DU64" i="67"/>
  <c r="U63" i="67"/>
  <c r="EG62" i="67"/>
  <c r="DU62" i="67"/>
  <c r="CN53" i="67"/>
  <c r="N51" i="67"/>
  <c r="N47" i="67"/>
  <c r="R43" i="67"/>
  <c r="R39" i="67"/>
  <c r="DV38" i="67"/>
  <c r="DF38" i="67"/>
  <c r="CM36" i="67"/>
  <c r="R33" i="67"/>
  <c r="R29" i="67"/>
  <c r="DI25" i="67"/>
  <c r="R23" i="67"/>
  <c r="EG19" i="67"/>
  <c r="N11" i="67"/>
  <c r="R107" i="66"/>
  <c r="DL105" i="66"/>
  <c r="U105" i="66"/>
  <c r="AM103" i="66"/>
  <c r="O103" i="66"/>
  <c r="U101" i="66"/>
  <c r="AM99" i="66"/>
  <c r="O99" i="66"/>
  <c r="U97" i="66"/>
  <c r="AM95" i="66"/>
  <c r="O95" i="66"/>
  <c r="U93" i="66"/>
  <c r="EG91" i="66"/>
  <c r="AJ91" i="66"/>
  <c r="L91" i="66"/>
  <c r="R89" i="66"/>
  <c r="AJ87" i="66"/>
  <c r="L87" i="66"/>
  <c r="R85" i="66"/>
  <c r="AJ83" i="66"/>
  <c r="L83" i="66"/>
  <c r="AJ81" i="66"/>
  <c r="L81" i="66"/>
  <c r="R79" i="66"/>
  <c r="AJ77" i="66"/>
  <c r="L77" i="66"/>
  <c r="AJ75" i="66"/>
  <c r="L75" i="66"/>
  <c r="R73" i="66"/>
  <c r="AM71" i="66"/>
  <c r="O71" i="66"/>
  <c r="AM69" i="66"/>
  <c r="O69" i="66"/>
  <c r="U67" i="66"/>
  <c r="AM65" i="66"/>
  <c r="O65" i="66"/>
  <c r="EA64" i="66"/>
  <c r="AM63" i="66"/>
  <c r="U105" i="49"/>
  <c r="AM99" i="49"/>
  <c r="O95" i="49"/>
  <c r="L91" i="49"/>
  <c r="R85" i="49"/>
  <c r="L81" i="49"/>
  <c r="AJ75" i="49"/>
  <c r="O71" i="49"/>
  <c r="AM65" i="49"/>
  <c r="O63" i="49"/>
  <c r="N49" i="49"/>
  <c r="DN38" i="49"/>
  <c r="R27" i="49"/>
  <c r="AJ107" i="67"/>
  <c r="U103" i="67"/>
  <c r="AM97" i="67"/>
  <c r="O93" i="67"/>
  <c r="L89" i="67"/>
  <c r="R83" i="67"/>
  <c r="L79" i="67"/>
  <c r="AJ73" i="67"/>
  <c r="R71" i="67"/>
  <c r="CM69" i="67"/>
  <c r="R69" i="67"/>
  <c r="AJ67" i="67"/>
  <c r="L67" i="67"/>
  <c r="R65" i="67"/>
  <c r="ED64" i="67"/>
  <c r="DL64" i="67"/>
  <c r="R63" i="67"/>
  <c r="ED62" i="67"/>
  <c r="DL62" i="67"/>
  <c r="R53" i="67"/>
  <c r="R49" i="67"/>
  <c r="CM45" i="67"/>
  <c r="N43" i="67"/>
  <c r="N39" i="67"/>
  <c r="DR38" i="67"/>
  <c r="DB38" i="67"/>
  <c r="CC36" i="67"/>
  <c r="N33" i="67"/>
  <c r="N29" i="67"/>
  <c r="CM25" i="67"/>
  <c r="N23" i="67"/>
  <c r="DJ19" i="67"/>
  <c r="AM107" i="66"/>
  <c r="O107" i="66"/>
  <c r="CL105" i="66"/>
  <c r="R105" i="66"/>
  <c r="AJ103" i="66"/>
  <c r="L103" i="66"/>
  <c r="R101" i="66"/>
  <c r="AJ99" i="66"/>
  <c r="L99" i="66"/>
  <c r="R97" i="66"/>
  <c r="AJ95" i="66"/>
  <c r="L95" i="66"/>
  <c r="R93" i="66"/>
  <c r="DL91" i="66"/>
  <c r="U91" i="66"/>
  <c r="AM89" i="66"/>
  <c r="O89" i="66"/>
  <c r="U87" i="66"/>
  <c r="AM85" i="66"/>
  <c r="O85" i="66"/>
  <c r="U83" i="66"/>
  <c r="DD81" i="66"/>
  <c r="U81" i="66"/>
  <c r="AM79" i="66"/>
  <c r="O79" i="66"/>
  <c r="U77" i="66"/>
  <c r="DD75" i="66"/>
  <c r="U75" i="66"/>
  <c r="AM73" i="66"/>
  <c r="O73" i="66"/>
  <c r="AJ71" i="66"/>
  <c r="L71" i="66"/>
  <c r="AJ69" i="66"/>
  <c r="L69" i="66"/>
  <c r="R67" i="66"/>
  <c r="AJ65" i="66"/>
  <c r="L65" i="66"/>
  <c r="DX64" i="66"/>
  <c r="AJ63" i="66"/>
  <c r="L63" i="66"/>
  <c r="AM103" i="49"/>
  <c r="AJ83" i="49"/>
  <c r="O65" i="49"/>
  <c r="R25" i="49"/>
  <c r="CM91" i="67"/>
  <c r="L73" i="67"/>
  <c r="U67" i="67"/>
  <c r="AM63" i="67"/>
  <c r="N53" i="67"/>
  <c r="ED38" i="67"/>
  <c r="R31" i="67"/>
  <c r="CM19" i="67"/>
  <c r="O105" i="66"/>
  <c r="U99" i="66"/>
  <c r="AM93" i="66"/>
  <c r="AJ89" i="66"/>
  <c r="L85" i="66"/>
  <c r="AJ79" i="66"/>
  <c r="R75" i="66"/>
  <c r="DL69" i="66"/>
  <c r="U65" i="66"/>
  <c r="O63" i="66"/>
  <c r="DX62" i="66"/>
  <c r="DH53" i="66"/>
  <c r="R51" i="66"/>
  <c r="R47" i="66"/>
  <c r="N45" i="66"/>
  <c r="N41" i="66"/>
  <c r="DZ38" i="66"/>
  <c r="DJ38" i="66"/>
  <c r="N37" i="66"/>
  <c r="N35" i="66"/>
  <c r="N31" i="66"/>
  <c r="N27" i="66"/>
  <c r="N25" i="66"/>
  <c r="N21" i="66"/>
  <c r="AA11" i="66"/>
  <c r="U107" i="65"/>
  <c r="EI105" i="65"/>
  <c r="AJ105" i="65"/>
  <c r="L105" i="65"/>
  <c r="R103" i="65"/>
  <c r="AJ101" i="65"/>
  <c r="L101" i="65"/>
  <c r="R99" i="65"/>
  <c r="AJ97" i="65"/>
  <c r="L97" i="65"/>
  <c r="R95" i="65"/>
  <c r="AJ93" i="65"/>
  <c r="L93" i="65"/>
  <c r="AM91" i="65"/>
  <c r="O91" i="65"/>
  <c r="U89" i="65"/>
  <c r="AM87" i="65"/>
  <c r="O87" i="65"/>
  <c r="U85" i="65"/>
  <c r="AM83" i="65"/>
  <c r="O83" i="65"/>
  <c r="AM81" i="65"/>
  <c r="O81" i="65"/>
  <c r="U79" i="65"/>
  <c r="AM77" i="65"/>
  <c r="O77" i="65"/>
  <c r="AM75" i="65"/>
  <c r="O75" i="65"/>
  <c r="U73" i="65"/>
  <c r="DL71" i="65"/>
  <c r="R71" i="65"/>
  <c r="CM69" i="65"/>
  <c r="R69" i="65"/>
  <c r="AJ67" i="65"/>
  <c r="L67" i="65"/>
  <c r="R65" i="65"/>
  <c r="ED64" i="65"/>
  <c r="DL64" i="65"/>
  <c r="R63" i="65"/>
  <c r="ED62" i="65"/>
  <c r="DL62" i="65"/>
  <c r="R53" i="65"/>
  <c r="R49" i="65"/>
  <c r="CM45" i="65"/>
  <c r="N43" i="65"/>
  <c r="O99" i="49"/>
  <c r="R79" i="49"/>
  <c r="EA62" i="49"/>
  <c r="L107" i="67"/>
  <c r="R87" i="67"/>
  <c r="O71" i="67"/>
  <c r="AM65" i="67"/>
  <c r="O63" i="67"/>
  <c r="N49" i="67"/>
  <c r="DN38" i="67"/>
  <c r="R27" i="67"/>
  <c r="AJ107" i="66"/>
  <c r="U103" i="66"/>
  <c r="AM97" i="66"/>
  <c r="O93" i="66"/>
  <c r="L89" i="66"/>
  <c r="R83" i="66"/>
  <c r="L79" i="66"/>
  <c r="AJ73" i="66"/>
  <c r="U69" i="66"/>
  <c r="EG64" i="66"/>
  <c r="EG62" i="66"/>
  <c r="DU62" i="66"/>
  <c r="CN53" i="66"/>
  <c r="N51" i="66"/>
  <c r="N47" i="66"/>
  <c r="R43" i="66"/>
  <c r="R39" i="66"/>
  <c r="DV38" i="66"/>
  <c r="DF38" i="66"/>
  <c r="CM36" i="66"/>
  <c r="R33" i="66"/>
  <c r="R29" i="66"/>
  <c r="DI25" i="66"/>
  <c r="R23" i="66"/>
  <c r="EG19" i="66"/>
  <c r="N11" i="66"/>
  <c r="R107" i="65"/>
  <c r="DL105" i="65"/>
  <c r="U105" i="65"/>
  <c r="AM103" i="65"/>
  <c r="O103" i="65"/>
  <c r="U101" i="65"/>
  <c r="AM99" i="65"/>
  <c r="O99" i="65"/>
  <c r="U97" i="65"/>
  <c r="AM95" i="65"/>
  <c r="O95" i="65"/>
  <c r="U93" i="65"/>
  <c r="EG91" i="65"/>
  <c r="AJ91" i="65"/>
  <c r="L91" i="65"/>
  <c r="R89" i="65"/>
  <c r="AJ87" i="65"/>
  <c r="L87" i="65"/>
  <c r="R85" i="65"/>
  <c r="AJ83" i="65"/>
  <c r="L83" i="65"/>
  <c r="AJ81" i="65"/>
  <c r="L81" i="65"/>
  <c r="R79" i="65"/>
  <c r="AJ77" i="65"/>
  <c r="L77" i="65"/>
  <c r="AJ75" i="65"/>
  <c r="L75" i="65"/>
  <c r="R73" i="65"/>
  <c r="AM71" i="65"/>
  <c r="O71" i="65"/>
  <c r="AM69" i="65"/>
  <c r="O69" i="65"/>
  <c r="U67" i="65"/>
  <c r="AM65" i="65"/>
  <c r="O65" i="65"/>
  <c r="EA64" i="65"/>
  <c r="AM63" i="65"/>
  <c r="O63" i="65"/>
  <c r="EA62" i="65"/>
  <c r="CM62" i="65"/>
  <c r="N53" i="65"/>
  <c r="N49" i="65"/>
  <c r="R45" i="65"/>
  <c r="U93" i="49"/>
  <c r="L75" i="49"/>
  <c r="R45" i="49"/>
  <c r="AM101" i="67"/>
  <c r="CM81" i="67"/>
  <c r="AM69" i="67"/>
  <c r="O65" i="67"/>
  <c r="EA62" i="67"/>
  <c r="R45" i="67"/>
  <c r="R37" i="67"/>
  <c r="R25" i="67"/>
  <c r="L107" i="66"/>
  <c r="AM101" i="66"/>
  <c r="O97" i="66"/>
  <c r="CM91" i="66"/>
  <c r="R87" i="66"/>
  <c r="CM81" i="66"/>
  <c r="R77" i="66"/>
  <c r="L73" i="66"/>
  <c r="AM67" i="66"/>
  <c r="DU64" i="66"/>
  <c r="ED62" i="66"/>
  <c r="DL62" i="66"/>
  <c r="R53" i="66"/>
  <c r="R49" i="66"/>
  <c r="CM45" i="66"/>
  <c r="N43" i="66"/>
  <c r="N39" i="66"/>
  <c r="DR38" i="66"/>
  <c r="DB38" i="66"/>
  <c r="CC36" i="66"/>
  <c r="N33" i="66"/>
  <c r="N29" i="66"/>
  <c r="CM25" i="66"/>
  <c r="N23" i="66"/>
  <c r="DJ19" i="66"/>
  <c r="AM107" i="65"/>
  <c r="O107" i="65"/>
  <c r="CL105" i="65"/>
  <c r="R105" i="65"/>
  <c r="AJ103" i="65"/>
  <c r="L103" i="65"/>
  <c r="R101" i="65"/>
  <c r="AJ99" i="65"/>
  <c r="L99" i="65"/>
  <c r="R97" i="65"/>
  <c r="AJ95" i="65"/>
  <c r="L95" i="65"/>
  <c r="R93" i="65"/>
  <c r="DL91" i="65"/>
  <c r="U91" i="65"/>
  <c r="AM89" i="65"/>
  <c r="O89" i="65"/>
  <c r="U87" i="65"/>
  <c r="AM85" i="65"/>
  <c r="O85" i="65"/>
  <c r="U83" i="65"/>
  <c r="DD81" i="65"/>
  <c r="U81" i="65"/>
  <c r="AM79" i="65"/>
  <c r="O79" i="65"/>
  <c r="U77" i="65"/>
  <c r="DD75" i="65"/>
  <c r="U75" i="65"/>
  <c r="AM73" i="65"/>
  <c r="O73" i="65"/>
  <c r="AJ71" i="65"/>
  <c r="L71" i="65"/>
  <c r="AJ69" i="65"/>
  <c r="L69" i="65"/>
  <c r="R67" i="65"/>
  <c r="AJ65" i="65"/>
  <c r="L65" i="65"/>
  <c r="DX64" i="65"/>
  <c r="AJ63" i="65"/>
  <c r="L63" i="65"/>
  <c r="DX62" i="65"/>
  <c r="DH53" i="65"/>
  <c r="R51" i="65"/>
  <c r="R47" i="65"/>
  <c r="N45" i="65"/>
  <c r="N41" i="65"/>
  <c r="DZ38" i="65"/>
  <c r="DJ38" i="65"/>
  <c r="N37" i="65"/>
  <c r="R89" i="49"/>
  <c r="R77" i="67"/>
  <c r="R41" i="67"/>
  <c r="O101" i="66"/>
  <c r="R81" i="66"/>
  <c r="U63" i="66"/>
  <c r="N49" i="66"/>
  <c r="DN38" i="66"/>
  <c r="R27" i="66"/>
  <c r="AJ107" i="65"/>
  <c r="U103" i="65"/>
  <c r="AM97" i="65"/>
  <c r="O93" i="65"/>
  <c r="L89" i="65"/>
  <c r="R83" i="65"/>
  <c r="L79" i="65"/>
  <c r="AJ73" i="65"/>
  <c r="U69" i="65"/>
  <c r="EG64" i="65"/>
  <c r="DU62" i="65"/>
  <c r="R43" i="65"/>
  <c r="ED38" i="65"/>
  <c r="DF38" i="65"/>
  <c r="CC36" i="65"/>
  <c r="N33" i="65"/>
  <c r="N29" i="65"/>
  <c r="CM25" i="65"/>
  <c r="N23" i="65"/>
  <c r="DJ19" i="65"/>
  <c r="AM107" i="64"/>
  <c r="O107" i="64"/>
  <c r="CL105" i="64"/>
  <c r="R105" i="64"/>
  <c r="AJ103" i="64"/>
  <c r="L103" i="64"/>
  <c r="R101" i="64"/>
  <c r="AJ99" i="64"/>
  <c r="L99" i="64"/>
  <c r="R97" i="64"/>
  <c r="AJ95" i="64"/>
  <c r="L95" i="64"/>
  <c r="R93" i="64"/>
  <c r="DL91" i="64"/>
  <c r="U91" i="64"/>
  <c r="AM89" i="64"/>
  <c r="O89" i="64"/>
  <c r="U87" i="64"/>
  <c r="AM85" i="64"/>
  <c r="O85" i="64"/>
  <c r="U83" i="64"/>
  <c r="DD81" i="64"/>
  <c r="U81" i="64"/>
  <c r="AM79" i="64"/>
  <c r="O79" i="64"/>
  <c r="U77" i="64"/>
  <c r="DD75" i="64"/>
  <c r="U75" i="64"/>
  <c r="AM73" i="64"/>
  <c r="O73" i="64"/>
  <c r="AJ71" i="64"/>
  <c r="L71" i="64"/>
  <c r="AJ69" i="64"/>
  <c r="L69" i="64"/>
  <c r="R67" i="64"/>
  <c r="AJ65" i="64"/>
  <c r="L65" i="64"/>
  <c r="DX64" i="64"/>
  <c r="AJ63" i="64"/>
  <c r="L63" i="64"/>
  <c r="DX62" i="64"/>
  <c r="DH53" i="64"/>
  <c r="R51" i="64"/>
  <c r="R47" i="64"/>
  <c r="N45" i="64"/>
  <c r="N41" i="64"/>
  <c r="DZ38" i="64"/>
  <c r="DJ38" i="64"/>
  <c r="N37" i="64"/>
  <c r="N35" i="64"/>
  <c r="N31" i="64"/>
  <c r="N27" i="64"/>
  <c r="N25" i="64"/>
  <c r="N21" i="64"/>
  <c r="AA11" i="64"/>
  <c r="U107" i="63"/>
  <c r="EI105" i="63"/>
  <c r="AJ105" i="63"/>
  <c r="L105" i="63"/>
  <c r="R103" i="63"/>
  <c r="AJ101" i="63"/>
  <c r="L101" i="63"/>
  <c r="R99" i="63"/>
  <c r="AJ97" i="63"/>
  <c r="L97" i="63"/>
  <c r="R95" i="63"/>
  <c r="AJ93" i="63"/>
  <c r="L93" i="63"/>
  <c r="AM91" i="63"/>
  <c r="O91" i="63"/>
  <c r="U89" i="63"/>
  <c r="AM87" i="63"/>
  <c r="O87" i="63"/>
  <c r="U85" i="63"/>
  <c r="AM83" i="63"/>
  <c r="O83" i="63"/>
  <c r="AM81" i="63"/>
  <c r="O81" i="63"/>
  <c r="U79" i="63"/>
  <c r="AM77" i="63"/>
  <c r="O77" i="63"/>
  <c r="AM75" i="63"/>
  <c r="O75" i="63"/>
  <c r="U73" i="63"/>
  <c r="DL71" i="63"/>
  <c r="R71" i="63"/>
  <c r="CM69" i="63"/>
  <c r="R69" i="63"/>
  <c r="AJ67" i="63"/>
  <c r="L67" i="63"/>
  <c r="R65" i="63"/>
  <c r="ED64" i="63"/>
  <c r="DL64" i="63"/>
  <c r="R63" i="63"/>
  <c r="ED62" i="63"/>
  <c r="DL62" i="63"/>
  <c r="R53" i="63"/>
  <c r="R49" i="63"/>
  <c r="CM45" i="63"/>
  <c r="N43" i="63"/>
  <c r="N39" i="63"/>
  <c r="DR38" i="63"/>
  <c r="DB38" i="63"/>
  <c r="CC36" i="63"/>
  <c r="N33" i="63"/>
  <c r="N29" i="63"/>
  <c r="CM25" i="63"/>
  <c r="N23" i="63"/>
  <c r="DJ19" i="63"/>
  <c r="AM107" i="62"/>
  <c r="O107" i="62"/>
  <c r="CL105" i="62"/>
  <c r="R105" i="62"/>
  <c r="AJ103" i="62"/>
  <c r="L103" i="62"/>
  <c r="R101" i="62"/>
  <c r="AJ99" i="62"/>
  <c r="L99" i="62"/>
  <c r="R97" i="62"/>
  <c r="AJ95" i="62"/>
  <c r="L95" i="62"/>
  <c r="R93" i="62"/>
  <c r="DL91" i="62"/>
  <c r="U91" i="62"/>
  <c r="AM89" i="62"/>
  <c r="O89" i="62"/>
  <c r="U87" i="62"/>
  <c r="AM85" i="62"/>
  <c r="O85" i="62"/>
  <c r="U83" i="62"/>
  <c r="DD81" i="62"/>
  <c r="U81" i="62"/>
  <c r="AM79" i="62"/>
  <c r="O79" i="62"/>
  <c r="U77" i="62"/>
  <c r="DD75" i="62"/>
  <c r="U75" i="62"/>
  <c r="AM73" i="62"/>
  <c r="O73" i="62"/>
  <c r="AJ71" i="62"/>
  <c r="L71" i="62"/>
  <c r="AM69" i="49"/>
  <c r="O69" i="67"/>
  <c r="R35" i="67"/>
  <c r="U95" i="66"/>
  <c r="CM75" i="66"/>
  <c r="EA62" i="66"/>
  <c r="R45" i="66"/>
  <c r="R37" i="66"/>
  <c r="R25" i="66"/>
  <c r="L107" i="65"/>
  <c r="AM101" i="65"/>
  <c r="O97" i="65"/>
  <c r="CM91" i="65"/>
  <c r="R87" i="65"/>
  <c r="CM81" i="65"/>
  <c r="R77" i="65"/>
  <c r="L73" i="65"/>
  <c r="AM67" i="65"/>
  <c r="DU64" i="65"/>
  <c r="CN53" i="65"/>
  <c r="R41" i="65"/>
  <c r="DV38" i="65"/>
  <c r="DB38" i="65"/>
  <c r="R35" i="65"/>
  <c r="R31" i="65"/>
  <c r="R27" i="65"/>
  <c r="R25" i="65"/>
  <c r="R21" i="65"/>
  <c r="CM19" i="65"/>
  <c r="AJ107" i="64"/>
  <c r="L107" i="64"/>
  <c r="AM105" i="64"/>
  <c r="O105" i="64"/>
  <c r="U103" i="64"/>
  <c r="AM101" i="64"/>
  <c r="O101" i="64"/>
  <c r="U99" i="64"/>
  <c r="AM97" i="64"/>
  <c r="O97" i="64"/>
  <c r="U95" i="64"/>
  <c r="AM93" i="64"/>
  <c r="O93" i="64"/>
  <c r="CM91" i="64"/>
  <c r="R91" i="64"/>
  <c r="AJ89" i="64"/>
  <c r="L89" i="64"/>
  <c r="R87" i="64"/>
  <c r="AJ85" i="64"/>
  <c r="L85" i="64"/>
  <c r="R83" i="64"/>
  <c r="CM81" i="64"/>
  <c r="R81" i="64"/>
  <c r="AJ79" i="64"/>
  <c r="L79" i="64"/>
  <c r="R77" i="64"/>
  <c r="CM75" i="64"/>
  <c r="R75" i="64"/>
  <c r="AJ73" i="64"/>
  <c r="L73" i="64"/>
  <c r="U71" i="64"/>
  <c r="DL69" i="64"/>
  <c r="U69" i="64"/>
  <c r="AM67" i="64"/>
  <c r="O67" i="64"/>
  <c r="U65" i="64"/>
  <c r="EG64" i="64"/>
  <c r="DU64" i="64"/>
  <c r="U63" i="64"/>
  <c r="EG62" i="64"/>
  <c r="DU62" i="64"/>
  <c r="CN53" i="64"/>
  <c r="N51" i="64"/>
  <c r="N47" i="64"/>
  <c r="R43" i="64"/>
  <c r="R39" i="64"/>
  <c r="DV38" i="64"/>
  <c r="DF38" i="64"/>
  <c r="CM36" i="64"/>
  <c r="R33" i="64"/>
  <c r="R29" i="64"/>
  <c r="DI25" i="64"/>
  <c r="R23" i="64"/>
  <c r="EG19" i="64"/>
  <c r="N11" i="64"/>
  <c r="R107" i="63"/>
  <c r="DL105" i="63"/>
  <c r="U105" i="63"/>
  <c r="AM103" i="63"/>
  <c r="O103" i="63"/>
  <c r="U101" i="63"/>
  <c r="AM99" i="63"/>
  <c r="O99" i="63"/>
  <c r="U97" i="63"/>
  <c r="AM95" i="63"/>
  <c r="O95" i="63"/>
  <c r="U93" i="63"/>
  <c r="EG91" i="63"/>
  <c r="AJ91" i="63"/>
  <c r="L91" i="63"/>
  <c r="R89" i="63"/>
  <c r="AJ87" i="63"/>
  <c r="L87" i="63"/>
  <c r="R85" i="63"/>
  <c r="AJ83" i="63"/>
  <c r="L83" i="63"/>
  <c r="AJ81" i="63"/>
  <c r="L81" i="63"/>
  <c r="R79" i="63"/>
  <c r="AJ77" i="63"/>
  <c r="L77" i="63"/>
  <c r="AJ75" i="63"/>
  <c r="L75" i="63"/>
  <c r="R73" i="63"/>
  <c r="AM71" i="63"/>
  <c r="O71" i="63"/>
  <c r="AM69" i="63"/>
  <c r="O69" i="63"/>
  <c r="U67" i="63"/>
  <c r="AM65" i="63"/>
  <c r="O65" i="63"/>
  <c r="EA64" i="63"/>
  <c r="AM63" i="63"/>
  <c r="O63" i="63"/>
  <c r="EA62" i="63"/>
  <c r="CM62" i="63"/>
  <c r="N53" i="63"/>
  <c r="N49" i="63"/>
  <c r="R45" i="63"/>
  <c r="R41" i="63"/>
  <c r="ED38" i="63"/>
  <c r="DN38" i="63"/>
  <c r="R37" i="63"/>
  <c r="R35" i="63"/>
  <c r="R31" i="63"/>
  <c r="R27" i="63"/>
  <c r="R25" i="63"/>
  <c r="R21" i="63"/>
  <c r="CM19" i="63"/>
  <c r="AJ107" i="62"/>
  <c r="L107" i="62"/>
  <c r="AM105" i="62"/>
  <c r="O105" i="62"/>
  <c r="U103" i="62"/>
  <c r="AM101" i="62"/>
  <c r="O101" i="62"/>
  <c r="U99" i="62"/>
  <c r="AM97" i="62"/>
  <c r="O97" i="62"/>
  <c r="U95" i="62"/>
  <c r="AM93" i="62"/>
  <c r="O93" i="62"/>
  <c r="CM91" i="62"/>
  <c r="R91" i="62"/>
  <c r="AJ89" i="62"/>
  <c r="L89" i="62"/>
  <c r="R87" i="62"/>
  <c r="AJ85" i="62"/>
  <c r="L85" i="62"/>
  <c r="R83" i="62"/>
  <c r="CM81" i="62"/>
  <c r="R81" i="62"/>
  <c r="AJ79" i="62"/>
  <c r="L79" i="62"/>
  <c r="R77" i="62"/>
  <c r="CM75" i="62"/>
  <c r="R75" i="62"/>
  <c r="AJ73" i="62"/>
  <c r="L73" i="62"/>
  <c r="U71" i="62"/>
  <c r="DL69" i="62"/>
  <c r="R37" i="49"/>
  <c r="EA64" i="67"/>
  <c r="R21" i="67"/>
  <c r="R91" i="66"/>
  <c r="U71" i="66"/>
  <c r="CM62" i="66"/>
  <c r="R41" i="66"/>
  <c r="R35" i="66"/>
  <c r="R21" i="66"/>
  <c r="AM105" i="65"/>
  <c r="O101" i="65"/>
  <c r="U95" i="65"/>
  <c r="R91" i="65"/>
  <c r="AJ85" i="65"/>
  <c r="R81" i="65"/>
  <c r="CM75" i="65"/>
  <c r="U71" i="65"/>
  <c r="O67" i="65"/>
  <c r="U63" i="65"/>
  <c r="N51" i="65"/>
  <c r="R39" i="65"/>
  <c r="DR38" i="65"/>
  <c r="R37" i="65"/>
  <c r="N35" i="65"/>
  <c r="N31" i="65"/>
  <c r="N27" i="65"/>
  <c r="N25" i="65"/>
  <c r="N21" i="65"/>
  <c r="AA11" i="65"/>
  <c r="U107" i="64"/>
  <c r="EI105" i="64"/>
  <c r="AJ105" i="64"/>
  <c r="L105" i="64"/>
  <c r="R103" i="64"/>
  <c r="AJ101" i="64"/>
  <c r="L101" i="64"/>
  <c r="R99" i="64"/>
  <c r="AJ97" i="64"/>
  <c r="L97" i="64"/>
  <c r="R95" i="64"/>
  <c r="AJ93" i="64"/>
  <c r="L93" i="64"/>
  <c r="AM91" i="64"/>
  <c r="O91" i="64"/>
  <c r="U89" i="64"/>
  <c r="AM87" i="64"/>
  <c r="O87" i="64"/>
  <c r="U85" i="64"/>
  <c r="AM83" i="64"/>
  <c r="O83" i="64"/>
  <c r="AM81" i="64"/>
  <c r="O81" i="64"/>
  <c r="U79" i="64"/>
  <c r="AM77" i="64"/>
  <c r="O77" i="64"/>
  <c r="AM75" i="64"/>
  <c r="O75" i="64"/>
  <c r="U73" i="64"/>
  <c r="DL71" i="64"/>
  <c r="R71" i="64"/>
  <c r="CM69" i="64"/>
  <c r="R69" i="64"/>
  <c r="AJ67" i="64"/>
  <c r="L67" i="64"/>
  <c r="R65" i="64"/>
  <c r="ED64" i="64"/>
  <c r="DL64" i="64"/>
  <c r="R63" i="64"/>
  <c r="ED62" i="64"/>
  <c r="DL62" i="64"/>
  <c r="R53" i="64"/>
  <c r="R49" i="64"/>
  <c r="CM45" i="64"/>
  <c r="N43" i="64"/>
  <c r="N39" i="64"/>
  <c r="DR38" i="64"/>
  <c r="DB38" i="64"/>
  <c r="CC36" i="64"/>
  <c r="N33" i="64"/>
  <c r="N29" i="64"/>
  <c r="CM25" i="64"/>
  <c r="N23" i="64"/>
  <c r="DJ19" i="64"/>
  <c r="AM107" i="63"/>
  <c r="O107" i="63"/>
  <c r="CL105" i="63"/>
  <c r="R105" i="63"/>
  <c r="AJ103" i="63"/>
  <c r="L103" i="63"/>
  <c r="R101" i="63"/>
  <c r="AJ99" i="63"/>
  <c r="L99" i="63"/>
  <c r="R97" i="63"/>
  <c r="AJ95" i="63"/>
  <c r="L95" i="63"/>
  <c r="R93" i="63"/>
  <c r="DL91" i="63"/>
  <c r="U91" i="63"/>
  <c r="AM89" i="63"/>
  <c r="O89" i="63"/>
  <c r="U87" i="63"/>
  <c r="AM85" i="63"/>
  <c r="O85" i="63"/>
  <c r="U83" i="63"/>
  <c r="DD81" i="63"/>
  <c r="U81" i="63"/>
  <c r="AM79" i="63"/>
  <c r="O79" i="63"/>
  <c r="U77" i="63"/>
  <c r="DD75" i="63"/>
  <c r="U75" i="63"/>
  <c r="AM73" i="63"/>
  <c r="O73" i="63"/>
  <c r="AJ71" i="63"/>
  <c r="L71" i="63"/>
  <c r="AJ69" i="63"/>
  <c r="L69" i="63"/>
  <c r="R67" i="63"/>
  <c r="AJ65" i="63"/>
  <c r="L65" i="63"/>
  <c r="DX64" i="63"/>
  <c r="AJ63" i="63"/>
  <c r="L63" i="63"/>
  <c r="DX62" i="63"/>
  <c r="DH53" i="63"/>
  <c r="R51" i="63"/>
  <c r="R47" i="63"/>
  <c r="N45" i="63"/>
  <c r="N41" i="63"/>
  <c r="DZ38" i="63"/>
  <c r="DJ38" i="63"/>
  <c r="N37" i="63"/>
  <c r="N35" i="63"/>
  <c r="N31" i="63"/>
  <c r="N27" i="63"/>
  <c r="N25" i="63"/>
  <c r="N21" i="63"/>
  <c r="AA11" i="63"/>
  <c r="U107" i="62"/>
  <c r="EI105" i="62"/>
  <c r="AJ105" i="62"/>
  <c r="L105" i="62"/>
  <c r="R103" i="62"/>
  <c r="AJ101" i="62"/>
  <c r="L101" i="62"/>
  <c r="R99" i="62"/>
  <c r="AJ97" i="62"/>
  <c r="L97" i="62"/>
  <c r="R95" i="62"/>
  <c r="AJ93" i="62"/>
  <c r="L93" i="62"/>
  <c r="AM91" i="62"/>
  <c r="O91" i="62"/>
  <c r="U89" i="62"/>
  <c r="AM87" i="62"/>
  <c r="O87" i="62"/>
  <c r="U85" i="62"/>
  <c r="AM83" i="62"/>
  <c r="O83" i="62"/>
  <c r="AM81" i="62"/>
  <c r="O81" i="62"/>
  <c r="U79" i="62"/>
  <c r="AM77" i="62"/>
  <c r="O77" i="62"/>
  <c r="AM75" i="62"/>
  <c r="O75" i="62"/>
  <c r="U73" i="62"/>
  <c r="DL71" i="62"/>
  <c r="R71" i="62"/>
  <c r="CM69" i="62"/>
  <c r="O97" i="67"/>
  <c r="O67" i="66"/>
  <c r="CM19" i="66"/>
  <c r="AJ89" i="65"/>
  <c r="DL69" i="65"/>
  <c r="N39" i="65"/>
  <c r="R29" i="65"/>
  <c r="N11" i="65"/>
  <c r="AM103" i="64"/>
  <c r="O99" i="64"/>
  <c r="U93" i="64"/>
  <c r="R89" i="64"/>
  <c r="AJ83" i="64"/>
  <c r="R79" i="64"/>
  <c r="L75" i="64"/>
  <c r="AM69" i="64"/>
  <c r="O65" i="64"/>
  <c r="EA62" i="64"/>
  <c r="R45" i="64"/>
  <c r="R37" i="64"/>
  <c r="R25" i="64"/>
  <c r="L107" i="63"/>
  <c r="AM101" i="63"/>
  <c r="O97" i="63"/>
  <c r="CM91" i="63"/>
  <c r="R87" i="63"/>
  <c r="CM81" i="63"/>
  <c r="R77" i="63"/>
  <c r="L73" i="63"/>
  <c r="AM67" i="63"/>
  <c r="DU64" i="63"/>
  <c r="CN53" i="63"/>
  <c r="R39" i="63"/>
  <c r="R33" i="63"/>
  <c r="EG19" i="63"/>
  <c r="U105" i="62"/>
  <c r="AM99" i="62"/>
  <c r="O95" i="62"/>
  <c r="L91" i="62"/>
  <c r="R85" i="62"/>
  <c r="L81" i="62"/>
  <c r="AJ75" i="62"/>
  <c r="O71" i="62"/>
  <c r="R69" i="62"/>
  <c r="AJ67" i="62"/>
  <c r="L67" i="62"/>
  <c r="R65" i="62"/>
  <c r="ED64" i="62"/>
  <c r="DL64" i="62"/>
  <c r="R63" i="62"/>
  <c r="ED62" i="62"/>
  <c r="DL62" i="62"/>
  <c r="R53" i="62"/>
  <c r="R49" i="62"/>
  <c r="CM45" i="62"/>
  <c r="N43" i="62"/>
  <c r="N39" i="62"/>
  <c r="DR38" i="62"/>
  <c r="DB38" i="62"/>
  <c r="CC36" i="62"/>
  <c r="N33" i="62"/>
  <c r="N29" i="62"/>
  <c r="CM25" i="62"/>
  <c r="N23" i="62"/>
  <c r="DJ19" i="62"/>
  <c r="AM107" i="41"/>
  <c r="O107" i="41"/>
  <c r="CL105" i="41"/>
  <c r="R105" i="41"/>
  <c r="AJ103" i="41"/>
  <c r="L103" i="41"/>
  <c r="R101" i="41"/>
  <c r="AJ99" i="41"/>
  <c r="L99" i="41"/>
  <c r="R97" i="41"/>
  <c r="AJ95" i="41"/>
  <c r="L95" i="41"/>
  <c r="R93" i="41"/>
  <c r="DL91" i="41"/>
  <c r="U91" i="41"/>
  <c r="AM89" i="41"/>
  <c r="O89" i="41"/>
  <c r="U87" i="41"/>
  <c r="AM85" i="41"/>
  <c r="O85" i="41"/>
  <c r="U83" i="41"/>
  <c r="DD81" i="41"/>
  <c r="U81" i="41"/>
  <c r="AM79" i="41"/>
  <c r="O79" i="41"/>
  <c r="U77" i="41"/>
  <c r="DD75" i="41"/>
  <c r="U75" i="41"/>
  <c r="AM73" i="41"/>
  <c r="O73" i="41"/>
  <c r="AJ71" i="41"/>
  <c r="L71" i="41"/>
  <c r="AJ69" i="41"/>
  <c r="L69" i="41"/>
  <c r="R67" i="41"/>
  <c r="AJ65" i="41"/>
  <c r="L65" i="41"/>
  <c r="DX64" i="41"/>
  <c r="AJ63" i="41"/>
  <c r="L63" i="41"/>
  <c r="DX62" i="41"/>
  <c r="DH53" i="41"/>
  <c r="R51" i="41"/>
  <c r="R47" i="41"/>
  <c r="N45" i="41"/>
  <c r="N41" i="41"/>
  <c r="DZ38" i="41"/>
  <c r="DJ38" i="41"/>
  <c r="N37" i="41"/>
  <c r="N35" i="41"/>
  <c r="N31" i="41"/>
  <c r="N27" i="41"/>
  <c r="N25" i="41"/>
  <c r="N21" i="41"/>
  <c r="AA11" i="41"/>
  <c r="U107" i="61"/>
  <c r="EI105" i="61"/>
  <c r="AJ105" i="61"/>
  <c r="L105" i="61"/>
  <c r="R103" i="61"/>
  <c r="AJ101" i="61"/>
  <c r="L101" i="61"/>
  <c r="R99" i="61"/>
  <c r="AJ97" i="61"/>
  <c r="L97" i="61"/>
  <c r="R95" i="61"/>
  <c r="AJ93" i="61"/>
  <c r="L93" i="61"/>
  <c r="AM91" i="61"/>
  <c r="O91" i="61"/>
  <c r="U89" i="61"/>
  <c r="AM87" i="61"/>
  <c r="O87" i="61"/>
  <c r="U85" i="61"/>
  <c r="AM83" i="61"/>
  <c r="O83" i="61"/>
  <c r="AM81" i="61"/>
  <c r="O81" i="61"/>
  <c r="U79" i="61"/>
  <c r="AM77" i="61"/>
  <c r="O77" i="61"/>
  <c r="AM75" i="61"/>
  <c r="O75" i="61"/>
  <c r="U73" i="61"/>
  <c r="DL71" i="61"/>
  <c r="R71" i="61"/>
  <c r="CM69" i="61"/>
  <c r="R69" i="61"/>
  <c r="AJ67" i="61"/>
  <c r="L67" i="61"/>
  <c r="R65" i="61"/>
  <c r="ED64" i="61"/>
  <c r="DL64" i="61"/>
  <c r="R63" i="61"/>
  <c r="ED62" i="61"/>
  <c r="DL62" i="61"/>
  <c r="R53" i="61"/>
  <c r="R49" i="61"/>
  <c r="CM45" i="61"/>
  <c r="N43" i="61"/>
  <c r="N39" i="61"/>
  <c r="DR38" i="61"/>
  <c r="CM62" i="67"/>
  <c r="N53" i="66"/>
  <c r="O105" i="65"/>
  <c r="L85" i="65"/>
  <c r="U65" i="65"/>
  <c r="DN38" i="65"/>
  <c r="DI25" i="65"/>
  <c r="R107" i="64"/>
  <c r="O103" i="64"/>
  <c r="U97" i="64"/>
  <c r="EG91" i="64"/>
  <c r="AJ87" i="64"/>
  <c r="L83" i="64"/>
  <c r="AJ77" i="64"/>
  <c r="R73" i="64"/>
  <c r="O69" i="64"/>
  <c r="EA64" i="64"/>
  <c r="CM62" i="64"/>
  <c r="R41" i="64"/>
  <c r="R35" i="64"/>
  <c r="R21" i="64"/>
  <c r="AM105" i="63"/>
  <c r="O101" i="63"/>
  <c r="U95" i="63"/>
  <c r="R91" i="63"/>
  <c r="AJ85" i="63"/>
  <c r="R81" i="63"/>
  <c r="CM75" i="63"/>
  <c r="U71" i="63"/>
  <c r="O67" i="63"/>
  <c r="U63" i="63"/>
  <c r="N51" i="63"/>
  <c r="DV38" i="63"/>
  <c r="R29" i="63"/>
  <c r="N11" i="63"/>
  <c r="AM103" i="62"/>
  <c r="O99" i="62"/>
  <c r="U93" i="62"/>
  <c r="R89" i="62"/>
  <c r="AJ83" i="62"/>
  <c r="R79" i="62"/>
  <c r="L75" i="62"/>
  <c r="AM69" i="62"/>
  <c r="O69" i="62"/>
  <c r="U67" i="62"/>
  <c r="AM65" i="62"/>
  <c r="O65" i="62"/>
  <c r="EA64" i="62"/>
  <c r="AM63" i="62"/>
  <c r="O63" i="62"/>
  <c r="EA62" i="62"/>
  <c r="CM62" i="62"/>
  <c r="N53" i="62"/>
  <c r="N49" i="62"/>
  <c r="R45" i="62"/>
  <c r="R41" i="62"/>
  <c r="ED38" i="62"/>
  <c r="DN38" i="62"/>
  <c r="R37" i="62"/>
  <c r="R35" i="62"/>
  <c r="R31" i="62"/>
  <c r="R27" i="62"/>
  <c r="R25" i="62"/>
  <c r="R21" i="62"/>
  <c r="CM19" i="62"/>
  <c r="AJ107" i="41"/>
  <c r="L107" i="41"/>
  <c r="AM105" i="41"/>
  <c r="O105" i="41"/>
  <c r="U103" i="41"/>
  <c r="AM101" i="41"/>
  <c r="O101" i="41"/>
  <c r="U99" i="41"/>
  <c r="AM97" i="41"/>
  <c r="O97" i="41"/>
  <c r="U95" i="41"/>
  <c r="AM93" i="41"/>
  <c r="O93" i="41"/>
  <c r="CM91" i="41"/>
  <c r="R91" i="41"/>
  <c r="AJ89" i="41"/>
  <c r="L89" i="41"/>
  <c r="R87" i="41"/>
  <c r="AJ85" i="41"/>
  <c r="L85" i="41"/>
  <c r="R83" i="41"/>
  <c r="CM81" i="41"/>
  <c r="R81" i="41"/>
  <c r="AJ79" i="41"/>
  <c r="L79" i="41"/>
  <c r="R77" i="41"/>
  <c r="CM75" i="41"/>
  <c r="R75" i="41"/>
  <c r="AJ73" i="41"/>
  <c r="L73" i="41"/>
  <c r="U71" i="41"/>
  <c r="DL69" i="41"/>
  <c r="U69" i="41"/>
  <c r="AM67" i="41"/>
  <c r="O67" i="41"/>
  <c r="U65" i="41"/>
  <c r="EG64" i="41"/>
  <c r="DU64" i="41"/>
  <c r="U63" i="41"/>
  <c r="EG62" i="41"/>
  <c r="DU62" i="41"/>
  <c r="CN53" i="41"/>
  <c r="N51" i="41"/>
  <c r="N47" i="41"/>
  <c r="R43" i="41"/>
  <c r="R39" i="41"/>
  <c r="DV38" i="41"/>
  <c r="DF38" i="41"/>
  <c r="CM36" i="41"/>
  <c r="R33" i="41"/>
  <c r="R29" i="41"/>
  <c r="DI25" i="41"/>
  <c r="R23" i="41"/>
  <c r="EG19" i="41"/>
  <c r="N11" i="41"/>
  <c r="R107" i="61"/>
  <c r="DL105" i="61"/>
  <c r="U105" i="61"/>
  <c r="AM103" i="61"/>
  <c r="O103" i="61"/>
  <c r="U101" i="61"/>
  <c r="AM99" i="61"/>
  <c r="O99" i="61"/>
  <c r="U97" i="61"/>
  <c r="AM95" i="61"/>
  <c r="O95" i="61"/>
  <c r="U93" i="61"/>
  <c r="EG91" i="61"/>
  <c r="AJ91" i="61"/>
  <c r="L91" i="61"/>
  <c r="R89" i="61"/>
  <c r="AJ87" i="61"/>
  <c r="L87" i="61"/>
  <c r="R85" i="61"/>
  <c r="AJ83" i="61"/>
  <c r="L83" i="61"/>
  <c r="AJ81" i="61"/>
  <c r="L81" i="61"/>
  <c r="R79" i="61"/>
  <c r="AJ77" i="61"/>
  <c r="L77" i="61"/>
  <c r="AJ75" i="61"/>
  <c r="L75" i="61"/>
  <c r="R73" i="61"/>
  <c r="AM71" i="61"/>
  <c r="O71" i="61"/>
  <c r="AM69" i="61"/>
  <c r="O69" i="61"/>
  <c r="U67" i="61"/>
  <c r="AM65" i="61"/>
  <c r="O65" i="61"/>
  <c r="EA64" i="61"/>
  <c r="AM63" i="61"/>
  <c r="O63" i="61"/>
  <c r="EA62" i="61"/>
  <c r="CM62" i="61"/>
  <c r="N53" i="61"/>
  <c r="N49" i="61"/>
  <c r="R45" i="61"/>
  <c r="R41" i="61"/>
  <c r="ED38" i="61"/>
  <c r="DN38" i="61"/>
  <c r="AM105" i="66"/>
  <c r="ED38" i="66"/>
  <c r="U99" i="65"/>
  <c r="AJ79" i="65"/>
  <c r="EG62" i="65"/>
  <c r="CM36" i="65"/>
  <c r="R23" i="65"/>
  <c r="DL105" i="64"/>
  <c r="U101" i="64"/>
  <c r="AM95" i="64"/>
  <c r="AJ91" i="64"/>
  <c r="L87" i="64"/>
  <c r="AJ81" i="64"/>
  <c r="L77" i="64"/>
  <c r="AM71" i="64"/>
  <c r="U67" i="64"/>
  <c r="AM63" i="64"/>
  <c r="N53" i="64"/>
  <c r="ED38" i="64"/>
  <c r="R31" i="64"/>
  <c r="CM19" i="64"/>
  <c r="O105" i="63"/>
  <c r="U99" i="63"/>
  <c r="AM93" i="63"/>
  <c r="AJ89" i="63"/>
  <c r="L85" i="63"/>
  <c r="AJ79" i="63"/>
  <c r="R75" i="63"/>
  <c r="DL69" i="63"/>
  <c r="U65" i="63"/>
  <c r="EG62" i="63"/>
  <c r="N47" i="63"/>
  <c r="DF38" i="63"/>
  <c r="DI25" i="63"/>
  <c r="R107" i="62"/>
  <c r="O103" i="62"/>
  <c r="U97" i="62"/>
  <c r="EG91" i="62"/>
  <c r="AJ87" i="62"/>
  <c r="L83" i="62"/>
  <c r="AJ77" i="62"/>
  <c r="R73" i="62"/>
  <c r="AJ69" i="62"/>
  <c r="L69" i="62"/>
  <c r="R67" i="62"/>
  <c r="AJ65" i="62"/>
  <c r="L65" i="62"/>
  <c r="DX64" i="62"/>
  <c r="AJ63" i="62"/>
  <c r="L63" i="62"/>
  <c r="DX62" i="62"/>
  <c r="DH53" i="62"/>
  <c r="R51" i="62"/>
  <c r="R47" i="62"/>
  <c r="N45" i="62"/>
  <c r="N41" i="62"/>
  <c r="DZ38" i="62"/>
  <c r="DJ38" i="62"/>
  <c r="N37" i="62"/>
  <c r="N35" i="62"/>
  <c r="N31" i="62"/>
  <c r="N27" i="62"/>
  <c r="N25" i="62"/>
  <c r="N21" i="62"/>
  <c r="AA11" i="62"/>
  <c r="U107" i="41"/>
  <c r="EI105" i="41"/>
  <c r="AJ105" i="41"/>
  <c r="L105" i="41"/>
  <c r="R103" i="41"/>
  <c r="AJ101" i="41"/>
  <c r="L101" i="41"/>
  <c r="R99" i="41"/>
  <c r="AJ97" i="41"/>
  <c r="L97" i="41"/>
  <c r="R95" i="41"/>
  <c r="AJ93" i="41"/>
  <c r="L93" i="41"/>
  <c r="AM91" i="41"/>
  <c r="O91" i="41"/>
  <c r="U89" i="41"/>
  <c r="AM87" i="41"/>
  <c r="O87" i="41"/>
  <c r="U85" i="41"/>
  <c r="AM83" i="41"/>
  <c r="O83" i="41"/>
  <c r="AM81" i="41"/>
  <c r="O81" i="41"/>
  <c r="U79" i="41"/>
  <c r="AM77" i="41"/>
  <c r="O77" i="41"/>
  <c r="AM75" i="41"/>
  <c r="O75" i="41"/>
  <c r="U73" i="41"/>
  <c r="DL71" i="41"/>
  <c r="R71" i="41"/>
  <c r="CM69" i="41"/>
  <c r="R69" i="41"/>
  <c r="AJ67" i="41"/>
  <c r="L67" i="41"/>
  <c r="R65" i="41"/>
  <c r="ED64" i="41"/>
  <c r="DL64" i="41"/>
  <c r="R63" i="41"/>
  <c r="ED62" i="41"/>
  <c r="DL62" i="41"/>
  <c r="R53" i="41"/>
  <c r="R49" i="41"/>
  <c r="CM45" i="41"/>
  <c r="N43" i="41"/>
  <c r="N39" i="41"/>
  <c r="DR38" i="41"/>
  <c r="DB38" i="41"/>
  <c r="CC36" i="41"/>
  <c r="N33" i="41"/>
  <c r="N29" i="41"/>
  <c r="CM25" i="41"/>
  <c r="N23" i="41"/>
  <c r="DJ19" i="41"/>
  <c r="AM107" i="61"/>
  <c r="O107" i="61"/>
  <c r="CL105" i="61"/>
  <c r="R105" i="61"/>
  <c r="AJ103" i="61"/>
  <c r="L103" i="61"/>
  <c r="R101" i="61"/>
  <c r="AJ99" i="61"/>
  <c r="L99" i="61"/>
  <c r="R97" i="61"/>
  <c r="AJ95" i="61"/>
  <c r="L95" i="61"/>
  <c r="R93" i="61"/>
  <c r="DL91" i="61"/>
  <c r="U91" i="61"/>
  <c r="AM89" i="61"/>
  <c r="O89" i="61"/>
  <c r="U87" i="61"/>
  <c r="AM85" i="61"/>
  <c r="O85" i="61"/>
  <c r="U83" i="61"/>
  <c r="DD81" i="61"/>
  <c r="U81" i="61"/>
  <c r="AM79" i="61"/>
  <c r="O79" i="61"/>
  <c r="U77" i="61"/>
  <c r="DD75" i="61"/>
  <c r="U75" i="61"/>
  <c r="AM73" i="61"/>
  <c r="O73" i="61"/>
  <c r="AJ71" i="61"/>
  <c r="L71" i="61"/>
  <c r="AJ69" i="61"/>
  <c r="L69" i="61"/>
  <c r="R67" i="61"/>
  <c r="AJ65" i="61"/>
  <c r="L65" i="61"/>
  <c r="DX64" i="61"/>
  <c r="AJ63" i="61"/>
  <c r="L63" i="61"/>
  <c r="DX62" i="61"/>
  <c r="DH53" i="61"/>
  <c r="R51" i="61"/>
  <c r="R47" i="61"/>
  <c r="N45" i="61"/>
  <c r="N41" i="61"/>
  <c r="DZ38" i="61"/>
  <c r="DJ38" i="61"/>
  <c r="N37" i="61"/>
  <c r="N35" i="61"/>
  <c r="N31" i="61"/>
  <c r="AJ85" i="66"/>
  <c r="N47" i="65"/>
  <c r="AM99" i="64"/>
  <c r="L81" i="64"/>
  <c r="O63" i="64"/>
  <c r="AJ107" i="63"/>
  <c r="L89" i="63"/>
  <c r="U69" i="63"/>
  <c r="CM36" i="63"/>
  <c r="AM95" i="62"/>
  <c r="L77" i="62"/>
  <c r="O67" i="62"/>
  <c r="U63" i="62"/>
  <c r="N51" i="62"/>
  <c r="DV38" i="62"/>
  <c r="R29" i="62"/>
  <c r="N11" i="62"/>
  <c r="AM103" i="41"/>
  <c r="O99" i="41"/>
  <c r="U93" i="41"/>
  <c r="R89" i="41"/>
  <c r="AJ83" i="41"/>
  <c r="R79" i="41"/>
  <c r="L75" i="41"/>
  <c r="AM69" i="41"/>
  <c r="O65" i="41"/>
  <c r="EA62" i="41"/>
  <c r="R45" i="41"/>
  <c r="R37" i="41"/>
  <c r="R25" i="41"/>
  <c r="L107" i="61"/>
  <c r="AM101" i="61"/>
  <c r="O97" i="61"/>
  <c r="CM91" i="61"/>
  <c r="R87" i="61"/>
  <c r="CM81" i="61"/>
  <c r="R77" i="61"/>
  <c r="L73" i="61"/>
  <c r="AM67" i="61"/>
  <c r="DU64" i="61"/>
  <c r="CN53" i="61"/>
  <c r="R39" i="61"/>
  <c r="R37" i="61"/>
  <c r="R33" i="61"/>
  <c r="N29" i="61"/>
  <c r="CM25" i="61"/>
  <c r="N23" i="61"/>
  <c r="DJ19" i="61"/>
  <c r="AM107" i="60"/>
  <c r="O107" i="60"/>
  <c r="CL105" i="60"/>
  <c r="R105" i="60"/>
  <c r="AJ103" i="60"/>
  <c r="L103" i="60"/>
  <c r="R101" i="60"/>
  <c r="AJ99" i="60"/>
  <c r="L99" i="60"/>
  <c r="R97" i="60"/>
  <c r="AJ95" i="60"/>
  <c r="L95" i="60"/>
  <c r="R93" i="60"/>
  <c r="DL91" i="60"/>
  <c r="U91" i="60"/>
  <c r="AM89" i="60"/>
  <c r="O89" i="60"/>
  <c r="U87" i="60"/>
  <c r="AM85" i="60"/>
  <c r="O85" i="60"/>
  <c r="U83" i="60"/>
  <c r="DD81" i="60"/>
  <c r="U81" i="60"/>
  <c r="AM79" i="60"/>
  <c r="O79" i="60"/>
  <c r="U77" i="60"/>
  <c r="DD75" i="60"/>
  <c r="U75" i="60"/>
  <c r="AM73" i="60"/>
  <c r="O73" i="60"/>
  <c r="AJ71" i="60"/>
  <c r="L71" i="60"/>
  <c r="AJ69" i="60"/>
  <c r="L69" i="60"/>
  <c r="R67" i="60"/>
  <c r="AJ65" i="60"/>
  <c r="L65" i="60"/>
  <c r="DX64" i="60"/>
  <c r="AJ63" i="60"/>
  <c r="L63" i="60"/>
  <c r="DX62" i="60"/>
  <c r="DH53" i="60"/>
  <c r="R51" i="60"/>
  <c r="R47" i="60"/>
  <c r="N45" i="60"/>
  <c r="N41" i="60"/>
  <c r="DZ38" i="60"/>
  <c r="DJ38" i="60"/>
  <c r="N37" i="60"/>
  <c r="N35" i="60"/>
  <c r="N31" i="60"/>
  <c r="N27" i="60"/>
  <c r="N25" i="60"/>
  <c r="N21" i="60"/>
  <c r="AA11" i="60"/>
  <c r="U107" i="59"/>
  <c r="EI105" i="59"/>
  <c r="AJ105" i="59"/>
  <c r="L105" i="59"/>
  <c r="R103" i="59"/>
  <c r="AJ101" i="59"/>
  <c r="L101" i="59"/>
  <c r="R99" i="59"/>
  <c r="AJ97" i="59"/>
  <c r="L97" i="59"/>
  <c r="R95" i="59"/>
  <c r="AJ93" i="59"/>
  <c r="L93" i="59"/>
  <c r="AM91" i="59"/>
  <c r="O91" i="59"/>
  <c r="U89" i="59"/>
  <c r="AM87" i="59"/>
  <c r="O87" i="59"/>
  <c r="U85" i="59"/>
  <c r="AM83" i="59"/>
  <c r="O83" i="59"/>
  <c r="AM81" i="59"/>
  <c r="O81" i="59"/>
  <c r="U79" i="59"/>
  <c r="AM77" i="59"/>
  <c r="O77" i="59"/>
  <c r="AM75" i="59"/>
  <c r="O75" i="59"/>
  <c r="U73" i="59"/>
  <c r="R31" i="66"/>
  <c r="R33" i="65"/>
  <c r="O95" i="64"/>
  <c r="AJ75" i="64"/>
  <c r="N49" i="64"/>
  <c r="U103" i="63"/>
  <c r="R83" i="63"/>
  <c r="EG64" i="63"/>
  <c r="R23" i="63"/>
  <c r="AJ91" i="62"/>
  <c r="AM71" i="62"/>
  <c r="U65" i="62"/>
  <c r="EG62" i="62"/>
  <c r="N47" i="62"/>
  <c r="DF38" i="62"/>
  <c r="DI25" i="62"/>
  <c r="R107" i="41"/>
  <c r="O103" i="41"/>
  <c r="U97" i="41"/>
  <c r="EG91" i="41"/>
  <c r="AJ87" i="41"/>
  <c r="L83" i="41"/>
  <c r="AJ77" i="41"/>
  <c r="R73" i="41"/>
  <c r="O69" i="41"/>
  <c r="EA64" i="41"/>
  <c r="CM62" i="41"/>
  <c r="R41" i="41"/>
  <c r="R35" i="41"/>
  <c r="R21" i="41"/>
  <c r="AM105" i="61"/>
  <c r="O101" i="61"/>
  <c r="U95" i="61"/>
  <c r="R91" i="61"/>
  <c r="AJ85" i="61"/>
  <c r="R81" i="61"/>
  <c r="CM75" i="61"/>
  <c r="U71" i="61"/>
  <c r="O67" i="61"/>
  <c r="U63" i="61"/>
  <c r="N51" i="61"/>
  <c r="DV38" i="61"/>
  <c r="CM36" i="61"/>
  <c r="N33" i="61"/>
  <c r="R27" i="61"/>
  <c r="R25" i="61"/>
  <c r="R21" i="61"/>
  <c r="CM19" i="61"/>
  <c r="AJ107" i="60"/>
  <c r="L107" i="60"/>
  <c r="AM105" i="60"/>
  <c r="O105" i="60"/>
  <c r="U103" i="60"/>
  <c r="AM101" i="60"/>
  <c r="O101" i="60"/>
  <c r="U99" i="60"/>
  <c r="AM97" i="60"/>
  <c r="O97" i="60"/>
  <c r="U95" i="60"/>
  <c r="AM93" i="60"/>
  <c r="O93" i="60"/>
  <c r="CM91" i="60"/>
  <c r="R91" i="60"/>
  <c r="AJ89" i="60"/>
  <c r="L89" i="60"/>
  <c r="R87" i="60"/>
  <c r="AJ85" i="60"/>
  <c r="L85" i="60"/>
  <c r="R83" i="60"/>
  <c r="CM81" i="60"/>
  <c r="R81" i="60"/>
  <c r="AJ79" i="60"/>
  <c r="L79" i="60"/>
  <c r="R77" i="60"/>
  <c r="CM75" i="60"/>
  <c r="R75" i="60"/>
  <c r="AJ73" i="60"/>
  <c r="L73" i="60"/>
  <c r="U71" i="60"/>
  <c r="DL69" i="60"/>
  <c r="U69" i="60"/>
  <c r="AM67" i="60"/>
  <c r="O67" i="60"/>
  <c r="U65" i="60"/>
  <c r="EG64" i="60"/>
  <c r="DU64" i="60"/>
  <c r="U63" i="60"/>
  <c r="EG62" i="60"/>
  <c r="DU62" i="60"/>
  <c r="CN53" i="60"/>
  <c r="N51" i="60"/>
  <c r="N47" i="60"/>
  <c r="R43" i="60"/>
  <c r="R39" i="60"/>
  <c r="DV38" i="60"/>
  <c r="DF38" i="60"/>
  <c r="CM36" i="60"/>
  <c r="R33" i="60"/>
  <c r="R29" i="60"/>
  <c r="DI25" i="60"/>
  <c r="R23" i="60"/>
  <c r="EG19" i="60"/>
  <c r="N11" i="60"/>
  <c r="R107" i="59"/>
  <c r="DL105" i="59"/>
  <c r="U105" i="59"/>
  <c r="AM103" i="59"/>
  <c r="O103" i="59"/>
  <c r="U101" i="59"/>
  <c r="AM99" i="59"/>
  <c r="O99" i="59"/>
  <c r="U97" i="59"/>
  <c r="AM95" i="59"/>
  <c r="O95" i="59"/>
  <c r="U93" i="59"/>
  <c r="EG91" i="59"/>
  <c r="AJ91" i="59"/>
  <c r="L91" i="59"/>
  <c r="R89" i="59"/>
  <c r="AJ87" i="59"/>
  <c r="L87" i="59"/>
  <c r="R85" i="59"/>
  <c r="AJ83" i="59"/>
  <c r="L83" i="59"/>
  <c r="AJ81" i="59"/>
  <c r="L81" i="59"/>
  <c r="R79" i="59"/>
  <c r="AJ77" i="59"/>
  <c r="L77" i="59"/>
  <c r="AJ75" i="59"/>
  <c r="L75" i="59"/>
  <c r="R73" i="59"/>
  <c r="AM93" i="65"/>
  <c r="EG19" i="65"/>
  <c r="L91" i="64"/>
  <c r="O71" i="64"/>
  <c r="DN38" i="64"/>
  <c r="AM97" i="63"/>
  <c r="L79" i="63"/>
  <c r="DU62" i="63"/>
  <c r="DL105" i="62"/>
  <c r="L87" i="62"/>
  <c r="U69" i="62"/>
  <c r="EG64" i="62"/>
  <c r="DU62" i="62"/>
  <c r="R43" i="62"/>
  <c r="CM36" i="62"/>
  <c r="R23" i="62"/>
  <c r="DL105" i="41"/>
  <c r="U101" i="41"/>
  <c r="AM95" i="41"/>
  <c r="AJ91" i="41"/>
  <c r="L87" i="41"/>
  <c r="AJ81" i="41"/>
  <c r="L77" i="41"/>
  <c r="AM71" i="41"/>
  <c r="U67" i="41"/>
  <c r="AM63" i="41"/>
  <c r="N53" i="41"/>
  <c r="ED38" i="41"/>
  <c r="R31" i="41"/>
  <c r="CM19" i="41"/>
  <c r="O105" i="61"/>
  <c r="U99" i="61"/>
  <c r="AM93" i="61"/>
  <c r="AJ89" i="61"/>
  <c r="L85" i="61"/>
  <c r="AJ79" i="61"/>
  <c r="R75" i="61"/>
  <c r="DL69" i="61"/>
  <c r="U65" i="61"/>
  <c r="EG62" i="61"/>
  <c r="N47" i="61"/>
  <c r="DF38" i="61"/>
  <c r="CC36" i="61"/>
  <c r="R31" i="61"/>
  <c r="N27" i="61"/>
  <c r="N25" i="61"/>
  <c r="N21" i="61"/>
  <c r="AA11" i="61"/>
  <c r="U107" i="60"/>
  <c r="EI105" i="60"/>
  <c r="AJ105" i="60"/>
  <c r="L105" i="60"/>
  <c r="R103" i="60"/>
  <c r="AJ101" i="60"/>
  <c r="L101" i="60"/>
  <c r="R99" i="60"/>
  <c r="AJ97" i="60"/>
  <c r="L97" i="60"/>
  <c r="R95" i="60"/>
  <c r="AJ93" i="60"/>
  <c r="L93" i="60"/>
  <c r="AM91" i="60"/>
  <c r="O91" i="60"/>
  <c r="U89" i="60"/>
  <c r="AM87" i="60"/>
  <c r="O87" i="60"/>
  <c r="U85" i="60"/>
  <c r="AM83" i="60"/>
  <c r="O83" i="60"/>
  <c r="AM81" i="60"/>
  <c r="O81" i="60"/>
  <c r="U79" i="60"/>
  <c r="AM77" i="60"/>
  <c r="O77" i="60"/>
  <c r="AM75" i="60"/>
  <c r="O75" i="60"/>
  <c r="U73" i="60"/>
  <c r="DL71" i="60"/>
  <c r="R71" i="60"/>
  <c r="CM69" i="60"/>
  <c r="R69" i="60"/>
  <c r="AJ67" i="60"/>
  <c r="L67" i="60"/>
  <c r="R65" i="60"/>
  <c r="ED64" i="60"/>
  <c r="DL64" i="60"/>
  <c r="R63" i="60"/>
  <c r="ED62" i="60"/>
  <c r="DL62" i="60"/>
  <c r="R53" i="60"/>
  <c r="R49" i="60"/>
  <c r="CM45" i="60"/>
  <c r="N43" i="60"/>
  <c r="N39" i="60"/>
  <c r="DR38" i="60"/>
  <c r="DB38" i="60"/>
  <c r="CC36" i="60"/>
  <c r="N33" i="60"/>
  <c r="N29" i="60"/>
  <c r="CM25" i="60"/>
  <c r="N23" i="60"/>
  <c r="DJ19" i="60"/>
  <c r="AM107" i="59"/>
  <c r="O107" i="59"/>
  <c r="CL105" i="59"/>
  <c r="R105" i="59"/>
  <c r="AJ103" i="59"/>
  <c r="L103" i="59"/>
  <c r="R101" i="59"/>
  <c r="AJ99" i="59"/>
  <c r="L99" i="59"/>
  <c r="R97" i="59"/>
  <c r="AJ95" i="59"/>
  <c r="L95" i="59"/>
  <c r="R93" i="59"/>
  <c r="DL91" i="59"/>
  <c r="U91" i="59"/>
  <c r="AM89" i="59"/>
  <c r="O89" i="59"/>
  <c r="U87" i="59"/>
  <c r="AM85" i="59"/>
  <c r="O85" i="59"/>
  <c r="U83" i="59"/>
  <c r="DD81" i="59"/>
  <c r="U81" i="59"/>
  <c r="AM79" i="59"/>
  <c r="O79" i="59"/>
  <c r="U77" i="59"/>
  <c r="DD75" i="59"/>
  <c r="U75" i="59"/>
  <c r="AM73" i="59"/>
  <c r="O73" i="59"/>
  <c r="R75" i="65"/>
  <c r="U105" i="64"/>
  <c r="R85" i="64"/>
  <c r="AM65" i="64"/>
  <c r="R27" i="64"/>
  <c r="O93" i="63"/>
  <c r="AJ73" i="63"/>
  <c r="R43" i="63"/>
  <c r="U101" i="62"/>
  <c r="AJ81" i="62"/>
  <c r="AM67" i="62"/>
  <c r="DU64" i="62"/>
  <c r="CN53" i="62"/>
  <c r="R39" i="62"/>
  <c r="R33" i="62"/>
  <c r="EG19" i="62"/>
  <c r="U105" i="41"/>
  <c r="AM99" i="41"/>
  <c r="O95" i="41"/>
  <c r="L91" i="41"/>
  <c r="R85" i="41"/>
  <c r="L81" i="41"/>
  <c r="AJ75" i="41"/>
  <c r="O71" i="41"/>
  <c r="AM65" i="41"/>
  <c r="O63" i="41"/>
  <c r="N49" i="41"/>
  <c r="DN38" i="41"/>
  <c r="R27" i="41"/>
  <c r="AJ107" i="61"/>
  <c r="U103" i="61"/>
  <c r="AM97" i="61"/>
  <c r="O93" i="61"/>
  <c r="L89" i="61"/>
  <c r="R83" i="61"/>
  <c r="L79" i="61"/>
  <c r="AJ73" i="61"/>
  <c r="U69" i="61"/>
  <c r="EG64" i="61"/>
  <c r="DU62" i="61"/>
  <c r="R43" i="61"/>
  <c r="DB38" i="61"/>
  <c r="R35" i="61"/>
  <c r="R29" i="61"/>
  <c r="DI25" i="61"/>
  <c r="R23" i="61"/>
  <c r="EG19" i="61"/>
  <c r="N11" i="61"/>
  <c r="R107" i="60"/>
  <c r="DL105" i="60"/>
  <c r="U105" i="60"/>
  <c r="AM103" i="60"/>
  <c r="O103" i="60"/>
  <c r="U101" i="60"/>
  <c r="AM99" i="60"/>
  <c r="O99" i="60"/>
  <c r="U97" i="60"/>
  <c r="AM95" i="60"/>
  <c r="O95" i="60"/>
  <c r="U93" i="60"/>
  <c r="EG91" i="60"/>
  <c r="AJ91" i="60"/>
  <c r="L91" i="60"/>
  <c r="R89" i="60"/>
  <c r="AJ87" i="60"/>
  <c r="L87" i="60"/>
  <c r="R85" i="60"/>
  <c r="AJ83" i="60"/>
  <c r="L83" i="60"/>
  <c r="AJ81" i="60"/>
  <c r="L81" i="60"/>
  <c r="R79" i="60"/>
  <c r="AJ77" i="60"/>
  <c r="L77" i="60"/>
  <c r="AJ75" i="60"/>
  <c r="L75" i="60"/>
  <c r="R73" i="60"/>
  <c r="AM71" i="60"/>
  <c r="O71" i="60"/>
  <c r="AM69" i="60"/>
  <c r="O69" i="60"/>
  <c r="U67" i="60"/>
  <c r="AM65" i="60"/>
  <c r="O65" i="60"/>
  <c r="EA64" i="60"/>
  <c r="AM63" i="60"/>
  <c r="N53" i="60"/>
  <c r="ED38" i="60"/>
  <c r="R31" i="60"/>
  <c r="CM19" i="60"/>
  <c r="O105" i="59"/>
  <c r="U99" i="59"/>
  <c r="AM93" i="59"/>
  <c r="AJ89" i="59"/>
  <c r="L85" i="59"/>
  <c r="AJ79" i="59"/>
  <c r="R75" i="59"/>
  <c r="AM71" i="59"/>
  <c r="O71" i="59"/>
  <c r="AM69" i="59"/>
  <c r="O69" i="59"/>
  <c r="U67" i="59"/>
  <c r="AM65" i="59"/>
  <c r="O65" i="59"/>
  <c r="EA64" i="59"/>
  <c r="AM63" i="59"/>
  <c r="O63" i="59"/>
  <c r="EA62" i="59"/>
  <c r="CM62" i="59"/>
  <c r="N53" i="59"/>
  <c r="N49" i="59"/>
  <c r="R45" i="59"/>
  <c r="R41" i="59"/>
  <c r="ED38" i="59"/>
  <c r="DN38" i="59"/>
  <c r="R37" i="59"/>
  <c r="R35" i="59"/>
  <c r="R31" i="59"/>
  <c r="R27" i="59"/>
  <c r="R25" i="59"/>
  <c r="R21" i="59"/>
  <c r="CM19" i="59"/>
  <c r="AJ107" i="58"/>
  <c r="L107" i="58"/>
  <c r="AM105" i="58"/>
  <c r="O105" i="58"/>
  <c r="U103" i="58"/>
  <c r="AM101" i="58"/>
  <c r="O101" i="58"/>
  <c r="U99" i="58"/>
  <c r="AM97" i="58"/>
  <c r="O97" i="58"/>
  <c r="U95" i="58"/>
  <c r="AM93" i="58"/>
  <c r="O93" i="58"/>
  <c r="CM91" i="58"/>
  <c r="R91" i="58"/>
  <c r="AJ89" i="58"/>
  <c r="L89" i="58"/>
  <c r="R87" i="58"/>
  <c r="AJ85" i="58"/>
  <c r="L85" i="58"/>
  <c r="R83" i="58"/>
  <c r="CM81" i="58"/>
  <c r="R81" i="58"/>
  <c r="AJ79" i="58"/>
  <c r="L79" i="58"/>
  <c r="R77" i="58"/>
  <c r="CM75" i="58"/>
  <c r="R75" i="58"/>
  <c r="AJ73" i="58"/>
  <c r="L73" i="58"/>
  <c r="U71" i="58"/>
  <c r="DL69" i="58"/>
  <c r="U69" i="58"/>
  <c r="AM67" i="58"/>
  <c r="O67" i="58"/>
  <c r="U65" i="58"/>
  <c r="EG64" i="58"/>
  <c r="DU64" i="58"/>
  <c r="U63" i="58"/>
  <c r="EG62" i="58"/>
  <c r="DU62" i="58"/>
  <c r="CN53" i="58"/>
  <c r="N51" i="58"/>
  <c r="N47" i="58"/>
  <c r="R43" i="58"/>
  <c r="R39" i="58"/>
  <c r="DV38" i="58"/>
  <c r="DF38" i="58"/>
  <c r="CM36" i="58"/>
  <c r="R33" i="58"/>
  <c r="R29" i="58"/>
  <c r="DI25" i="58"/>
  <c r="R23" i="58"/>
  <c r="EG19" i="58"/>
  <c r="N11" i="58"/>
  <c r="R107" i="57"/>
  <c r="DL105" i="57"/>
  <c r="U105" i="57"/>
  <c r="AM103" i="57"/>
  <c r="O103" i="57"/>
  <c r="U101" i="57"/>
  <c r="AM99" i="57"/>
  <c r="O99" i="57"/>
  <c r="U97" i="57"/>
  <c r="AM95" i="57"/>
  <c r="O95" i="57"/>
  <c r="U93" i="57"/>
  <c r="EG91" i="57"/>
  <c r="AJ91" i="57"/>
  <c r="L91" i="57"/>
  <c r="R89" i="57"/>
  <c r="AJ87" i="57"/>
  <c r="L87" i="57"/>
  <c r="R85" i="57"/>
  <c r="AJ83" i="57"/>
  <c r="L83" i="57"/>
  <c r="AJ81" i="57"/>
  <c r="L81" i="57"/>
  <c r="R79" i="57"/>
  <c r="AJ77" i="57"/>
  <c r="L77" i="57"/>
  <c r="AJ75" i="57"/>
  <c r="L75" i="57"/>
  <c r="R73" i="57"/>
  <c r="AM71" i="57"/>
  <c r="O71" i="57"/>
  <c r="AM69" i="57"/>
  <c r="O69" i="57"/>
  <c r="U67" i="57"/>
  <c r="AM65" i="57"/>
  <c r="O65" i="57"/>
  <c r="EA64" i="57"/>
  <c r="AM63" i="57"/>
  <c r="O63" i="57"/>
  <c r="EA62" i="57"/>
  <c r="CM62" i="57"/>
  <c r="N53" i="57"/>
  <c r="N49" i="57"/>
  <c r="R45" i="57"/>
  <c r="R41" i="57"/>
  <c r="ED38" i="57"/>
  <c r="DN38" i="57"/>
  <c r="R37" i="57"/>
  <c r="R35" i="57"/>
  <c r="R31" i="57"/>
  <c r="R27" i="57"/>
  <c r="R25" i="57"/>
  <c r="R21" i="57"/>
  <c r="CM19" i="57"/>
  <c r="AJ107" i="56"/>
  <c r="L107" i="56"/>
  <c r="AM105" i="56"/>
  <c r="O105" i="56"/>
  <c r="U103" i="56"/>
  <c r="AM101" i="56"/>
  <c r="O101" i="56"/>
  <c r="U99" i="56"/>
  <c r="AM97" i="56"/>
  <c r="O97" i="56"/>
  <c r="U95" i="56"/>
  <c r="AM93" i="56"/>
  <c r="O93" i="56"/>
  <c r="CM91" i="56"/>
  <c r="R91" i="56"/>
  <c r="AJ89" i="56"/>
  <c r="L89" i="56"/>
  <c r="R87" i="56"/>
  <c r="AJ85" i="56"/>
  <c r="L85" i="56"/>
  <c r="R83" i="56"/>
  <c r="CM81" i="56"/>
  <c r="R81" i="56"/>
  <c r="AJ79" i="56"/>
  <c r="O63" i="60"/>
  <c r="N49" i="60"/>
  <c r="DN38" i="60"/>
  <c r="R27" i="60"/>
  <c r="AJ107" i="59"/>
  <c r="U103" i="59"/>
  <c r="AM97" i="59"/>
  <c r="O93" i="59"/>
  <c r="L89" i="59"/>
  <c r="R83" i="59"/>
  <c r="L79" i="59"/>
  <c r="AJ73" i="59"/>
  <c r="AJ71" i="59"/>
  <c r="L71" i="59"/>
  <c r="AJ69" i="59"/>
  <c r="L69" i="59"/>
  <c r="R67" i="59"/>
  <c r="AJ65" i="59"/>
  <c r="L65" i="59"/>
  <c r="DX64" i="59"/>
  <c r="AJ63" i="59"/>
  <c r="L63" i="59"/>
  <c r="DX62" i="59"/>
  <c r="DH53" i="59"/>
  <c r="R51" i="59"/>
  <c r="R47" i="59"/>
  <c r="N45" i="59"/>
  <c r="N41" i="59"/>
  <c r="DZ38" i="59"/>
  <c r="DJ38" i="59"/>
  <c r="N37" i="59"/>
  <c r="N35" i="59"/>
  <c r="N31" i="59"/>
  <c r="N27" i="59"/>
  <c r="N25" i="59"/>
  <c r="N21" i="59"/>
  <c r="AA11" i="59"/>
  <c r="U107" i="58"/>
  <c r="EI105" i="58"/>
  <c r="AJ105" i="58"/>
  <c r="L105" i="58"/>
  <c r="R103" i="58"/>
  <c r="AJ101" i="58"/>
  <c r="L101" i="58"/>
  <c r="R99" i="58"/>
  <c r="AJ97" i="58"/>
  <c r="L97" i="58"/>
  <c r="R95" i="58"/>
  <c r="AJ93" i="58"/>
  <c r="L93" i="58"/>
  <c r="AM91" i="58"/>
  <c r="O91" i="58"/>
  <c r="U89" i="58"/>
  <c r="AM87" i="58"/>
  <c r="O87" i="58"/>
  <c r="U85" i="58"/>
  <c r="AM83" i="58"/>
  <c r="O83" i="58"/>
  <c r="AM81" i="58"/>
  <c r="O81" i="58"/>
  <c r="U79" i="58"/>
  <c r="AM77" i="58"/>
  <c r="O77" i="58"/>
  <c r="AM75" i="58"/>
  <c r="O75" i="58"/>
  <c r="U73" i="58"/>
  <c r="DL71" i="58"/>
  <c r="R71" i="58"/>
  <c r="CM69" i="58"/>
  <c r="R69" i="58"/>
  <c r="AJ67" i="58"/>
  <c r="L67" i="58"/>
  <c r="R65" i="58"/>
  <c r="ED64" i="58"/>
  <c r="DL64" i="58"/>
  <c r="R63" i="58"/>
  <c r="ED62" i="58"/>
  <c r="DL62" i="58"/>
  <c r="R53" i="58"/>
  <c r="R49" i="58"/>
  <c r="CM45" i="58"/>
  <c r="N43" i="58"/>
  <c r="N39" i="58"/>
  <c r="DR38" i="58"/>
  <c r="DB38" i="58"/>
  <c r="CC36" i="58"/>
  <c r="N33" i="58"/>
  <c r="N29" i="58"/>
  <c r="CM25" i="58"/>
  <c r="N23" i="58"/>
  <c r="DJ19" i="58"/>
  <c r="AM107" i="57"/>
  <c r="O107" i="57"/>
  <c r="CL105" i="57"/>
  <c r="R105" i="57"/>
  <c r="AJ103" i="57"/>
  <c r="L103" i="57"/>
  <c r="R101" i="57"/>
  <c r="AJ99" i="57"/>
  <c r="L99" i="57"/>
  <c r="R97" i="57"/>
  <c r="AJ95" i="57"/>
  <c r="L95" i="57"/>
  <c r="R93" i="57"/>
  <c r="DL91" i="57"/>
  <c r="U91" i="57"/>
  <c r="AM89" i="57"/>
  <c r="O89" i="57"/>
  <c r="U87" i="57"/>
  <c r="AM85" i="57"/>
  <c r="O85" i="57"/>
  <c r="U83" i="57"/>
  <c r="DD81" i="57"/>
  <c r="U81" i="57"/>
  <c r="AM79" i="57"/>
  <c r="O79" i="57"/>
  <c r="U77" i="57"/>
  <c r="DD75" i="57"/>
  <c r="U75" i="57"/>
  <c r="AM73" i="57"/>
  <c r="O73" i="57"/>
  <c r="AJ71" i="57"/>
  <c r="L71" i="57"/>
  <c r="AJ69" i="57"/>
  <c r="L69" i="57"/>
  <c r="R67" i="57"/>
  <c r="AJ65" i="57"/>
  <c r="L65" i="57"/>
  <c r="DX64" i="57"/>
  <c r="AJ63" i="57"/>
  <c r="L63" i="57"/>
  <c r="DX62" i="57"/>
  <c r="DH53" i="57"/>
  <c r="R51" i="57"/>
  <c r="R47" i="57"/>
  <c r="N45" i="57"/>
  <c r="N41" i="57"/>
  <c r="DZ38" i="57"/>
  <c r="DJ38" i="57"/>
  <c r="N37" i="57"/>
  <c r="N35" i="57"/>
  <c r="N31" i="57"/>
  <c r="N27" i="57"/>
  <c r="N25" i="57"/>
  <c r="N21" i="57"/>
  <c r="AA11" i="57"/>
  <c r="U107" i="56"/>
  <c r="EI105" i="56"/>
  <c r="AJ105" i="56"/>
  <c r="L105" i="56"/>
  <c r="R103" i="56"/>
  <c r="AJ101" i="56"/>
  <c r="L101" i="56"/>
  <c r="R99" i="56"/>
  <c r="AJ97" i="56"/>
  <c r="L97" i="56"/>
  <c r="R95" i="56"/>
  <c r="AJ93" i="56"/>
  <c r="L93" i="56"/>
  <c r="AM91" i="56"/>
  <c r="O91" i="56"/>
  <c r="U89" i="56"/>
  <c r="AM87" i="56"/>
  <c r="O87" i="56"/>
  <c r="U85" i="56"/>
  <c r="AM83" i="56"/>
  <c r="O83" i="56"/>
  <c r="AM81" i="56"/>
  <c r="O81" i="56"/>
  <c r="U79" i="56"/>
  <c r="EA62" i="60"/>
  <c r="R45" i="60"/>
  <c r="R37" i="60"/>
  <c r="R25" i="60"/>
  <c r="L107" i="59"/>
  <c r="AM101" i="59"/>
  <c r="O97" i="59"/>
  <c r="CM91" i="59"/>
  <c r="R87" i="59"/>
  <c r="CM81" i="59"/>
  <c r="R77" i="59"/>
  <c r="L73" i="59"/>
  <c r="U71" i="59"/>
  <c r="DL69" i="59"/>
  <c r="U69" i="59"/>
  <c r="AM67" i="59"/>
  <c r="O67" i="59"/>
  <c r="U65" i="59"/>
  <c r="EG64" i="59"/>
  <c r="DU64" i="59"/>
  <c r="U63" i="59"/>
  <c r="EG62" i="59"/>
  <c r="DU62" i="59"/>
  <c r="CN53" i="59"/>
  <c r="N51" i="59"/>
  <c r="N47" i="59"/>
  <c r="R43" i="59"/>
  <c r="R39" i="59"/>
  <c r="DV38" i="59"/>
  <c r="DF38" i="59"/>
  <c r="CM36" i="59"/>
  <c r="R33" i="59"/>
  <c r="R29" i="59"/>
  <c r="DI25" i="59"/>
  <c r="R23" i="59"/>
  <c r="EG19" i="59"/>
  <c r="N11" i="59"/>
  <c r="R107" i="58"/>
  <c r="DL105" i="58"/>
  <c r="U105" i="58"/>
  <c r="AM103" i="58"/>
  <c r="O103" i="58"/>
  <c r="U101" i="58"/>
  <c r="AM99" i="58"/>
  <c r="O99" i="58"/>
  <c r="U97" i="58"/>
  <c r="AM95" i="58"/>
  <c r="O95" i="58"/>
  <c r="U93" i="58"/>
  <c r="EG91" i="58"/>
  <c r="AJ91" i="58"/>
  <c r="L91" i="58"/>
  <c r="R89" i="58"/>
  <c r="AJ87" i="58"/>
  <c r="L87" i="58"/>
  <c r="R85" i="58"/>
  <c r="AJ83" i="58"/>
  <c r="L83" i="58"/>
  <c r="AJ81" i="58"/>
  <c r="L81" i="58"/>
  <c r="R79" i="58"/>
  <c r="AJ77" i="58"/>
  <c r="L77" i="58"/>
  <c r="AJ75" i="58"/>
  <c r="L75" i="58"/>
  <c r="R73" i="58"/>
  <c r="AM71" i="58"/>
  <c r="O71" i="58"/>
  <c r="AM69" i="58"/>
  <c r="O69" i="58"/>
  <c r="U67" i="58"/>
  <c r="AM65" i="58"/>
  <c r="O65" i="58"/>
  <c r="EA64" i="58"/>
  <c r="AM63" i="58"/>
  <c r="O63" i="58"/>
  <c r="EA62" i="58"/>
  <c r="CM62" i="58"/>
  <c r="N53" i="58"/>
  <c r="N49" i="58"/>
  <c r="R45" i="58"/>
  <c r="R41" i="58"/>
  <c r="ED38" i="58"/>
  <c r="DN38" i="58"/>
  <c r="R37" i="58"/>
  <c r="R35" i="58"/>
  <c r="R31" i="58"/>
  <c r="R27" i="58"/>
  <c r="R25" i="58"/>
  <c r="R21" i="58"/>
  <c r="CM19" i="58"/>
  <c r="AJ107" i="57"/>
  <c r="L107" i="57"/>
  <c r="AM105" i="57"/>
  <c r="O105" i="57"/>
  <c r="U103" i="57"/>
  <c r="AM101" i="57"/>
  <c r="O101" i="57"/>
  <c r="U99" i="57"/>
  <c r="AM97" i="57"/>
  <c r="O97" i="57"/>
  <c r="U95" i="57"/>
  <c r="AM93" i="57"/>
  <c r="O93" i="57"/>
  <c r="CM91" i="57"/>
  <c r="R91" i="57"/>
  <c r="AJ89" i="57"/>
  <c r="L89" i="57"/>
  <c r="R87" i="57"/>
  <c r="AJ85" i="57"/>
  <c r="L85" i="57"/>
  <c r="R83" i="57"/>
  <c r="CM81" i="57"/>
  <c r="R81" i="57"/>
  <c r="AJ79" i="57"/>
  <c r="L79" i="57"/>
  <c r="R77" i="57"/>
  <c r="CM75" i="57"/>
  <c r="R75" i="57"/>
  <c r="AJ73" i="57"/>
  <c r="L73" i="57"/>
  <c r="U71" i="57"/>
  <c r="DL69" i="57"/>
  <c r="U69" i="57"/>
  <c r="AM67" i="57"/>
  <c r="O67" i="57"/>
  <c r="U65" i="57"/>
  <c r="EG64" i="57"/>
  <c r="DU64" i="57"/>
  <c r="U63" i="57"/>
  <c r="EG62" i="57"/>
  <c r="DU62" i="57"/>
  <c r="CN53" i="57"/>
  <c r="N51" i="57"/>
  <c r="N47" i="57"/>
  <c r="R43" i="57"/>
  <c r="R39" i="57"/>
  <c r="DV38" i="57"/>
  <c r="DF38" i="57"/>
  <c r="CM36" i="57"/>
  <c r="R33" i="57"/>
  <c r="R29" i="57"/>
  <c r="DI25" i="57"/>
  <c r="R23" i="57"/>
  <c r="EG19" i="57"/>
  <c r="N11" i="57"/>
  <c r="R107" i="56"/>
  <c r="DL105" i="56"/>
  <c r="U105" i="56"/>
  <c r="AM103" i="56"/>
  <c r="O103" i="56"/>
  <c r="U101" i="56"/>
  <c r="AM99" i="56"/>
  <c r="O99" i="56"/>
  <c r="U97" i="56"/>
  <c r="AM95" i="56"/>
  <c r="O95" i="56"/>
  <c r="U93" i="56"/>
  <c r="EG91" i="56"/>
  <c r="AJ91" i="56"/>
  <c r="L91" i="56"/>
  <c r="R89" i="56"/>
  <c r="AJ87" i="56"/>
  <c r="L87" i="56"/>
  <c r="R85" i="56"/>
  <c r="AJ83" i="56"/>
  <c r="L83" i="56"/>
  <c r="AJ81" i="56"/>
  <c r="CM62" i="60"/>
  <c r="R41" i="60"/>
  <c r="R35" i="60"/>
  <c r="R21" i="60"/>
  <c r="AM105" i="59"/>
  <c r="O101" i="59"/>
  <c r="U95" i="59"/>
  <c r="R91" i="59"/>
  <c r="AJ85" i="59"/>
  <c r="R81" i="59"/>
  <c r="CM75" i="59"/>
  <c r="DL71" i="59"/>
  <c r="R71" i="59"/>
  <c r="CM69" i="59"/>
  <c r="R69" i="59"/>
  <c r="AJ67" i="59"/>
  <c r="L67" i="59"/>
  <c r="R65" i="59"/>
  <c r="ED64" i="59"/>
  <c r="DL64" i="59"/>
  <c r="R63" i="59"/>
  <c r="ED62" i="59"/>
  <c r="DL62" i="59"/>
  <c r="R53" i="59"/>
  <c r="R49" i="59"/>
  <c r="CM45" i="59"/>
  <c r="N43" i="59"/>
  <c r="N39" i="59"/>
  <c r="DR38" i="59"/>
  <c r="DB38" i="59"/>
  <c r="CC36" i="59"/>
  <c r="N33" i="59"/>
  <c r="N29" i="59"/>
  <c r="CM25" i="59"/>
  <c r="N23" i="59"/>
  <c r="DJ19" i="59"/>
  <c r="AM107" i="58"/>
  <c r="O107" i="58"/>
  <c r="CL105" i="58"/>
  <c r="R105" i="58"/>
  <c r="AJ103" i="58"/>
  <c r="L103" i="58"/>
  <c r="R101" i="58"/>
  <c r="AJ99" i="58"/>
  <c r="L99" i="58"/>
  <c r="R97" i="58"/>
  <c r="AJ95" i="58"/>
  <c r="L95" i="58"/>
  <c r="R93" i="58"/>
  <c r="DL91" i="58"/>
  <c r="U91" i="58"/>
  <c r="AM89" i="58"/>
  <c r="O89" i="58"/>
  <c r="U87" i="58"/>
  <c r="AM85" i="58"/>
  <c r="O85" i="58"/>
  <c r="U83" i="58"/>
  <c r="DD81" i="58"/>
  <c r="U81" i="58"/>
  <c r="AM79" i="58"/>
  <c r="O79" i="58"/>
  <c r="U77" i="58"/>
  <c r="DD75" i="58"/>
  <c r="U75" i="58"/>
  <c r="AM73" i="58"/>
  <c r="O73" i="58"/>
  <c r="AJ71" i="58"/>
  <c r="L71" i="58"/>
  <c r="AJ69" i="58"/>
  <c r="L69" i="58"/>
  <c r="R67" i="58"/>
  <c r="AJ65" i="58"/>
  <c r="L65" i="58"/>
  <c r="DX64" i="58"/>
  <c r="AJ63" i="58"/>
  <c r="L63" i="58"/>
  <c r="DX62" i="58"/>
  <c r="DH53" i="58"/>
  <c r="R51" i="58"/>
  <c r="R47" i="58"/>
  <c r="N45" i="58"/>
  <c r="N41" i="58"/>
  <c r="DZ38" i="58"/>
  <c r="DJ38" i="58"/>
  <c r="N37" i="58"/>
  <c r="N35" i="58"/>
  <c r="N31" i="58"/>
  <c r="N27" i="58"/>
  <c r="N25" i="58"/>
  <c r="N21" i="58"/>
  <c r="AA11" i="58"/>
  <c r="U107" i="57"/>
  <c r="EI105" i="57"/>
  <c r="AJ105" i="57"/>
  <c r="L105" i="57"/>
  <c r="R103" i="57"/>
  <c r="AJ101" i="57"/>
  <c r="L101" i="57"/>
  <c r="R99" i="57"/>
  <c r="AJ97" i="57"/>
  <c r="L97" i="57"/>
  <c r="R95" i="57"/>
  <c r="AJ93" i="57"/>
  <c r="L93" i="57"/>
  <c r="AM91" i="57"/>
  <c r="O91" i="57"/>
  <c r="U89" i="57"/>
  <c r="AM87" i="57"/>
  <c r="O87" i="57"/>
  <c r="U85" i="57"/>
  <c r="AM83" i="57"/>
  <c r="O83" i="57"/>
  <c r="AM81" i="57"/>
  <c r="O81" i="57"/>
  <c r="U79" i="57"/>
  <c r="AM77" i="57"/>
  <c r="O77" i="57"/>
  <c r="AM75" i="57"/>
  <c r="O75" i="57"/>
  <c r="U73" i="57"/>
  <c r="DL71" i="57"/>
  <c r="R71" i="57"/>
  <c r="CM69" i="57"/>
  <c r="R69" i="57"/>
  <c r="AJ67" i="57"/>
  <c r="L67" i="57"/>
  <c r="R65" i="57"/>
  <c r="ED64" i="57"/>
  <c r="DL64" i="57"/>
  <c r="R63" i="57"/>
  <c r="ED62" i="57"/>
  <c r="DL62" i="57"/>
  <c r="R53" i="57"/>
  <c r="R49" i="57"/>
  <c r="CM45" i="57"/>
  <c r="N43" i="57"/>
  <c r="N39" i="57"/>
  <c r="DR38" i="57"/>
  <c r="DB38" i="57"/>
  <c r="CC36" i="57"/>
  <c r="N33" i="57"/>
  <c r="N29" i="57"/>
  <c r="CM25" i="57"/>
  <c r="N23" i="57"/>
  <c r="DJ19" i="57"/>
  <c r="AM107" i="56"/>
  <c r="O107" i="56"/>
  <c r="CL105" i="56"/>
  <c r="R105" i="56"/>
  <c r="AJ103" i="56"/>
  <c r="L103" i="56"/>
  <c r="R101" i="56"/>
  <c r="AJ99" i="56"/>
  <c r="L99" i="56"/>
  <c r="R97" i="56"/>
  <c r="AJ95" i="56"/>
  <c r="L95" i="56"/>
  <c r="R93" i="56"/>
  <c r="DL91" i="56"/>
  <c r="U91" i="56"/>
  <c r="AM89" i="56"/>
  <c r="O89" i="56"/>
  <c r="U87" i="56"/>
  <c r="AM85" i="56"/>
  <c r="O85" i="56"/>
  <c r="U83" i="56"/>
  <c r="DD81" i="56"/>
  <c r="U81" i="56"/>
  <c r="L81" i="56"/>
  <c r="L79" i="56"/>
  <c r="R77" i="56"/>
  <c r="CM75" i="56"/>
  <c r="R75" i="56"/>
  <c r="AJ73" i="56"/>
  <c r="L73" i="56"/>
  <c r="U71" i="56"/>
  <c r="DL69" i="56"/>
  <c r="U69" i="56"/>
  <c r="AM67" i="56"/>
  <c r="O67" i="56"/>
  <c r="U65" i="56"/>
  <c r="EG64" i="56"/>
  <c r="DU64" i="56"/>
  <c r="U63" i="56"/>
  <c r="EG62" i="56"/>
  <c r="DU62" i="56"/>
  <c r="CN53" i="56"/>
  <c r="N51" i="56"/>
  <c r="N47" i="56"/>
  <c r="R43" i="56"/>
  <c r="R39" i="56"/>
  <c r="DV38" i="56"/>
  <c r="DF38" i="56"/>
  <c r="CM36" i="56"/>
  <c r="R33" i="56"/>
  <c r="R29" i="56"/>
  <c r="DI25" i="56"/>
  <c r="R23" i="56"/>
  <c r="EG19" i="56"/>
  <c r="N11" i="56"/>
  <c r="R107" i="55"/>
  <c r="DL105" i="55"/>
  <c r="U105" i="55"/>
  <c r="AM103" i="55"/>
  <c r="O103" i="55"/>
  <c r="U101" i="55"/>
  <c r="AM99" i="55"/>
  <c r="O99" i="55"/>
  <c r="U97" i="55"/>
  <c r="AM95" i="55"/>
  <c r="O95" i="55"/>
  <c r="U93" i="55"/>
  <c r="EG91" i="55"/>
  <c r="AJ91" i="55"/>
  <c r="L91" i="55"/>
  <c r="R89" i="55"/>
  <c r="AJ87" i="55"/>
  <c r="L87" i="55"/>
  <c r="R85" i="55"/>
  <c r="AJ83" i="55"/>
  <c r="L83" i="55"/>
  <c r="AJ81" i="55"/>
  <c r="L81" i="55"/>
  <c r="R79" i="55"/>
  <c r="AJ77" i="55"/>
  <c r="L77" i="55"/>
  <c r="AJ75" i="55"/>
  <c r="L75" i="55"/>
  <c r="R73" i="55"/>
  <c r="AM71" i="55"/>
  <c r="O71" i="55"/>
  <c r="AM69" i="55"/>
  <c r="O69" i="55"/>
  <c r="U67" i="55"/>
  <c r="AM65" i="55"/>
  <c r="O65" i="55"/>
  <c r="EA64" i="55"/>
  <c r="AM63" i="55"/>
  <c r="O63" i="55"/>
  <c r="EA62" i="55"/>
  <c r="CM62" i="55"/>
  <c r="N53" i="55"/>
  <c r="N49" i="55"/>
  <c r="R45" i="55"/>
  <c r="R41" i="55"/>
  <c r="ED38" i="55"/>
  <c r="DN38" i="55"/>
  <c r="R37" i="55"/>
  <c r="R35" i="55"/>
  <c r="R31" i="55"/>
  <c r="R27" i="55"/>
  <c r="R25" i="55"/>
  <c r="R21" i="55"/>
  <c r="CM19" i="55"/>
  <c r="AJ107" i="52"/>
  <c r="L107" i="52"/>
  <c r="AM105" i="52"/>
  <c r="O105" i="52"/>
  <c r="U103" i="52"/>
  <c r="AM101" i="52"/>
  <c r="O101" i="52"/>
  <c r="U99" i="52"/>
  <c r="AM97" i="52"/>
  <c r="O97" i="52"/>
  <c r="U95" i="52"/>
  <c r="AM93" i="52"/>
  <c r="O93" i="52"/>
  <c r="CM91" i="52"/>
  <c r="R91" i="52"/>
  <c r="AJ89" i="52"/>
  <c r="L89" i="52"/>
  <c r="R87" i="52"/>
  <c r="AJ85" i="52"/>
  <c r="L85" i="52"/>
  <c r="R83" i="52"/>
  <c r="CM81" i="52"/>
  <c r="R81" i="52"/>
  <c r="AJ79" i="52"/>
  <c r="L79" i="52"/>
  <c r="R77" i="52"/>
  <c r="CM75" i="52"/>
  <c r="R75" i="52"/>
  <c r="AJ73" i="52"/>
  <c r="L73" i="52"/>
  <c r="U71" i="52"/>
  <c r="DL69" i="52"/>
  <c r="U69" i="52"/>
  <c r="AM67" i="52"/>
  <c r="O67" i="52"/>
  <c r="U65" i="52"/>
  <c r="EG64" i="52"/>
  <c r="DU64" i="52"/>
  <c r="U63" i="52"/>
  <c r="EG62" i="52"/>
  <c r="DU62" i="52"/>
  <c r="CN53" i="52"/>
  <c r="N51" i="52"/>
  <c r="N47" i="52"/>
  <c r="R43" i="52"/>
  <c r="R39" i="52"/>
  <c r="DV38" i="52"/>
  <c r="DF38" i="52"/>
  <c r="CM36" i="52"/>
  <c r="R33" i="52"/>
  <c r="R29" i="52"/>
  <c r="DI25" i="52"/>
  <c r="R23" i="52"/>
  <c r="EG19" i="52"/>
  <c r="N11" i="52"/>
  <c r="AM79" i="56"/>
  <c r="AM77" i="56"/>
  <c r="O77" i="56"/>
  <c r="AM75" i="56"/>
  <c r="O75" i="56"/>
  <c r="U73" i="56"/>
  <c r="DL71" i="56"/>
  <c r="R71" i="56"/>
  <c r="CM69" i="56"/>
  <c r="R69" i="56"/>
  <c r="AJ67" i="56"/>
  <c r="L67" i="56"/>
  <c r="R65" i="56"/>
  <c r="ED64" i="56"/>
  <c r="DL64" i="56"/>
  <c r="R63" i="56"/>
  <c r="ED62" i="56"/>
  <c r="DL62" i="56"/>
  <c r="R53" i="56"/>
  <c r="R49" i="56"/>
  <c r="CM45" i="56"/>
  <c r="N43" i="56"/>
  <c r="N39" i="56"/>
  <c r="DR38" i="56"/>
  <c r="DB38" i="56"/>
  <c r="CC36" i="56"/>
  <c r="N33" i="56"/>
  <c r="N29" i="56"/>
  <c r="CM25" i="56"/>
  <c r="N23" i="56"/>
  <c r="DJ19" i="56"/>
  <c r="AM107" i="55"/>
  <c r="O107" i="55"/>
  <c r="CL105" i="55"/>
  <c r="R105" i="55"/>
  <c r="AJ103" i="55"/>
  <c r="L103" i="55"/>
  <c r="R101" i="55"/>
  <c r="AJ99" i="55"/>
  <c r="L99" i="55"/>
  <c r="R97" i="55"/>
  <c r="AJ95" i="55"/>
  <c r="L95" i="55"/>
  <c r="R93" i="55"/>
  <c r="DL91" i="55"/>
  <c r="U91" i="55"/>
  <c r="AM89" i="55"/>
  <c r="O89" i="55"/>
  <c r="U87" i="55"/>
  <c r="AM85" i="55"/>
  <c r="O85" i="55"/>
  <c r="U83" i="55"/>
  <c r="DD81" i="55"/>
  <c r="U81" i="55"/>
  <c r="AM79" i="55"/>
  <c r="O79" i="55"/>
  <c r="U77" i="55"/>
  <c r="DD75" i="55"/>
  <c r="U75" i="55"/>
  <c r="AM73" i="55"/>
  <c r="O73" i="55"/>
  <c r="AJ71" i="55"/>
  <c r="L71" i="55"/>
  <c r="AJ69" i="55"/>
  <c r="L69" i="55"/>
  <c r="R67" i="55"/>
  <c r="AJ65" i="55"/>
  <c r="L65" i="55"/>
  <c r="DX64" i="55"/>
  <c r="AJ63" i="55"/>
  <c r="L63" i="55"/>
  <c r="DX62" i="55"/>
  <c r="DH53" i="55"/>
  <c r="R51" i="55"/>
  <c r="R47" i="55"/>
  <c r="N45" i="55"/>
  <c r="N41" i="55"/>
  <c r="DZ38" i="55"/>
  <c r="DJ38" i="55"/>
  <c r="N37" i="55"/>
  <c r="N35" i="55"/>
  <c r="N31" i="55"/>
  <c r="N27" i="55"/>
  <c r="N25" i="55"/>
  <c r="N21" i="55"/>
  <c r="AA11" i="55"/>
  <c r="U107" i="52"/>
  <c r="EI105" i="52"/>
  <c r="AJ105" i="52"/>
  <c r="L105" i="52"/>
  <c r="R103" i="52"/>
  <c r="AJ101" i="52"/>
  <c r="L101" i="52"/>
  <c r="R99" i="52"/>
  <c r="AJ97" i="52"/>
  <c r="L97" i="52"/>
  <c r="R95" i="52"/>
  <c r="AJ93" i="52"/>
  <c r="L93" i="52"/>
  <c r="AM91" i="52"/>
  <c r="O91" i="52"/>
  <c r="U89" i="52"/>
  <c r="AM87" i="52"/>
  <c r="O87" i="52"/>
  <c r="U85" i="52"/>
  <c r="AM83" i="52"/>
  <c r="O83" i="52"/>
  <c r="AM81" i="52"/>
  <c r="O81" i="52"/>
  <c r="U79" i="52"/>
  <c r="AM77" i="52"/>
  <c r="O77" i="52"/>
  <c r="AM75" i="52"/>
  <c r="O75" i="52"/>
  <c r="U73" i="52"/>
  <c r="DL71" i="52"/>
  <c r="R71" i="52"/>
  <c r="CM69" i="52"/>
  <c r="R69" i="52"/>
  <c r="AJ67" i="52"/>
  <c r="L67" i="52"/>
  <c r="R65" i="52"/>
  <c r="ED64" i="52"/>
  <c r="DL64" i="52"/>
  <c r="R63" i="52"/>
  <c r="ED62" i="52"/>
  <c r="DL62" i="52"/>
  <c r="R53" i="52"/>
  <c r="R49" i="52"/>
  <c r="CM45" i="52"/>
  <c r="N43" i="52"/>
  <c r="N39" i="52"/>
  <c r="DR38" i="52"/>
  <c r="DB38" i="52"/>
  <c r="CC36" i="52"/>
  <c r="N33" i="52"/>
  <c r="N29" i="52"/>
  <c r="CM25" i="52"/>
  <c r="N23" i="52"/>
  <c r="DJ19" i="52"/>
  <c r="R79" i="56"/>
  <c r="AJ77" i="56"/>
  <c r="L77" i="56"/>
  <c r="AJ75" i="56"/>
  <c r="L75" i="56"/>
  <c r="R73" i="56"/>
  <c r="AM71" i="56"/>
  <c r="O71" i="56"/>
  <c r="AM69" i="56"/>
  <c r="O69" i="56"/>
  <c r="U67" i="56"/>
  <c r="AM65" i="56"/>
  <c r="O65" i="56"/>
  <c r="EA64" i="56"/>
  <c r="AM63" i="56"/>
  <c r="O63" i="56"/>
  <c r="EA62" i="56"/>
  <c r="CM62" i="56"/>
  <c r="N53" i="56"/>
  <c r="N49" i="56"/>
  <c r="R45" i="56"/>
  <c r="R41" i="56"/>
  <c r="ED38" i="56"/>
  <c r="DN38" i="56"/>
  <c r="R37" i="56"/>
  <c r="R35" i="56"/>
  <c r="R31" i="56"/>
  <c r="R27" i="56"/>
  <c r="R25" i="56"/>
  <c r="R21" i="56"/>
  <c r="CM19" i="56"/>
  <c r="AJ107" i="55"/>
  <c r="L107" i="55"/>
  <c r="AM105" i="55"/>
  <c r="O105" i="55"/>
  <c r="U103" i="55"/>
  <c r="AM101" i="55"/>
  <c r="O101" i="55"/>
  <c r="U99" i="55"/>
  <c r="AM97" i="55"/>
  <c r="O97" i="55"/>
  <c r="U95" i="55"/>
  <c r="AM93" i="55"/>
  <c r="O93" i="55"/>
  <c r="CM91" i="55"/>
  <c r="R91" i="55"/>
  <c r="AJ89" i="55"/>
  <c r="L89" i="55"/>
  <c r="R87" i="55"/>
  <c r="AJ85" i="55"/>
  <c r="L85" i="55"/>
  <c r="R83" i="55"/>
  <c r="CM81" i="55"/>
  <c r="R81" i="55"/>
  <c r="AJ79" i="55"/>
  <c r="L79" i="55"/>
  <c r="R77" i="55"/>
  <c r="CM75" i="55"/>
  <c r="R75" i="55"/>
  <c r="AJ73" i="55"/>
  <c r="L73" i="55"/>
  <c r="U71" i="55"/>
  <c r="DL69" i="55"/>
  <c r="U69" i="55"/>
  <c r="AM67" i="55"/>
  <c r="O67" i="55"/>
  <c r="U65" i="55"/>
  <c r="EG64" i="55"/>
  <c r="DU64" i="55"/>
  <c r="U63" i="55"/>
  <c r="EG62" i="55"/>
  <c r="DU62" i="55"/>
  <c r="CN53" i="55"/>
  <c r="N51" i="55"/>
  <c r="N47" i="55"/>
  <c r="R43" i="55"/>
  <c r="R39" i="55"/>
  <c r="DV38" i="55"/>
  <c r="DF38" i="55"/>
  <c r="CM36" i="55"/>
  <c r="R33" i="55"/>
  <c r="R29" i="55"/>
  <c r="DI25" i="55"/>
  <c r="R23" i="55"/>
  <c r="EG19" i="55"/>
  <c r="N11" i="55"/>
  <c r="R107" i="52"/>
  <c r="DL105" i="52"/>
  <c r="U105" i="52"/>
  <c r="AM103" i="52"/>
  <c r="O103" i="52"/>
  <c r="U101" i="52"/>
  <c r="AM99" i="52"/>
  <c r="O99" i="52"/>
  <c r="U97" i="52"/>
  <c r="AM95" i="52"/>
  <c r="O95" i="52"/>
  <c r="U93" i="52"/>
  <c r="EG91" i="52"/>
  <c r="AJ91" i="52"/>
  <c r="L91" i="52"/>
  <c r="R89" i="52"/>
  <c r="AJ87" i="52"/>
  <c r="L87" i="52"/>
  <c r="R85" i="52"/>
  <c r="AJ83" i="52"/>
  <c r="L83" i="52"/>
  <c r="AJ81" i="52"/>
  <c r="L81" i="52"/>
  <c r="R79" i="52"/>
  <c r="AJ77" i="52"/>
  <c r="L77" i="52"/>
  <c r="AJ75" i="52"/>
  <c r="L75" i="52"/>
  <c r="R73" i="52"/>
  <c r="AM71" i="52"/>
  <c r="O71" i="52"/>
  <c r="AM69" i="52"/>
  <c r="O69" i="52"/>
  <c r="U67" i="52"/>
  <c r="AM65" i="52"/>
  <c r="O65" i="52"/>
  <c r="EA64" i="52"/>
  <c r="AM63" i="52"/>
  <c r="O63" i="52"/>
  <c r="EA62" i="52"/>
  <c r="CM62" i="52"/>
  <c r="N53" i="52"/>
  <c r="N49" i="52"/>
  <c r="R45" i="52"/>
  <c r="R41" i="52"/>
  <c r="ED38" i="52"/>
  <c r="DN38" i="52"/>
  <c r="R37" i="52"/>
  <c r="R35" i="52"/>
  <c r="R31" i="52"/>
  <c r="R27" i="52"/>
  <c r="R25" i="52"/>
  <c r="R21" i="52"/>
  <c r="CM19" i="52"/>
  <c r="O79" i="56"/>
  <c r="U77" i="56"/>
  <c r="DD75" i="56"/>
  <c r="U75" i="56"/>
  <c r="AM73" i="56"/>
  <c r="O73" i="56"/>
  <c r="AJ71" i="56"/>
  <c r="L71" i="56"/>
  <c r="AJ69" i="56"/>
  <c r="L69" i="56"/>
  <c r="R67" i="56"/>
  <c r="AJ65" i="56"/>
  <c r="L65" i="56"/>
  <c r="DX64" i="56"/>
  <c r="AJ63" i="56"/>
  <c r="L63" i="56"/>
  <c r="DX62" i="56"/>
  <c r="DH53" i="56"/>
  <c r="R51" i="56"/>
  <c r="R47" i="56"/>
  <c r="N45" i="56"/>
  <c r="N41" i="56"/>
  <c r="DZ38" i="56"/>
  <c r="DJ38" i="56"/>
  <c r="N37" i="56"/>
  <c r="N35" i="56"/>
  <c r="N31" i="56"/>
  <c r="N27" i="56"/>
  <c r="N25" i="56"/>
  <c r="N21" i="56"/>
  <c r="AA11" i="56"/>
  <c r="U107" i="55"/>
  <c r="EI105" i="55"/>
  <c r="AJ105" i="55"/>
  <c r="L105" i="55"/>
  <c r="R103" i="55"/>
  <c r="AJ101" i="55"/>
  <c r="L101" i="55"/>
  <c r="R99" i="55"/>
  <c r="AJ97" i="55"/>
  <c r="L97" i="55"/>
  <c r="R95" i="55"/>
  <c r="AJ93" i="55"/>
  <c r="L93" i="55"/>
  <c r="AM91" i="55"/>
  <c r="O91" i="55"/>
  <c r="U89" i="55"/>
  <c r="AM87" i="55"/>
  <c r="O87" i="55"/>
  <c r="U85" i="55"/>
  <c r="AM83" i="55"/>
  <c r="O83" i="55"/>
  <c r="AM81" i="55"/>
  <c r="O81" i="55"/>
  <c r="U79" i="55"/>
  <c r="AM77" i="55"/>
  <c r="O77" i="55"/>
  <c r="AM75" i="55"/>
  <c r="O75" i="55"/>
  <c r="U73" i="55"/>
  <c r="DL71" i="55"/>
  <c r="R71" i="55"/>
  <c r="CM69" i="55"/>
  <c r="R69" i="55"/>
  <c r="AJ67" i="55"/>
  <c r="L67" i="55"/>
  <c r="R65" i="55"/>
  <c r="ED64" i="55"/>
  <c r="DL64" i="55"/>
  <c r="R63" i="55"/>
  <c r="ED62" i="55"/>
  <c r="DL62" i="55"/>
  <c r="R53" i="55"/>
  <c r="R49" i="55"/>
  <c r="CM45" i="55"/>
  <c r="N43" i="55"/>
  <c r="N39" i="55"/>
  <c r="DR38" i="55"/>
  <c r="DB38" i="55"/>
  <c r="CC36" i="55"/>
  <c r="N33" i="55"/>
  <c r="N29" i="55"/>
  <c r="CM25" i="55"/>
  <c r="N23" i="55"/>
  <c r="DJ19" i="55"/>
  <c r="AM107" i="52"/>
  <c r="O107" i="52"/>
  <c r="CL105" i="52"/>
  <c r="R105" i="52"/>
  <c r="AJ103" i="52"/>
  <c r="L103" i="52"/>
  <c r="R101" i="52"/>
  <c r="AJ99" i="52"/>
  <c r="L99" i="52"/>
  <c r="R97" i="52"/>
  <c r="AJ95" i="52"/>
  <c r="L95" i="52"/>
  <c r="R93" i="52"/>
  <c r="DL91" i="52"/>
  <c r="U91" i="52"/>
  <c r="AM89" i="52"/>
  <c r="O89" i="52"/>
  <c r="U87" i="52"/>
  <c r="AM85" i="52"/>
  <c r="O85" i="52"/>
  <c r="U83" i="52"/>
  <c r="DD81" i="52"/>
  <c r="U81" i="52"/>
  <c r="AM79" i="52"/>
  <c r="O79" i="52"/>
  <c r="U77" i="52"/>
  <c r="DD75" i="52"/>
  <c r="U75" i="52"/>
  <c r="AM73" i="52"/>
  <c r="O73" i="52"/>
  <c r="AJ71" i="52"/>
  <c r="L71" i="52"/>
  <c r="AJ69" i="52"/>
  <c r="L69" i="52"/>
  <c r="R67" i="52"/>
  <c r="AJ65" i="52"/>
  <c r="L65" i="52"/>
  <c r="DX64" i="52"/>
  <c r="AJ63" i="52"/>
  <c r="L63" i="52"/>
  <c r="DX62" i="52"/>
  <c r="DH53" i="52"/>
  <c r="R51" i="52"/>
  <c r="R47" i="52"/>
  <c r="N45" i="52"/>
  <c r="N41" i="52"/>
  <c r="DZ38" i="52"/>
  <c r="DJ38" i="52"/>
  <c r="N37" i="52"/>
  <c r="N35" i="52"/>
  <c r="N31" i="52"/>
  <c r="N27" i="52"/>
  <c r="N25" i="52"/>
  <c r="N21" i="52"/>
  <c r="AA11" i="52"/>
  <c r="Y29" i="15" l="1"/>
  <c r="D29" i="15"/>
  <c r="V29" i="15"/>
  <c r="AK29" i="15"/>
  <c r="AN29" i="15"/>
  <c r="P29" i="15"/>
  <c r="AQ29" i="15"/>
  <c r="AE29" i="15"/>
  <c r="AW29" i="15"/>
  <c r="AZ29" i="15"/>
  <c r="AB29" i="15"/>
  <c r="CU28" i="15"/>
  <c r="GA28" i="15"/>
  <c r="EE28" i="15"/>
  <c r="CI28" i="15"/>
  <c r="GG28" i="15"/>
  <c r="EK28" i="15"/>
  <c r="CO28" i="15"/>
  <c r="EQ28" i="15"/>
  <c r="FC28" i="15"/>
  <c r="DG28" i="15"/>
  <c r="BK28" i="15"/>
  <c r="FI28" i="15"/>
  <c r="DM28" i="15"/>
  <c r="BQ28" i="15"/>
  <c r="FO28" i="15"/>
  <c r="DS28" i="15"/>
  <c r="FU28" i="15"/>
  <c r="EW28" i="15"/>
  <c r="DY28" i="15"/>
  <c r="DA28" i="15"/>
  <c r="CC28" i="15"/>
  <c r="BE28" i="15"/>
</calcChain>
</file>

<file path=xl/sharedStrings.xml><?xml version="1.0" encoding="utf-8"?>
<sst xmlns="http://schemas.openxmlformats.org/spreadsheetml/2006/main" count="6881" uniqueCount="1219">
  <si>
    <t>委託状況</t>
    <rPh sb="0" eb="2">
      <t>イタク</t>
    </rPh>
    <rPh sb="2" eb="4">
      <t>ジョウキョウ</t>
    </rPh>
    <phoneticPr fontId="5"/>
  </si>
  <si>
    <t>首長部局</t>
    <rPh sb="0" eb="2">
      <t>シュチョウ</t>
    </rPh>
    <rPh sb="2" eb="4">
      <t>ブキョク</t>
    </rPh>
    <phoneticPr fontId="5"/>
  </si>
  <si>
    <t>指定管理者導入済み件数</t>
    <rPh sb="0" eb="2">
      <t>シテイ</t>
    </rPh>
    <rPh sb="2" eb="5">
      <t>カンリシャ</t>
    </rPh>
    <rPh sb="5" eb="7">
      <t>ドウニュウ</t>
    </rPh>
    <rPh sb="7" eb="8">
      <t>ズ</t>
    </rPh>
    <rPh sb="9" eb="11">
      <t>ケンスウ</t>
    </rPh>
    <phoneticPr fontId="5"/>
  </si>
  <si>
    <t>導入率</t>
    <rPh sb="0" eb="3">
      <t>ドウニュウリツ</t>
    </rPh>
    <phoneticPr fontId="5"/>
  </si>
  <si>
    <t>自治体コード</t>
    <rPh sb="0" eb="3">
      <t>ジチタイ</t>
    </rPh>
    <phoneticPr fontId="5"/>
  </si>
  <si>
    <t>公の
施設数</t>
    <rPh sb="0" eb="1">
      <t>オオヤケ</t>
    </rPh>
    <rPh sb="3" eb="6">
      <t>シセツスウ</t>
    </rPh>
    <phoneticPr fontId="5"/>
  </si>
  <si>
    <t>その他</t>
    <rPh sb="2" eb="3">
      <t>タ</t>
    </rPh>
    <phoneticPr fontId="5"/>
  </si>
  <si>
    <t>都道府県名</t>
    <rPh sb="0" eb="4">
      <t>トドウフケン</t>
    </rPh>
    <rPh sb="4" eb="5">
      <t>メイ</t>
    </rPh>
    <phoneticPr fontId="5"/>
  </si>
  <si>
    <t>教育委員会</t>
    <rPh sb="0" eb="2">
      <t>キョウイク</t>
    </rPh>
    <rPh sb="2" eb="5">
      <t>イインカイ</t>
    </rPh>
    <phoneticPr fontId="5"/>
  </si>
  <si>
    <t>実施済み</t>
    <rPh sb="0" eb="2">
      <t>ジッシ</t>
    </rPh>
    <rPh sb="2" eb="3">
      <t>ズ</t>
    </rPh>
    <phoneticPr fontId="5"/>
  </si>
  <si>
    <t>実施予定</t>
    <rPh sb="0" eb="2">
      <t>ジッシ</t>
    </rPh>
    <rPh sb="2" eb="4">
      <t>ヨテイ</t>
    </rPh>
    <phoneticPr fontId="5"/>
  </si>
  <si>
    <t>検討中</t>
    <rPh sb="0" eb="3">
      <t>ケントウチュウ</t>
    </rPh>
    <phoneticPr fontId="5"/>
  </si>
  <si>
    <t>未実施</t>
    <rPh sb="0" eb="3">
      <t>ミジッシ</t>
    </rPh>
    <phoneticPr fontId="5"/>
  </si>
  <si>
    <t>実施済</t>
    <rPh sb="0" eb="2">
      <t>ジッシ</t>
    </rPh>
    <rPh sb="2" eb="3">
      <t>ズ</t>
    </rPh>
    <phoneticPr fontId="5"/>
  </si>
  <si>
    <t>企業局</t>
    <rPh sb="0" eb="2">
      <t>キギョウ</t>
    </rPh>
    <rPh sb="2" eb="3">
      <t>キョク</t>
    </rPh>
    <phoneticPr fontId="5"/>
  </si>
  <si>
    <t>単独
クラウド</t>
    <rPh sb="0" eb="2">
      <t>タンドク</t>
    </rPh>
    <phoneticPr fontId="5"/>
  </si>
  <si>
    <t>策定予定</t>
    <rPh sb="0" eb="2">
      <t>サクテイ</t>
    </rPh>
    <rPh sb="2" eb="4">
      <t>ヨテイ</t>
    </rPh>
    <phoneticPr fontId="5"/>
  </si>
  <si>
    <t>作成予定</t>
    <rPh sb="0" eb="2">
      <t>サクセイ</t>
    </rPh>
    <rPh sb="2" eb="4">
      <t>ヨテイ</t>
    </rPh>
    <phoneticPr fontId="5"/>
  </si>
  <si>
    <t>①本庁舎の清掃</t>
    <rPh sb="5" eb="7">
      <t>セイソウ</t>
    </rPh>
    <phoneticPr fontId="5"/>
  </si>
  <si>
    <t>｢直営｣かつ｢専任有｣団体</t>
    <rPh sb="9" eb="10">
      <t>ア</t>
    </rPh>
    <rPh sb="11" eb="13">
      <t>ダンタイ</t>
    </rPh>
    <phoneticPr fontId="5"/>
  </si>
  <si>
    <t>④電話交換</t>
    <rPh sb="1" eb="3">
      <t>デンワ</t>
    </rPh>
    <rPh sb="3" eb="5">
      <t>コウカン</t>
    </rPh>
    <phoneticPr fontId="3"/>
  </si>
  <si>
    <t>⑤公用車運転</t>
    <rPh sb="1" eb="4">
      <t>コウヨウシャ</t>
    </rPh>
    <rPh sb="4" eb="6">
      <t>ウンテン</t>
    </rPh>
    <phoneticPr fontId="3"/>
  </si>
  <si>
    <t>⑧学校給食（調理）</t>
    <rPh sb="1" eb="3">
      <t>ガッコウ</t>
    </rPh>
    <rPh sb="3" eb="5">
      <t>キュウショク</t>
    </rPh>
    <rPh sb="6" eb="8">
      <t>チョウリ</t>
    </rPh>
    <phoneticPr fontId="3"/>
  </si>
  <si>
    <t>⑩学校用務員事務</t>
    <rPh sb="1" eb="3">
      <t>ガッコウ</t>
    </rPh>
    <rPh sb="3" eb="6">
      <t>ヨウムイン</t>
    </rPh>
    <rPh sb="6" eb="8">
      <t>ジム</t>
    </rPh>
    <phoneticPr fontId="5"/>
  </si>
  <si>
    <t>⑪水道メーター検針</t>
    <rPh sb="1" eb="3">
      <t>スイドウ</t>
    </rPh>
    <rPh sb="7" eb="9">
      <t>ケンシン</t>
    </rPh>
    <phoneticPr fontId="5"/>
  </si>
  <si>
    <t>⑫道路維持補修・清掃等</t>
    <rPh sb="1" eb="3">
      <t>ドウロ</t>
    </rPh>
    <rPh sb="3" eb="5">
      <t>イジ</t>
    </rPh>
    <rPh sb="5" eb="7">
      <t>ホシュウ</t>
    </rPh>
    <rPh sb="8" eb="10">
      <t>セイソウ</t>
    </rPh>
    <rPh sb="10" eb="11">
      <t>トウ</t>
    </rPh>
    <phoneticPr fontId="5"/>
  </si>
  <si>
    <t>⑮情報処理・庁内情報システム維持</t>
    <rPh sb="1" eb="3">
      <t>ジョウホウ</t>
    </rPh>
    <rPh sb="3" eb="5">
      <t>ショリ</t>
    </rPh>
    <rPh sb="6" eb="8">
      <t>チョウナイ</t>
    </rPh>
    <rPh sb="8" eb="10">
      <t>ジョウホウ</t>
    </rPh>
    <rPh sb="14" eb="16">
      <t>イジ</t>
    </rPh>
    <phoneticPr fontId="5"/>
  </si>
  <si>
    <t>⑯ホームページ作成・運営</t>
    <rPh sb="7" eb="9">
      <t>サクセイ</t>
    </rPh>
    <rPh sb="10" eb="12">
      <t>ウンエイ</t>
    </rPh>
    <phoneticPr fontId="3"/>
  </si>
  <si>
    <t>⑰調査・集計</t>
    <rPh sb="1" eb="3">
      <t>チョウサ</t>
    </rPh>
    <rPh sb="4" eb="6">
      <t>シュウケイ</t>
    </rPh>
    <phoneticPr fontId="3"/>
  </si>
  <si>
    <r>
      <t xml:space="preserve">⑬ホームヘルパー派遣
</t>
    </r>
    <r>
      <rPr>
        <sz val="11"/>
        <color rgb="FFFF0000"/>
        <rFont val="ＭＳ Ｐゴシック"/>
        <family val="3"/>
        <charset val="128"/>
        <scheme val="minor"/>
      </rPr>
      <t>【都道府県は回答不要】</t>
    </r>
    <rPh sb="8" eb="10">
      <t>ハケン</t>
    </rPh>
    <phoneticPr fontId="5"/>
  </si>
  <si>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5"/>
  </si>
  <si>
    <t>民間委託状況</t>
    <rPh sb="0" eb="2">
      <t>ミンカン</t>
    </rPh>
    <rPh sb="2" eb="4">
      <t>イタク</t>
    </rPh>
    <rPh sb="4" eb="6">
      <t>ジョウキョウ</t>
    </rPh>
    <phoneticPr fontId="5"/>
  </si>
  <si>
    <t>旅費業務</t>
    <rPh sb="0" eb="2">
      <t>リョヒ</t>
    </rPh>
    <rPh sb="2" eb="4">
      <t>ギョウム</t>
    </rPh>
    <phoneticPr fontId="5"/>
  </si>
  <si>
    <t>福利厚生業務</t>
    <rPh sb="0" eb="2">
      <t>フクリ</t>
    </rPh>
    <rPh sb="2" eb="4">
      <t>コウセイ</t>
    </rPh>
    <rPh sb="4" eb="6">
      <t>ギョウム</t>
    </rPh>
    <phoneticPr fontId="5"/>
  </si>
  <si>
    <t>財務会計業務</t>
    <rPh sb="0" eb="2">
      <t>ザイム</t>
    </rPh>
    <rPh sb="2" eb="4">
      <t>カイケイ</t>
    </rPh>
    <rPh sb="4" eb="6">
      <t>ギョウム</t>
    </rPh>
    <phoneticPr fontId="5"/>
  </si>
  <si>
    <t>（１）民間委託の実施状況</t>
    <rPh sb="3" eb="5">
      <t>ミンカン</t>
    </rPh>
    <rPh sb="5" eb="7">
      <t>イタク</t>
    </rPh>
    <rPh sb="8" eb="10">
      <t>ジッシ</t>
    </rPh>
    <rPh sb="10" eb="12">
      <t>ジョウキョウ</t>
    </rPh>
    <phoneticPr fontId="5"/>
  </si>
  <si>
    <t>今後の対応方針
（｢直営｣かつ｢専任有｣を選択団体のみ回答）</t>
    <rPh sb="0" eb="2">
      <t>コンゴ</t>
    </rPh>
    <rPh sb="3" eb="5">
      <t>タイオウ</t>
    </rPh>
    <rPh sb="5" eb="7">
      <t>ホウシン</t>
    </rPh>
    <phoneticPr fontId="5"/>
  </si>
  <si>
    <t>対象業務
【複数回答可】</t>
    <rPh sb="0" eb="2">
      <t>タイショウ</t>
    </rPh>
    <rPh sb="2" eb="4">
      <t>ギョウム</t>
    </rPh>
    <phoneticPr fontId="5"/>
  </si>
  <si>
    <t>対象部局
【複数回答可】</t>
    <rPh sb="0" eb="2">
      <t>タイショウ</t>
    </rPh>
    <rPh sb="2" eb="4">
      <t>ブキョク</t>
    </rPh>
    <phoneticPr fontId="5"/>
  </si>
  <si>
    <t>①体育館</t>
    <rPh sb="1" eb="4">
      <t>タイイクカン</t>
    </rPh>
    <phoneticPr fontId="5"/>
  </si>
  <si>
    <t>②競技場（野球場、テニスコート等）</t>
    <rPh sb="5" eb="8">
      <t>ヤキュウジョウ</t>
    </rPh>
    <rPh sb="15" eb="16">
      <t>トウ</t>
    </rPh>
    <phoneticPr fontId="5"/>
  </si>
  <si>
    <t>⑤宿泊休養施設（ホテル、国民宿舎等）</t>
    <rPh sb="12" eb="14">
      <t>コクミン</t>
    </rPh>
    <rPh sb="14" eb="16">
      <t>シュクシャ</t>
    </rPh>
    <rPh sb="16" eb="17">
      <t>トウ</t>
    </rPh>
    <phoneticPr fontId="5"/>
  </si>
  <si>
    <t>⑥休養施設（公衆浴場、海・山の家等）</t>
    <rPh sb="16" eb="17">
      <t>トウ</t>
    </rPh>
    <phoneticPr fontId="5"/>
  </si>
  <si>
    <t>⑦キャンプ場等</t>
    <rPh sb="5" eb="6">
      <t>ジョウ</t>
    </rPh>
    <rPh sb="6" eb="7">
      <t>トウ</t>
    </rPh>
    <phoneticPr fontId="5"/>
  </si>
  <si>
    <t>⑪大規模公園</t>
    <rPh sb="1" eb="4">
      <t>ダイキボ</t>
    </rPh>
    <rPh sb="4" eb="6">
      <t>コウエン</t>
    </rPh>
    <phoneticPr fontId="5"/>
  </si>
  <si>
    <t>⑫公営住宅</t>
    <rPh sb="1" eb="3">
      <t>コウエイ</t>
    </rPh>
    <rPh sb="3" eb="5">
      <t>ジュウタク</t>
    </rPh>
    <phoneticPr fontId="5"/>
  </si>
  <si>
    <t>⑭大規模霊園、斎場等</t>
    <rPh sb="1" eb="4">
      <t>ダイキボ</t>
    </rPh>
    <rPh sb="4" eb="6">
      <t>レイエン</t>
    </rPh>
    <rPh sb="7" eb="9">
      <t>サイジョウ</t>
    </rPh>
    <rPh sb="9" eb="10">
      <t>トウ</t>
    </rPh>
    <phoneticPr fontId="5"/>
  </si>
  <si>
    <t>⑮図書館</t>
    <rPh sb="1" eb="4">
      <t>トショカン</t>
    </rPh>
    <phoneticPr fontId="5"/>
  </si>
  <si>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5"/>
  </si>
  <si>
    <t>⑰公民館、市民会館</t>
    <rPh sb="1" eb="4">
      <t>コウミンカン</t>
    </rPh>
    <phoneticPr fontId="5"/>
  </si>
  <si>
    <t>⑲合宿所、研修所等（青少年の家を含む）</t>
    <rPh sb="1" eb="4">
      <t>ガッシュクジョ</t>
    </rPh>
    <rPh sb="5" eb="8">
      <t>ケンシュウジョ</t>
    </rPh>
    <rPh sb="8" eb="9">
      <t>トウ</t>
    </rPh>
    <rPh sb="10" eb="13">
      <t>セイショウネン</t>
    </rPh>
    <rPh sb="14" eb="15">
      <t>イエ</t>
    </rPh>
    <rPh sb="16" eb="17">
      <t>フク</t>
    </rPh>
    <phoneticPr fontId="5"/>
  </si>
  <si>
    <t>給与業務</t>
    <rPh sb="0" eb="2">
      <t>キュウヨ</t>
    </rPh>
    <rPh sb="2" eb="4">
      <t>ギョウム</t>
    </rPh>
    <phoneticPr fontId="5"/>
  </si>
  <si>
    <t>市区町村名</t>
    <rPh sb="0" eb="4">
      <t>シクチョウソン</t>
    </rPh>
    <rPh sb="4" eb="5">
      <t>メイ</t>
    </rPh>
    <phoneticPr fontId="5"/>
  </si>
  <si>
    <t>※　統一的な基準による地方公会計については、原則として平成27年度から平成29年度までの3年間で整備するように要請されているが、当該調査の基準日はその初年度の開始時点である。</t>
    <rPh sb="2" eb="5">
      <t>トウイツテキ</t>
    </rPh>
    <rPh sb="6" eb="8">
      <t>キジュン</t>
    </rPh>
    <rPh sb="11" eb="13">
      <t>チホウ</t>
    </rPh>
    <rPh sb="13" eb="16">
      <t>コウカイケイ</t>
    </rPh>
    <rPh sb="22" eb="24">
      <t>ゲンソク</t>
    </rPh>
    <rPh sb="27" eb="29">
      <t>ヘイセイ</t>
    </rPh>
    <rPh sb="31" eb="33">
      <t>ネンド</t>
    </rPh>
    <rPh sb="35" eb="37">
      <t>ヘイセイ</t>
    </rPh>
    <rPh sb="39" eb="41">
      <t>ネンド</t>
    </rPh>
    <rPh sb="45" eb="47">
      <t>ネンカン</t>
    </rPh>
    <rPh sb="48" eb="50">
      <t>セイビ</t>
    </rPh>
    <rPh sb="55" eb="57">
      <t>ヨウセイ</t>
    </rPh>
    <rPh sb="64" eb="66">
      <t>トウガイ</t>
    </rPh>
    <rPh sb="66" eb="68">
      <t>チョウサ</t>
    </rPh>
    <rPh sb="69" eb="72">
      <t>キジュンビ</t>
    </rPh>
    <rPh sb="75" eb="78">
      <t>ショネンド</t>
    </rPh>
    <rPh sb="79" eb="81">
      <t>カイシ</t>
    </rPh>
    <rPh sb="81" eb="83">
      <t>ジテン</t>
    </rPh>
    <phoneticPr fontId="5"/>
  </si>
  <si>
    <t>作成完了予定年度</t>
    <rPh sb="0" eb="2">
      <t>サクセイ</t>
    </rPh>
    <rPh sb="2" eb="4">
      <t>カンリョウ</t>
    </rPh>
    <rPh sb="6" eb="8">
      <t>ネンド</t>
    </rPh>
    <phoneticPr fontId="5"/>
  </si>
  <si>
    <t>実施予定時期</t>
    <rPh sb="2" eb="4">
      <t>ヨテイ</t>
    </rPh>
    <phoneticPr fontId="5"/>
  </si>
  <si>
    <t>制度導入
施設数</t>
    <rPh sb="0" eb="2">
      <t>セイド</t>
    </rPh>
    <rPh sb="5" eb="7">
      <t>シセツ</t>
    </rPh>
    <phoneticPr fontId="5"/>
  </si>
  <si>
    <t>窓口業務の民間委託</t>
  </si>
  <si>
    <t>②本庁舎の夜間警備</t>
    <phoneticPr fontId="5"/>
  </si>
  <si>
    <t>③案内・受付</t>
    <phoneticPr fontId="5"/>
  </si>
  <si>
    <t>④海水浴場</t>
    <phoneticPr fontId="5"/>
  </si>
  <si>
    <t>⑧産業情報提供施設</t>
    <phoneticPr fontId="5"/>
  </si>
  <si>
    <t>⑨展示場施設、見本市施設</t>
    <phoneticPr fontId="5"/>
  </si>
  <si>
    <t>⑩開放型研究施設等</t>
    <phoneticPr fontId="5"/>
  </si>
  <si>
    <t>⑬駐車場</t>
    <phoneticPr fontId="5"/>
  </si>
  <si>
    <t>⑱文化会館</t>
    <phoneticPr fontId="5"/>
  </si>
  <si>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5"/>
  </si>
  <si>
    <t>うち
自治体職員常駐施設数</t>
    <rPh sb="3" eb="6">
      <t>ジチタイ</t>
    </rPh>
    <rPh sb="6" eb="8">
      <t>ショクイン</t>
    </rPh>
    <rPh sb="8" eb="10">
      <t>ジョウチュウ</t>
    </rPh>
    <rPh sb="10" eb="12">
      <t>シセツ</t>
    </rPh>
    <rPh sb="12" eb="13">
      <t>カズ</t>
    </rPh>
    <phoneticPr fontId="5"/>
  </si>
  <si>
    <t>自治体職員を常駐で配置している事に対する考え方【自治体職員を常駐で配置している団体のみ回答】</t>
    <rPh sb="0" eb="3">
      <t>ジチタイ</t>
    </rPh>
    <rPh sb="3" eb="5">
      <t>ショクイン</t>
    </rPh>
    <phoneticPr fontId="5"/>
  </si>
  <si>
    <t>⑳特別養護老人ホーム</t>
    <phoneticPr fontId="5"/>
  </si>
  <si>
    <t>㉑介護支援センター</t>
    <phoneticPr fontId="5"/>
  </si>
  <si>
    <t>㉒福祉・保健センター</t>
    <phoneticPr fontId="5"/>
  </si>
  <si>
    <t>㉓児童クラブ、学童館等</t>
    <rPh sb="1" eb="3">
      <t>ジドウ</t>
    </rPh>
    <rPh sb="7" eb="9">
      <t>ガクドウ</t>
    </rPh>
    <rPh sb="9" eb="10">
      <t>カン</t>
    </rPh>
    <rPh sb="10" eb="11">
      <t>トウ</t>
    </rPh>
    <phoneticPr fontId="5"/>
  </si>
  <si>
    <t>（２）指定管理者制度等の導入状況</t>
    <rPh sb="3" eb="5">
      <t>シテイ</t>
    </rPh>
    <rPh sb="5" eb="8">
      <t>カンリシャ</t>
    </rPh>
    <rPh sb="8" eb="10">
      <t>セイド</t>
    </rPh>
    <rPh sb="10" eb="11">
      <t>トウ</t>
    </rPh>
    <rPh sb="12" eb="14">
      <t>ドウニュウ</t>
    </rPh>
    <rPh sb="14" eb="16">
      <t>ジョウキョウ</t>
    </rPh>
    <phoneticPr fontId="5"/>
  </si>
  <si>
    <t>（４）庶務業務の集約化状況</t>
    <rPh sb="3" eb="5">
      <t>ショム</t>
    </rPh>
    <rPh sb="5" eb="7">
      <t>ギョウム</t>
    </rPh>
    <rPh sb="8" eb="11">
      <t>シュウヤクカ</t>
    </rPh>
    <phoneticPr fontId="5"/>
  </si>
  <si>
    <t>実施状況</t>
    <rPh sb="0" eb="2">
      <t>ジッシ</t>
    </rPh>
    <phoneticPr fontId="5"/>
  </si>
  <si>
    <t xml:space="preserve">｢実施予定無し｣及び｢首長部局未設置団体｣は「未実施の理由」を、｢実施予定あり｣の団体は｢実施予定時期｣を記述してください。
【人口が5万人未満の団体は回答不要】
</t>
    <rPh sb="1" eb="3">
      <t>ジッシ</t>
    </rPh>
    <rPh sb="24" eb="26">
      <t>ジッシ</t>
    </rPh>
    <rPh sb="33" eb="35">
      <t>ジッシ</t>
    </rPh>
    <rPh sb="45" eb="47">
      <t>ジッシ</t>
    </rPh>
    <phoneticPr fontId="5"/>
  </si>
  <si>
    <t>｢実施予定無し｣及び｢首長部局未設置団体｣は「未実施の理由」を、｢実施予定あり｣の団体は｢実施予定時期｣を記述してください。
【人口が5万人未満の団体は回答不要】</t>
    <rPh sb="1" eb="3">
      <t>ジッシ</t>
    </rPh>
    <rPh sb="24" eb="26">
      <t>ジッシ</t>
    </rPh>
    <rPh sb="33" eb="35">
      <t>ジッシ</t>
    </rPh>
    <rPh sb="45" eb="47">
      <t>ジッシ</t>
    </rPh>
    <phoneticPr fontId="5"/>
  </si>
  <si>
    <t>(3)窓口業務改革の実施状況</t>
    <rPh sb="3" eb="5">
      <t>マドグチ</t>
    </rPh>
    <rPh sb="5" eb="7">
      <t>ギョウム</t>
    </rPh>
    <rPh sb="7" eb="9">
      <t>カイカク</t>
    </rPh>
    <rPh sb="10" eb="12">
      <t>ジッシ</t>
    </rPh>
    <rPh sb="12" eb="14">
      <t>ジョウキョウ</t>
    </rPh>
    <phoneticPr fontId="5"/>
  </si>
  <si>
    <t>前年度以降、導入が　　　　　　　　進んでいない理由</t>
    <rPh sb="0" eb="3">
      <t>ゼンネンド</t>
    </rPh>
    <rPh sb="3" eb="5">
      <t>イコウ</t>
    </rPh>
    <rPh sb="6" eb="8">
      <t>ドウニュウ</t>
    </rPh>
    <rPh sb="17" eb="18">
      <t>スス</t>
    </rPh>
    <rPh sb="23" eb="25">
      <t>リユウ</t>
    </rPh>
    <phoneticPr fontId="5"/>
  </si>
  <si>
    <t>③プール</t>
    <phoneticPr fontId="5"/>
  </si>
  <si>
    <t>【参考】</t>
    <phoneticPr fontId="5"/>
  </si>
  <si>
    <t>児童クラブ、学童館等</t>
    <phoneticPr fontId="5"/>
  </si>
  <si>
    <t>作成済み</t>
    <phoneticPr fontId="5"/>
  </si>
  <si>
    <t>福祉・保健センター</t>
    <phoneticPr fontId="5"/>
  </si>
  <si>
    <t>統一的な基準による財務書類の作成状況（一般会計等財務書類）</t>
  </si>
  <si>
    <t>介護支援センター</t>
    <phoneticPr fontId="5"/>
  </si>
  <si>
    <t>特別養護老人ホーム</t>
    <phoneticPr fontId="5"/>
  </si>
  <si>
    <r>
      <t xml:space="preserve">合宿所、研修所等
</t>
    </r>
    <r>
      <rPr>
        <sz val="11"/>
        <color theme="1"/>
        <rFont val="ＭＳ Ｐゴシック"/>
        <family val="3"/>
        <charset val="128"/>
        <scheme val="minor"/>
      </rPr>
      <t>（青少年の家を含む）</t>
    </r>
    <phoneticPr fontId="5"/>
  </si>
  <si>
    <t>文化会館</t>
    <phoneticPr fontId="5"/>
  </si>
  <si>
    <t>公民館、市民会館</t>
    <phoneticPr fontId="5"/>
  </si>
  <si>
    <r>
      <t xml:space="preserve">博物館
</t>
    </r>
    <r>
      <rPr>
        <sz val="6"/>
        <color theme="1"/>
        <rFont val="ＭＳ Ｐゴシック"/>
        <family val="3"/>
        <charset val="128"/>
        <scheme val="minor"/>
      </rPr>
      <t>（美術館、科学館、歴史館、動物園等）</t>
    </r>
    <phoneticPr fontId="5"/>
  </si>
  <si>
    <t>策定予定時期</t>
    <phoneticPr fontId="5"/>
  </si>
  <si>
    <t>策定済み</t>
    <rPh sb="0" eb="2">
      <t>サクテイ</t>
    </rPh>
    <rPh sb="2" eb="3">
      <t>ズ</t>
    </rPh>
    <phoneticPr fontId="5"/>
  </si>
  <si>
    <t>図書館</t>
    <phoneticPr fontId="5"/>
  </si>
  <si>
    <t>大規模霊園、斎場等</t>
    <phoneticPr fontId="5"/>
  </si>
  <si>
    <t>駐車場</t>
    <phoneticPr fontId="5"/>
  </si>
  <si>
    <t>公営住宅</t>
    <phoneticPr fontId="5"/>
  </si>
  <si>
    <t>大規模公園</t>
    <phoneticPr fontId="5"/>
  </si>
  <si>
    <t>開放型研究施設等</t>
    <phoneticPr fontId="5"/>
  </si>
  <si>
    <t>実施しない理由</t>
    <phoneticPr fontId="5"/>
  </si>
  <si>
    <t>展示場施設、見本市施設</t>
    <phoneticPr fontId="5"/>
  </si>
  <si>
    <t>産業情報提供施設</t>
    <phoneticPr fontId="5"/>
  </si>
  <si>
    <t>キャンプ場等</t>
    <phoneticPr fontId="5"/>
  </si>
  <si>
    <t>検討状況</t>
    <phoneticPr fontId="5"/>
  </si>
  <si>
    <r>
      <t xml:space="preserve">休養施設
</t>
    </r>
    <r>
      <rPr>
        <sz val="10"/>
        <color theme="1"/>
        <rFont val="ＭＳ Ｐゴシック"/>
        <family val="3"/>
        <charset val="128"/>
        <scheme val="minor"/>
      </rPr>
      <t>（公衆浴場、海・山の家等）</t>
    </r>
    <phoneticPr fontId="5"/>
  </si>
  <si>
    <t>単独クラウド</t>
    <phoneticPr fontId="5"/>
  </si>
  <si>
    <r>
      <t xml:space="preserve">宿泊休養施設
</t>
    </r>
    <r>
      <rPr>
        <sz val="10"/>
        <color theme="1"/>
        <rFont val="ＭＳ Ｐゴシック"/>
        <family val="3"/>
        <charset val="128"/>
        <scheme val="minor"/>
      </rPr>
      <t>（ホテル、国民宿舎等）</t>
    </r>
    <phoneticPr fontId="5"/>
  </si>
  <si>
    <t>自治体クラウド</t>
    <phoneticPr fontId="5"/>
  </si>
  <si>
    <t>海水浴場</t>
    <phoneticPr fontId="5"/>
  </si>
  <si>
    <t>類型</t>
    <phoneticPr fontId="5"/>
  </si>
  <si>
    <t>プール</t>
    <phoneticPr fontId="5"/>
  </si>
  <si>
    <t>体育館</t>
    <phoneticPr fontId="5"/>
  </si>
  <si>
    <t>導入率</t>
    <phoneticPr fontId="5"/>
  </si>
  <si>
    <t>公の
施設数</t>
    <phoneticPr fontId="5"/>
  </si>
  <si>
    <t>調査・集計</t>
    <phoneticPr fontId="5"/>
  </si>
  <si>
    <t>ホームページ作成・運営</t>
    <phoneticPr fontId="5"/>
  </si>
  <si>
    <t>情報処理・庁内情報システム維持</t>
    <phoneticPr fontId="5"/>
  </si>
  <si>
    <t>在宅配食サービス</t>
    <phoneticPr fontId="5"/>
  </si>
  <si>
    <t>ホームヘルパー派遣</t>
    <phoneticPr fontId="5"/>
  </si>
  <si>
    <t>道路維持補修・清掃等</t>
    <phoneticPr fontId="5"/>
  </si>
  <si>
    <t>財務会計</t>
    <phoneticPr fontId="5"/>
  </si>
  <si>
    <t>福利厚生</t>
    <phoneticPr fontId="5"/>
  </si>
  <si>
    <t>旅費</t>
    <phoneticPr fontId="5"/>
  </si>
  <si>
    <t>給与</t>
    <phoneticPr fontId="5"/>
  </si>
  <si>
    <t>その他</t>
    <phoneticPr fontId="5"/>
  </si>
  <si>
    <t>教育委員会</t>
    <phoneticPr fontId="5"/>
  </si>
  <si>
    <t>企業局</t>
    <phoneticPr fontId="5"/>
  </si>
  <si>
    <t>首長部局</t>
    <phoneticPr fontId="5"/>
  </si>
  <si>
    <t>水道メーター検針</t>
    <phoneticPr fontId="5"/>
  </si>
  <si>
    <t>対象業務</t>
    <phoneticPr fontId="5"/>
  </si>
  <si>
    <t>対象部局</t>
    <phoneticPr fontId="5"/>
  </si>
  <si>
    <t>学校用務員事務</t>
    <phoneticPr fontId="5"/>
  </si>
  <si>
    <t>学校給食（運搬）</t>
    <phoneticPr fontId="5"/>
  </si>
  <si>
    <t>委託状況</t>
    <phoneticPr fontId="5"/>
  </si>
  <si>
    <t>学校給食（調理）</t>
    <phoneticPr fontId="5"/>
  </si>
  <si>
    <t>一般ごみ収集</t>
    <phoneticPr fontId="5"/>
  </si>
  <si>
    <t>し尿収集</t>
    <phoneticPr fontId="5"/>
  </si>
  <si>
    <t>公用車運転</t>
    <phoneticPr fontId="5"/>
  </si>
  <si>
    <t>電話交換</t>
    <phoneticPr fontId="5"/>
  </si>
  <si>
    <t>案内・受付</t>
    <phoneticPr fontId="5"/>
  </si>
  <si>
    <t>本庁舎の夜間警備</t>
    <phoneticPr fontId="5"/>
  </si>
  <si>
    <t>本庁舎の清掃</t>
    <phoneticPr fontId="5"/>
  </si>
  <si>
    <t>予定時期</t>
    <phoneticPr fontId="5"/>
  </si>
  <si>
    <t>設置状況</t>
    <phoneticPr fontId="5"/>
  </si>
  <si>
    <t>今後の対応方針　【直営（※）を選択した団体のみ回答】</t>
    <phoneticPr fontId="5"/>
  </si>
  <si>
    <t>直営(※)</t>
    <phoneticPr fontId="5"/>
  </si>
  <si>
    <t>総合窓口の設置</t>
    <phoneticPr fontId="5"/>
  </si>
  <si>
    <t>市区町村名</t>
    <rPh sb="0" eb="2">
      <t>シク</t>
    </rPh>
    <rPh sb="2" eb="4">
      <t>チョウソン</t>
    </rPh>
    <rPh sb="4" eb="5">
      <t>メイ</t>
    </rPh>
    <phoneticPr fontId="5"/>
  </si>
  <si>
    <t>前年度以降、導入が進んでいない理由</t>
    <phoneticPr fontId="5"/>
  </si>
  <si>
    <t>（５）自治体情報ｼｽﾃﾑのクラウド化</t>
    <rPh sb="3" eb="6">
      <t>ジチタイ</t>
    </rPh>
    <rPh sb="6" eb="8">
      <t>ジョウホウ</t>
    </rPh>
    <rPh sb="17" eb="18">
      <t>カ</t>
    </rPh>
    <phoneticPr fontId="5"/>
  </si>
  <si>
    <t>実施しない理由</t>
  </si>
  <si>
    <t>単独クラウド</t>
    <phoneticPr fontId="5"/>
  </si>
  <si>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33"/>
  </si>
  <si>
    <t>取組状況</t>
    <rPh sb="0" eb="2">
      <t>トリクミ</t>
    </rPh>
    <rPh sb="2" eb="4">
      <t>ジョウキョウ</t>
    </rPh>
    <phoneticPr fontId="5"/>
  </si>
  <si>
    <t>総合窓口の
設置状況</t>
    <rPh sb="0" eb="2">
      <t>ソウゴウ</t>
    </rPh>
    <rPh sb="2" eb="4">
      <t>マドグチ</t>
    </rPh>
    <phoneticPr fontId="5"/>
  </si>
  <si>
    <t>窓口業務の
民間委託状況</t>
    <rPh sb="0" eb="2">
      <t>マドグチ</t>
    </rPh>
    <rPh sb="2" eb="4">
      <t>ギョウム</t>
    </rPh>
    <phoneticPr fontId="5"/>
  </si>
  <si>
    <t>総合窓口の
設置予定時期</t>
    <phoneticPr fontId="5"/>
  </si>
  <si>
    <t>⑨学校給食(運搬)</t>
    <phoneticPr fontId="5"/>
  </si>
  <si>
    <r>
      <t xml:space="preserve">競技場
</t>
    </r>
    <r>
      <rPr>
        <sz val="9"/>
        <color theme="1"/>
        <rFont val="ＭＳ Ｐゴシック"/>
        <family val="3"/>
        <charset val="128"/>
        <scheme val="minor"/>
      </rPr>
      <t>（野球場、テニスコート等）</t>
    </r>
    <phoneticPr fontId="5"/>
  </si>
  <si>
    <t>自治体職員
常駐施設数</t>
    <rPh sb="0" eb="3">
      <t>ジチタイ</t>
    </rPh>
    <rPh sb="3" eb="5">
      <t>ショクイン</t>
    </rPh>
    <rPh sb="6" eb="8">
      <t>ジョウチュウ</t>
    </rPh>
    <rPh sb="8" eb="10">
      <t>シセツ</t>
    </rPh>
    <rPh sb="10" eb="11">
      <t>カズ</t>
    </rPh>
    <phoneticPr fontId="5"/>
  </si>
  <si>
    <t>業務改革効果を把握していますか</t>
  </si>
  <si>
    <t>業務改革効果を把握していますか</t>
    <phoneticPr fontId="5"/>
  </si>
  <si>
    <t>自治体クラウド又は
単独クラウド実施済み</t>
    <rPh sb="0" eb="3">
      <t>ジチタイ</t>
    </rPh>
    <rPh sb="7" eb="8">
      <t>マタ</t>
    </rPh>
    <rPh sb="10" eb="12">
      <t>タンドク</t>
    </rPh>
    <rPh sb="16" eb="18">
      <t>ジッシ</t>
    </rPh>
    <rPh sb="18" eb="19">
      <t>ズ</t>
    </rPh>
    <phoneticPr fontId="5"/>
  </si>
  <si>
    <t>自治体クラウド又は
単独クラウド実施予定</t>
    <rPh sb="0" eb="3">
      <t>ジチタイ</t>
    </rPh>
    <rPh sb="7" eb="8">
      <t>マタ</t>
    </rPh>
    <rPh sb="10" eb="12">
      <t>タンドク</t>
    </rPh>
    <rPh sb="16" eb="18">
      <t>ジッシ</t>
    </rPh>
    <rPh sb="18" eb="20">
      <t>ヨテイ</t>
    </rPh>
    <phoneticPr fontId="5"/>
  </si>
  <si>
    <t>業務改革効果</t>
    <rPh sb="0" eb="2">
      <t>ギョウム</t>
    </rPh>
    <rPh sb="2" eb="4">
      <t>カイカク</t>
    </rPh>
    <rPh sb="4" eb="6">
      <t>コウカ</t>
    </rPh>
    <phoneticPr fontId="5"/>
  </si>
  <si>
    <t>※平成29年4月1日現在において、直営で専任職員を置いている団体</t>
    <rPh sb="1" eb="3">
      <t>ヘイセイ</t>
    </rPh>
    <rPh sb="5" eb="6">
      <t>ネン</t>
    </rPh>
    <rPh sb="7" eb="8">
      <t>ガツ</t>
    </rPh>
    <rPh sb="9" eb="10">
      <t>ニチ</t>
    </rPh>
    <rPh sb="10" eb="12">
      <t>ゲンザイ</t>
    </rPh>
    <rPh sb="17" eb="19">
      <t>チョクエイ</t>
    </rPh>
    <rPh sb="20" eb="22">
      <t>センニン</t>
    </rPh>
    <rPh sb="22" eb="24">
      <t>ショクイン</t>
    </rPh>
    <rPh sb="25" eb="26">
      <t>オ</t>
    </rPh>
    <rPh sb="30" eb="32">
      <t>ダンタイ</t>
    </rPh>
    <phoneticPr fontId="5"/>
  </si>
  <si>
    <t>検討状況</t>
    <phoneticPr fontId="5"/>
  </si>
  <si>
    <t>委託あり</t>
    <rPh sb="0" eb="2">
      <t>イタク</t>
    </rPh>
    <phoneticPr fontId="5"/>
  </si>
  <si>
    <t>⑥し尿収集</t>
    <rPh sb="2" eb="3">
      <t>ニョウ</t>
    </rPh>
    <rPh sb="3" eb="5">
      <t>シュウシュウ</t>
    </rPh>
    <phoneticPr fontId="3"/>
  </si>
  <si>
    <t>⑦一般ごみ収集</t>
    <rPh sb="1" eb="3">
      <t>イッパン</t>
    </rPh>
    <rPh sb="5" eb="7">
      <t>シュウシュウ</t>
    </rPh>
    <phoneticPr fontId="3"/>
  </si>
  <si>
    <t>実施時期
(自治体クラウド）</t>
    <rPh sb="0" eb="2">
      <t>ジッシ</t>
    </rPh>
    <rPh sb="2" eb="4">
      <t>ジキ</t>
    </rPh>
    <rPh sb="6" eb="9">
      <t>ジチタイ</t>
    </rPh>
    <phoneticPr fontId="5"/>
  </si>
  <si>
    <t>実施時期
（単独クラウド）</t>
    <rPh sb="0" eb="2">
      <t>ジッシ</t>
    </rPh>
    <rPh sb="2" eb="4">
      <t>ジキ</t>
    </rPh>
    <rPh sb="6" eb="8">
      <t>タンドク</t>
    </rPh>
    <phoneticPr fontId="5"/>
  </si>
  <si>
    <t>（６）公共施設等総合管理計画</t>
    <rPh sb="3" eb="8">
      <t>コウキョウシセツナド</t>
    </rPh>
    <rPh sb="8" eb="10">
      <t>ソウゴウ</t>
    </rPh>
    <rPh sb="10" eb="12">
      <t>カンリ</t>
    </rPh>
    <rPh sb="12" eb="14">
      <t>ケイカク</t>
    </rPh>
    <phoneticPr fontId="5"/>
  </si>
  <si>
    <t>（７）地方公会計の整備</t>
    <rPh sb="3" eb="5">
      <t>チホウ</t>
    </rPh>
    <rPh sb="5" eb="8">
      <t>コウカイケイ</t>
    </rPh>
    <rPh sb="9" eb="11">
      <t>セイビ</t>
    </rPh>
    <phoneticPr fontId="5"/>
  </si>
  <si>
    <t>総合管理計画の策定状況</t>
    <rPh sb="0" eb="2">
      <t>ソウゴウ</t>
    </rPh>
    <rPh sb="2" eb="4">
      <t>カンリ</t>
    </rPh>
    <rPh sb="4" eb="6">
      <t>ケイカク</t>
    </rPh>
    <rPh sb="7" eb="9">
      <t>サクテイ</t>
    </rPh>
    <rPh sb="9" eb="11">
      <t>ジョウキョウ</t>
    </rPh>
    <phoneticPr fontId="5"/>
  </si>
  <si>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5"/>
  </si>
  <si>
    <t>策定済</t>
    <rPh sb="0" eb="2">
      <t>サクテイ</t>
    </rPh>
    <rPh sb="2" eb="3">
      <t>ズミ</t>
    </rPh>
    <phoneticPr fontId="5"/>
  </si>
  <si>
    <t>作成済</t>
    <rPh sb="0" eb="2">
      <t>サクセイ</t>
    </rPh>
    <rPh sb="2" eb="3">
      <t>ズ</t>
    </rPh>
    <phoneticPr fontId="5"/>
  </si>
  <si>
    <t>策定予定時期</t>
    <rPh sb="0" eb="2">
      <t>サクテイ</t>
    </rPh>
    <rPh sb="2" eb="4">
      <t>ヨテイ</t>
    </rPh>
    <rPh sb="4" eb="6">
      <t>ジキ</t>
    </rPh>
    <phoneticPr fontId="5"/>
  </si>
  <si>
    <t>作成完了予定年度</t>
    <rPh sb="0" eb="2">
      <t>サクセイ</t>
    </rPh>
    <rPh sb="2" eb="4">
      <t>カンリョウ</t>
    </rPh>
    <rPh sb="4" eb="6">
      <t>ヨテイ</t>
    </rPh>
    <rPh sb="6" eb="8">
      <t>ネンド</t>
    </rPh>
    <phoneticPr fontId="5"/>
  </si>
  <si>
    <t>○</t>
  </si>
  <si>
    <t>利用者が限定されているとともに、管理者の常駐管理を必要とせず、管理費用が極めて少額であるため</t>
  </si>
  <si>
    <t>料金の一部を建設費償還に補填するなど、料金収入が必ずしも指定管理者のインセンティブに繋がらないため</t>
  </si>
  <si>
    <t>指定管理者の提案により施設の利用率向上等が望まれない施設であったり、PFIを導入し、民間会社が維持管理を行っている施設であるため</t>
  </si>
  <si>
    <t>・墓地に関する許可業務を職員が行わなければならないため。
・災害時における危機管理体制の維持。火葬技術・技能の継承を行うため。</t>
  </si>
  <si>
    <t>高い公共性、中立性を維持しながら継続的、安定的に運営する必要があるため</t>
  </si>
  <si>
    <t>・市の施策として行政が積極的に施設の設置目的を果たしていく必要があるため
・施設内の業務における専門性を確保し、課題に対し即時に対応できるような体制を整える必要があるため</t>
  </si>
  <si>
    <t>設置予定</t>
  </si>
  <si>
    <t>委託予定</t>
  </si>
  <si>
    <t/>
  </si>
  <si>
    <t>汎用機のオープン化とともに、随意契約の排除に取り組んだシステムを整備済みであるため。</t>
  </si>
  <si>
    <t>実施済み</t>
  </si>
  <si>
    <t>公園緑地事務所の機能を補完するために、危機管理への対応や、指定管理者市民ボランティアとの連携の拠点として、一部の公園は直営を維持する。</t>
  </si>
  <si>
    <t>・国から管理受託している国有港湾施設のため
・PFI事業でPFI契約を締結しているため</t>
  </si>
  <si>
    <t>【大規模霊園】　指定管理者を導入するためには、施設のインフラ整備をさらに進める必要があるため。
【斎場】　民間への業務委託による運営を行っており、指定管理者導入による経費削減効果が少ないため。</t>
  </si>
  <si>
    <t>政策的な観点から大規模施設において指定管理者の団体への出向として配置している。</t>
  </si>
  <si>
    <t>H28.1 にメインフレームの機器更新を実施。このため、オープン化の検討を含め、大幅な見直しはＨ32年度以降を見据えたものとなり、現時点では予定がない。</t>
  </si>
  <si>
    <t>現在の市直営方式を見直し、指定管理者制度を含めた民間活力の導入に向けた検討に着手している。</t>
  </si>
  <si>
    <t>窓口業務は既に民間専門業者に委託し、一定の効果を上げている。市職員が運営状況を把握し総合的な運営管理を行い、図書館再整備計画等の政策立案を中長期的に進める必要があるため、直営としている。</t>
  </si>
  <si>
    <t>博物館の運営業務は、一部を委託しているが、文化財の維持、保全等については、長期的な視点での運営が望ましいため、直営としている。</t>
  </si>
  <si>
    <t>公民館と一体化した施設であり、施設全体を指定管理とすることは難しいため、直営としている。</t>
  </si>
  <si>
    <t>施設運営の課題の整理等を行うため、当面は直営としている。</t>
  </si>
  <si>
    <t>公園内スポーツ施設について市民との密接なつながりがあり、市の施策を反映した公園づくり等を行う必要があるため。</t>
  </si>
  <si>
    <t>市民との密接なつながりがあり、市の施策を反映した公園づくり等を行う必要があるため</t>
  </si>
  <si>
    <t>古くからのお墓が多く権利関係が複雑になっているものもあり、管理には経験に基づく知識や判断が必要となるため。また、斎場の狭隘な施設や老朽化した火葬設備などの管理運営には、経験に基づくノウハウや配慮が必要となるため。</t>
  </si>
  <si>
    <t>斎場の狭隘な施設や老朽化した火葬設備、権利関係が複雑になっている古くからのお墓の管理運営には、経験に基づくノウハウや配慮、判断が必要。また、使用者等の戸籍調査や改葬手続きは市が直接実施する必要がある。</t>
  </si>
  <si>
    <t>社会教育施設として長期的・計画的な蔵書管理や業務の継続が必要であるため。</t>
  </si>
  <si>
    <t>博物館等における重要文化財の保存・公開、動植物園における種の保存・環境教育等、専門職員の高度な知識と豊富な経験を要し、長期的かつ継続的な事業運営を市が責任を持って行う必要があるため。</t>
  </si>
  <si>
    <t>他施設で受け入れ困難な方を受け入れるセーフティネットとして市が管理を行う必要があるため。</t>
  </si>
  <si>
    <t>本市の給与関連事務については、集約化・委託化を行った場合、各所属担当者の人員削減を行うほどの事務量軽減が図れず、また、福利厚生事務については事務量が少なく、導入メリットがないと思われるなど、コスト削減効果は低いと考えており、総務事務センターの導入予定はありません。
　しかしながら、その他会計事務等も含め業務の標準化・効率化については課題の一つと捉えておりますので、どういった形が望ましいか、費用対効果といった行革的な視点も踏まえ、慎重に判断しつつ進めるべきものと考えております。</t>
  </si>
  <si>
    <t>一般の市町村と比べ大規模で複雑な業務システムで運用しており、既存システムからの移行が困難であるため。
現時点で費用対効果が見込めないと想定されるため。
市の所有するデータを外部に置くことについて、セキュリティ面で課題があるため。</t>
  </si>
  <si>
    <t>設置目的に沿ったサービスの提供や，調査・研究等の公益性の高い事業の継続性の確保など，それぞれの施設の実情に応じ自治体職員を配置しての管理・運営が必要なため。</t>
  </si>
  <si>
    <t>公民館については，市による一般的な管理と，利用者である地域住民による自主的な管理が行われるなど，共働が図られているため。</t>
  </si>
  <si>
    <t>公民館の役割である住民の生涯学習と地域コミュニティ活動の支援を果たしていくうえで，職員を配置することにより地域と行政の円滑な連携が図られているため。</t>
  </si>
  <si>
    <t>退職不補充を基本とし、再任用職員や民間活力の活用を進めつつ、直営業務（技能労務職）のあり方について、総合的に検討を行っていく。</t>
  </si>
  <si>
    <t>指定管理者制度を使うことでコスト増が見込まれるため。また、指定管理料が少額になり応募が見込めないため。</t>
  </si>
  <si>
    <t>最適な運営主体を総合的に勘案したところ、業務内容により自治体職員が主体となるべきものと判断</t>
  </si>
  <si>
    <t>指定管理者制度を使うことでコスト増が見込まれるため。</t>
  </si>
  <si>
    <t>運営体制について比較検討を行っているため。</t>
  </si>
  <si>
    <t>クラウド化に向けた情報収集に努めており、実施の検討には至っていない。</t>
  </si>
  <si>
    <t>実施時期</t>
    <phoneticPr fontId="5"/>
  </si>
  <si>
    <t>住基</t>
    <rPh sb="0" eb="2">
      <t>ジュウキ</t>
    </rPh>
    <phoneticPr fontId="5"/>
  </si>
  <si>
    <t>税</t>
    <rPh sb="0" eb="1">
      <t>ゼイ</t>
    </rPh>
    <phoneticPr fontId="5"/>
  </si>
  <si>
    <t>国保</t>
    <rPh sb="0" eb="2">
      <t>コクホ</t>
    </rPh>
    <phoneticPr fontId="5"/>
  </si>
  <si>
    <t>年金</t>
    <rPh sb="0" eb="2">
      <t>ネンキン</t>
    </rPh>
    <phoneticPr fontId="5"/>
  </si>
  <si>
    <t>福祉</t>
    <rPh sb="0" eb="2">
      <t>フクシ</t>
    </rPh>
    <phoneticPr fontId="5"/>
  </si>
  <si>
    <t>実施率</t>
    <rPh sb="0" eb="3">
      <t>ジッシリツ</t>
    </rPh>
    <phoneticPr fontId="5"/>
  </si>
  <si>
    <t>委託率</t>
    <rPh sb="0" eb="3">
      <t>イタクリツ</t>
    </rPh>
    <phoneticPr fontId="5"/>
  </si>
  <si>
    <t>BPRの手法を用いた業務分析</t>
  </si>
  <si>
    <t>｢実施予定無し｣及び｢首長部局未設置団体｣は「未実施の理由」を、｢実施予定あり｣の団体は｢実施予定時期｣を記述してください。</t>
    <phoneticPr fontId="5"/>
  </si>
  <si>
    <t>【参考】</t>
    <rPh sb="1" eb="3">
      <t>サンコウ</t>
    </rPh>
    <phoneticPr fontId="5"/>
  </si>
  <si>
    <t>　【参考】</t>
    <rPh sb="2" eb="4">
      <t>サンコウ</t>
    </rPh>
    <phoneticPr fontId="5"/>
  </si>
  <si>
    <t>実施率（指定都市）</t>
    <rPh sb="0" eb="3">
      <t>ジッシリツ</t>
    </rPh>
    <rPh sb="4" eb="6">
      <t>シテイ</t>
    </rPh>
    <rPh sb="6" eb="8">
      <t>トシ</t>
    </rPh>
    <phoneticPr fontId="5"/>
  </si>
  <si>
    <t>自治体
クラウド</t>
    <rPh sb="0" eb="3">
      <t>ジチタイ</t>
    </rPh>
    <phoneticPr fontId="5"/>
  </si>
  <si>
    <t>全国（指定都市）
委託率</t>
    <rPh sb="0" eb="2">
      <t>ゼンコク</t>
    </rPh>
    <rPh sb="3" eb="5">
      <t>シテイ</t>
    </rPh>
    <rPh sb="5" eb="7">
      <t>トシ</t>
    </rPh>
    <rPh sb="9" eb="12">
      <t>イタクリツ</t>
    </rPh>
    <phoneticPr fontId="5"/>
  </si>
  <si>
    <t>全国（指定都市）</t>
    <rPh sb="0" eb="2">
      <t>ゼンコク</t>
    </rPh>
    <rPh sb="3" eb="5">
      <t>シテイ</t>
    </rPh>
    <rPh sb="5" eb="7">
      <t>トシ</t>
    </rPh>
    <phoneticPr fontId="5"/>
  </si>
  <si>
    <t>設置率</t>
    <rPh sb="0" eb="3">
      <t>セッチリツ</t>
    </rPh>
    <phoneticPr fontId="5"/>
  </si>
  <si>
    <t>策定割合（全国（指定都市））</t>
    <rPh sb="8" eb="10">
      <t>シテイ</t>
    </rPh>
    <rPh sb="10" eb="12">
      <t>トシ</t>
    </rPh>
    <phoneticPr fontId="5"/>
  </si>
  <si>
    <t>作成割合（全国（指定都市））</t>
    <rPh sb="0" eb="2">
      <t>サクセイ</t>
    </rPh>
    <rPh sb="8" eb="10">
      <t>シテイ</t>
    </rPh>
    <rPh sb="10" eb="12">
      <t>トシ</t>
    </rPh>
    <phoneticPr fontId="5"/>
  </si>
  <si>
    <t>　①住民情報</t>
    <rPh sb="2" eb="4">
      <t>ジュウミン</t>
    </rPh>
    <rPh sb="4" eb="6">
      <t>ジョウホウ</t>
    </rPh>
    <phoneticPr fontId="3"/>
  </si>
  <si>
    <t>②税</t>
    <rPh sb="1" eb="2">
      <t>ゼイ</t>
    </rPh>
    <phoneticPr fontId="5"/>
  </si>
  <si>
    <t>③国民健康保険</t>
    <rPh sb="1" eb="3">
      <t>コクミン</t>
    </rPh>
    <rPh sb="3" eb="5">
      <t>ケンコウ</t>
    </rPh>
    <rPh sb="5" eb="7">
      <t>ホケン</t>
    </rPh>
    <phoneticPr fontId="5"/>
  </si>
  <si>
    <t>④国民年金</t>
    <rPh sb="1" eb="3">
      <t>コクミン</t>
    </rPh>
    <rPh sb="3" eb="5">
      <t>ネンキン</t>
    </rPh>
    <phoneticPr fontId="5"/>
  </si>
  <si>
    <t>⑤福祉</t>
    <rPh sb="1" eb="3">
      <t>フクシ</t>
    </rPh>
    <phoneticPr fontId="5"/>
  </si>
  <si>
    <t>自治体クラウド</t>
    <phoneticPr fontId="5"/>
  </si>
  <si>
    <t>単独クラウド</t>
    <phoneticPr fontId="5"/>
  </si>
  <si>
    <t>041009</t>
  </si>
  <si>
    <t>平成29年度</t>
  </si>
  <si>
    <t>011002</t>
  </si>
  <si>
    <t>121002</t>
  </si>
  <si>
    <t>141003</t>
  </si>
  <si>
    <t>141500</t>
  </si>
  <si>
    <t>151009</t>
  </si>
  <si>
    <t>221309</t>
  </si>
  <si>
    <t>231002</t>
  </si>
  <si>
    <t>271004</t>
  </si>
  <si>
    <t>281000</t>
  </si>
  <si>
    <t>331007</t>
  </si>
  <si>
    <t>341002</t>
  </si>
  <si>
    <t>401005</t>
  </si>
  <si>
    <t>401307</t>
  </si>
  <si>
    <t>271004</t>
    <phoneticPr fontId="5"/>
  </si>
  <si>
    <t>BPRの手法を用いた業務分析</t>
    <rPh sb="4" eb="6">
      <t>シュホウ</t>
    </rPh>
    <rPh sb="7" eb="8">
      <t>モチ</t>
    </rPh>
    <rPh sb="10" eb="12">
      <t>ギョウム</t>
    </rPh>
    <rPh sb="12" eb="14">
      <t>ブンセキ</t>
    </rPh>
    <phoneticPr fontId="5"/>
  </si>
  <si>
    <t>041009</t>
    <phoneticPr fontId="5"/>
  </si>
  <si>
    <t>111007</t>
    <phoneticPr fontId="5"/>
  </si>
  <si>
    <t>121002</t>
    <phoneticPr fontId="5"/>
  </si>
  <si>
    <t>141003</t>
    <phoneticPr fontId="5"/>
  </si>
  <si>
    <t>141305</t>
    <phoneticPr fontId="5"/>
  </si>
  <si>
    <t>141500</t>
    <phoneticPr fontId="5"/>
  </si>
  <si>
    <t>151009</t>
    <phoneticPr fontId="5"/>
  </si>
  <si>
    <t>221007</t>
    <phoneticPr fontId="5"/>
  </si>
  <si>
    <t>221309</t>
    <phoneticPr fontId="5"/>
  </si>
  <si>
    <t>231002</t>
    <phoneticPr fontId="5"/>
  </si>
  <si>
    <t>261009</t>
    <phoneticPr fontId="5"/>
  </si>
  <si>
    <r>
      <rPr>
        <b/>
        <sz val="18"/>
        <color theme="1"/>
        <rFont val="ＭＳ Ｐゴシック"/>
        <family val="3"/>
        <charset val="128"/>
        <scheme val="minor"/>
      </rPr>
      <t>271403</t>
    </r>
    <phoneticPr fontId="5"/>
  </si>
  <si>
    <t>281000</t>
    <phoneticPr fontId="5"/>
  </si>
  <si>
    <t>331007</t>
    <phoneticPr fontId="5"/>
  </si>
  <si>
    <t>341002</t>
    <phoneticPr fontId="5"/>
  </si>
  <si>
    <t>401005</t>
    <phoneticPr fontId="5"/>
  </si>
  <si>
    <t>401307</t>
    <phoneticPr fontId="5"/>
  </si>
  <si>
    <t>施設の設置趣旨（保健所機能の一部であり、保健所との連携が必要である）から、直営で運営し、自治体職員を常駐で配置する必要があるため。また、自治体職員が直接実施すべき専門性の高い業務（健康相談・保健指導等）を行っているため。</t>
  </si>
  <si>
    <t>本市の基幹系システムの状況は、平成21年度にオープン化が完了し、1回目の機器更新をおおむね終えたところである。自治体クラウドの実施については、本市と周辺自治体とで人口規模が異なること、本市が区政を敷いており業務形態が異なることなどから、具体的な検討は進めていない。単独クラウドの実施については、社会保障・税番号制度対応の改修に伴う新たな投資や人的負担の増加といった厳しい状況があり、次期更新における具体的な検討は進めておらず、次々期更新以降における中期的な検討課題として認識している。</t>
  </si>
  <si>
    <t>高原千葉村においては、施設の使用承認を行う必要があるため。現在、施設のあり方について検討している。</t>
  </si>
  <si>
    <t>管理・設置許可により、民間活用を図っているため。また、動物公園においては、「自治体職員を常駐で配置している事に対する考え方」と同様。</t>
  </si>
  <si>
    <t>公営住宅法第47条に基づき管理代行委託をしているため。</t>
  </si>
  <si>
    <t>図書館においては、「自治体職員を常駐で配置している事に対する考え方」と同様。</t>
  </si>
  <si>
    <t>図書館においては、継続的な専門知識の蓄積・研究を行い、教育普及・市民サービス向上を図るため。</t>
  </si>
  <si>
    <t>博物館においては、継続的な専門知識の蓄積・研究を行い、教育普及・市民サービス向上を図るため。</t>
  </si>
  <si>
    <t>公民館においては、地域づくりに貢献する施設として、自治体職員を配置してきたが、サービスの充実や新たなニーズに柔軟に対応していくため、自治体職員配置のあり方を含め、総合的に検討している。</t>
  </si>
  <si>
    <t>設置済み</t>
  </si>
  <si>
    <t>1</t>
  </si>
  <si>
    <t>　多くの公園を適正に管理するためには、一部を直営することで管理手法等のノウハウを本市の中で蓄え、適切な指導・連携していくべきであるため。</t>
  </si>
  <si>
    <t>指定管理制度の導入拡大にあたっては、地域図書館における効果的で効率的な運営のあり方や、区との連携など地域の状況などを考慮しながら、利用者サービスの充実や利便性の向上にむけて検討を進めていく。</t>
  </si>
  <si>
    <t>・【医療安全センター】医療安全の向上を図るためには保健所等との連携が必要であるため、現段階では直営で運営すべきと考えているため。
・【障害福祉サービス事業所】あり方について検討中であるため。</t>
  </si>
  <si>
    <t>委託有</t>
  </si>
  <si>
    <t>学校現場のニーズに迅速かつ柔軟に対応するため、正規職員と非常勤職員による直営とする。</t>
  </si>
  <si>
    <t>本市の水道は県営水道であり、一部の区域の市営簡易水道は検針数が少ないため、直営とする。</t>
  </si>
  <si>
    <t>小規模の施設のため施設単独での指定管理は難しいことから、現在、周辺施設と集約した指定管理等の検討を行っている。</t>
  </si>
  <si>
    <t>３館で窓口業務等を民間委託し、市職員は施設管理や対外調整、財務等を担当している。職員が運営状況を把握し総合的な運営管理を行い、図書館再整備計画等の政策立案を中長期的に進める必要があり、直営としている。</t>
  </si>
  <si>
    <t>公民館は、年間多くの市主催事業を実施しているため、直営としている。</t>
  </si>
  <si>
    <t>児童及び生徒を教育する施設であるため、直営としている。</t>
  </si>
  <si>
    <t>児童厚生施設の管理委託は地域に根ざした管理運営のあり方を目指すもので、地域に適切な団体等がない現状においては当面は直営とすることが妥当であり、また、現状の運営経費に比べ必要経費が大幅に増加するため。</t>
  </si>
  <si>
    <t>指定管理料が少額になり応募が見込めないため。</t>
  </si>
  <si>
    <t>今後も引き続き指定管理者制度導入を検討する。</t>
  </si>
  <si>
    <t>市の重要な事業の実施が施設管理と分離する事ができない、基幹的・専門的な機能を担っているため、市が直接関与しているが、今後も引き続き指定管理者制度導入を検討する。</t>
  </si>
  <si>
    <t>市の機関を施設内に置く複合施設については、指定管理者制度の導入効果が少ないため、直営で管理しているが、今後も引き続き指定管理者制度導入を検討する。</t>
  </si>
  <si>
    <t>市の機関を施設内に置く複合施設を除き、指定管理者制度の導入を引き続き検討する。</t>
  </si>
  <si>
    <t>本市では、平成27年度から情報システム全体最適化を進めており、サーバ仮想化技術等を採用した共通基盤システムを民間データセンターに構築（現在も契約中）したうえで、老朽化した基幹系システムを刷新します。この内容だと、本調査では「オープン系システムハウジング型」となるため、未実施としました。
　なお、本調査でいうクラウド化を実施するためには、セキュリティポリシー（住民の個人情報を本市が直接管理しない媒体・県外施設への保管）、業務の差異解消（地域特性・都市制度・パッケージで実装しない単独住民サービスの取扱い）、費用・事務負担など検討すべき課題が大きいと考えています。</t>
  </si>
  <si>
    <t>非導入となっている施設は、導入によって財政的効果が見込められる施設ではないため。</t>
  </si>
  <si>
    <t>「浜松市指定管理者制度の実施に関する基本方針」で規定する対象外施設に該当するため。</t>
  </si>
  <si>
    <t>非導入となっている施設は、市が直接管理することが施設の効用を図る上で望ましい施設であるため。</t>
  </si>
  <si>
    <t>市が直接管理することが施設の効用を図る上で望ましい施設</t>
  </si>
  <si>
    <t>非導入の施設は、導入することによる財政的効果が見込めない施設であるため。</t>
  </si>
  <si>
    <t>非導入となっている施設は、導入によって財政的効果が見込めない施設であるため。</t>
  </si>
  <si>
    <t>非導入となっている施設は、導入によって財政的効果が見込めない、または市が直接管理することが必要であると認める施設であるため。</t>
  </si>
  <si>
    <t>市が直接管理することが必要であると認める施設</t>
  </si>
  <si>
    <t>非導入となっている施設は、導入によって財政的効果が見込めない、または市が直接管理することが必要であると認める施設であるため</t>
  </si>
  <si>
    <t>非導入となっている施設は、市が直接実施すべき業務と一体として管理している施設であるため。</t>
  </si>
  <si>
    <t>市が直接実施すべき業務と一体として管理している施設</t>
  </si>
  <si>
    <t>非導入である施設は、市が直接実施すべき業務と一体として管理している施設や導入することによる財政的効果が見込めない施設、また市が直接管理することが必要と認める施設であるため。</t>
  </si>
  <si>
    <t>非導入となっている施設は、市が直接管理することが施設の効用を図る上で望ましい、また市が直接実施すべき業務と一体として管理している施設であるため。</t>
  </si>
  <si>
    <t>市が直接管理することが施設の効用を図る上で望ましい施設であるほか、導入することによる財政的効果が見込めない施設であるため。</t>
  </si>
  <si>
    <t>非導入となっている施設は、地域住民が利用することを目的として設置された小規模施設であるため、</t>
  </si>
  <si>
    <t>庁舎等自庁内に機器を設置し、構築をする方針としたため。</t>
  </si>
  <si>
    <t>市営住宅については、住宅セーフティー機能を有する公共性の強い施設であり、市営住宅を一元的・一体的に管理し、安定的に市内均一のサービスの提供をする必要があるため、管理代行制度を導入し、住宅供給公社による一括管理を行っている。</t>
  </si>
  <si>
    <t>現状分析を行いつつ、費用対効果、民間活力の導入や競争性の確保といった観点を考慮の上、他の運営形態も含めた手法のあり方について検討を進める。</t>
  </si>
  <si>
    <t>常駐でなければ図書館サービスが成り立たないため。</t>
  </si>
  <si>
    <t>市民サービスを低下させることのないよう、人材派遣の活用等による効率化を図っていく。</t>
  </si>
  <si>
    <t>都市公園法上の管理許可制度による運営手法を導入しているため。</t>
  </si>
  <si>
    <t>法令・条例違反に対して、即時性をもって行政処分を行う必要があるため。</t>
  </si>
  <si>
    <t>H13年度から20年間のPFI事業として運営しているため</t>
  </si>
  <si>
    <t>市場性がない施設であり、コスト削減については委託等の手法を採用しているため。</t>
  </si>
  <si>
    <t>墓園・斎場の効率的・効果的な運営について、墓園については業務委託の拡大など、斎場については再整備を含めた火葬業務のあり方などを検討していく。</t>
  </si>
  <si>
    <t>中央図書館は、専門図書・郷土資料など約９８万冊の所蔵資料があり、資料の保存・調査相談機能や全地域図書館及び分館・自動車図書館を指揮監督する主管機能を有している核となる図書館であるため。</t>
  </si>
  <si>
    <t>基幹となる１図書館を直営とし、指定管理導入済みの他の図書館を含めて全市的な図書館運営について方向性の統一を図るため。</t>
  </si>
  <si>
    <t>博物館等の運営等にあたっては、長期的な視点と専門的且つ高度な学術的知識、過去からの経験やノウハウが必要となるため。</t>
  </si>
  <si>
    <t>動物園管理業務は、専門性・特殊性の高い業務で、知識・技術を着実に継承していく必要。【博物館】博物館等の運営等にあたっては、長期的な視点と専門的且つ高度な学術的知識、ノウハウが必要。</t>
  </si>
  <si>
    <t>公民館では解決しにくい課題や、実施しにくいテーマに関する学習機会を提供する等の対応が必要となるため</t>
  </si>
  <si>
    <t>利用率が低く、将来的に廃止を見込む施設であるため（兵庫公会堂、西公会堂）</t>
  </si>
  <si>
    <t>導入方法を検討中のため。</t>
  </si>
  <si>
    <t>指定管理未導入の施設であり、自治体職員が業務の管理・監督を行う必要があるため、適切と考える。</t>
  </si>
  <si>
    <t>長い年月をかけ、施設管理に必要な指導員を多数養成しており、マリンスポーツを通した青少年の健全育成を地域一体となり推進してきており、その活動を継続するため配置している。</t>
  </si>
  <si>
    <t>利用料金総額が少額であり、指定管理者制度を使うことでコスト増が見込まれるため。</t>
  </si>
  <si>
    <t>当該施設は、リサイクルプラザの中にあり、施設全体の管理について同一者が行うのが効率的であるため、包括外部委託を導入する際には、指定管理者制度の導入も検討することから、当面は市職員による直営としている。</t>
  </si>
  <si>
    <t>管理棟・レストラン・遊具など指定管理者の運営に該当する施設がなく、清掃・植栽管理等を指定管理すると直営経費に指定管理料が上乗せとなりコスト増となるため。</t>
  </si>
  <si>
    <t>地域の情報拠点として司書の専門性を継続的に高め、質の高い人材を育成することが必要。正規職員を核とした多様な雇用形態による運営が最も効果的かつ効率的。中央図書館はH30より施設管理部分に導入予定。</t>
  </si>
  <si>
    <t>図書館は地域の情報拠点として地域社会の情報要求に的確に対応する必要があり、自治体職員である司書が継続的に専門性を高め、人材を育成するため、正規職員を核とした雇用形態による運営が望ましいと考えている。</t>
  </si>
  <si>
    <t>岡山に関する事物を記録・保存し、調査研究を推進し、岡山に根差した人材の育成に貢献することを目的とし、市が文化施策を主体的に推進するための施設として、自治体職員の常駐が必要である。</t>
  </si>
  <si>
    <t>公民館では、学びを通じて地域課題の解決を図り、また市民協働条例改正による地域の多様な団体・個人をつなぐ拠点として、様々な事業を社会教育主事（正規職員）を中心に実施しており、地域支援を行っているため。</t>
  </si>
  <si>
    <t>廃館予定としており、それまでの期間は直営とするため。</t>
  </si>
  <si>
    <t>市民会館と市民文化ホールの建替え・合築について期限を定めて計画中であり、それまでは直営で管理することが適当と判断しており、正規職員を配置している。</t>
  </si>
  <si>
    <t>利用者への対応、施設の維持管理に加え、地域との連携等も必要であるため、市職員を常駐で配置している。</t>
  </si>
  <si>
    <t>地域を挙げての催しや講座・活動、相談業務などを福祉交流プラザと密接に連携して行ってきた施設であるため、現状は市職員による直営での運営としている。</t>
  </si>
  <si>
    <t>住基システムについては平成31年度にオープン系システムハウジング型の移行を予定している。
その他の基幹システムについては、平成２７年度末までにオープン系システムへの移行が完了し、更新は平成32年度以降となるため、現時点では自治体クラウドを見据えた検討は行っていない。
また、そのうち、中小規模システムについては、データセンタ内に仮想化技術を利用したシステム基盤を構築し、機器の集約を実施している。</t>
  </si>
  <si>
    <t>現在、正規職員の退職に合わせて非常勤職員化を進めることにより、人件費等の経費の縮減を図っており、今後も引き続き直営とする。</t>
  </si>
  <si>
    <t>直営の施設（椎原児童プール）は、主な施設利用者や地元町内会等を非公募により指定管理者とすることと整理しているが、条件に合う者がおらず、直営としている。</t>
  </si>
  <si>
    <t>企業などの依頼により実施している工業製品及び原材料に関する試験及び検査の結果を証明する試験成績表を市長名で発行するため、自治体職員が常駐している。</t>
  </si>
  <si>
    <t>直営の施設（墓地）については、施設の運営方法等を継続して検討する必要があり、当面直営としている。</t>
  </si>
  <si>
    <t>自治体職員は目的外使用許可、公民館使用料の還付などの業務を行っている。</t>
  </si>
  <si>
    <t>直営の施設（児童館）については、施設の運営方法等を継続して検討しているため。</t>
  </si>
  <si>
    <t>直営の施設（児童館）については、施設の運営方法等を継続して検討する必要があるため、当面の対応として非常勤職員を配置の上、直営で管理している。</t>
  </si>
  <si>
    <t>本市行財政改革大綱において、嘱託化の方向とすることが示されている。</t>
  </si>
  <si>
    <t>行政文書等の取扱業務や情報公開関係業務、消費生活行政等、自治体の責務で遂行すべき業務であるため。</t>
  </si>
  <si>
    <t>文化行政の中核を担っており、自治体の責務で遂行すべき業務であるため。</t>
  </si>
  <si>
    <t>生涯学習の中核を担っており、自治体が遂行すべき業務であるため。また使用料等に関して判断を要する業務が多いため。</t>
  </si>
  <si>
    <t>法律上、設置や職員の配置が定められているもので、所管業務の中核を担っているため</t>
  </si>
  <si>
    <t>火葬場については，当初，島が設置したものであり，利用者が限定されるうえ，利用者が少ないため。霊園については，新たな墓所の導入に合わせた運営体制の見直しにより，指定管理者制度導入の検討を行っている。</t>
  </si>
  <si>
    <t>総合図書館の施設の維持・管理についてのみ指定管理者制度を導入しており，図書館事業に係る図書資料等の収集，保存，調査・研究，学校図書館への支援，高度なレファレンス業務等は直営としているため。</t>
  </si>
  <si>
    <t>事業の専門性や公益性の高さなどから，直営とすべき施設や，ＰＦＩ方式等，他の手法により民間活用を行っている施設であるため。なお，一部施設については今後導入を検討している。</t>
  </si>
  <si>
    <t>141305</t>
  </si>
  <si>
    <t>実施予定</t>
  </si>
  <si>
    <t>迅速に対応すべき指定管理者とのさまざまな監督者としての調整や、指定管理区域外業務などがあるため。</t>
  </si>
  <si>
    <t>公営住宅法47条に規定されている管理代行制度を導入し、川崎市住宅供給公社に委託しており、これにより入居者の募集・決定などの権限の行使を伴う業務を委託するなど管理の効率化を図っているため。</t>
  </si>
  <si>
    <t>指定管理者制度導入のメリット・デメリット等を検証中。</t>
  </si>
  <si>
    <t>221007</t>
  </si>
  <si>
    <t>民間委託とするより直営とした方がコスト面等でメリットがあることから、今後も引き続き直営により対応する。</t>
  </si>
  <si>
    <t>正規職員から非常勤職員へ順次切り替えていく。</t>
  </si>
  <si>
    <t>　</t>
  </si>
  <si>
    <t>　　</t>
  </si>
  <si>
    <t>新市庁舎移転にともない方針も含めて検討中。</t>
  </si>
  <si>
    <t>引き続き直営対応を行う。</t>
  </si>
  <si>
    <t>事業の効率的な運営について検討中。</t>
  </si>
  <si>
    <t>職員が指定管理施設に「管理局長」として常駐。
「ガバナンスの確保」や「支援・連携」などを目的として職員を配置することにより、市の政策に沿った業務の執行や財務の健全性確保を図ることが可能となるため。</t>
  </si>
  <si>
    <t>一部施設は、競技人口が限られ、利用者の大半が高齢者で応益負担を求めるのが困難であるため。
（その他理由は自治体職員の配置欄に記載）</t>
  </si>
  <si>
    <t>　施設インフラ整備への対応や民間への委託業務の管理運営、使用料や手数料等の徴収、個人情報の取扱事務等を多く行う施設に自治体職員を配置している。</t>
  </si>
  <si>
    <t>指定管理制度導入館の評価をもとに、地域図書館における効果的で効率的な運営のあり方や、区との連携など地域の状況などを考慮しながら、利用者サービスの充実や利便性の向上にむけて検討中のため。</t>
  </si>
  <si>
    <t>・【医療安全センター】保健所をはじめ他部署との情報共有・連携を目的として、自治体職員を常駐で配置する必要があるため。
・【支援施設・事業所】あり方について検討中。</t>
  </si>
  <si>
    <t>261009</t>
  </si>
  <si>
    <t>京都府</t>
  </si>
  <si>
    <t>京都市</t>
  </si>
  <si>
    <t>区役所・支所の電話交換については業務効率化（集中化）を図っており，当面の間現状を維持する予定。</t>
  </si>
  <si>
    <t>市長，副市長等の運転については，当面の間現状を維持する予定。</t>
  </si>
  <si>
    <t>欠員が出た際には，臨時職員による補充を行い，直営による体制を維持</t>
  </si>
  <si>
    <t>統計調査業務は，変更理由の回答のとおり法定受託業務であり，職員の所轄業務であるため，委託を行わない。</t>
  </si>
  <si>
    <t>地元便益施設としての性質上，指定管理になじまないため</t>
  </si>
  <si>
    <t>当該施設において，市職員が行うべき業務があるため。</t>
  </si>
  <si>
    <t>河川敷にある運動公園については，国から直営による管理が求められており，また，地元便益施設としての性質上，指定管理になじまないため</t>
  </si>
  <si>
    <t>　一定の権限が包括的に付与されるため，効率的かつ迅速な一体管理が可能となることから，公営住宅法第４７条に定めのある管理代行制度を採用しており，市民サービス及び事務の効率化の観点から一体的に管理を行うことが望ましいものについては，京都市住宅供給公社に業務委託を行っている。</t>
  </si>
  <si>
    <t>行政責任や職員配置等の必要があるため</t>
  </si>
  <si>
    <t>重要な社会インフラであるため，行政が責任を持って維持管理すべき施設である。</t>
  </si>
  <si>
    <t>当該施設において市職員が行うべき根幹業務が存在するため</t>
  </si>
  <si>
    <t>市職員が行うべき根幹業務が存在する場合，常駐で配置。</t>
  </si>
  <si>
    <t>・施設の状況により（公的責任を果たす必要がある等）指定管理になじまないため。
・当該施設において市職員が行うべき根幹業務が存在するため。</t>
  </si>
  <si>
    <t>時期未定</t>
  </si>
  <si>
    <t>庁舎等内にプライベートクラウド環境を構築し，クラウド化を推進しているため。</t>
  </si>
  <si>
    <t>北海道</t>
  </si>
  <si>
    <t>札幌市</t>
  </si>
  <si>
    <t>指定管理者制度の導入に当たっては、有料施設や特殊施設を備えた公園、市民利用が多い公園を対象としているため</t>
  </si>
  <si>
    <t>未導入施設である児童遊園は、有料施設ではないこと、特殊施設を備えていないことなどから直営としている</t>
  </si>
  <si>
    <t>未定</t>
  </si>
  <si>
    <t>宮城県</t>
  </si>
  <si>
    <t>仙台市</t>
  </si>
  <si>
    <t>非常勤職員を活用し、人員配置の見直しを実施したところである。</t>
  </si>
  <si>
    <t>東日本大震災被災により休園・復旧工事中であるため。</t>
  </si>
  <si>
    <t>施設管理等の事実行為のみを委ねているため。</t>
  </si>
  <si>
    <t>導入館の運営状況を検証中であるため。</t>
  </si>
  <si>
    <t>仙台市図書館では、住民サービスの向上、経費の節減を目指し市立図書館のうち３館に指定管理制度を導入してきたところ。現在は導入館の運営状況を検証中であり、残り施設への導入は未定。</t>
  </si>
  <si>
    <t>大規模改修工事の実施時期と併せて検討する必要がある等のため。</t>
  </si>
  <si>
    <t>博物館は、文化財を継承しつつ、市民のレファレンスに的確に対応できる学芸員を養成するため直営としており、科学館は、学校教育の支援に関する業務の質を確保するため市教委の職員である指導主事を配置している。</t>
  </si>
  <si>
    <t>施設の設置趣旨（保健所機能の一部であり、保健所との連携が必要である）から、直営で運営する必要があるため。また、自治体職員が直接実施すべき専門性の高い業務（健康相談・保健指導等）を行っているため。</t>
  </si>
  <si>
    <t>千葉県</t>
  </si>
  <si>
    <t>千葉市</t>
  </si>
  <si>
    <t>用務員の配置基準等について検討中。</t>
  </si>
  <si>
    <t>高原千葉村においては、施設のあり方について検討中のため。農業者健康増進施設においては、市農政センターと一体的管理を行っているため。</t>
  </si>
  <si>
    <t>動物公園においては、継続的な専門知識の蓄積・研究を行い、教育普及・市民サービス向上を図るため。</t>
  </si>
  <si>
    <t>平和公園においては、指定管理者制度の導入について検討中であるため。桜木霊園においては、市内の同類施設の指定管理者導入・運用状況を勘案して、今後検討するため。</t>
  </si>
  <si>
    <t>霊園においては、永続的な墓地の使用許可等、自治体職員にて直接行うべきと考えられる事務があるため。</t>
  </si>
  <si>
    <t>博物館においては、施設のあり方を検討中であるため。</t>
  </si>
  <si>
    <t>公民館においては、指定管理者制度の導入について検討中であるため。</t>
  </si>
  <si>
    <t>少年自然の家においては、PFIの導入により、民間活用を図っているため。</t>
  </si>
  <si>
    <t>平成29年4月に庶務事務システムを導入したが、審査確認等の事務の集約化については、今年度に、システム導入後の業務プロセスの整理、アウトソーシング等の手法や費用対効果等の調査・分析をふまえて、実施を検討する予定であるため。</t>
  </si>
  <si>
    <t>平成26年度</t>
  </si>
  <si>
    <t>神奈川県</t>
  </si>
  <si>
    <t>横浜市</t>
  </si>
  <si>
    <t>川崎市</t>
  </si>
  <si>
    <t>①指定管理者制度導入に向けて検討中
②収益施設がなく、コスト増が見込まれるため。</t>
  </si>
  <si>
    <t>平成３０年度以降の「総務事務センター導入」に向けて検討</t>
  </si>
  <si>
    <t>相模原市</t>
  </si>
  <si>
    <t>直営施設の規模・機能、利用状況や管理コストを踏まえ、庁内方針に基づき検討した結果、引き続き指定管理者制度を導入する効果が認められないと判断したため。</t>
  </si>
  <si>
    <t>プールのあり方を検討している中で、暫定的な職員配置としている。</t>
  </si>
  <si>
    <t>博物館の運営業務は、一部を委託しているが、文化財の維持、保全等については、長期的な視点での運営が望ましいため、直営としているため。</t>
  </si>
  <si>
    <t>公民館は、地域に根ざした施設として事業の継続性の重要度が高いが、指定管理者制度では安定した事業の継続の担保ができないため、直営としている。</t>
  </si>
  <si>
    <t>現状どおり、各管理業務を個別契約した方が、総コストが抑えられると判断できるため直営としている。</t>
  </si>
  <si>
    <t>平成28年度</t>
  </si>
  <si>
    <t>新潟県</t>
  </si>
  <si>
    <t>新潟市</t>
  </si>
  <si>
    <t>直営の方が有用性がある。</t>
  </si>
  <si>
    <t>・小規模の駐車場で指定管理料が少額になり応募が見込めないため
・パークアンドライドなど、市の施策と密接に関連するため。</t>
  </si>
  <si>
    <t>斎場は、施設が古く、なり手が見込めない。霊園は指定管理料が少額になるため応募が見込めない。</t>
  </si>
  <si>
    <t>指定管理者制度は図書館にはなじまないという見解もあるため、窓口の民間委託の方向で検討している。</t>
  </si>
  <si>
    <t>窓口の民間委託の導入を今後も検討していく。</t>
  </si>
  <si>
    <t>導入を検討している施設はあるが、導入を見送った。（建物の老朽化やバリアフリー化への対応を終えてから指定管理を導入することとした）</t>
  </si>
  <si>
    <t>社会教育という目的から、公民館はすべて直営で管理している。</t>
  </si>
  <si>
    <t>直営である公民館を併設しており、今のところ当該職員が管理運営を行う方が効率的と考えているため。</t>
  </si>
  <si>
    <t>知的障がい児、障がい者の通所施設であり、現状では民間委託に向かないと判断した。</t>
  </si>
  <si>
    <t>専門性が高い施設であるため。</t>
  </si>
  <si>
    <t>市の機関を施設内に置く複合施設があるため、現状では直営の方が効率的と判断した。</t>
  </si>
  <si>
    <t>静岡県</t>
  </si>
  <si>
    <t>静岡市</t>
  </si>
  <si>
    <t>指定管理者制度を使うことでコスト増が見込まれ、また民間のノウハウを活かす余地が少ないため。</t>
  </si>
  <si>
    <t>敷地が国有地であり、市の直営での使用以外が認められていないため。</t>
  </si>
  <si>
    <t>中山間地の振興等に係る業務を所管する本庁課が配置されているため。</t>
  </si>
  <si>
    <t>漁港区域の維持管理業務を併せて行っているため。</t>
  </si>
  <si>
    <t>指定管理者制度を使うことでコスト増が見込まれ、また民間のノウハウを活かす余地が少ないため。
※一部施設については導入を検討中。</t>
  </si>
  <si>
    <t>サービス提供及び施設管理に係る大部分の業務は民間委託を実施しており、受付等の業務を行うため、必要最小限の自治体職員を配置している。</t>
  </si>
  <si>
    <t>直営で運営すべき施設であると考えるため。</t>
  </si>
  <si>
    <t>市立図書館として、図書館記録その他必要な資料を収集、保存し、市民の利用に供し、その教養、調査研究、レクリエーション等に資するため、市職員が常駐している。（図書館法第２条）</t>
  </si>
  <si>
    <t>直営で運営すべき施設であると考えるため。
※一部施設については導入を検討中。</t>
  </si>
  <si>
    <t>自治体職員が直接実施すべき特殊性・専門性の高い業務を行っているため。</t>
  </si>
  <si>
    <t>住民票の発行など、自治体職員の適切な管理の下実施すべき業務を行っているため。</t>
  </si>
  <si>
    <t>本市では総務事務を極めて少ない人員で実施しており、その規模を考慮すると委託化によるコスト削減等の効果がほとんど期待できないため、現時点では導入は考えていない。</t>
  </si>
  <si>
    <t>平成29年度に方針とスケジュール案を作成予定</t>
  </si>
  <si>
    <t>浜松市</t>
  </si>
  <si>
    <t>愛知県</t>
  </si>
  <si>
    <t>名古屋市</t>
  </si>
  <si>
    <t>検討中</t>
  </si>
  <si>
    <t>大阪府</t>
  </si>
  <si>
    <t>大阪市</t>
  </si>
  <si>
    <t>大規模公園の指定管理と併せて検討中</t>
  </si>
  <si>
    <t>指定管理者制度導入公園、導入時期について検討中</t>
  </si>
  <si>
    <t>当該公園は動物園を併設し、専門性を有する業務であるため</t>
  </si>
  <si>
    <t>指定管理者制度導入について検討中</t>
  </si>
  <si>
    <t>直営での運営を行うため</t>
  </si>
  <si>
    <t>専門性を要する業務であるため</t>
  </si>
  <si>
    <t>庁舎との併設であるため</t>
  </si>
  <si>
    <t>直営で運営すべき施設であるため</t>
  </si>
  <si>
    <t>現在、大阪府を中心に府下自治体で構成される大阪電子自治体連絡会において、自治体クラウドなどの共同利用など、府域自治体での相互利用部分を模索しながら、協力していきたいと考えている。</t>
  </si>
  <si>
    <t>兵庫県</t>
  </si>
  <si>
    <t>神戸市</t>
  </si>
  <si>
    <t>配置基準の見直しをこれまでも行っており、今後も継続していく。</t>
  </si>
  <si>
    <t>指定管理者制度を導入することでコスト増が見込まれ、直営で運営すべきと判断しているため。</t>
  </si>
  <si>
    <t>平成29年12月</t>
  </si>
  <si>
    <t>岡山県</t>
  </si>
  <si>
    <t>岡山市</t>
  </si>
  <si>
    <t>臨時職員等の活用により,直営を継続する。</t>
  </si>
  <si>
    <t>直営で運営すべき施設であるため。</t>
  </si>
  <si>
    <t>建替え整備中のため。</t>
  </si>
  <si>
    <t>施設の特殊性や地域への配慮の観点からみても、現在の管理形態が望ましい。</t>
  </si>
  <si>
    <t>広島県</t>
  </si>
  <si>
    <t>広島市</t>
  </si>
  <si>
    <t>平成23年度</t>
  </si>
  <si>
    <t>福岡県</t>
  </si>
  <si>
    <t>北九州市</t>
  </si>
  <si>
    <t>業務内容は清掃等の単純作業のみであり、必要性が低いため</t>
  </si>
  <si>
    <t>機能的に民間事業者では運営が困難なため</t>
  </si>
  <si>
    <t>無料公園については、業務内容が清掃等の単純作業のみであり、指定管理者制度を導入する必然性が低いため</t>
  </si>
  <si>
    <t>無人駐車場であり、制度を導入する効果が低いため</t>
  </si>
  <si>
    <t>業務内容は清掃等単純業務のみであり、指定管理者制度を導入する必要性が低いため</t>
  </si>
  <si>
    <t>現施設では、経費の削減やサービス向上といった指定管理者制度のメリットが期待できないため</t>
  </si>
  <si>
    <t>図書館行政における市の中核的役割を担っているため</t>
  </si>
  <si>
    <t>図書館行政の中枢を担っており、自治体で責務を遂行すべき業務であるため</t>
  </si>
  <si>
    <t>業務内容を勘案して外部に委ねるべきではないため</t>
  </si>
  <si>
    <t>地域の主体的な運営が望ましいが、管理運営を安定的に継続できる体制づくり等の条件が整っていないため、民間団体の活用などを含めて指定管理者制度導入の可能性などを検討する</t>
  </si>
  <si>
    <t>経費の削減やサービス向上といった指定管理者制度のメリットを期待できないため</t>
  </si>
  <si>
    <t>青少年の健全育成に関する適切な指導・助言や、地域交流に関する高い能力が求められる職務であるため</t>
  </si>
  <si>
    <t>業務の内容を勘案して外部に委ねるべきではないため</t>
  </si>
  <si>
    <t>平成29年7月</t>
  </si>
  <si>
    <t>福岡市</t>
  </si>
  <si>
    <t>平成31年度</t>
  </si>
  <si>
    <t>熊本県</t>
  </si>
  <si>
    <t>熊本市</t>
  </si>
  <si>
    <t>H29年8月に阿蘇市に譲渡予定のため。</t>
  </si>
  <si>
    <t>直営で運営すべき施設であると判断したため。</t>
  </si>
  <si>
    <t>直営で運営すべき施設であると判断したため。また、指定管理者制度を使うことでコスト増が見込まれるため。</t>
  </si>
  <si>
    <t>直営で運営すべき施設であると判断したため。また、指定管理者制度を使うことでコスト増が見込まれるため。指定管理料が少額になり応募が見込めないため。</t>
  </si>
  <si>
    <t>111007</t>
  </si>
  <si>
    <t>直営で運営すべき施設であり、指定管理にすることでコストが増加したり、指定管理料が少額になるため応募が見込めなかったりするため。</t>
  </si>
  <si>
    <t>長期で指定管理者を指定できる大宮図書館について平成３１年度に導入するよう準備を進めている。</t>
  </si>
  <si>
    <t>直営で運営すべき施設と考えているため。</t>
  </si>
  <si>
    <t>少年自然の家は、教育委員会の指導主事の配置により、質の高い自然の教室を実施するため。農業者トレーニングセンターは、附属施設管理の問題があり、今後については検討中である。</t>
  </si>
  <si>
    <t>精神保健及び精神障害者福祉に関する法律により設置している施設や、即時判断・即時対応が要求される施設、市を含めた独自の相談支援システムを整備している施設、医師確保が困難な施設であるため。</t>
  </si>
  <si>
    <t>271403</t>
  </si>
  <si>
    <t>堺市</t>
  </si>
  <si>
    <t>公園の管理には、市民協働の手法を取り入れていることから、管理運営のあり方については十分な検討が必要であるため。</t>
  </si>
  <si>
    <t>住環境の整備・改善を目的に建設された改良住宅団地については、地域の実情を踏まえ、管理運営のあり方については十分な検討が必要であるため。</t>
  </si>
  <si>
    <t>未導入の施設（1施設）については、指定管理者制度導入による効果が見込めないため。</t>
  </si>
  <si>
    <t>永続的な管理が必要な施設であり、営利を追求しない公益事業として運営する必要があるため、直営管理が妥当であると考える。</t>
  </si>
  <si>
    <t>利用者の宗教・宗派等により祭祀をするという特殊な施設であり、永続性が求められる公益性の高い施設であるため直営管理及び自治体職員の配置が必要である。</t>
  </si>
  <si>
    <t>定型業務の委託化等により、管理運営経費の縮減に努めており、また、指定管理者に対する効果的なインセンティブも働きにくいため、指定管理者制度の導入による費用対効果は期待できないため。</t>
  </si>
  <si>
    <t>図書館事業の基幹業務は収益性のない事業であり、民間実施は困難である。また、図書館司書によるレファランス等、安定性・継続性のある質の高いサービスを提供するため職員の配置は必要である。</t>
  </si>
  <si>
    <t>博物館の設置目的に照らすと、調査研究、資料収集等には継続性が求められることから、比較的短期間で更新される指定管理者による管理運営には適さないため。</t>
  </si>
  <si>
    <t>展示内容等の判断、保管する館蔵資料等の保管責任の明確化、調査研究・展示企画を継続的に行ううえで職員の配置は必要である。</t>
  </si>
  <si>
    <t>従前から管理運営経費の縮減に取り組んでおり、指定管理者制度の導入による経費面のメリットは期待できないため。</t>
  </si>
  <si>
    <t>指定管理者制度の導入のメリットがなく、施設運営にあたり契約事務や予算管理事務等、自治体職員が担うべき業務を行っている。</t>
  </si>
  <si>
    <t>既に効率的かつ効果的な管理を行っており、指定管理者制度導入による効果が見込めないため。</t>
  </si>
  <si>
    <t>地域コミュニティ醸成を図るうえで、自治体職員の配置は必要と考える。</t>
  </si>
  <si>
    <t>平成３０年度</t>
  </si>
  <si>
    <t>平成26年度 　　 　   大手システム開発ベンダー等を対象に政令指定都市の自治体クラウドについて情報提供依頼を実施。
平成27年度      　    大阪府内の希望団体で構成する「自治体クラウド検討会」に参加してクラウドの推進の検討を実施。
平成28年度     　     平成27年度に引続き、「自治体クラウド検討会」に参加してクラウドの推進の検討を実施。
平成29年度　　　　　　平成28年度に引続き、自治体クラウド検討会」ににおける各市による共同利用の可能性について検討を実施。</t>
  </si>
  <si>
    <t>埼玉県</t>
  </si>
  <si>
    <t>さいたま市</t>
  </si>
  <si>
    <t>産業振興会館は、計量検査所を併設していて、計量検査所部分の管理は職員がおこなう必要がある。建物の規模を考えると、すべてを職員でおこなった方が効率的であると考える。</t>
  </si>
  <si>
    <t>左記の「前年度以降、導入が進んでいない理由」に記載のとおり、直営で運営すべき施設と考えている</t>
  </si>
  <si>
    <t>防火・防災意識の高揚を図るための施設であることから、防火・防災の知識を熟知している職員が直営運営することが望ましいため。</t>
  </si>
  <si>
    <t>すでにすべての施設において公営住宅法の規定による管理代行を実施しているため</t>
  </si>
  <si>
    <t>将来的な指定管理者導入を検討中である。</t>
  </si>
  <si>
    <t>大規模修繕と墓地の再整備を行うため</t>
  </si>
  <si>
    <t>業務委託による１施設、職員が常駐していない３施設を除く5施設で施設の管理、運営等のため市職員を常駐している。</t>
  </si>
  <si>
    <t>長期的な視点に立った持続的で安定した図書館運営を行うため</t>
  </si>
  <si>
    <t>収蔵品や文化財産としての施設管理に関する専門知識や熟達した技術が必要（博物館・美術館・漫画会館）。教育施設として指導主事による事業運営が必須（宇宙科学館・博物館）。</t>
  </si>
  <si>
    <t>市民活動サポートセンターは管理の基準等を定めている段階にあるため。公民館は地域自治会・学校・社会福祉協議会等との連携事業の円滑な連携調整ができなくなり、コミュニティ活動の停滞を招く恐れがあるため。</t>
  </si>
  <si>
    <t>市民活動サポートセンターは委託できない収納事務があるため。公民館は生涯学習・地域コミュニティの拠点であり地域自治会・学校・社協等と実施している連携事業の自治体職員による円滑な連携調整が必要であるため。</t>
  </si>
  <si>
    <t>精神保健及び精神障害者福祉に関する法律により設置している施設や、即時判断・即時対応が要求される施設、市を含めた独自の相談支援システムを整備している施設、医師確保が困難な施設について直営としている。</t>
  </si>
  <si>
    <t>平成35年度稼働に向け、単独クラウドを検討中</t>
  </si>
  <si>
    <t>合計</t>
    <rPh sb="0" eb="2">
      <t>ゴウケイ</t>
    </rPh>
    <phoneticPr fontId="5"/>
  </si>
  <si>
    <t>実施済み</t>
    <phoneticPr fontId="5"/>
  </si>
  <si>
    <t>実施済み</t>
    <phoneticPr fontId="5"/>
  </si>
  <si>
    <t>　</t>
    <phoneticPr fontId="5"/>
  </si>
  <si>
    <t>①公務員倫理評価点（職員倫理意識調査）の平均点88点（Ｈ24）から100点（Ｈ30）に増
②年間送電率62.6％（Ｈ24）から66％（Ｈ30）に増</t>
  </si>
  <si>
    <t>①職員倫理意識の向上
②環境工場における経済的運転管理手法の見直し
③公営企業の改革
④外郭団体の改革</t>
  </si>
  <si>
    <t>①審査・処分基準作成率94％（Ｈ26）から100％（Ｈ30）に増
①審査・処分基準公開率63％（Ｈ26）から100％（Ｈ30）に増</t>
  </si>
  <si>
    <t>①審査基準・処分基準の公開
②公共データの民間開放（オープンデータ）への取組
③地理空間情報システムの整備・公開</t>
  </si>
  <si>
    <t>・債権管理のあり方の検討
・適正な公有財産の管理
・公共施設マネジメントの構築
・【重複】各種（橋梁、市営住宅、市有建築物、公園施設、学校施設）長寿命化計画の推進</t>
  </si>
  <si>
    <t>①最適化完了システム業務数割合5％（Ｈ24）から100％（Ｈ30）へ増</t>
  </si>
  <si>
    <t>①情報システムの最適化
②【重複】事務事業の見直し
③各種（橋梁、市営住宅、市有建築物、公園施設、学校施設）長寿命化計画の推進</t>
  </si>
  <si>
    <t>①公共施設の無料Wi-Fi環境整備箇所数0箇所（Ｈ24）から11箇所（H30）へ増
②ペーパーレス会議、テレビ会議の開催件数の増</t>
  </si>
  <si>
    <t>①中心市街地、観光施設等の無料Wi-Fi環境整備
②ペーパーレス会議、テレビ会議システムの導入</t>
  </si>
  <si>
    <t>①研修等により知識・技能が高まったと感じた職員の割合が94.7％（Ｈ24）から100％（Ｈ30）に増
②技術職員研修会の受講職員総数500人/年（Ｈ24）から600人/年に増</t>
  </si>
  <si>
    <t>①総合的な人材開発の推進（自立型職員の育成の推進、管理職の意識改革）
②技術職員における技術力の向上</t>
  </si>
  <si>
    <t xml:space="preserve">①区役所で行っている業務や手続きについて満足している市民の割合43.4％（Ｈ24）から67％（Ｈ30）に増
①区役所のまちづくり活動を身近に感じる市民の割合18.8％（Ｈ24）から26％（Ｈ30）に増
</t>
  </si>
  <si>
    <t>①区役所・出張所のあり方とまちづくり推進体制の見直し
②債権管理のあり方の検討（一元化組織の設置）
③課のマネジメント（管理・運営）機能の強化</t>
  </si>
  <si>
    <t>・直営業務（技能労務職）の見直し
・総務事務のアウトソーシング
・窓口業務等のアウトソーシング
・公設運動施設等における指定管理者制度の活用</t>
  </si>
  <si>
    <t>①②③区役所で行っている業務や手続きについて満足している市民の割合43.4％（Ｈ24）から67％（Ｈ30）に増
①②区役所のまちづくり活動を身近に感じる市民の割合18.8％（Ｈ24）から26％（Ｈ30）に増
③窓口対応に満足している市民の割合80.0％（Ｈ24）から85％（Ｈ30）に増
③住民票を発行するまでの処理時間30分（Ｈ24）から20分（Ｈ30）に減</t>
  </si>
  <si>
    <t>①区役所・出張所のあり方とまちづくり推進体制の見直し
②利用者にやさしい区役所づくり
③区民課窓口業務の見直し
④事務事業の見直し</t>
  </si>
  <si>
    <t>①区役所で行っている業務や手続きについて満足している市民の割合43.4％（Ｈ24）から67％（Ｈ30）に増
①区役所のまちづくり活動を身近に感じる市民の割合18.8％（Ｈ24）から26％（Ｈ30）に増
②全細事業に占める市民と協働を行った事業の割合23.8％（Ｈ24）から32％（Ｈ30）に増</t>
  </si>
  <si>
    <t>①特色あるまちづくり事業の推進
②市民協働事業促進の仕組みづくり</t>
  </si>
  <si>
    <t>・図書館の来館者数42万人（Ｈ24）から45万人以上（Ｈ30）に増
・図書館の市民満足度80.4％（Ｈ24）から85％以上（Ｈ30）に増</t>
  </si>
  <si>
    <t>図書館サービスの見直し（連携中枢都市圏構想に基づく近隣市町村との相互利用）</t>
  </si>
  <si>
    <t>給与制度の適正化</t>
    <rPh sb="0" eb="2">
      <t>キュウヨ</t>
    </rPh>
    <rPh sb="2" eb="4">
      <t>セイド</t>
    </rPh>
    <rPh sb="5" eb="8">
      <t>テキセイカ</t>
    </rPh>
    <phoneticPr fontId="50"/>
  </si>
  <si>
    <t>H26年度から5か年で120人削減</t>
    <rPh sb="3" eb="5">
      <t>ネンド</t>
    </rPh>
    <rPh sb="9" eb="10">
      <t>ネン</t>
    </rPh>
    <rPh sb="14" eb="15">
      <t>ニン</t>
    </rPh>
    <rPh sb="15" eb="17">
      <t>サクゲン</t>
    </rPh>
    <phoneticPr fontId="50"/>
  </si>
  <si>
    <t>定員管理の推進</t>
    <rPh sb="0" eb="2">
      <t>テイイン</t>
    </rPh>
    <rPh sb="2" eb="4">
      <t>カンリ</t>
    </rPh>
    <rPh sb="5" eb="7">
      <t>スイシン</t>
    </rPh>
    <phoneticPr fontId="50"/>
  </si>
  <si>
    <t>H</t>
  </si>
  <si>
    <t>第5次行財政改革計画</t>
    <rPh sb="0" eb="1">
      <t>ダイ</t>
    </rPh>
    <rPh sb="2" eb="3">
      <t>ジ</t>
    </rPh>
    <rPh sb="3" eb="6">
      <t>ギョウザイセイ</t>
    </rPh>
    <rPh sb="6" eb="8">
      <t>カイカク</t>
    </rPh>
    <rPh sb="8" eb="10">
      <t>ケイカク</t>
    </rPh>
    <phoneticPr fontId="50"/>
  </si>
  <si>
    <t>熊本市</t>
    <rPh sb="0" eb="2">
      <t>クマモト</t>
    </rPh>
    <rPh sb="2" eb="3">
      <t>シ</t>
    </rPh>
    <phoneticPr fontId="50"/>
  </si>
  <si>
    <t>43熊本県</t>
  </si>
  <si>
    <t>マイナポータルを活用した電子申請手続き数
H32：30件</t>
    <rPh sb="8" eb="10">
      <t>カツヨウ</t>
    </rPh>
    <rPh sb="12" eb="14">
      <t>デンシ</t>
    </rPh>
    <rPh sb="14" eb="16">
      <t>シンセイ</t>
    </rPh>
    <rPh sb="16" eb="18">
      <t>テツヅ</t>
    </rPh>
    <rPh sb="19" eb="20">
      <t>スウ</t>
    </rPh>
    <rPh sb="27" eb="28">
      <t>ケン</t>
    </rPh>
    <phoneticPr fontId="50"/>
  </si>
  <si>
    <t>マイナンバー制度を活用等によるオンライン手続きの拡充，利用促進</t>
    <rPh sb="6" eb="8">
      <t>セイド</t>
    </rPh>
    <rPh sb="9" eb="11">
      <t>カツヨウ</t>
    </rPh>
    <rPh sb="11" eb="12">
      <t>トウ</t>
    </rPh>
    <rPh sb="20" eb="22">
      <t>テツヅキ</t>
    </rPh>
    <rPh sb="24" eb="26">
      <t>カクジュウ</t>
    </rPh>
    <rPh sb="27" eb="29">
      <t>リヨウ</t>
    </rPh>
    <rPh sb="29" eb="31">
      <t>ソクシン</t>
    </rPh>
    <phoneticPr fontId="50"/>
  </si>
  <si>
    <t>管理職職員に占める女性職員の割合
Ｈ32：15％程度</t>
  </si>
  <si>
    <t>女性職員の活躍推進</t>
  </si>
  <si>
    <t>外郭団体の見直し</t>
    <rPh sb="0" eb="2">
      <t>ガイカク</t>
    </rPh>
    <rPh sb="2" eb="4">
      <t>ダンタイ</t>
    </rPh>
    <rPh sb="5" eb="7">
      <t>ミナオ</t>
    </rPh>
    <phoneticPr fontId="50"/>
  </si>
  <si>
    <t>業務委託する区の数
H32:7区</t>
    <rPh sb="0" eb="2">
      <t>ギョウム</t>
    </rPh>
    <rPh sb="2" eb="4">
      <t>イタク</t>
    </rPh>
    <rPh sb="6" eb="7">
      <t>ク</t>
    </rPh>
    <rPh sb="8" eb="9">
      <t>カズ</t>
    </rPh>
    <rPh sb="15" eb="16">
      <t>ク</t>
    </rPh>
    <phoneticPr fontId="50"/>
  </si>
  <si>
    <t>要介護・要支援認定に係る事務の委託化</t>
    <rPh sb="0" eb="1">
      <t>ヨウ</t>
    </rPh>
    <rPh sb="1" eb="3">
      <t>カイゴ</t>
    </rPh>
    <rPh sb="4" eb="7">
      <t>ヨウシエン</t>
    </rPh>
    <rPh sb="7" eb="9">
      <t>ニンテイ</t>
    </rPh>
    <rPh sb="10" eb="11">
      <t>カカ</t>
    </rPh>
    <rPh sb="12" eb="14">
      <t>ジム</t>
    </rPh>
    <rPh sb="15" eb="18">
      <t>イタクカ</t>
    </rPh>
    <phoneticPr fontId="50"/>
  </si>
  <si>
    <t>オープンデータサイトの共同利用参加自治体数
H32：12自治体</t>
    <rPh sb="11" eb="13">
      <t>キョウドウ</t>
    </rPh>
    <rPh sb="13" eb="15">
      <t>リヨウ</t>
    </rPh>
    <rPh sb="15" eb="17">
      <t>サンカ</t>
    </rPh>
    <rPh sb="17" eb="20">
      <t>ジチタイ</t>
    </rPh>
    <rPh sb="20" eb="21">
      <t>スウ</t>
    </rPh>
    <rPh sb="28" eb="31">
      <t>ジチタイ</t>
    </rPh>
    <phoneticPr fontId="50"/>
  </si>
  <si>
    <t>オープンデータサイトの自治体との共同利用</t>
    <rPh sb="11" eb="14">
      <t>ジチタイ</t>
    </rPh>
    <rPh sb="16" eb="18">
      <t>キョウドウ</t>
    </rPh>
    <rPh sb="18" eb="20">
      <t>リヨウ</t>
    </rPh>
    <phoneticPr fontId="50"/>
  </si>
  <si>
    <t>データのダウンロード数
H32：2,100</t>
    <rPh sb="10" eb="11">
      <t>スウ</t>
    </rPh>
    <phoneticPr fontId="50"/>
  </si>
  <si>
    <t>オープンデータの活用推進</t>
  </si>
  <si>
    <t>債権管理の推進
市有財産の有効活用
アセットマネジメントの推進
市債残高の縮減，臨時財政対策債の発行抑制</t>
    <rPh sb="0" eb="2">
      <t>サイケン</t>
    </rPh>
    <rPh sb="2" eb="4">
      <t>カンリ</t>
    </rPh>
    <rPh sb="5" eb="7">
      <t>スイシン</t>
    </rPh>
    <rPh sb="9" eb="10">
      <t>イチ</t>
    </rPh>
    <rPh sb="10" eb="11">
      <t>ユウ</t>
    </rPh>
    <rPh sb="11" eb="13">
      <t>ザイサン</t>
    </rPh>
    <rPh sb="14" eb="16">
      <t>ユウコウ</t>
    </rPh>
    <rPh sb="16" eb="18">
      <t>カツヨウ</t>
    </rPh>
    <rPh sb="31" eb="33">
      <t>スイシン</t>
    </rPh>
    <rPh sb="35" eb="37">
      <t>シサイ</t>
    </rPh>
    <rPh sb="37" eb="39">
      <t>ザンダカ</t>
    </rPh>
    <rPh sb="40" eb="42">
      <t>シュクゲン</t>
    </rPh>
    <rPh sb="43" eb="45">
      <t>リンジ</t>
    </rPh>
    <rPh sb="45" eb="47">
      <t>ザイセイ</t>
    </rPh>
    <rPh sb="47" eb="49">
      <t>タイサク</t>
    </rPh>
    <rPh sb="49" eb="50">
      <t>サイ</t>
    </rPh>
    <rPh sb="51" eb="53">
      <t>ハッコウ</t>
    </rPh>
    <rPh sb="53" eb="55">
      <t>ヨクセイ</t>
    </rPh>
    <phoneticPr fontId="50"/>
  </si>
  <si>
    <t>システム刷新による業務の効率化</t>
    <rPh sb="4" eb="6">
      <t>サッシン</t>
    </rPh>
    <rPh sb="9" eb="11">
      <t>ギョウム</t>
    </rPh>
    <rPh sb="12" eb="15">
      <t>コウリツカ</t>
    </rPh>
    <phoneticPr fontId="50"/>
  </si>
  <si>
    <t>最期まで自宅で暮らせる高齢者の割合
H32：11.7％</t>
    <rPh sb="0" eb="2">
      <t>サイゴ</t>
    </rPh>
    <rPh sb="4" eb="6">
      <t>ジタク</t>
    </rPh>
    <rPh sb="7" eb="8">
      <t>ク</t>
    </rPh>
    <rPh sb="11" eb="14">
      <t>コウレイシャ</t>
    </rPh>
    <rPh sb="15" eb="17">
      <t>ワリアイ</t>
    </rPh>
    <phoneticPr fontId="50"/>
  </si>
  <si>
    <t>ICTを活用した地域包括ケアシステムの支援</t>
    <rPh sb="4" eb="6">
      <t>カツヨウ</t>
    </rPh>
    <rPh sb="8" eb="10">
      <t>チイキ</t>
    </rPh>
    <rPh sb="10" eb="12">
      <t>ホウカツ</t>
    </rPh>
    <rPh sb="19" eb="21">
      <t>シエン</t>
    </rPh>
    <phoneticPr fontId="50"/>
  </si>
  <si>
    <t>上司（先輩）が部下（後輩）を育成する職場風土があると思う職員の割合
H32：80％</t>
    <rPh sb="0" eb="2">
      <t>ジョウシ</t>
    </rPh>
    <rPh sb="3" eb="5">
      <t>センパイ</t>
    </rPh>
    <rPh sb="7" eb="9">
      <t>ブカ</t>
    </rPh>
    <rPh sb="10" eb="12">
      <t>コウハイ</t>
    </rPh>
    <rPh sb="14" eb="16">
      <t>イクセイ</t>
    </rPh>
    <rPh sb="18" eb="20">
      <t>ショクバ</t>
    </rPh>
    <rPh sb="20" eb="22">
      <t>フウド</t>
    </rPh>
    <rPh sb="26" eb="27">
      <t>オモ</t>
    </rPh>
    <rPh sb="28" eb="30">
      <t>ショクイン</t>
    </rPh>
    <rPh sb="31" eb="33">
      <t>ワリアイ</t>
    </rPh>
    <phoneticPr fontId="50"/>
  </si>
  <si>
    <t>職員の意欲・能力向上に関する取組み</t>
  </si>
  <si>
    <t>継続的に事業を振り返り，必要な見直しが行われていると思う職員の割合
H32：75％</t>
    <rPh sb="0" eb="3">
      <t>ケイゾクテキ</t>
    </rPh>
    <rPh sb="4" eb="6">
      <t>ジギョウ</t>
    </rPh>
    <rPh sb="7" eb="8">
      <t>フ</t>
    </rPh>
    <rPh sb="9" eb="10">
      <t>カエ</t>
    </rPh>
    <rPh sb="12" eb="14">
      <t>ヒツヨウ</t>
    </rPh>
    <rPh sb="15" eb="17">
      <t>ミナオ</t>
    </rPh>
    <rPh sb="19" eb="20">
      <t>オコナ</t>
    </rPh>
    <rPh sb="26" eb="27">
      <t>オモ</t>
    </rPh>
    <rPh sb="28" eb="30">
      <t>ショクイン</t>
    </rPh>
    <rPh sb="31" eb="33">
      <t>ワリアイ</t>
    </rPh>
    <phoneticPr fontId="50"/>
  </si>
  <si>
    <t>外部の視点を活かした行政評価の実施</t>
    <rPh sb="0" eb="2">
      <t>ガイブ</t>
    </rPh>
    <rPh sb="3" eb="5">
      <t>シテン</t>
    </rPh>
    <rPh sb="6" eb="7">
      <t>イ</t>
    </rPh>
    <rPh sb="10" eb="12">
      <t>ギョウセイ</t>
    </rPh>
    <rPh sb="12" eb="14">
      <t>ヒョウカ</t>
    </rPh>
    <rPh sb="15" eb="17">
      <t>ジッシ</t>
    </rPh>
    <phoneticPr fontId="50"/>
  </si>
  <si>
    <t>インセンティブ・ペナルティ制度を導入している施設の割合
H32：65％</t>
    <rPh sb="13" eb="15">
      <t>セイド</t>
    </rPh>
    <rPh sb="16" eb="18">
      <t>ドウニュウ</t>
    </rPh>
    <rPh sb="22" eb="24">
      <t>シセツ</t>
    </rPh>
    <rPh sb="25" eb="27">
      <t>ワリアイ</t>
    </rPh>
    <phoneticPr fontId="50"/>
  </si>
  <si>
    <t>指定管理者制度導入施設における市民サービス向上の推進</t>
    <rPh sb="0" eb="2">
      <t>シテイ</t>
    </rPh>
    <rPh sb="2" eb="5">
      <t>カンリシャ</t>
    </rPh>
    <rPh sb="5" eb="7">
      <t>セイド</t>
    </rPh>
    <rPh sb="7" eb="9">
      <t>ドウニュウ</t>
    </rPh>
    <rPh sb="9" eb="11">
      <t>シセツ</t>
    </rPh>
    <rPh sb="15" eb="17">
      <t>シミン</t>
    </rPh>
    <rPh sb="21" eb="23">
      <t>コウジョウ</t>
    </rPh>
    <rPh sb="24" eb="26">
      <t>スイシン</t>
    </rPh>
    <phoneticPr fontId="50"/>
  </si>
  <si>
    <t>業務改善が続けられえていると思う職員の割合
H32：90％</t>
    <rPh sb="0" eb="2">
      <t>ギョウム</t>
    </rPh>
    <rPh sb="2" eb="4">
      <t>カイゼン</t>
    </rPh>
    <rPh sb="5" eb="6">
      <t>ツヅ</t>
    </rPh>
    <rPh sb="14" eb="15">
      <t>オモ</t>
    </rPh>
    <rPh sb="16" eb="18">
      <t>ショクイン</t>
    </rPh>
    <rPh sb="19" eb="21">
      <t>ワリアイ</t>
    </rPh>
    <phoneticPr fontId="50"/>
  </si>
  <si>
    <t>職員の創意工夫による業務改善の推進</t>
    <rPh sb="0" eb="2">
      <t>ショクイン</t>
    </rPh>
    <rPh sb="3" eb="5">
      <t>ソウイ</t>
    </rPh>
    <rPh sb="5" eb="7">
      <t>クフウ</t>
    </rPh>
    <rPh sb="10" eb="12">
      <t>ギョウム</t>
    </rPh>
    <rPh sb="12" eb="14">
      <t>カイゼン</t>
    </rPh>
    <rPh sb="15" eb="17">
      <t>スイシン</t>
    </rPh>
    <phoneticPr fontId="50"/>
  </si>
  <si>
    <t>地域活動に参加したことがある市民の割合
H32：68％</t>
    <rPh sb="0" eb="2">
      <t>チイキ</t>
    </rPh>
    <rPh sb="2" eb="4">
      <t>カツドウ</t>
    </rPh>
    <rPh sb="5" eb="7">
      <t>サンカ</t>
    </rPh>
    <rPh sb="14" eb="16">
      <t>シミン</t>
    </rPh>
    <rPh sb="17" eb="19">
      <t>ワリアイ</t>
    </rPh>
    <phoneticPr fontId="50"/>
  </si>
  <si>
    <t>共創の地域づくりに向けた多様な主体の連携促進</t>
    <rPh sb="0" eb="2">
      <t>キョウソウ</t>
    </rPh>
    <rPh sb="3" eb="5">
      <t>チイキ</t>
    </rPh>
    <rPh sb="9" eb="10">
      <t>ム</t>
    </rPh>
    <rPh sb="12" eb="14">
      <t>タヨウ</t>
    </rPh>
    <rPh sb="15" eb="17">
      <t>シュタイ</t>
    </rPh>
    <rPh sb="18" eb="20">
      <t>レンケイ</t>
    </rPh>
    <rPh sb="20" eb="22">
      <t>ソクシン</t>
    </rPh>
    <phoneticPr fontId="50"/>
  </si>
  <si>
    <t>福岡都市圏消防通信指令業務の共同運用</t>
    <rPh sb="0" eb="2">
      <t>フクオカ</t>
    </rPh>
    <phoneticPr fontId="50"/>
  </si>
  <si>
    <t>人事評価制度及び給与制度の見直し</t>
    <rPh sb="0" eb="2">
      <t>ジンジ</t>
    </rPh>
    <rPh sb="2" eb="4">
      <t>ヒョウカ</t>
    </rPh>
    <rPh sb="4" eb="6">
      <t>セイド</t>
    </rPh>
    <rPh sb="6" eb="7">
      <t>オヨ</t>
    </rPh>
    <phoneticPr fontId="50"/>
  </si>
  <si>
    <t>最適な組織体制の構築</t>
    <rPh sb="0" eb="2">
      <t>サイテキ</t>
    </rPh>
    <rPh sb="3" eb="5">
      <t>ソシキ</t>
    </rPh>
    <rPh sb="5" eb="7">
      <t>タイセイ</t>
    </rPh>
    <rPh sb="8" eb="10">
      <t>コウチク</t>
    </rPh>
    <phoneticPr fontId="50"/>
  </si>
  <si>
    <t>H29年度</t>
    <rPh sb="3" eb="5">
      <t>ネンド</t>
    </rPh>
    <phoneticPr fontId="50"/>
  </si>
  <si>
    <t>福岡市</t>
    <rPh sb="0" eb="3">
      <t>フクオカシ</t>
    </rPh>
    <phoneticPr fontId="50"/>
  </si>
  <si>
    <t>40福岡県</t>
  </si>
  <si>
    <t>タウンミーティング、パブリックコメント</t>
  </si>
  <si>
    <t>40年間で保有量を少なくとも約20％削減</t>
  </si>
  <si>
    <t>公共施設マネジメント</t>
  </si>
  <si>
    <t>・区役所業務の効率化に向けた見直し
（区役所におけるワンストップ窓口体制の導入）
・行政内部事務の民間委託（総務事務センター）</t>
  </si>
  <si>
    <t>・人事異動の柔軟な運用
・若手職員のキャリア形成支援</t>
  </si>
  <si>
    <t>・課題解決型の組織マネジメントの実現
・組織横断的なプロジェクト型組織の活用
・管理職の見直し
・外郭団体改革
①市の適切な関与による政策の実現（ミッションの明示と成果の視点による評価等）
②外郭団体の効果的・効率的な事業運営（ＰＤＣＡサイクルによる事業運営等）
③公益財団法人における基本財産の返還</t>
  </si>
  <si>
    <t>・行政内部事務の民間委託（総務事務センター）
・定型的業務の民間委託（一般ごみ収集運搬業務、学校給食調理業務等）
・指定管理者制度の新規導入</t>
  </si>
  <si>
    <t>官民協働の手法などによる民間活力導入の推進</t>
  </si>
  <si>
    <t>給与水準の適正化
・住居手当の廃止
・技能労務職の給与水準の見直し
・特殊勤務手当の見直し</t>
  </si>
  <si>
    <t>人口１万人あたり70人台を目指す（平成25年度87.7人）</t>
  </si>
  <si>
    <t>簡素で効率的な組織・人員体制の構築</t>
  </si>
  <si>
    <t>定</t>
    <rPh sb="0" eb="1">
      <t>テイ</t>
    </rPh>
    <phoneticPr fontId="50"/>
  </si>
  <si>
    <t>未</t>
    <rPh sb="0" eb="1">
      <t>ミ</t>
    </rPh>
    <phoneticPr fontId="50"/>
  </si>
  <si>
    <t>北九州市行財政改革大綱</t>
  </si>
  <si>
    <t>北九州市</t>
    <rPh sb="0" eb="4">
      <t>キタキュウシュウシ</t>
    </rPh>
    <phoneticPr fontId="50"/>
  </si>
  <si>
    <t>情報公開制度の実施</t>
    <rPh sb="0" eb="2">
      <t>ジョウホウ</t>
    </rPh>
    <rPh sb="2" eb="4">
      <t>コウカイ</t>
    </rPh>
    <rPh sb="4" eb="6">
      <t>セイド</t>
    </rPh>
    <rPh sb="7" eb="9">
      <t>ジッシ</t>
    </rPh>
    <phoneticPr fontId="50"/>
  </si>
  <si>
    <t>売却予定の大規模未利用地を集計して売却や貸付けによる目標収入額を設定</t>
    <rPh sb="0" eb="2">
      <t>バイキャク</t>
    </rPh>
    <rPh sb="2" eb="4">
      <t>ヨテイ</t>
    </rPh>
    <rPh sb="5" eb="8">
      <t>ダイキボ</t>
    </rPh>
    <rPh sb="8" eb="12">
      <t>ミリヨウチ</t>
    </rPh>
    <rPh sb="13" eb="15">
      <t>シュウケイ</t>
    </rPh>
    <rPh sb="17" eb="19">
      <t>バイキャク</t>
    </rPh>
    <rPh sb="20" eb="22">
      <t>カシツケ</t>
    </rPh>
    <rPh sb="26" eb="28">
      <t>モクヒョウ</t>
    </rPh>
    <rPh sb="28" eb="30">
      <t>シュウニュウ</t>
    </rPh>
    <rPh sb="30" eb="31">
      <t>ガク</t>
    </rPh>
    <rPh sb="32" eb="34">
      <t>セッテイ</t>
    </rPh>
    <phoneticPr fontId="50"/>
  </si>
  <si>
    <t>未利用地等の売却促進及び有効活用</t>
    <rPh sb="0" eb="4">
      <t>ミリヨウチ</t>
    </rPh>
    <rPh sb="4" eb="5">
      <t>トウ</t>
    </rPh>
    <rPh sb="6" eb="8">
      <t>バイキャク</t>
    </rPh>
    <rPh sb="8" eb="10">
      <t>ソクシン</t>
    </rPh>
    <rPh sb="10" eb="11">
      <t>オヨ</t>
    </rPh>
    <rPh sb="12" eb="14">
      <t>ユウコウ</t>
    </rPh>
    <rPh sb="14" eb="16">
      <t>カツヨウ</t>
    </rPh>
    <phoneticPr fontId="50"/>
  </si>
  <si>
    <t>人材育成基本方針</t>
    <rPh sb="0" eb="2">
      <t>ジンザイ</t>
    </rPh>
    <rPh sb="2" eb="4">
      <t>イクセイ</t>
    </rPh>
    <rPh sb="4" eb="6">
      <t>キホン</t>
    </rPh>
    <rPh sb="6" eb="8">
      <t>ホウシン</t>
    </rPh>
    <phoneticPr fontId="50"/>
  </si>
  <si>
    <t>競輪事業に係る業務（一部）の一括民間委託化</t>
  </si>
  <si>
    <t>ＰＦＩの実施</t>
    <rPh sb="4" eb="6">
      <t>ジッシ</t>
    </rPh>
    <phoneticPr fontId="50"/>
  </si>
  <si>
    <t>「広島県・広島市連携のための合同研究会」の設置</t>
    <rPh sb="1" eb="4">
      <t>ヒロシマケン</t>
    </rPh>
    <rPh sb="5" eb="8">
      <t>ヒロシマシ</t>
    </rPh>
    <rPh sb="8" eb="10">
      <t>レンケイ</t>
    </rPh>
    <rPh sb="14" eb="16">
      <t>ゴウドウ</t>
    </rPh>
    <rPh sb="16" eb="19">
      <t>ケンキュウカイ</t>
    </rPh>
    <rPh sb="21" eb="23">
      <t>セッチ</t>
    </rPh>
    <phoneticPr fontId="50"/>
  </si>
  <si>
    <t>平成27年度から平成30年度の間で職員数を80人削減する。</t>
    <rPh sb="0" eb="2">
      <t>ヘイセイ</t>
    </rPh>
    <rPh sb="4" eb="6">
      <t>ネンド</t>
    </rPh>
    <rPh sb="8" eb="10">
      <t>ヘイセイ</t>
    </rPh>
    <rPh sb="12" eb="14">
      <t>ネンド</t>
    </rPh>
    <rPh sb="15" eb="16">
      <t>カン</t>
    </rPh>
    <rPh sb="17" eb="20">
      <t>ショクインスウ</t>
    </rPh>
    <rPh sb="23" eb="24">
      <t>ニン</t>
    </rPh>
    <rPh sb="24" eb="26">
      <t>サクゲン</t>
    </rPh>
    <phoneticPr fontId="50"/>
  </si>
  <si>
    <t>職員数の削減</t>
    <rPh sb="0" eb="3">
      <t>ショクインスウ</t>
    </rPh>
    <rPh sb="4" eb="6">
      <t>サクゲン</t>
    </rPh>
    <phoneticPr fontId="50"/>
  </si>
  <si>
    <t>未定</t>
    <rPh sb="0" eb="2">
      <t>ミテイ</t>
    </rPh>
    <phoneticPr fontId="50"/>
  </si>
  <si>
    <t>広島市行政改革大綱</t>
    <rPh sb="0" eb="3">
      <t>ヒロシマシ</t>
    </rPh>
    <rPh sb="3" eb="5">
      <t>ギョウセイ</t>
    </rPh>
    <rPh sb="5" eb="7">
      <t>カイカク</t>
    </rPh>
    <rPh sb="7" eb="9">
      <t>タイコウ</t>
    </rPh>
    <phoneticPr fontId="50"/>
  </si>
  <si>
    <t>広島市</t>
    <rPh sb="0" eb="3">
      <t>ヒロシマシ</t>
    </rPh>
    <phoneticPr fontId="50"/>
  </si>
  <si>
    <t>34広島県</t>
  </si>
  <si>
    <t>・広報・広聴・情報公開・市民参加の推進に関する満足度（市民意識調査）
・広報資料提供数
・ホームページアクセス数</t>
    <rPh sb="1" eb="3">
      <t>コウホウ</t>
    </rPh>
    <rPh sb="4" eb="6">
      <t>コウチョウ</t>
    </rPh>
    <rPh sb="7" eb="9">
      <t>ジョウホウ</t>
    </rPh>
    <rPh sb="9" eb="11">
      <t>コウカイ</t>
    </rPh>
    <rPh sb="12" eb="14">
      <t>シミン</t>
    </rPh>
    <rPh sb="14" eb="16">
      <t>サンカ</t>
    </rPh>
    <rPh sb="17" eb="19">
      <t>スイシン</t>
    </rPh>
    <rPh sb="20" eb="21">
      <t>カン</t>
    </rPh>
    <rPh sb="23" eb="26">
      <t>マンゾクド</t>
    </rPh>
    <rPh sb="27" eb="29">
      <t>シミン</t>
    </rPh>
    <rPh sb="29" eb="31">
      <t>イシキ</t>
    </rPh>
    <rPh sb="31" eb="33">
      <t>チョウサ</t>
    </rPh>
    <rPh sb="36" eb="38">
      <t>コウホウ</t>
    </rPh>
    <rPh sb="38" eb="40">
      <t>シリョウ</t>
    </rPh>
    <rPh sb="40" eb="42">
      <t>テイキョウ</t>
    </rPh>
    <rPh sb="42" eb="43">
      <t>スウ</t>
    </rPh>
    <rPh sb="55" eb="56">
      <t>スウ</t>
    </rPh>
    <phoneticPr fontId="50"/>
  </si>
  <si>
    <t>効果的な広報の推進</t>
    <rPh sb="0" eb="3">
      <t>コウカテキ</t>
    </rPh>
    <rPh sb="4" eb="6">
      <t>コウホウ</t>
    </rPh>
    <rPh sb="7" eb="9">
      <t>スイシン</t>
    </rPh>
    <phoneticPr fontId="50"/>
  </si>
  <si>
    <t>岡山市債権管理条例に基づく適正な債権管理</t>
    <rPh sb="0" eb="3">
      <t>オカヤマシ</t>
    </rPh>
    <rPh sb="3" eb="5">
      <t>サイケン</t>
    </rPh>
    <rPh sb="5" eb="7">
      <t>カンリ</t>
    </rPh>
    <rPh sb="7" eb="9">
      <t>ジョウレイ</t>
    </rPh>
    <rPh sb="10" eb="11">
      <t>モト</t>
    </rPh>
    <rPh sb="13" eb="15">
      <t>テキセイ</t>
    </rPh>
    <rPh sb="16" eb="18">
      <t>サイケン</t>
    </rPh>
    <rPh sb="18" eb="20">
      <t>カンリ</t>
    </rPh>
    <phoneticPr fontId="50"/>
  </si>
  <si>
    <t>重要システムのBCP策定率（％）</t>
    <rPh sb="0" eb="2">
      <t>ジュウヨウ</t>
    </rPh>
    <rPh sb="10" eb="12">
      <t>サクテイ</t>
    </rPh>
    <rPh sb="12" eb="13">
      <t>リツ</t>
    </rPh>
    <phoneticPr fontId="50"/>
  </si>
  <si>
    <t>岡山市情報化指針に基づく情報ガバナンスの推進</t>
    <rPh sb="0" eb="3">
      <t>オカヤマシ</t>
    </rPh>
    <rPh sb="3" eb="6">
      <t>ジョウホウカ</t>
    </rPh>
    <rPh sb="6" eb="8">
      <t>シシン</t>
    </rPh>
    <rPh sb="9" eb="10">
      <t>モト</t>
    </rPh>
    <rPh sb="12" eb="14">
      <t>ジョウホウ</t>
    </rPh>
    <rPh sb="20" eb="22">
      <t>スイシン</t>
    </rPh>
    <phoneticPr fontId="50"/>
  </si>
  <si>
    <t>岡山市人材育成ビジョンに基づく人材育成</t>
    <rPh sb="0" eb="3">
      <t>オカヤマシ</t>
    </rPh>
    <rPh sb="3" eb="5">
      <t>ジンザイ</t>
    </rPh>
    <rPh sb="5" eb="7">
      <t>イクセイ</t>
    </rPh>
    <rPh sb="12" eb="13">
      <t>モト</t>
    </rPh>
    <rPh sb="15" eb="17">
      <t>ジンザイ</t>
    </rPh>
    <rPh sb="17" eb="19">
      <t>イクセイ</t>
    </rPh>
    <phoneticPr fontId="50"/>
  </si>
  <si>
    <t>目標取組制度を活用したマネジメント力等の向上</t>
    <rPh sb="0" eb="2">
      <t>モクヒョウ</t>
    </rPh>
    <rPh sb="2" eb="4">
      <t>トリクミ</t>
    </rPh>
    <rPh sb="4" eb="6">
      <t>セイド</t>
    </rPh>
    <rPh sb="7" eb="9">
      <t>カツヨウ</t>
    </rPh>
    <rPh sb="17" eb="18">
      <t>リョク</t>
    </rPh>
    <rPh sb="18" eb="19">
      <t>トウ</t>
    </rPh>
    <rPh sb="20" eb="22">
      <t>コウジョウ</t>
    </rPh>
    <phoneticPr fontId="50"/>
  </si>
  <si>
    <t>民間委託の推進と指定管理者制度の活用</t>
    <rPh sb="0" eb="2">
      <t>ミンカン</t>
    </rPh>
    <rPh sb="2" eb="4">
      <t>イタク</t>
    </rPh>
    <rPh sb="5" eb="7">
      <t>スイシン</t>
    </rPh>
    <rPh sb="8" eb="10">
      <t>シテイ</t>
    </rPh>
    <rPh sb="10" eb="13">
      <t>カンリシャ</t>
    </rPh>
    <rPh sb="13" eb="15">
      <t>セイド</t>
    </rPh>
    <rPh sb="16" eb="18">
      <t>カツヨウ</t>
    </rPh>
    <phoneticPr fontId="50"/>
  </si>
  <si>
    <t>岡山市業務改善に関する規程による業務改善</t>
    <rPh sb="0" eb="3">
      <t>オカヤマシ</t>
    </rPh>
    <rPh sb="3" eb="5">
      <t>ギョウム</t>
    </rPh>
    <rPh sb="5" eb="7">
      <t>カイゼン</t>
    </rPh>
    <rPh sb="8" eb="9">
      <t>カン</t>
    </rPh>
    <rPh sb="11" eb="13">
      <t>キテイ</t>
    </rPh>
    <rPh sb="16" eb="18">
      <t>ギョウム</t>
    </rPh>
    <rPh sb="18" eb="20">
      <t>カイゼン</t>
    </rPh>
    <phoneticPr fontId="50"/>
  </si>
  <si>
    <t xml:space="preserve">協働による取組に向けたマッチングの結果、実際の取組につながった件数
9件（H27)→20件（H32）　　他
</t>
    <rPh sb="0" eb="2">
      <t>キョウドウ</t>
    </rPh>
    <rPh sb="5" eb="7">
      <t>トリクミ</t>
    </rPh>
    <rPh sb="8" eb="9">
      <t>ム</t>
    </rPh>
    <rPh sb="17" eb="19">
      <t>ケッカ</t>
    </rPh>
    <rPh sb="20" eb="22">
      <t>ジッサイ</t>
    </rPh>
    <rPh sb="23" eb="25">
      <t>トリクミ</t>
    </rPh>
    <rPh sb="31" eb="33">
      <t>ケンスウ</t>
    </rPh>
    <rPh sb="36" eb="37">
      <t>ケン</t>
    </rPh>
    <rPh sb="45" eb="46">
      <t>ケン</t>
    </rPh>
    <rPh sb="53" eb="54">
      <t>ホカ</t>
    </rPh>
    <phoneticPr fontId="50"/>
  </si>
  <si>
    <t>市民協働推進モデル事業
※岡山市協働推進計画に基づく地域の社会課題解決の取組</t>
    <rPh sb="0" eb="2">
      <t>シミン</t>
    </rPh>
    <rPh sb="2" eb="4">
      <t>キョウドウ</t>
    </rPh>
    <rPh sb="4" eb="6">
      <t>スイシン</t>
    </rPh>
    <rPh sb="9" eb="11">
      <t>ジギョウ</t>
    </rPh>
    <rPh sb="14" eb="17">
      <t>オカヤマシ</t>
    </rPh>
    <rPh sb="17" eb="19">
      <t>キョウドウ</t>
    </rPh>
    <rPh sb="19" eb="21">
      <t>スイシン</t>
    </rPh>
    <rPh sb="21" eb="23">
      <t>ケイカク</t>
    </rPh>
    <rPh sb="24" eb="25">
      <t>モト</t>
    </rPh>
    <rPh sb="27" eb="29">
      <t>チイキ</t>
    </rPh>
    <rPh sb="30" eb="32">
      <t>シャカイ</t>
    </rPh>
    <rPh sb="32" eb="34">
      <t>カダイ</t>
    </rPh>
    <rPh sb="34" eb="36">
      <t>カイケツ</t>
    </rPh>
    <rPh sb="37" eb="39">
      <t>トリクミ</t>
    </rPh>
    <phoneticPr fontId="50"/>
  </si>
  <si>
    <t>2040年時点での圏域人口の増加
約98.8万人（国立社会保障・人口問題研究所推計）→109.2万人（社人研推計値比プラス10.5％）</t>
    <rPh sb="4" eb="5">
      <t>ネン</t>
    </rPh>
    <rPh sb="5" eb="7">
      <t>ジテン</t>
    </rPh>
    <rPh sb="9" eb="11">
      <t>ケンイキ</t>
    </rPh>
    <rPh sb="11" eb="13">
      <t>ジンコウ</t>
    </rPh>
    <rPh sb="14" eb="16">
      <t>ゾウカ</t>
    </rPh>
    <rPh sb="18" eb="19">
      <t>ヤク</t>
    </rPh>
    <rPh sb="23" eb="25">
      <t>マンニン</t>
    </rPh>
    <rPh sb="26" eb="28">
      <t>コクリツ</t>
    </rPh>
    <rPh sb="28" eb="30">
      <t>シャカイ</t>
    </rPh>
    <rPh sb="30" eb="32">
      <t>ホショウ</t>
    </rPh>
    <rPh sb="33" eb="35">
      <t>ジンコウ</t>
    </rPh>
    <rPh sb="35" eb="37">
      <t>モンダイ</t>
    </rPh>
    <rPh sb="37" eb="40">
      <t>ケンキュウショ</t>
    </rPh>
    <rPh sb="40" eb="42">
      <t>スイケイ</t>
    </rPh>
    <rPh sb="49" eb="51">
      <t>マンニン</t>
    </rPh>
    <rPh sb="52" eb="53">
      <t>シャ</t>
    </rPh>
    <rPh sb="53" eb="54">
      <t>ジン</t>
    </rPh>
    <rPh sb="54" eb="55">
      <t>ケン</t>
    </rPh>
    <rPh sb="55" eb="58">
      <t>スイケイチ</t>
    </rPh>
    <rPh sb="58" eb="59">
      <t>ヒ</t>
    </rPh>
    <phoneticPr fontId="50"/>
  </si>
  <si>
    <t>岡山連携中枢都市圏ビジョンによるもの</t>
    <rPh sb="0" eb="2">
      <t>オカヤマ</t>
    </rPh>
    <rPh sb="2" eb="4">
      <t>レンケイ</t>
    </rPh>
    <rPh sb="4" eb="6">
      <t>チュウスウ</t>
    </rPh>
    <rPh sb="6" eb="8">
      <t>トシ</t>
    </rPh>
    <rPh sb="8" eb="9">
      <t>ケン</t>
    </rPh>
    <phoneticPr fontId="50"/>
  </si>
  <si>
    <t>人口１万人あたりの職員数の政令指定都市における順位
８位（H27.4.1）→政令市中位（H33.4.1）</t>
    <rPh sb="0" eb="2">
      <t>ジンコウ</t>
    </rPh>
    <rPh sb="3" eb="5">
      <t>マンニン</t>
    </rPh>
    <rPh sb="9" eb="12">
      <t>ショクインスウ</t>
    </rPh>
    <rPh sb="13" eb="15">
      <t>セイレイ</t>
    </rPh>
    <rPh sb="15" eb="17">
      <t>シテイ</t>
    </rPh>
    <rPh sb="17" eb="19">
      <t>トシ</t>
    </rPh>
    <rPh sb="23" eb="25">
      <t>ジュンイ</t>
    </rPh>
    <rPh sb="28" eb="29">
      <t>イ</t>
    </rPh>
    <rPh sb="39" eb="42">
      <t>セイレイシ</t>
    </rPh>
    <rPh sb="42" eb="44">
      <t>チュウイ</t>
    </rPh>
    <phoneticPr fontId="50"/>
  </si>
  <si>
    <t>定員管理の方針による適正な定員管理</t>
    <rPh sb="0" eb="2">
      <t>テイイン</t>
    </rPh>
    <rPh sb="2" eb="4">
      <t>カンリ</t>
    </rPh>
    <rPh sb="5" eb="7">
      <t>ホウシン</t>
    </rPh>
    <rPh sb="10" eb="12">
      <t>テキセイ</t>
    </rPh>
    <rPh sb="13" eb="15">
      <t>テイイン</t>
    </rPh>
    <rPh sb="15" eb="17">
      <t>カンリ</t>
    </rPh>
    <phoneticPr fontId="50"/>
  </si>
  <si>
    <t>岡山市行財政改革推進プラン</t>
    <rPh sb="0" eb="3">
      <t>オカヤマシ</t>
    </rPh>
    <rPh sb="3" eb="6">
      <t>ギョウザイセイ</t>
    </rPh>
    <rPh sb="6" eb="8">
      <t>カイカク</t>
    </rPh>
    <rPh sb="8" eb="10">
      <t>スイシン</t>
    </rPh>
    <phoneticPr fontId="50"/>
  </si>
  <si>
    <t>岡山市</t>
    <rPh sb="0" eb="2">
      <t>オカヤマ</t>
    </rPh>
    <rPh sb="2" eb="3">
      <t>シ</t>
    </rPh>
    <phoneticPr fontId="50"/>
  </si>
  <si>
    <t>33岡山県</t>
  </si>
  <si>
    <t>外郭団体を含めた市民サービスを提供する体制の最適化</t>
    <rPh sb="0" eb="2">
      <t>ガイカク</t>
    </rPh>
    <rPh sb="2" eb="4">
      <t>ダンタイ</t>
    </rPh>
    <rPh sb="5" eb="6">
      <t>フク</t>
    </rPh>
    <rPh sb="8" eb="10">
      <t>シミン</t>
    </rPh>
    <rPh sb="15" eb="17">
      <t>テイキョウ</t>
    </rPh>
    <rPh sb="19" eb="21">
      <t>タイセイ</t>
    </rPh>
    <rPh sb="22" eb="25">
      <t>サイテキカ</t>
    </rPh>
    <phoneticPr fontId="50"/>
  </si>
  <si>
    <t>市民にわかりやすい財政情報の発信</t>
  </si>
  <si>
    <t>公共建築物については、
①運営コストの削減
②長寿命化の推進
③施設総量の提言（平成23年度を基準に「30年間で10%の削減」）を図る。</t>
    <rPh sb="0" eb="2">
      <t>コウキョウ</t>
    </rPh>
    <rPh sb="2" eb="4">
      <t>ケンチク</t>
    </rPh>
    <rPh sb="4" eb="5">
      <t>ブツ</t>
    </rPh>
    <rPh sb="13" eb="15">
      <t>ウンエイ</t>
    </rPh>
    <rPh sb="19" eb="21">
      <t>サクゲン</t>
    </rPh>
    <rPh sb="23" eb="24">
      <t>チョウ</t>
    </rPh>
    <rPh sb="24" eb="27">
      <t>ジュミョウカ</t>
    </rPh>
    <rPh sb="28" eb="30">
      <t>スイシン</t>
    </rPh>
    <rPh sb="32" eb="34">
      <t>シセツ</t>
    </rPh>
    <rPh sb="34" eb="36">
      <t>ソウリョウ</t>
    </rPh>
    <rPh sb="37" eb="39">
      <t>テイゲン</t>
    </rPh>
    <rPh sb="40" eb="42">
      <t>ヘイセイ</t>
    </rPh>
    <rPh sb="44" eb="46">
      <t>ネンド</t>
    </rPh>
    <rPh sb="47" eb="49">
      <t>キジュン</t>
    </rPh>
    <rPh sb="53" eb="55">
      <t>ネンカン</t>
    </rPh>
    <rPh sb="60" eb="62">
      <t>サクゲン</t>
    </rPh>
    <rPh sb="65" eb="66">
      <t>ハカ</t>
    </rPh>
    <phoneticPr fontId="50"/>
  </si>
  <si>
    <t>施設の複合化や統廃合による公共施設の最適配置、最適な資産管理</t>
    <rPh sb="0" eb="2">
      <t>シセツ</t>
    </rPh>
    <rPh sb="3" eb="6">
      <t>フクゴウカ</t>
    </rPh>
    <rPh sb="7" eb="10">
      <t>トウハイゴウ</t>
    </rPh>
    <rPh sb="13" eb="15">
      <t>コウキョウ</t>
    </rPh>
    <rPh sb="15" eb="17">
      <t>シセツ</t>
    </rPh>
    <rPh sb="18" eb="20">
      <t>サイテキ</t>
    </rPh>
    <rPh sb="20" eb="22">
      <t>ハイチ</t>
    </rPh>
    <rPh sb="23" eb="25">
      <t>サイテキ</t>
    </rPh>
    <rPh sb="26" eb="28">
      <t>シサン</t>
    </rPh>
    <rPh sb="28" eb="30">
      <t>カンリ</t>
    </rPh>
    <phoneticPr fontId="50"/>
  </si>
  <si>
    <t>共通マニュアルの整備及び研修の実施</t>
    <rPh sb="0" eb="2">
      <t>キョウツウ</t>
    </rPh>
    <rPh sb="8" eb="10">
      <t>セイビ</t>
    </rPh>
    <rPh sb="10" eb="11">
      <t>オヨ</t>
    </rPh>
    <rPh sb="12" eb="14">
      <t>ケンシュウ</t>
    </rPh>
    <rPh sb="15" eb="17">
      <t>ジッシ</t>
    </rPh>
    <phoneticPr fontId="50"/>
  </si>
  <si>
    <t>・ＩＣＴガバナンスの推進
・業務効率化・高度化のためのＩＣＴ環境の整備</t>
    <rPh sb="10" eb="12">
      <t>スイシン</t>
    </rPh>
    <rPh sb="14" eb="16">
      <t>ギョウム</t>
    </rPh>
    <rPh sb="16" eb="19">
      <t>コウリツカ</t>
    </rPh>
    <rPh sb="20" eb="23">
      <t>コウドカ</t>
    </rPh>
    <rPh sb="30" eb="32">
      <t>カンキョウ</t>
    </rPh>
    <rPh sb="33" eb="35">
      <t>セイビ</t>
    </rPh>
    <phoneticPr fontId="50"/>
  </si>
  <si>
    <t>「神戸市人材育成基本計画」の各種施策の具体化による効果的な人材育成</t>
    <rPh sb="1" eb="4">
      <t>コウベシ</t>
    </rPh>
    <rPh sb="4" eb="6">
      <t>ジンザイ</t>
    </rPh>
    <rPh sb="6" eb="8">
      <t>イクセイ</t>
    </rPh>
    <rPh sb="8" eb="10">
      <t>キホン</t>
    </rPh>
    <rPh sb="10" eb="12">
      <t>ケイカク</t>
    </rPh>
    <rPh sb="14" eb="16">
      <t>カクシュ</t>
    </rPh>
    <rPh sb="16" eb="18">
      <t>セサク</t>
    </rPh>
    <rPh sb="19" eb="22">
      <t>グタイカ</t>
    </rPh>
    <rPh sb="25" eb="28">
      <t>コウカテキ</t>
    </rPh>
    <rPh sb="29" eb="31">
      <t>ジンザイ</t>
    </rPh>
    <rPh sb="31" eb="33">
      <t>イクセイ</t>
    </rPh>
    <phoneticPr fontId="50"/>
  </si>
  <si>
    <t>神戸2020ビジョン推進のための組織改正</t>
    <rPh sb="0" eb="2">
      <t>コウベ</t>
    </rPh>
    <rPh sb="10" eb="12">
      <t>スイシン</t>
    </rPh>
    <rPh sb="16" eb="18">
      <t>ソシキ</t>
    </rPh>
    <rPh sb="18" eb="20">
      <t>カイセイ</t>
    </rPh>
    <phoneticPr fontId="50"/>
  </si>
  <si>
    <t>「神戸市行政事務センター」の設置</t>
    <rPh sb="1" eb="4">
      <t>コウベシ</t>
    </rPh>
    <rPh sb="4" eb="6">
      <t>ギョウセイ</t>
    </rPh>
    <rPh sb="6" eb="8">
      <t>ジム</t>
    </rPh>
    <rPh sb="14" eb="16">
      <t>セッチ</t>
    </rPh>
    <phoneticPr fontId="50"/>
  </si>
  <si>
    <t>マイナンバー制度の導入を契機とした総合窓口の設置</t>
    <rPh sb="6" eb="8">
      <t>セイド</t>
    </rPh>
    <rPh sb="9" eb="11">
      <t>ドウニュウ</t>
    </rPh>
    <rPh sb="12" eb="14">
      <t>ケイキ</t>
    </rPh>
    <rPh sb="17" eb="19">
      <t>ソウゴウ</t>
    </rPh>
    <rPh sb="19" eb="21">
      <t>マドグチ</t>
    </rPh>
    <rPh sb="22" eb="24">
      <t>セッチ</t>
    </rPh>
    <phoneticPr fontId="50"/>
  </si>
  <si>
    <t>総合的・自律的な地域コミュニティの環境づくり</t>
    <rPh sb="0" eb="3">
      <t>ソウゴウテキ</t>
    </rPh>
    <rPh sb="4" eb="7">
      <t>ジリツテキ</t>
    </rPh>
    <rPh sb="8" eb="10">
      <t>チイキ</t>
    </rPh>
    <rPh sb="17" eb="19">
      <t>カンキョウ</t>
    </rPh>
    <phoneticPr fontId="50"/>
  </si>
  <si>
    <t>兵庫県と神戸市の役割分担を踏まえた事務事業・組織の見直し</t>
    <rPh sb="0" eb="3">
      <t>ヒョウゴケン</t>
    </rPh>
    <rPh sb="4" eb="7">
      <t>コウベシ</t>
    </rPh>
    <rPh sb="8" eb="10">
      <t>ヤクワリ</t>
    </rPh>
    <rPh sb="10" eb="12">
      <t>ブンタン</t>
    </rPh>
    <rPh sb="13" eb="14">
      <t>フ</t>
    </rPh>
    <rPh sb="17" eb="19">
      <t>ジム</t>
    </rPh>
    <rPh sb="19" eb="21">
      <t>ジギョウ</t>
    </rPh>
    <rPh sb="22" eb="24">
      <t>ソシキ</t>
    </rPh>
    <rPh sb="25" eb="27">
      <t>ミナオ</t>
    </rPh>
    <phoneticPr fontId="50"/>
  </si>
  <si>
    <t>職務・職責に見合った給与体系の構築</t>
    <rPh sb="0" eb="2">
      <t>ショクム</t>
    </rPh>
    <rPh sb="3" eb="5">
      <t>ショクセキ</t>
    </rPh>
    <rPh sb="6" eb="8">
      <t>ミア</t>
    </rPh>
    <rPh sb="10" eb="12">
      <t>キュウヨ</t>
    </rPh>
    <rPh sb="12" eb="14">
      <t>タイケイ</t>
    </rPh>
    <rPh sb="15" eb="17">
      <t>コウチク</t>
    </rPh>
    <phoneticPr fontId="50"/>
  </si>
  <si>
    <t>組織の最適化
（適正な職員定員管理を行い、総人件費の抑制を図りながら、簡素で効率的な組織を目指す。）</t>
    <rPh sb="0" eb="2">
      <t>ソシキ</t>
    </rPh>
    <rPh sb="3" eb="6">
      <t>サイテキカ</t>
    </rPh>
    <phoneticPr fontId="50"/>
  </si>
  <si>
    <t>神戸市行財政改革2020</t>
    <rPh sb="0" eb="3">
      <t>コウベシ</t>
    </rPh>
    <rPh sb="3" eb="6">
      <t>ギョウザイセイ</t>
    </rPh>
    <rPh sb="6" eb="8">
      <t>カイカク</t>
    </rPh>
    <phoneticPr fontId="50"/>
  </si>
  <si>
    <t>神戸市</t>
    <rPh sb="0" eb="3">
      <t>コウベシ</t>
    </rPh>
    <phoneticPr fontId="50"/>
  </si>
  <si>
    <t>28兵庫県</t>
  </si>
  <si>
    <t>行革効果額
毎年度：14.5億以上</t>
  </si>
  <si>
    <t>「事務事業総点検」の強化
※第2期行財政改革プログラム個別取組</t>
    <rPh sb="28" eb="30">
      <t>コベツ</t>
    </rPh>
    <rPh sb="30" eb="32">
      <t>トリクミ</t>
    </rPh>
    <phoneticPr fontId="50"/>
  </si>
  <si>
    <t xml:space="preserve">①行革効果額  23.0億
②平成28年度から今後30年間で公共施設の延床面積を約2％縮減
</t>
  </si>
  <si>
    <t>①未利用・低利用財産の有効活用
※第2期行財政改革プログラム個別取組
②ファシリティマネジメントの推進
※堺市公共施設等総合管理計画記載項目</t>
    <rPh sb="1" eb="4">
      <t>ミリヨウ</t>
    </rPh>
    <rPh sb="5" eb="8">
      <t>テイリヨウ</t>
    </rPh>
    <rPh sb="8" eb="10">
      <t>ザイサン</t>
    </rPh>
    <rPh sb="11" eb="13">
      <t>ユウコウ</t>
    </rPh>
    <rPh sb="13" eb="15">
      <t>カツヨウ</t>
    </rPh>
    <rPh sb="17" eb="18">
      <t>ダイ</t>
    </rPh>
    <rPh sb="19" eb="20">
      <t>キ</t>
    </rPh>
    <rPh sb="20" eb="23">
      <t>ギョウザイセイ</t>
    </rPh>
    <rPh sb="23" eb="25">
      <t>カイカク</t>
    </rPh>
    <rPh sb="30" eb="32">
      <t>コベツ</t>
    </rPh>
    <rPh sb="32" eb="34">
      <t>トリクミ</t>
    </rPh>
    <rPh sb="50" eb="52">
      <t>スイシン</t>
    </rPh>
    <rPh sb="54" eb="56">
      <t>サカイシ</t>
    </rPh>
    <rPh sb="56" eb="58">
      <t>コウキョウ</t>
    </rPh>
    <rPh sb="58" eb="60">
      <t>シセツ</t>
    </rPh>
    <rPh sb="60" eb="61">
      <t>トウ</t>
    </rPh>
    <rPh sb="61" eb="63">
      <t>ソウゴウ</t>
    </rPh>
    <rPh sb="63" eb="65">
      <t>カンリ</t>
    </rPh>
    <rPh sb="65" eb="67">
      <t>ケイカク</t>
    </rPh>
    <rPh sb="67" eb="69">
      <t>キサイ</t>
    </rPh>
    <rPh sb="69" eb="71">
      <t>コウモク</t>
    </rPh>
    <phoneticPr fontId="50"/>
  </si>
  <si>
    <t>内部管理マネジメントの推進
※第2期行財政改革プログラム個別取組</t>
    <rPh sb="29" eb="31">
      <t>コベツ</t>
    </rPh>
    <rPh sb="31" eb="33">
      <t>トリクミ</t>
    </rPh>
    <phoneticPr fontId="50"/>
  </si>
  <si>
    <t>電子調達・電子登録システム等の再構築
※第2期行財政改革プログラム個別取組</t>
    <rPh sb="34" eb="36">
      <t>コベツ</t>
    </rPh>
    <rPh sb="36" eb="38">
      <t>トリクミ</t>
    </rPh>
    <phoneticPr fontId="50"/>
  </si>
  <si>
    <t>人事評価を活用した人材育成の推進
※第2期行財政改革プログラム個別取組</t>
    <rPh sb="32" eb="34">
      <t>コベツ</t>
    </rPh>
    <rPh sb="34" eb="36">
      <t>トリクミ</t>
    </rPh>
    <phoneticPr fontId="50"/>
  </si>
  <si>
    <t>指定管理者制度の推進
※第2期行財政改革プログラム個別取組</t>
    <rPh sb="26" eb="28">
      <t>コベツ</t>
    </rPh>
    <rPh sb="28" eb="30">
      <t>トリクミ</t>
    </rPh>
    <phoneticPr fontId="50"/>
  </si>
  <si>
    <t>・コミュニティビジネス/ソーシャルビジネスの推進
・新しい公共ガバナンスの推進
※第2期行財政改革プログラム個別取組</t>
    <rPh sb="56" eb="58">
      <t>コベツ</t>
    </rPh>
    <rPh sb="58" eb="60">
      <t>トリクミ</t>
    </rPh>
    <phoneticPr fontId="50"/>
  </si>
  <si>
    <t>・給与構造改革に伴う経過措置額の見直し(H28年度に制度完成)
・国家公務員の見直しに準じた退職手当の支給水準の段階的な引下げ(H27年度に制度完成)</t>
  </si>
  <si>
    <t>平成21年度を起点として、再任用を含め、10年間で要員数の2割以上削減を目標に掲げ、 新たな要員管理を行いながら、総人件費の削減にも取り組む。
【累積効果額　約1,000億円】
※要員管理方針記載項目</t>
  </si>
  <si>
    <t>要員管理の推進</t>
    <rPh sb="0" eb="2">
      <t>ヨウイン</t>
    </rPh>
    <rPh sb="2" eb="4">
      <t>カンリ</t>
    </rPh>
    <rPh sb="5" eb="7">
      <t>スイシン</t>
    </rPh>
    <phoneticPr fontId="50"/>
  </si>
  <si>
    <t>第2期行財政改革プログラム</t>
    <rPh sb="0" eb="1">
      <t>ダイ</t>
    </rPh>
    <rPh sb="2" eb="3">
      <t>キ</t>
    </rPh>
    <rPh sb="3" eb="6">
      <t>ギョウザイセイ</t>
    </rPh>
    <rPh sb="6" eb="8">
      <t>カイカク</t>
    </rPh>
    <phoneticPr fontId="50"/>
  </si>
  <si>
    <t>〇</t>
  </si>
  <si>
    <t>堺市</t>
    <rPh sb="0" eb="2">
      <t>サカイシ</t>
    </rPh>
    <phoneticPr fontId="50"/>
  </si>
  <si>
    <t>27大阪府</t>
  </si>
  <si>
    <t>公共施設の総合的かつ計画的な管理</t>
  </si>
  <si>
    <t>自身の職場で５Ｓが徹底されていると感じている職員の割合
28年度 30％
29年度 40％
31年度 60％</t>
  </si>
  <si>
    <t>５Ｓ、標準化、改善、問題解決力向上の推進</t>
  </si>
  <si>
    <t>・ＩＣＴを活用したサービス向上施策における利用者満足度
29年度 70％
・ＩＣＴを活用したサービス向上施策の着手件数
29年度 42件</t>
  </si>
  <si>
    <t>ＩＣＴを活用したサービス向上</t>
  </si>
  <si>
    <t>常に行政のプロとしての意識を持ち業務に取り組んでいる職員の割合
28年度 34％
29年度 36％
31年度 40％</t>
  </si>
  <si>
    <t>改革を推進する職員づくり</t>
  </si>
  <si>
    <t>適切に業務が行われているか日常的にチェックを行っていると考えている職員の割合
28年度 76％
29年度 80％</t>
  </si>
  <si>
    <t>内部統制体制の確立</t>
  </si>
  <si>
    <t>事業の企画を担当している職員のうち、事業手法としてＰＰＰ/ＰＦＩ手法を理解し積極的に検討しようとする職員の割合
28年度 30％
29年度 45％
31年度 80％</t>
  </si>
  <si>
    <t>PFIの活用</t>
    <rPh sb="4" eb="6">
      <t>カツヨウ</t>
    </rPh>
    <phoneticPr fontId="50"/>
  </si>
  <si>
    <t>・スケジュール管理やペーパーレスなどＩＣＴの活用について常に意識を持ち業務に取り組んでいる職員の割合
29年度 70％
・ＩＣＴを活用した業務執行の効率化施策の着手件数
29年度 17件</t>
  </si>
  <si>
    <t>ICTを活用した業務執行の効率化</t>
    <rPh sb="4" eb="6">
      <t>カツヨウ</t>
    </rPh>
    <rPh sb="8" eb="10">
      <t>ギョウム</t>
    </rPh>
    <rPh sb="10" eb="12">
      <t>シッコウ</t>
    </rPh>
    <rPh sb="13" eb="16">
      <t>コウリツカ</t>
    </rPh>
    <phoneticPr fontId="50"/>
  </si>
  <si>
    <t>・市長部局及び水道局
給料月額のカット▲1.5%～▲6.5%、管理職手当のカット▲5％
（29年度末まで）
・交通局
給料月額のカット▲3%～▲20%、管理職手当のカット▲5％
（28年度末まで）</t>
  </si>
  <si>
    <t>人事・給与制度の見直し</t>
    <rPh sb="0" eb="2">
      <t>ジンジ</t>
    </rPh>
    <rPh sb="3" eb="5">
      <t>キュウヨ</t>
    </rPh>
    <rPh sb="5" eb="7">
      <t>セイド</t>
    </rPh>
    <rPh sb="8" eb="10">
      <t>ミナオ</t>
    </rPh>
    <phoneticPr fontId="50"/>
  </si>
  <si>
    <t>市長部局の職員数
経営システムの見直し等を除き、約1,000人削減</t>
    <rPh sb="0" eb="2">
      <t>シチョウ</t>
    </rPh>
    <rPh sb="2" eb="4">
      <t>ブキョク</t>
    </rPh>
    <rPh sb="5" eb="8">
      <t>ショクインスウ</t>
    </rPh>
    <rPh sb="9" eb="11">
      <t>ケイエイ</t>
    </rPh>
    <rPh sb="16" eb="18">
      <t>ミナオ</t>
    </rPh>
    <rPh sb="19" eb="20">
      <t>トウ</t>
    </rPh>
    <rPh sb="21" eb="22">
      <t>ノゾ</t>
    </rPh>
    <rPh sb="24" eb="25">
      <t>ヤク</t>
    </rPh>
    <rPh sb="30" eb="31">
      <t>ニン</t>
    </rPh>
    <rPh sb="31" eb="33">
      <t>サクゲン</t>
    </rPh>
    <phoneticPr fontId="50"/>
  </si>
  <si>
    <t>市政改革プラン2.0‐新たな価値を生み出す改革‐</t>
    <rPh sb="0" eb="2">
      <t>シセイ</t>
    </rPh>
    <rPh sb="2" eb="4">
      <t>カイカク</t>
    </rPh>
    <rPh sb="11" eb="12">
      <t>アラ</t>
    </rPh>
    <rPh sb="14" eb="16">
      <t>カチ</t>
    </rPh>
    <rPh sb="17" eb="18">
      <t>ウ</t>
    </rPh>
    <rPh sb="19" eb="20">
      <t>ダ</t>
    </rPh>
    <rPh sb="21" eb="23">
      <t>カイカク</t>
    </rPh>
    <phoneticPr fontId="50"/>
  </si>
  <si>
    <t>大阪市</t>
    <rPh sb="0" eb="3">
      <t>オオサカシ</t>
    </rPh>
    <phoneticPr fontId="50"/>
  </si>
  <si>
    <t>・新たな大都市制度「特別自治市」創設に向けての研究・提言
・公営企業の経営健全化
　公営企業において，中期経営計画の着実な推進などにより，一層の経営健全化を図る。
・外郭団体における中期経営計画の作成</t>
    <rPh sb="1" eb="2">
      <t>アラ</t>
    </rPh>
    <rPh sb="4" eb="7">
      <t>ダイトシ</t>
    </rPh>
    <rPh sb="7" eb="9">
      <t>セイド</t>
    </rPh>
    <rPh sb="10" eb="12">
      <t>トクベツ</t>
    </rPh>
    <rPh sb="12" eb="14">
      <t>ジチ</t>
    </rPh>
    <rPh sb="14" eb="15">
      <t>シ</t>
    </rPh>
    <rPh sb="16" eb="18">
      <t>ソウセツ</t>
    </rPh>
    <rPh sb="19" eb="20">
      <t>ム</t>
    </rPh>
    <rPh sb="23" eb="25">
      <t>ケンキュウ</t>
    </rPh>
    <rPh sb="26" eb="28">
      <t>テイゲン</t>
    </rPh>
    <rPh sb="30" eb="32">
      <t>コウエイ</t>
    </rPh>
    <rPh sb="32" eb="34">
      <t>キギョウ</t>
    </rPh>
    <rPh sb="35" eb="37">
      <t>ケイエイ</t>
    </rPh>
    <rPh sb="37" eb="40">
      <t>ケンゼンカ</t>
    </rPh>
    <phoneticPr fontId="50"/>
  </si>
  <si>
    <t>・京都市情報公開条例に基づく積極的な情報公開の推進
・オープンデータを提供する環境の整備</t>
  </si>
  <si>
    <t>「京都市公共施設マネジメント基本計画」に基づき，庁舎施設の長寿命化や施設保有量の最適化などに関して，より具体的な取組方策等を定めた「京都市庁舎施設マネジメント計画」を策定し，具体的な取組を推進していく。</t>
    <rPh sb="1" eb="3">
      <t>キョウト</t>
    </rPh>
    <rPh sb="3" eb="4">
      <t>シ</t>
    </rPh>
    <rPh sb="4" eb="6">
      <t>コウキョウ</t>
    </rPh>
    <rPh sb="6" eb="8">
      <t>シセツ</t>
    </rPh>
    <rPh sb="14" eb="16">
      <t>キホン</t>
    </rPh>
    <rPh sb="16" eb="18">
      <t>ケイカク</t>
    </rPh>
    <rPh sb="20" eb="21">
      <t>モト</t>
    </rPh>
    <rPh sb="24" eb="26">
      <t>チョウシャ</t>
    </rPh>
    <rPh sb="26" eb="28">
      <t>シセツ</t>
    </rPh>
    <rPh sb="29" eb="30">
      <t>チョウ</t>
    </rPh>
    <rPh sb="30" eb="33">
      <t>ジュミョウカ</t>
    </rPh>
    <rPh sb="34" eb="36">
      <t>シセツ</t>
    </rPh>
    <rPh sb="36" eb="38">
      <t>ホユウ</t>
    </rPh>
    <rPh sb="38" eb="39">
      <t>リョウ</t>
    </rPh>
    <rPh sb="40" eb="43">
      <t>サイテキカ</t>
    </rPh>
    <rPh sb="46" eb="47">
      <t>カン</t>
    </rPh>
    <rPh sb="52" eb="55">
      <t>グタイテキ</t>
    </rPh>
    <rPh sb="56" eb="58">
      <t>トリクミ</t>
    </rPh>
    <rPh sb="58" eb="60">
      <t>ホウサク</t>
    </rPh>
    <rPh sb="60" eb="61">
      <t>トウ</t>
    </rPh>
    <rPh sb="62" eb="63">
      <t>サダ</t>
    </rPh>
    <rPh sb="66" eb="68">
      <t>キョウト</t>
    </rPh>
    <rPh sb="68" eb="69">
      <t>シ</t>
    </rPh>
    <rPh sb="69" eb="71">
      <t>チョウシャ</t>
    </rPh>
    <rPh sb="71" eb="73">
      <t>シセツ</t>
    </rPh>
    <rPh sb="79" eb="81">
      <t>ケイカク</t>
    </rPh>
    <rPh sb="83" eb="85">
      <t>サクテイ</t>
    </rPh>
    <rPh sb="87" eb="89">
      <t>グタイ</t>
    </rPh>
    <rPh sb="89" eb="90">
      <t>テキ</t>
    </rPh>
    <rPh sb="91" eb="93">
      <t>トリクミ</t>
    </rPh>
    <rPh sb="94" eb="96">
      <t>スイシン</t>
    </rPh>
    <phoneticPr fontId="50"/>
  </si>
  <si>
    <t>・基幹情報（住基，税，福祉等）の処理に長年運用してきた大型汎用コンピュータを最新技術のオープンシステムに刷新</t>
  </si>
  <si>
    <t>・職員の「伝える力」・「聴く力」の一層の向上
　体系的な職員研修の強化，市民との対話の実践経験を積む機会の充実
　柔軟な発想を持った若手職員中心のプロジェクトの実施など，市民の思いをしっかりと汲んだ政策を立案し，推進できるよう，職員一人ひとりはもとより，市役所全体の「伝える力」，「聴き，読み取る力」などの能力を向上させるための全庁的な取組の推進</t>
    <rPh sb="1" eb="3">
      <t>ショクイン</t>
    </rPh>
    <rPh sb="5" eb="6">
      <t>ツタ</t>
    </rPh>
    <rPh sb="8" eb="9">
      <t>チカラ</t>
    </rPh>
    <rPh sb="12" eb="13">
      <t>キ</t>
    </rPh>
    <rPh sb="14" eb="15">
      <t>チカラ</t>
    </rPh>
    <rPh sb="17" eb="19">
      <t>イッソウ</t>
    </rPh>
    <rPh sb="20" eb="22">
      <t>コウジョウ</t>
    </rPh>
    <rPh sb="24" eb="26">
      <t>タイケイ</t>
    </rPh>
    <rPh sb="26" eb="27">
      <t>テキ</t>
    </rPh>
    <phoneticPr fontId="50"/>
  </si>
  <si>
    <t>・「安心・安全のまちづくり」を進める政策分野の更なる体制強化
・持続可能な行財政の確立のための歳入確保・歳出削減のための更なる体制強化</t>
    <rPh sb="23" eb="24">
      <t>サラ</t>
    </rPh>
    <rPh sb="60" eb="61">
      <t>サラ</t>
    </rPh>
    <phoneticPr fontId="50"/>
  </si>
  <si>
    <t>・民間等への積極的な委託化の推進を継続
・指定管理者制度の導入の更なる推進及び導入施設のサービス向上に向けた取組の検討</t>
    <rPh sb="17" eb="19">
      <t>ケイゾク</t>
    </rPh>
    <phoneticPr fontId="50"/>
  </si>
  <si>
    <t>社会福祉関係経費，公営企業への繰出金などを含む消費的経費のすべての予算について，改革を徹底し，毎年40億円の財源を捻出</t>
    <rPh sb="0" eb="2">
      <t>シャカイ</t>
    </rPh>
    <rPh sb="2" eb="4">
      <t>フクシ</t>
    </rPh>
    <rPh sb="4" eb="6">
      <t>カンケイ</t>
    </rPh>
    <rPh sb="6" eb="8">
      <t>ケイヒ</t>
    </rPh>
    <rPh sb="9" eb="11">
      <t>コウエイ</t>
    </rPh>
    <rPh sb="11" eb="13">
      <t>キギョウ</t>
    </rPh>
    <rPh sb="15" eb="17">
      <t>クリダ</t>
    </rPh>
    <rPh sb="17" eb="18">
      <t>キン</t>
    </rPh>
    <rPh sb="21" eb="22">
      <t>フク</t>
    </rPh>
    <rPh sb="23" eb="26">
      <t>ショウヒテキ</t>
    </rPh>
    <rPh sb="26" eb="28">
      <t>ケイヒ</t>
    </rPh>
    <rPh sb="33" eb="35">
      <t>ヨサン</t>
    </rPh>
    <rPh sb="40" eb="42">
      <t>カイカク</t>
    </rPh>
    <rPh sb="43" eb="45">
      <t>テッテイ</t>
    </rPh>
    <rPh sb="47" eb="49">
      <t>マイトシ</t>
    </rPh>
    <rPh sb="51" eb="52">
      <t>オク</t>
    </rPh>
    <rPh sb="52" eb="53">
      <t>エン</t>
    </rPh>
    <rPh sb="54" eb="56">
      <t>ザイゲン</t>
    </rPh>
    <rPh sb="57" eb="59">
      <t>ネンシュツ</t>
    </rPh>
    <phoneticPr fontId="50"/>
  </si>
  <si>
    <t>・契約方法の見直し（市民サービスや業務の安定的な実施を確保したうえで，競争性原理を導入）等による経費の節減</t>
  </si>
  <si>
    <t>・京都ならではの地域力を活かした協働型まちづくり「区民提案・共汗型まちづくり支援事業予算」の充実
・各区におけるまちづくりカフェ事業の推進</t>
    <rPh sb="46" eb="48">
      <t>ジュウジツ</t>
    </rPh>
    <rPh sb="50" eb="52">
      <t>カクク</t>
    </rPh>
    <rPh sb="64" eb="66">
      <t>ジギョウ</t>
    </rPh>
    <rPh sb="67" eb="69">
      <t>スイシン</t>
    </rPh>
    <phoneticPr fontId="50"/>
  </si>
  <si>
    <t xml:space="preserve">・市民サービスの向上と行政運営の効率化に向けて，あらゆる政策分野において，市会との連携のもとで府市協調による効率的・効果的な施設整備の推進
</t>
    <rPh sb="1" eb="3">
      <t>シミン</t>
    </rPh>
    <rPh sb="8" eb="10">
      <t>コウジョウ</t>
    </rPh>
    <rPh sb="11" eb="13">
      <t>ギョウセイ</t>
    </rPh>
    <rPh sb="13" eb="15">
      <t>ウンエイ</t>
    </rPh>
    <rPh sb="16" eb="18">
      <t>コウリツ</t>
    </rPh>
    <rPh sb="18" eb="19">
      <t>カ</t>
    </rPh>
    <rPh sb="20" eb="21">
      <t>ム</t>
    </rPh>
    <rPh sb="28" eb="30">
      <t>セイサク</t>
    </rPh>
    <rPh sb="30" eb="32">
      <t>ブンヤ</t>
    </rPh>
    <rPh sb="37" eb="39">
      <t>シカイ</t>
    </rPh>
    <rPh sb="41" eb="43">
      <t>レンケイ</t>
    </rPh>
    <rPh sb="54" eb="56">
      <t>コウリツ</t>
    </rPh>
    <rPh sb="56" eb="57">
      <t>テキ</t>
    </rPh>
    <rPh sb="58" eb="61">
      <t>コウカテキ</t>
    </rPh>
    <rPh sb="62" eb="64">
      <t>シセツ</t>
    </rPh>
    <rPh sb="64" eb="66">
      <t>セイビ</t>
    </rPh>
    <phoneticPr fontId="50"/>
  </si>
  <si>
    <t>・給与制度等の点検，見直し（社会情勢の変化も踏まえ，つねに点検，検討し，必要な見直しを行う）</t>
  </si>
  <si>
    <t>平成３２年度までに，一般会計等で職員800人以上削減</t>
    <rPh sb="10" eb="12">
      <t>イッパン</t>
    </rPh>
    <rPh sb="12" eb="14">
      <t>カイケイ</t>
    </rPh>
    <rPh sb="14" eb="15">
      <t>トウ</t>
    </rPh>
    <rPh sb="22" eb="24">
      <t>イジョウ</t>
    </rPh>
    <phoneticPr fontId="50"/>
  </si>
  <si>
    <t>・新たな部門別定員管理計画の策定による職員数のさらなる適正化の推進</t>
    <rPh sb="1" eb="2">
      <t>アラ</t>
    </rPh>
    <rPh sb="4" eb="6">
      <t>ブモン</t>
    </rPh>
    <rPh sb="6" eb="7">
      <t>ベツ</t>
    </rPh>
    <rPh sb="7" eb="9">
      <t>テイイン</t>
    </rPh>
    <rPh sb="9" eb="11">
      <t>カンリ</t>
    </rPh>
    <rPh sb="11" eb="13">
      <t>ケイカク</t>
    </rPh>
    <rPh sb="14" eb="16">
      <t>サクテイ</t>
    </rPh>
    <rPh sb="19" eb="21">
      <t>ショクイン</t>
    </rPh>
    <rPh sb="21" eb="22">
      <t>スウ</t>
    </rPh>
    <rPh sb="27" eb="30">
      <t>テキセイカ</t>
    </rPh>
    <rPh sb="31" eb="33">
      <t>スイシン</t>
    </rPh>
    <phoneticPr fontId="50"/>
  </si>
  <si>
    <t>「はばたけ未来へ！　京プラン」実施計画　第２ステージ</t>
    <rPh sb="5" eb="7">
      <t>ミライ</t>
    </rPh>
    <rPh sb="10" eb="11">
      <t>キョウ</t>
    </rPh>
    <rPh sb="15" eb="17">
      <t>ジッシ</t>
    </rPh>
    <rPh sb="17" eb="19">
      <t>ケイカク</t>
    </rPh>
    <rPh sb="20" eb="21">
      <t>ダイ</t>
    </rPh>
    <phoneticPr fontId="50"/>
  </si>
  <si>
    <t>京都市</t>
    <rPh sb="0" eb="3">
      <t>キョウトシ</t>
    </rPh>
    <phoneticPr fontId="50"/>
  </si>
  <si>
    <t>26京都府</t>
    <rPh sb="2" eb="5">
      <t>キョウトフ</t>
    </rPh>
    <phoneticPr fontId="50"/>
  </si>
  <si>
    <t>情報公開率
99.0％</t>
  </si>
  <si>
    <t>情報公開条例に基づく取組み</t>
  </si>
  <si>
    <t>少なくとも、2050年度末までに2012年度（平成24年度）末と比較して保有資産量（延床面積約1,000万㎡）の10％削減をめざす。</t>
  </si>
  <si>
    <t>アセットマネジメントの推進</t>
  </si>
  <si>
    <t>緑政土木局総合システムの活用</t>
  </si>
  <si>
    <t>ソーシャルメディアを活用した情報発信の拡充</t>
  </si>
  <si>
    <t>職場・組織全体として人材育成の重要性を共有し、その実効性を高めていくため、2014改訂版人材育成基本方針に基づき、職員一人ひとりのさらなる能力の向上を推進</t>
  </si>
  <si>
    <t>組織の簡素化・効率化（定員の見直しにあわせて、設置目的・役割を果たした組織や細分化された組織の統廃合を図る）</t>
  </si>
  <si>
    <t>・導入にあたってのガイドライン等を定めた「指定管理者制度の運用に関する指針」を策定
・市の関与の必要性や実施主体の妥当性などの基本的事項を整理した「公的関与のあり方に関する点検指針」を策定
・内部管理事務や事務事業等の見直しを検討する際の着眼点とそれに対応する見直しの方向性を示すものとして、毎年度「事務事業の見直しの視点・方向性」を策定</t>
  </si>
  <si>
    <t>各職場での自主的な業務改善の取り組みを促進するとともに、優秀事例を発表する大会「なごやカップ」を開催することで、改善「マインド」「手法」を全庁的に共有</t>
  </si>
  <si>
    <t>・―
・主な緑のまちづくり活動に携わった市民の人数 31,000人/年（H30）
・活動者数2,200人(H30)</t>
  </si>
  <si>
    <t>・地域まちづくりの推進
・緑のまちづくり活動の推進
・なごや学マイスター制度</t>
  </si>
  <si>
    <t>均衡の原則を踏まえた給与制度の見直し</t>
  </si>
  <si>
    <t>平成28年度予算定員に対し、平成31年度当初予算までに市長部局等で100人程度純減</t>
    <rPh sb="14" eb="16">
      <t>ヘイセイ</t>
    </rPh>
    <rPh sb="18" eb="20">
      <t>ネンド</t>
    </rPh>
    <rPh sb="20" eb="22">
      <t>トウショ</t>
    </rPh>
    <rPh sb="22" eb="24">
      <t>ヨサン</t>
    </rPh>
    <rPh sb="27" eb="29">
      <t>シチョウ</t>
    </rPh>
    <rPh sb="29" eb="31">
      <t>ブキョク</t>
    </rPh>
    <rPh sb="31" eb="32">
      <t>トウ</t>
    </rPh>
    <phoneticPr fontId="50"/>
  </si>
  <si>
    <t>平成29～31年度定員管理の方針</t>
  </si>
  <si>
    <t>名古屋市総合計画２０１８</t>
    <rPh sb="0" eb="4">
      <t>ナゴヤシ</t>
    </rPh>
    <rPh sb="4" eb="6">
      <t>ソウゴウ</t>
    </rPh>
    <rPh sb="6" eb="8">
      <t>ケイカク</t>
    </rPh>
    <phoneticPr fontId="50"/>
  </si>
  <si>
    <t>名古屋市</t>
    <rPh sb="0" eb="4">
      <t>ナゴヤシ</t>
    </rPh>
    <phoneticPr fontId="50"/>
  </si>
  <si>
    <t>23愛知県</t>
  </si>
  <si>
    <t>平成36年度のハコモノ資産の充足率80％、インフラ資産の充足率70％</t>
  </si>
  <si>
    <t>ハコモノ資産、インフラ資産に関する取り組み</t>
  </si>
  <si>
    <t>情報公開制度職員研修会の各所属参加率100%の確保</t>
  </si>
  <si>
    <t>「行政情報の提供・公開」
・公正公平で開かれた市政運営の推進</t>
  </si>
  <si>
    <t>・平成36年度末までに550千円/人以下とする。
・借地料削減目標（H27～30で1億円削減）</t>
    <rPh sb="28" eb="29">
      <t>リョウ</t>
    </rPh>
    <phoneticPr fontId="50"/>
  </si>
  <si>
    <t>・中期財政計画による財政運営
・借地適正化事業</t>
  </si>
  <si>
    <t>ICTガバナンスの推進</t>
    <rPh sb="9" eb="11">
      <t>スイシン</t>
    </rPh>
    <phoneticPr fontId="50"/>
  </si>
  <si>
    <t>市民への接遇アンケート全項目平均4.5点（5点満点）</t>
    <rPh sb="0" eb="2">
      <t>シミン</t>
    </rPh>
    <rPh sb="4" eb="6">
      <t>セツグウ</t>
    </rPh>
    <rPh sb="11" eb="14">
      <t>ゼンコウモク</t>
    </rPh>
    <rPh sb="14" eb="16">
      <t>ヘイキン</t>
    </rPh>
    <rPh sb="19" eb="20">
      <t>テン</t>
    </rPh>
    <rPh sb="22" eb="23">
      <t>テン</t>
    </rPh>
    <rPh sb="23" eb="25">
      <t>マンテン</t>
    </rPh>
    <phoneticPr fontId="50"/>
  </si>
  <si>
    <t>市民ニーズに的確に対応できる人材の育成</t>
    <rPh sb="0" eb="2">
      <t>シミン</t>
    </rPh>
    <rPh sb="6" eb="8">
      <t>テキカク</t>
    </rPh>
    <rPh sb="9" eb="11">
      <t>タイオウ</t>
    </rPh>
    <rPh sb="14" eb="16">
      <t>ジンザイ</t>
    </rPh>
    <rPh sb="17" eb="19">
      <t>イクセイ</t>
    </rPh>
    <phoneticPr fontId="50"/>
  </si>
  <si>
    <t>適正な執行体制の構築</t>
  </si>
  <si>
    <t>・学校用務員委託校（Ｈ27からＨ30で11校増）
・給食委託校・センター数（Ｈ27からＨ30で8校・センター増）
・アウトソーシングの活用に伴う職員減（Ｈ32年度△86人）</t>
  </si>
  <si>
    <t>・西遠公共下水道へのコンセッション方式の導入
・学校用務員業務の民間委託の推進
・学校給食調理業務の民間委託の推進
・定員適正化計画</t>
  </si>
  <si>
    <t>12,000件/年度</t>
    <rPh sb="6" eb="7">
      <t>ケン</t>
    </rPh>
    <rPh sb="8" eb="9">
      <t>ネン</t>
    </rPh>
    <rPh sb="9" eb="10">
      <t>ド</t>
    </rPh>
    <phoneticPr fontId="50"/>
  </si>
  <si>
    <t>事務改善運動</t>
    <rPh sb="0" eb="2">
      <t>ジム</t>
    </rPh>
    <rPh sb="2" eb="4">
      <t>カイゼン</t>
    </rPh>
    <rPh sb="4" eb="6">
      <t>ウンドウ</t>
    </rPh>
    <phoneticPr fontId="50"/>
  </si>
  <si>
    <t>NPO法人への業務委託の件数　100件/年度</t>
    <rPh sb="3" eb="4">
      <t>ホウ</t>
    </rPh>
    <rPh sb="4" eb="5">
      <t>ジン</t>
    </rPh>
    <rPh sb="7" eb="9">
      <t>ギョウム</t>
    </rPh>
    <rPh sb="9" eb="11">
      <t>イタク</t>
    </rPh>
    <rPh sb="12" eb="14">
      <t>ケンスウ</t>
    </rPh>
    <rPh sb="18" eb="19">
      <t>ケン</t>
    </rPh>
    <rPh sb="20" eb="21">
      <t>ネン</t>
    </rPh>
    <rPh sb="21" eb="22">
      <t>ド</t>
    </rPh>
    <phoneticPr fontId="50"/>
  </si>
  <si>
    <t>市民協働「たねからみのり」</t>
    <rPh sb="0" eb="2">
      <t>シミン</t>
    </rPh>
    <rPh sb="2" eb="4">
      <t>キョウドウ</t>
    </rPh>
    <phoneticPr fontId="50"/>
  </si>
  <si>
    <t>総人件費　平成25年度対比10％削減（平成32年度）</t>
    <rPh sb="0" eb="1">
      <t>ソウ</t>
    </rPh>
    <rPh sb="1" eb="4">
      <t>ジンケンヒ</t>
    </rPh>
    <rPh sb="5" eb="7">
      <t>ヘイセイ</t>
    </rPh>
    <rPh sb="9" eb="10">
      <t>ネン</t>
    </rPh>
    <rPh sb="10" eb="11">
      <t>ド</t>
    </rPh>
    <rPh sb="11" eb="13">
      <t>タイヒ</t>
    </rPh>
    <rPh sb="16" eb="18">
      <t>サクゲン</t>
    </rPh>
    <phoneticPr fontId="50"/>
  </si>
  <si>
    <t>総人件費の削減</t>
    <rPh sb="0" eb="1">
      <t>ソウ</t>
    </rPh>
    <rPh sb="1" eb="4">
      <t>ジンケンヒ</t>
    </rPh>
    <rPh sb="5" eb="7">
      <t>サクゲン</t>
    </rPh>
    <phoneticPr fontId="50"/>
  </si>
  <si>
    <t>職員定数5,100人体制（平成32年4月1日）</t>
  </si>
  <si>
    <t>定員適正化計画の着実な推進</t>
  </si>
  <si>
    <t>浜松市行政経営計画</t>
    <rPh sb="0" eb="3">
      <t>ハママツシ</t>
    </rPh>
    <rPh sb="3" eb="5">
      <t>ギョウセイ</t>
    </rPh>
    <rPh sb="5" eb="7">
      <t>ケイエイ</t>
    </rPh>
    <rPh sb="7" eb="9">
      <t>ケイカク</t>
    </rPh>
    <phoneticPr fontId="50"/>
  </si>
  <si>
    <t>浜松市</t>
    <rPh sb="0" eb="3">
      <t>ハママツシ</t>
    </rPh>
    <phoneticPr fontId="50"/>
  </si>
  <si>
    <t>22静岡県</t>
  </si>
  <si>
    <t>窓口アンケートの年平均点4.62以上</t>
    <rPh sb="0" eb="2">
      <t>マドグチ</t>
    </rPh>
    <rPh sb="8" eb="9">
      <t>ネン</t>
    </rPh>
    <rPh sb="9" eb="12">
      <t>ヘイキンテン</t>
    </rPh>
    <rPh sb="16" eb="18">
      <t>イジョウ</t>
    </rPh>
    <phoneticPr fontId="50"/>
  </si>
  <si>
    <t>新潟市市民サービス向上システムの継続的改善による市民満足度の向上。</t>
    <rPh sb="0" eb="3">
      <t>ニイガタシ</t>
    </rPh>
    <rPh sb="3" eb="5">
      <t>シミン</t>
    </rPh>
    <rPh sb="9" eb="11">
      <t>コウジョウ</t>
    </rPh>
    <rPh sb="16" eb="19">
      <t>ケイゾクテキ</t>
    </rPh>
    <rPh sb="19" eb="21">
      <t>カイゼン</t>
    </rPh>
    <rPh sb="24" eb="26">
      <t>シミン</t>
    </rPh>
    <rPh sb="26" eb="29">
      <t>マンゾクド</t>
    </rPh>
    <rPh sb="30" eb="32">
      <t>コウジョウ</t>
    </rPh>
    <phoneticPr fontId="50"/>
  </si>
  <si>
    <t>文書管理システムの機能を利用した情報公開の推進、行政情報の積極的な発信、職員研修の充実。</t>
    <rPh sb="0" eb="2">
      <t>ブンショ</t>
    </rPh>
    <rPh sb="2" eb="4">
      <t>カンリ</t>
    </rPh>
    <rPh sb="9" eb="11">
      <t>キノウ</t>
    </rPh>
    <rPh sb="12" eb="14">
      <t>リヨウ</t>
    </rPh>
    <rPh sb="16" eb="18">
      <t>ジョウホウ</t>
    </rPh>
    <rPh sb="18" eb="20">
      <t>コウカイ</t>
    </rPh>
    <rPh sb="21" eb="23">
      <t>スイシン</t>
    </rPh>
    <rPh sb="24" eb="26">
      <t>ギョウセイ</t>
    </rPh>
    <rPh sb="26" eb="28">
      <t>ジョウホウ</t>
    </rPh>
    <rPh sb="29" eb="32">
      <t>セッキョクテキ</t>
    </rPh>
    <rPh sb="33" eb="35">
      <t>ハッシン</t>
    </rPh>
    <rPh sb="36" eb="38">
      <t>ショクイン</t>
    </rPh>
    <rPh sb="38" eb="40">
      <t>ケンシュウ</t>
    </rPh>
    <rPh sb="41" eb="43">
      <t>ジュウジツ</t>
    </rPh>
    <phoneticPr fontId="50"/>
  </si>
  <si>
    <t>・市税合計徴収率96.8％以上。
・計画期間内の未収金見込み額60億円以内。</t>
    <rPh sb="1" eb="2">
      <t>シ</t>
    </rPh>
    <rPh sb="2" eb="3">
      <t>ゼイ</t>
    </rPh>
    <rPh sb="3" eb="5">
      <t>ゴウケイ</t>
    </rPh>
    <rPh sb="5" eb="7">
      <t>チョウシュウ</t>
    </rPh>
    <rPh sb="7" eb="8">
      <t>リツ</t>
    </rPh>
    <rPh sb="13" eb="15">
      <t>イジョウ</t>
    </rPh>
    <rPh sb="19" eb="21">
      <t>ケイカク</t>
    </rPh>
    <rPh sb="21" eb="23">
      <t>キカン</t>
    </rPh>
    <rPh sb="23" eb="24">
      <t>ナイ</t>
    </rPh>
    <rPh sb="25" eb="28">
      <t>ミシュウキン</t>
    </rPh>
    <rPh sb="28" eb="30">
      <t>ミコ</t>
    </rPh>
    <rPh sb="31" eb="32">
      <t>ガク</t>
    </rPh>
    <rPh sb="34" eb="36">
      <t>オクエン</t>
    </rPh>
    <rPh sb="36" eb="38">
      <t>イナイ</t>
    </rPh>
    <phoneticPr fontId="6"/>
  </si>
  <si>
    <t>・市税の効果的、効率的な徴収。
・市債権の適正な管理。</t>
    <rPh sb="1" eb="2">
      <t>シ</t>
    </rPh>
    <rPh sb="2" eb="3">
      <t>ゼイ</t>
    </rPh>
    <rPh sb="4" eb="7">
      <t>コウカテキ</t>
    </rPh>
    <rPh sb="8" eb="11">
      <t>コウリツテキ</t>
    </rPh>
    <rPh sb="12" eb="14">
      <t>チョウシュウ</t>
    </rPh>
    <rPh sb="18" eb="19">
      <t>シ</t>
    </rPh>
    <rPh sb="19" eb="21">
      <t>サイケン</t>
    </rPh>
    <rPh sb="22" eb="24">
      <t>テキセイ</t>
    </rPh>
    <rPh sb="25" eb="27">
      <t>カンリ</t>
    </rPh>
    <phoneticPr fontId="6"/>
  </si>
  <si>
    <t>投資経費抑制額280,000千円</t>
    <rPh sb="0" eb="2">
      <t>トウシ</t>
    </rPh>
    <rPh sb="2" eb="4">
      <t>ケイヒ</t>
    </rPh>
    <rPh sb="4" eb="6">
      <t>ヨクセイ</t>
    </rPh>
    <rPh sb="6" eb="7">
      <t>ガク</t>
    </rPh>
    <rPh sb="14" eb="16">
      <t>センエン</t>
    </rPh>
    <phoneticPr fontId="50"/>
  </si>
  <si>
    <t>職員満足度が7点満点中4.60以上。</t>
    <rPh sb="0" eb="2">
      <t>ショクイン</t>
    </rPh>
    <rPh sb="2" eb="5">
      <t>マンゾクド</t>
    </rPh>
    <rPh sb="7" eb="8">
      <t>テン</t>
    </rPh>
    <rPh sb="8" eb="10">
      <t>マンテン</t>
    </rPh>
    <rPh sb="10" eb="11">
      <t>チュウ</t>
    </rPh>
    <rPh sb="15" eb="17">
      <t>イジョウ</t>
    </rPh>
    <phoneticPr fontId="50"/>
  </si>
  <si>
    <t>全職員を対象に目的意識と職務に関するアンケート調査の定期的な実施と結果の活用。</t>
    <rPh sb="0" eb="3">
      <t>ゼンショクイン</t>
    </rPh>
    <rPh sb="4" eb="6">
      <t>タイショウ</t>
    </rPh>
    <rPh sb="7" eb="9">
      <t>モクテキ</t>
    </rPh>
    <rPh sb="9" eb="11">
      <t>イシキ</t>
    </rPh>
    <rPh sb="12" eb="14">
      <t>ショクム</t>
    </rPh>
    <rPh sb="15" eb="16">
      <t>カン</t>
    </rPh>
    <rPh sb="23" eb="25">
      <t>チョウサ</t>
    </rPh>
    <rPh sb="26" eb="29">
      <t>テイキテキ</t>
    </rPh>
    <rPh sb="30" eb="32">
      <t>ジッシ</t>
    </rPh>
    <rPh sb="33" eb="35">
      <t>ケッカ</t>
    </rPh>
    <rPh sb="36" eb="38">
      <t>カツヨウ</t>
    </rPh>
    <phoneticPr fontId="50"/>
  </si>
  <si>
    <t>組織目標の達成状況について、70.3％を基準に前年度以上。</t>
    <rPh sb="0" eb="2">
      <t>ソシキ</t>
    </rPh>
    <rPh sb="2" eb="4">
      <t>モクヒョウ</t>
    </rPh>
    <rPh sb="5" eb="7">
      <t>タッセイ</t>
    </rPh>
    <rPh sb="7" eb="9">
      <t>ジョウキョウ</t>
    </rPh>
    <rPh sb="20" eb="22">
      <t>キジュン</t>
    </rPh>
    <rPh sb="23" eb="26">
      <t>ゼンネンド</t>
    </rPh>
    <rPh sb="26" eb="28">
      <t>イジョウ</t>
    </rPh>
    <phoneticPr fontId="50"/>
  </si>
  <si>
    <t>部長・区長等の成果志向による組織マネジメントの徹底。</t>
    <rPh sb="0" eb="2">
      <t>ブチョウ</t>
    </rPh>
    <rPh sb="3" eb="5">
      <t>クチョウ</t>
    </rPh>
    <rPh sb="5" eb="6">
      <t>トウ</t>
    </rPh>
    <rPh sb="7" eb="9">
      <t>セイカ</t>
    </rPh>
    <rPh sb="9" eb="11">
      <t>シコウ</t>
    </rPh>
    <rPh sb="14" eb="16">
      <t>ソシキ</t>
    </rPh>
    <rPh sb="23" eb="25">
      <t>テッテイ</t>
    </rPh>
    <phoneticPr fontId="50"/>
  </si>
  <si>
    <t>学校給食調理業務自校方式委託拡大（新規３校）</t>
    <rPh sb="0" eb="2">
      <t>ガッコウ</t>
    </rPh>
    <rPh sb="2" eb="4">
      <t>キュウショク</t>
    </rPh>
    <rPh sb="4" eb="6">
      <t>チョウリ</t>
    </rPh>
    <rPh sb="6" eb="8">
      <t>ギョウム</t>
    </rPh>
    <rPh sb="8" eb="10">
      <t>ジコウ</t>
    </rPh>
    <rPh sb="10" eb="12">
      <t>ホウシキ</t>
    </rPh>
    <rPh sb="12" eb="14">
      <t>イタク</t>
    </rPh>
    <rPh sb="14" eb="16">
      <t>カクダイ</t>
    </rPh>
    <rPh sb="17" eb="19">
      <t>シンキ</t>
    </rPh>
    <rPh sb="20" eb="21">
      <t>コウ</t>
    </rPh>
    <phoneticPr fontId="50"/>
  </si>
  <si>
    <t>・民間委託、指定管理者制度など、PPP手法の導入推進。
・新たな業務等への民間委託の導入検討。</t>
    <rPh sb="1" eb="3">
      <t>ミンカン</t>
    </rPh>
    <rPh sb="3" eb="5">
      <t>イタク</t>
    </rPh>
    <rPh sb="6" eb="8">
      <t>シテイ</t>
    </rPh>
    <rPh sb="8" eb="11">
      <t>カンリシャ</t>
    </rPh>
    <rPh sb="11" eb="13">
      <t>セイド</t>
    </rPh>
    <rPh sb="19" eb="21">
      <t>シュホウ</t>
    </rPh>
    <rPh sb="22" eb="24">
      <t>ドウニュウ</t>
    </rPh>
    <rPh sb="24" eb="26">
      <t>スイシン</t>
    </rPh>
    <rPh sb="30" eb="31">
      <t>アラ</t>
    </rPh>
    <rPh sb="33" eb="35">
      <t>ギョウム</t>
    </rPh>
    <rPh sb="35" eb="36">
      <t>トウ</t>
    </rPh>
    <rPh sb="38" eb="40">
      <t>ミンカン</t>
    </rPh>
    <rPh sb="40" eb="42">
      <t>イタク</t>
    </rPh>
    <rPh sb="43" eb="45">
      <t>ドウニュウ</t>
    </rPh>
    <rPh sb="45" eb="47">
      <t>ケントウ</t>
    </rPh>
    <phoneticPr fontId="6"/>
  </si>
  <si>
    <t>・内部事務改善数（通算）を計画期間内に45件。</t>
    <rPh sb="1" eb="3">
      <t>ナイブ</t>
    </rPh>
    <rPh sb="3" eb="5">
      <t>ジム</t>
    </rPh>
    <rPh sb="5" eb="7">
      <t>カイゼン</t>
    </rPh>
    <rPh sb="7" eb="8">
      <t>スウ</t>
    </rPh>
    <rPh sb="9" eb="11">
      <t>ツウサン</t>
    </rPh>
    <rPh sb="13" eb="15">
      <t>ケイカク</t>
    </rPh>
    <rPh sb="15" eb="17">
      <t>キカン</t>
    </rPh>
    <rPh sb="17" eb="18">
      <t>ナイ</t>
    </rPh>
    <rPh sb="21" eb="22">
      <t>ケン</t>
    </rPh>
    <phoneticPr fontId="50"/>
  </si>
  <si>
    <t>・内部事務の効率化、簡素化。
・現場からの改善提案、実践の推進強化により「やろてば　にいがた」運動を発展。</t>
    <rPh sb="1" eb="3">
      <t>ナイブ</t>
    </rPh>
    <rPh sb="3" eb="5">
      <t>ジム</t>
    </rPh>
    <rPh sb="6" eb="9">
      <t>コウリツカ</t>
    </rPh>
    <rPh sb="10" eb="13">
      <t>カンソカ</t>
    </rPh>
    <rPh sb="17" eb="19">
      <t>ゲンバ</t>
    </rPh>
    <rPh sb="22" eb="24">
      <t>カイゼン</t>
    </rPh>
    <rPh sb="24" eb="26">
      <t>テイアン</t>
    </rPh>
    <rPh sb="27" eb="29">
      <t>ジッセン</t>
    </rPh>
    <rPh sb="30" eb="32">
      <t>スイシン</t>
    </rPh>
    <rPh sb="32" eb="34">
      <t>キョウカ</t>
    </rPh>
    <rPh sb="48" eb="50">
      <t>ウンドウ</t>
    </rPh>
    <rPh sb="51" eb="53">
      <t>ハッテン</t>
    </rPh>
    <phoneticPr fontId="6"/>
  </si>
  <si>
    <t>・まちづくりセンター数を計画期間内に29センター増加。
・地域コミュニティ協議会平均実施事業数を計画期間内に2増加。
・コミュニティ・コーディネーター育成講座受講者数（累計）を計画期間内に640増加。</t>
    <rPh sb="10" eb="11">
      <t>スウ</t>
    </rPh>
    <rPh sb="12" eb="14">
      <t>ケイカク</t>
    </rPh>
    <rPh sb="14" eb="17">
      <t>キカンナイ</t>
    </rPh>
    <rPh sb="24" eb="26">
      <t>ゾウカ</t>
    </rPh>
    <rPh sb="30" eb="32">
      <t>チイキ</t>
    </rPh>
    <rPh sb="38" eb="41">
      <t>キョウギカイ</t>
    </rPh>
    <rPh sb="41" eb="43">
      <t>ヘイキン</t>
    </rPh>
    <rPh sb="43" eb="45">
      <t>ジッシ</t>
    </rPh>
    <rPh sb="45" eb="47">
      <t>ジギョウ</t>
    </rPh>
    <rPh sb="47" eb="48">
      <t>スウ</t>
    </rPh>
    <rPh sb="49" eb="51">
      <t>ケイカク</t>
    </rPh>
    <rPh sb="51" eb="54">
      <t>キカンナイ</t>
    </rPh>
    <rPh sb="56" eb="58">
      <t>ゾウカ</t>
    </rPh>
    <rPh sb="77" eb="79">
      <t>イクセイ</t>
    </rPh>
    <rPh sb="79" eb="81">
      <t>コウザ</t>
    </rPh>
    <rPh sb="81" eb="84">
      <t>ジュコウシャ</t>
    </rPh>
    <rPh sb="84" eb="85">
      <t>スウ</t>
    </rPh>
    <rPh sb="86" eb="88">
      <t>ルイケイ</t>
    </rPh>
    <rPh sb="90" eb="92">
      <t>ケイカク</t>
    </rPh>
    <rPh sb="92" eb="94">
      <t>キカン</t>
    </rPh>
    <rPh sb="94" eb="95">
      <t>ナイ</t>
    </rPh>
    <rPh sb="99" eb="101">
      <t>ゾウカ</t>
    </rPh>
    <phoneticPr fontId="6"/>
  </si>
  <si>
    <t>・出張所、連絡所、公民館等の活用により、まちづくりセンターを設置、拡大。
・地域コミュニティへの支援の強化。
・地域活動の担い手を育む仕組みづくり。</t>
    <rPh sb="1" eb="3">
      <t>シュッチョウ</t>
    </rPh>
    <rPh sb="3" eb="4">
      <t>ショ</t>
    </rPh>
    <rPh sb="5" eb="8">
      <t>レンラクショ</t>
    </rPh>
    <rPh sb="9" eb="12">
      <t>コウミンカン</t>
    </rPh>
    <rPh sb="12" eb="13">
      <t>トウ</t>
    </rPh>
    <rPh sb="14" eb="16">
      <t>カツヨウ</t>
    </rPh>
    <rPh sb="30" eb="32">
      <t>セッチ</t>
    </rPh>
    <rPh sb="33" eb="35">
      <t>カクダイ</t>
    </rPh>
    <rPh sb="39" eb="41">
      <t>チイキ</t>
    </rPh>
    <rPh sb="49" eb="51">
      <t>シエン</t>
    </rPh>
    <rPh sb="52" eb="54">
      <t>キョウカ</t>
    </rPh>
    <rPh sb="58" eb="60">
      <t>チイキ</t>
    </rPh>
    <rPh sb="60" eb="62">
      <t>カツドウ</t>
    </rPh>
    <rPh sb="63" eb="64">
      <t>ニナ</t>
    </rPh>
    <rPh sb="65" eb="66">
      <t>テ</t>
    </rPh>
    <rPh sb="67" eb="68">
      <t>ハグク</t>
    </rPh>
    <rPh sb="69" eb="71">
      <t>シク</t>
    </rPh>
    <phoneticPr fontId="6"/>
  </si>
  <si>
    <t>勤務実績（人事評価結果）が適切に反映される給与制度の運用。</t>
    <rPh sb="0" eb="2">
      <t>キンム</t>
    </rPh>
    <rPh sb="2" eb="4">
      <t>ジッセキ</t>
    </rPh>
    <rPh sb="5" eb="7">
      <t>ジンジ</t>
    </rPh>
    <rPh sb="7" eb="9">
      <t>ヒョウカ</t>
    </rPh>
    <rPh sb="9" eb="11">
      <t>ケッカ</t>
    </rPh>
    <rPh sb="13" eb="15">
      <t>テキセツ</t>
    </rPh>
    <rPh sb="16" eb="18">
      <t>ハンエイ</t>
    </rPh>
    <rPh sb="21" eb="23">
      <t>キュウヨ</t>
    </rPh>
    <rPh sb="23" eb="25">
      <t>セイド</t>
    </rPh>
    <rPh sb="26" eb="28">
      <t>ウンヨウ</t>
    </rPh>
    <phoneticPr fontId="50"/>
  </si>
  <si>
    <t>28歳から36歳までの平均職員数を114人に引き上げる。</t>
    <rPh sb="2" eb="3">
      <t>サイ</t>
    </rPh>
    <rPh sb="7" eb="8">
      <t>サイ</t>
    </rPh>
    <rPh sb="11" eb="13">
      <t>ヘイキン</t>
    </rPh>
    <rPh sb="13" eb="16">
      <t>ショクインスウ</t>
    </rPh>
    <rPh sb="20" eb="21">
      <t>ニン</t>
    </rPh>
    <rPh sb="22" eb="23">
      <t>ヒ</t>
    </rPh>
    <rPh sb="24" eb="25">
      <t>ア</t>
    </rPh>
    <phoneticPr fontId="50"/>
  </si>
  <si>
    <t>選択と集中及び職員構成年齢平準化を進めるための「新・定数配置計画」の推進。</t>
    <rPh sb="0" eb="2">
      <t>センタク</t>
    </rPh>
    <rPh sb="3" eb="5">
      <t>シュウチュウ</t>
    </rPh>
    <rPh sb="5" eb="6">
      <t>オヨ</t>
    </rPh>
    <rPh sb="7" eb="9">
      <t>ショクイン</t>
    </rPh>
    <rPh sb="9" eb="11">
      <t>コウセイ</t>
    </rPh>
    <rPh sb="11" eb="13">
      <t>ネンレイ</t>
    </rPh>
    <rPh sb="13" eb="16">
      <t>ヘイジュンカ</t>
    </rPh>
    <rPh sb="17" eb="18">
      <t>スス</t>
    </rPh>
    <rPh sb="24" eb="25">
      <t>シン</t>
    </rPh>
    <rPh sb="26" eb="28">
      <t>テイスウ</t>
    </rPh>
    <rPh sb="28" eb="30">
      <t>ハイチ</t>
    </rPh>
    <rPh sb="30" eb="32">
      <t>ケイカク</t>
    </rPh>
    <rPh sb="34" eb="36">
      <t>スイシン</t>
    </rPh>
    <phoneticPr fontId="50"/>
  </si>
  <si>
    <t>新潟市行政改革プラン2015</t>
    <rPh sb="0" eb="3">
      <t>ニイガタシ</t>
    </rPh>
    <rPh sb="3" eb="5">
      <t>ギョウセイ</t>
    </rPh>
    <rPh sb="5" eb="7">
      <t>カイカク</t>
    </rPh>
    <phoneticPr fontId="50"/>
  </si>
  <si>
    <t>新潟市</t>
    <rPh sb="0" eb="3">
      <t>ニイガタシ</t>
    </rPh>
    <phoneticPr fontId="50"/>
  </si>
  <si>
    <t>15新潟県</t>
  </si>
  <si>
    <t>①居住意向8.9％⇒15％以上
広告換算費10億円⇒13億円
②観光客数1,377万人⇒1,500万人</t>
    <rPh sb="1" eb="3">
      <t>キョジュウ</t>
    </rPh>
    <rPh sb="3" eb="5">
      <t>イコウ</t>
    </rPh>
    <rPh sb="13" eb="15">
      <t>イジョウ</t>
    </rPh>
    <rPh sb="16" eb="18">
      <t>コウコク</t>
    </rPh>
    <rPh sb="18" eb="20">
      <t>カンサン</t>
    </rPh>
    <rPh sb="20" eb="21">
      <t>ヒ</t>
    </rPh>
    <rPh sb="24" eb="25">
      <t>エン</t>
    </rPh>
    <rPh sb="28" eb="30">
      <t>オクエン</t>
    </rPh>
    <rPh sb="32" eb="35">
      <t>カンコウキャク</t>
    </rPh>
    <rPh sb="35" eb="36">
      <t>スウ</t>
    </rPh>
    <rPh sb="41" eb="43">
      <t>マンニン</t>
    </rPh>
    <rPh sb="49" eb="50">
      <t>マン</t>
    </rPh>
    <rPh sb="50" eb="51">
      <t>ニン</t>
    </rPh>
    <phoneticPr fontId="50"/>
  </si>
  <si>
    <t>①戦略的シティプロモーションの実施
②観光政策の強化</t>
    <rPh sb="1" eb="4">
      <t>センリャクテキ</t>
    </rPh>
    <rPh sb="15" eb="17">
      <t>ジッシ</t>
    </rPh>
    <rPh sb="19" eb="21">
      <t>カンコウ</t>
    </rPh>
    <rPh sb="21" eb="23">
      <t>セイサク</t>
    </rPh>
    <rPh sb="24" eb="26">
      <t>キョウカ</t>
    </rPh>
    <phoneticPr fontId="50"/>
  </si>
  <si>
    <t>②道路残地の利活用3箇所⇒9箇所
③導入施設数の増
④導入箇所数の増
⑥主要８債権の現年度収納率
⑦主要８債権収入未済額146億円⇒10％削減
⑧年度末帳簿価額87億円⇒30億円
⑨3か年合計336億円⇒300億円以内</t>
    <rPh sb="1" eb="3">
      <t>ドウロ</t>
    </rPh>
    <rPh sb="3" eb="4">
      <t>ザン</t>
    </rPh>
    <rPh sb="4" eb="5">
      <t>チ</t>
    </rPh>
    <rPh sb="6" eb="7">
      <t>リ</t>
    </rPh>
    <rPh sb="7" eb="9">
      <t>カツヨウ</t>
    </rPh>
    <rPh sb="10" eb="12">
      <t>カショ</t>
    </rPh>
    <rPh sb="14" eb="16">
      <t>カショ</t>
    </rPh>
    <rPh sb="18" eb="20">
      <t>ドウニュウ</t>
    </rPh>
    <rPh sb="20" eb="22">
      <t>シセツ</t>
    </rPh>
    <rPh sb="22" eb="23">
      <t>スウ</t>
    </rPh>
    <rPh sb="24" eb="25">
      <t>ゾウ</t>
    </rPh>
    <rPh sb="27" eb="29">
      <t>ドウニュウ</t>
    </rPh>
    <rPh sb="29" eb="31">
      <t>カショ</t>
    </rPh>
    <rPh sb="31" eb="32">
      <t>スウ</t>
    </rPh>
    <rPh sb="33" eb="34">
      <t>ゾウ</t>
    </rPh>
    <rPh sb="93" eb="94">
      <t>ネン</t>
    </rPh>
    <rPh sb="94" eb="96">
      <t>ゴウケイ</t>
    </rPh>
    <rPh sb="99" eb="101">
      <t>オクエン</t>
    </rPh>
    <rPh sb="105" eb="107">
      <t>オクエン</t>
    </rPh>
    <rPh sb="107" eb="109">
      <t>イナイ</t>
    </rPh>
    <phoneticPr fontId="50"/>
  </si>
  <si>
    <t>①公共施設マネジメントの推進
②低未利用資産の活用（普通財産、道路残地等）
③ネーミングライツの推進
④有料広告の推進
⑤暮らし潤いさがみはら寄附金の活用
⑥市税等の収納率の向上
⑦債権回収の強化
⑧土地開発公社保有土地の縮減
⑨市債発行の抑制</t>
    <rPh sb="1" eb="3">
      <t>コウキョウ</t>
    </rPh>
    <rPh sb="3" eb="5">
      <t>シセツ</t>
    </rPh>
    <rPh sb="12" eb="14">
      <t>スイシン</t>
    </rPh>
    <rPh sb="16" eb="17">
      <t>テイ</t>
    </rPh>
    <rPh sb="17" eb="20">
      <t>ミリヨウ</t>
    </rPh>
    <rPh sb="20" eb="22">
      <t>シサン</t>
    </rPh>
    <rPh sb="23" eb="25">
      <t>カツヨウ</t>
    </rPh>
    <rPh sb="26" eb="28">
      <t>フツウ</t>
    </rPh>
    <rPh sb="28" eb="30">
      <t>ザイサン</t>
    </rPh>
    <rPh sb="31" eb="33">
      <t>ドウロ</t>
    </rPh>
    <rPh sb="33" eb="34">
      <t>ザン</t>
    </rPh>
    <rPh sb="34" eb="35">
      <t>チ</t>
    </rPh>
    <rPh sb="35" eb="36">
      <t>トウ</t>
    </rPh>
    <rPh sb="48" eb="50">
      <t>スイシン</t>
    </rPh>
    <rPh sb="52" eb="54">
      <t>ユウリョウ</t>
    </rPh>
    <rPh sb="54" eb="56">
      <t>コウコク</t>
    </rPh>
    <rPh sb="57" eb="59">
      <t>スイシン</t>
    </rPh>
    <rPh sb="61" eb="62">
      <t>ク</t>
    </rPh>
    <rPh sb="64" eb="65">
      <t>ウルオ</t>
    </rPh>
    <rPh sb="71" eb="74">
      <t>キフキン</t>
    </rPh>
    <rPh sb="75" eb="77">
      <t>カツヨウ</t>
    </rPh>
    <rPh sb="79" eb="82">
      <t>シゼイトウ</t>
    </rPh>
    <rPh sb="83" eb="85">
      <t>シュウノウ</t>
    </rPh>
    <rPh sb="85" eb="86">
      <t>リツ</t>
    </rPh>
    <rPh sb="87" eb="89">
      <t>コウジョウ</t>
    </rPh>
    <rPh sb="91" eb="93">
      <t>サイケン</t>
    </rPh>
    <rPh sb="93" eb="95">
      <t>カイシュウ</t>
    </rPh>
    <rPh sb="96" eb="98">
      <t>キョウカ</t>
    </rPh>
    <phoneticPr fontId="50"/>
  </si>
  <si>
    <t>①８システムの稼動割合100％
②機器更新による効率化率100％
③システム運用等経費10％削減
④サーバ集約率0％⇒100％</t>
    <rPh sb="7" eb="9">
      <t>カドウ</t>
    </rPh>
    <rPh sb="9" eb="11">
      <t>ワリアイ</t>
    </rPh>
    <rPh sb="17" eb="19">
      <t>キキ</t>
    </rPh>
    <rPh sb="19" eb="21">
      <t>コウシン</t>
    </rPh>
    <rPh sb="24" eb="27">
      <t>コウリツカ</t>
    </rPh>
    <rPh sb="27" eb="28">
      <t>リツ</t>
    </rPh>
    <rPh sb="38" eb="41">
      <t>ウンヨウトウ</t>
    </rPh>
    <rPh sb="41" eb="43">
      <t>ケイヒ</t>
    </rPh>
    <rPh sb="46" eb="48">
      <t>サクゲン</t>
    </rPh>
    <rPh sb="53" eb="55">
      <t>シュウヤク</t>
    </rPh>
    <rPh sb="55" eb="56">
      <t>リツ</t>
    </rPh>
    <phoneticPr fontId="50"/>
  </si>
  <si>
    <t>①基幹システム最適化の推進
②ＩＣＴの活用による業務改革の推進
③公共施設予約システムの最適化
④小中学校校務サーバの集約</t>
    <rPh sb="1" eb="3">
      <t>キカン</t>
    </rPh>
    <rPh sb="7" eb="10">
      <t>サイテキカ</t>
    </rPh>
    <rPh sb="11" eb="13">
      <t>スイシン</t>
    </rPh>
    <rPh sb="19" eb="21">
      <t>カツヨウ</t>
    </rPh>
    <rPh sb="24" eb="26">
      <t>ギョウム</t>
    </rPh>
    <rPh sb="26" eb="28">
      <t>カイカク</t>
    </rPh>
    <rPh sb="29" eb="31">
      <t>スイシン</t>
    </rPh>
    <rPh sb="33" eb="35">
      <t>コウキョウ</t>
    </rPh>
    <rPh sb="35" eb="37">
      <t>シセツ</t>
    </rPh>
    <rPh sb="37" eb="39">
      <t>ヨヤク</t>
    </rPh>
    <rPh sb="44" eb="47">
      <t>サイテキカ</t>
    </rPh>
    <rPh sb="49" eb="50">
      <t>ショウ</t>
    </rPh>
    <rPh sb="50" eb="53">
      <t>チュウガッコウ</t>
    </rPh>
    <rPh sb="53" eb="55">
      <t>コウム</t>
    </rPh>
    <rPh sb="59" eb="61">
      <t>シュウヤク</t>
    </rPh>
    <phoneticPr fontId="50"/>
  </si>
  <si>
    <t>①法務能力・政策形成能力研修受講者883人⇒900人以上
②研修受講者2306人⇒2,400人以上</t>
  </si>
  <si>
    <t>①職員の資質向上に向けた研修の充実強化
②コンプライアンスの推進</t>
  </si>
  <si>
    <t>②職員一人当たりの月平均時間外勤務13.6時間⇒12時間</t>
    <rPh sb="1" eb="3">
      <t>ショクイン</t>
    </rPh>
    <rPh sb="3" eb="5">
      <t>ヒトリ</t>
    </rPh>
    <rPh sb="5" eb="6">
      <t>ア</t>
    </rPh>
    <rPh sb="9" eb="12">
      <t>ツキヘイキン</t>
    </rPh>
    <rPh sb="12" eb="15">
      <t>ジカンガイ</t>
    </rPh>
    <rPh sb="15" eb="17">
      <t>キンム</t>
    </rPh>
    <rPh sb="21" eb="23">
      <t>ジカン</t>
    </rPh>
    <rPh sb="26" eb="28">
      <t>ジカン</t>
    </rPh>
    <phoneticPr fontId="50"/>
  </si>
  <si>
    <t>①区役所機能の強化
②ワーク・ライフ・バランスの推進</t>
    <rPh sb="1" eb="4">
      <t>クヤクショ</t>
    </rPh>
    <rPh sb="4" eb="6">
      <t>キノウ</t>
    </rPh>
    <rPh sb="7" eb="9">
      <t>キョウカ</t>
    </rPh>
    <rPh sb="24" eb="26">
      <t>スイシン</t>
    </rPh>
    <phoneticPr fontId="50"/>
  </si>
  <si>
    <t>①委託率30％⇒50％
②委託校28校⇒35校
等
③対象事業の優先的検討実施</t>
    <rPh sb="1" eb="3">
      <t>イタク</t>
    </rPh>
    <rPh sb="3" eb="4">
      <t>リツ</t>
    </rPh>
    <rPh sb="13" eb="15">
      <t>イタク</t>
    </rPh>
    <rPh sb="15" eb="16">
      <t>コウ</t>
    </rPh>
    <rPh sb="18" eb="19">
      <t>コウ</t>
    </rPh>
    <rPh sb="22" eb="23">
      <t>コウ</t>
    </rPh>
    <rPh sb="24" eb="25">
      <t>トウ</t>
    </rPh>
    <rPh sb="27" eb="29">
      <t>タイショウ</t>
    </rPh>
    <rPh sb="29" eb="31">
      <t>ジギョウ</t>
    </rPh>
    <rPh sb="32" eb="35">
      <t>ユウセンテキ</t>
    </rPh>
    <rPh sb="35" eb="37">
      <t>ケントウ</t>
    </rPh>
    <rPh sb="37" eb="39">
      <t>ジッシ</t>
    </rPh>
    <phoneticPr fontId="50"/>
  </si>
  <si>
    <t xml:space="preserve">①業務委託化等による民間活力の導入（①一般ごみ収集業務、②小学校給食調理業務等）
③ＰＰＰ/ＰＦＩ手法優先的検討の推進
④効果的な指定管理者制度の運用
</t>
    <rPh sb="1" eb="3">
      <t>ギョウム</t>
    </rPh>
    <rPh sb="3" eb="6">
      <t>イタクカ</t>
    </rPh>
    <rPh sb="6" eb="7">
      <t>トウ</t>
    </rPh>
    <rPh sb="10" eb="12">
      <t>ミンカン</t>
    </rPh>
    <rPh sb="12" eb="14">
      <t>カツリョク</t>
    </rPh>
    <rPh sb="15" eb="17">
      <t>ドウニュウ</t>
    </rPh>
    <rPh sb="19" eb="21">
      <t>イッパン</t>
    </rPh>
    <rPh sb="23" eb="25">
      <t>シュウシュウ</t>
    </rPh>
    <rPh sb="25" eb="27">
      <t>ギョウム</t>
    </rPh>
    <rPh sb="29" eb="32">
      <t>ショウガッコウ</t>
    </rPh>
    <rPh sb="32" eb="34">
      <t>キュウショク</t>
    </rPh>
    <rPh sb="34" eb="36">
      <t>チョウリ</t>
    </rPh>
    <rPh sb="36" eb="38">
      <t>ギョウム</t>
    </rPh>
    <rPh sb="38" eb="39">
      <t>トウ</t>
    </rPh>
    <rPh sb="49" eb="51">
      <t>シュホウ</t>
    </rPh>
    <rPh sb="51" eb="54">
      <t>ユウセンテキ</t>
    </rPh>
    <rPh sb="54" eb="56">
      <t>ケントウ</t>
    </rPh>
    <rPh sb="57" eb="59">
      <t>スイシン</t>
    </rPh>
    <rPh sb="61" eb="64">
      <t>コウカテキ</t>
    </rPh>
    <rPh sb="65" eb="67">
      <t>シテイ</t>
    </rPh>
    <rPh sb="67" eb="70">
      <t>カンリシャ</t>
    </rPh>
    <rPh sb="70" eb="72">
      <t>セイド</t>
    </rPh>
    <rPh sb="73" eb="75">
      <t>ウンヨウ</t>
    </rPh>
    <phoneticPr fontId="50"/>
  </si>
  <si>
    <t>①斎場電気料金２％削減　等
②別途設定予定</t>
    <rPh sb="1" eb="3">
      <t>サイジョウ</t>
    </rPh>
    <rPh sb="3" eb="5">
      <t>デンキ</t>
    </rPh>
    <rPh sb="5" eb="7">
      <t>リョウキン</t>
    </rPh>
    <rPh sb="9" eb="11">
      <t>サクゲン</t>
    </rPh>
    <rPh sb="12" eb="13">
      <t>トウ</t>
    </rPh>
    <rPh sb="15" eb="17">
      <t>ベット</t>
    </rPh>
    <rPh sb="17" eb="19">
      <t>セッテイ</t>
    </rPh>
    <rPh sb="19" eb="21">
      <t>ヨテイ</t>
    </rPh>
    <phoneticPr fontId="50"/>
  </si>
  <si>
    <t>①事務事業の精査・見直し（市営斎場電力契約の見直し等）
②国民健康保険事業特別会計の財政健全化</t>
    <rPh sb="1" eb="3">
      <t>ジム</t>
    </rPh>
    <rPh sb="3" eb="5">
      <t>ジギョウ</t>
    </rPh>
    <rPh sb="6" eb="8">
      <t>セイサ</t>
    </rPh>
    <rPh sb="9" eb="11">
      <t>ミナオ</t>
    </rPh>
    <rPh sb="13" eb="15">
      <t>シエイ</t>
    </rPh>
    <rPh sb="15" eb="17">
      <t>サイジョウ</t>
    </rPh>
    <rPh sb="17" eb="19">
      <t>デンリョク</t>
    </rPh>
    <rPh sb="19" eb="21">
      <t>ケイヤク</t>
    </rPh>
    <rPh sb="22" eb="24">
      <t>ミナオ</t>
    </rPh>
    <rPh sb="25" eb="26">
      <t>トウ</t>
    </rPh>
    <rPh sb="29" eb="31">
      <t>コクミン</t>
    </rPh>
    <rPh sb="31" eb="33">
      <t>ケンコウ</t>
    </rPh>
    <rPh sb="33" eb="35">
      <t>ホケン</t>
    </rPh>
    <rPh sb="35" eb="37">
      <t>ジギョウ</t>
    </rPh>
    <rPh sb="37" eb="39">
      <t>トクベツ</t>
    </rPh>
    <rPh sb="39" eb="41">
      <t>カイケイ</t>
    </rPh>
    <rPh sb="42" eb="44">
      <t>ザイセイ</t>
    </rPh>
    <rPh sb="44" eb="47">
      <t>ケンゼンカ</t>
    </rPh>
    <phoneticPr fontId="50"/>
  </si>
  <si>
    <t>①活動サークル登録者11人⇒60人
②活動実績人数20人⇒180人
③市民活動サポートセンター相談件数235件⇒322件
④連携時行数223件⇒270件
⑤導入箇所数668⇒709箇所等
⑥市民後見人０人⇒40人
⑦防災の備えをしている家庭の割合37.7％⇒39.7％
⑧35％⇒58％
⑨89.2％⇒90.4％
⑩27,520人⇒30,000人</t>
    <rPh sb="1" eb="3">
      <t>カツドウ</t>
    </rPh>
    <rPh sb="7" eb="9">
      <t>トウロク</t>
    </rPh>
    <rPh sb="9" eb="10">
      <t>シャ</t>
    </rPh>
    <rPh sb="12" eb="13">
      <t>ニン</t>
    </rPh>
    <rPh sb="16" eb="17">
      <t>ニン</t>
    </rPh>
    <rPh sb="19" eb="21">
      <t>カツドウ</t>
    </rPh>
    <rPh sb="21" eb="23">
      <t>ジッセキ</t>
    </rPh>
    <rPh sb="23" eb="25">
      <t>ニンズウ</t>
    </rPh>
    <rPh sb="27" eb="28">
      <t>ニン</t>
    </rPh>
    <rPh sb="32" eb="33">
      <t>ニン</t>
    </rPh>
    <rPh sb="35" eb="37">
      <t>シミン</t>
    </rPh>
    <rPh sb="37" eb="39">
      <t>カツドウ</t>
    </rPh>
    <rPh sb="47" eb="49">
      <t>ソウダン</t>
    </rPh>
    <rPh sb="49" eb="51">
      <t>ケンスウ</t>
    </rPh>
    <rPh sb="54" eb="55">
      <t>ケン</t>
    </rPh>
    <rPh sb="59" eb="60">
      <t>ケン</t>
    </rPh>
    <rPh sb="62" eb="64">
      <t>レンケイ</t>
    </rPh>
    <rPh sb="64" eb="65">
      <t>ジ</t>
    </rPh>
    <rPh sb="65" eb="67">
      <t>ギョウスウ</t>
    </rPh>
    <rPh sb="70" eb="71">
      <t>ケン</t>
    </rPh>
    <rPh sb="75" eb="76">
      <t>ケン</t>
    </rPh>
    <rPh sb="78" eb="80">
      <t>ドウニュウ</t>
    </rPh>
    <rPh sb="80" eb="82">
      <t>カショ</t>
    </rPh>
    <rPh sb="82" eb="83">
      <t>スウ</t>
    </rPh>
    <rPh sb="90" eb="92">
      <t>カショ</t>
    </rPh>
    <rPh sb="92" eb="93">
      <t>トウ</t>
    </rPh>
    <rPh sb="95" eb="97">
      <t>シミン</t>
    </rPh>
    <rPh sb="97" eb="100">
      <t>コウケンニン</t>
    </rPh>
    <rPh sb="101" eb="102">
      <t>ニン</t>
    </rPh>
    <rPh sb="105" eb="106">
      <t>ニン</t>
    </rPh>
    <rPh sb="108" eb="110">
      <t>ボウサイ</t>
    </rPh>
    <rPh sb="111" eb="112">
      <t>ソナ</t>
    </rPh>
    <rPh sb="118" eb="120">
      <t>カテイ</t>
    </rPh>
    <rPh sb="121" eb="123">
      <t>ワリアイ</t>
    </rPh>
    <rPh sb="164" eb="165">
      <t>ニン</t>
    </rPh>
    <rPh sb="172" eb="173">
      <t>ニン</t>
    </rPh>
    <phoneticPr fontId="50"/>
  </si>
  <si>
    <t>①市民協働推進大学事業の充実
②地域活動・市民活動ボランティア認定制度の拡充
③市民活動サポートセンターの機能強化
④大学との包括連携に基づく事業の推進
⑤アダプト制度の推進等
⑥市民後見人制度の推進
⑦市民防災力向上に向けた防災知識の普及・啓発
⑧土砂災害対策の推進
⑨消防団の充実・強化に向けた団員の加入促進
⑩応急手当ができる市民の拡大</t>
    <rPh sb="1" eb="3">
      <t>シミン</t>
    </rPh>
    <rPh sb="3" eb="5">
      <t>キョウドウ</t>
    </rPh>
    <rPh sb="5" eb="7">
      <t>スイシン</t>
    </rPh>
    <rPh sb="7" eb="9">
      <t>ダイガク</t>
    </rPh>
    <rPh sb="9" eb="11">
      <t>ジギョウ</t>
    </rPh>
    <rPh sb="12" eb="14">
      <t>ジュウジツ</t>
    </rPh>
    <rPh sb="16" eb="18">
      <t>チイキ</t>
    </rPh>
    <rPh sb="18" eb="20">
      <t>カツドウ</t>
    </rPh>
    <rPh sb="21" eb="23">
      <t>シミン</t>
    </rPh>
    <rPh sb="23" eb="25">
      <t>カツドウ</t>
    </rPh>
    <rPh sb="31" eb="33">
      <t>ニンテイ</t>
    </rPh>
    <rPh sb="33" eb="35">
      <t>セイド</t>
    </rPh>
    <rPh sb="36" eb="38">
      <t>カクジュウ</t>
    </rPh>
    <rPh sb="40" eb="42">
      <t>シミン</t>
    </rPh>
    <rPh sb="42" eb="44">
      <t>カツドウ</t>
    </rPh>
    <rPh sb="53" eb="55">
      <t>キノウ</t>
    </rPh>
    <rPh sb="55" eb="57">
      <t>キョウカ</t>
    </rPh>
    <rPh sb="59" eb="61">
      <t>ダイガク</t>
    </rPh>
    <rPh sb="63" eb="65">
      <t>ホウカツ</t>
    </rPh>
    <rPh sb="65" eb="67">
      <t>レンケイ</t>
    </rPh>
    <rPh sb="68" eb="69">
      <t>モト</t>
    </rPh>
    <rPh sb="71" eb="73">
      <t>ジギョウ</t>
    </rPh>
    <rPh sb="74" eb="76">
      <t>スイシン</t>
    </rPh>
    <rPh sb="87" eb="88">
      <t>トウ</t>
    </rPh>
    <rPh sb="90" eb="92">
      <t>シミン</t>
    </rPh>
    <rPh sb="92" eb="95">
      <t>コウケンニン</t>
    </rPh>
    <rPh sb="95" eb="97">
      <t>セイド</t>
    </rPh>
    <rPh sb="98" eb="100">
      <t>スイシン</t>
    </rPh>
    <rPh sb="102" eb="104">
      <t>シミン</t>
    </rPh>
    <rPh sb="104" eb="107">
      <t>ボウサイリョク</t>
    </rPh>
    <rPh sb="107" eb="109">
      <t>コウジョウ</t>
    </rPh>
    <rPh sb="110" eb="111">
      <t>ム</t>
    </rPh>
    <rPh sb="113" eb="115">
      <t>ボウサイ</t>
    </rPh>
    <rPh sb="115" eb="117">
      <t>チシキ</t>
    </rPh>
    <rPh sb="118" eb="120">
      <t>フキュウ</t>
    </rPh>
    <rPh sb="121" eb="123">
      <t>ケイハツ</t>
    </rPh>
    <rPh sb="125" eb="127">
      <t>ドシャ</t>
    </rPh>
    <rPh sb="127" eb="129">
      <t>サイガイ</t>
    </rPh>
    <rPh sb="129" eb="131">
      <t>タイサク</t>
    </rPh>
    <rPh sb="132" eb="134">
      <t>スイシン</t>
    </rPh>
    <rPh sb="136" eb="139">
      <t>ショウボウダン</t>
    </rPh>
    <rPh sb="140" eb="142">
      <t>ジュウジツ</t>
    </rPh>
    <rPh sb="143" eb="145">
      <t>キョウカ</t>
    </rPh>
    <rPh sb="146" eb="147">
      <t>ム</t>
    </rPh>
    <rPh sb="149" eb="151">
      <t>ダンイン</t>
    </rPh>
    <rPh sb="152" eb="154">
      <t>カニュウ</t>
    </rPh>
    <rPh sb="154" eb="156">
      <t>ソクシン</t>
    </rPh>
    <rPh sb="158" eb="160">
      <t>オウキュウ</t>
    </rPh>
    <rPh sb="160" eb="162">
      <t>テアテ</t>
    </rPh>
    <rPh sb="166" eb="168">
      <t>シミン</t>
    </rPh>
    <rPh sb="169" eb="171">
      <t>カクダイ</t>
    </rPh>
    <phoneticPr fontId="50"/>
  </si>
  <si>
    <t>近隣市町村等との新たな連携協力事業件数　２件⇒９件</t>
    <rPh sb="0" eb="2">
      <t>キンリン</t>
    </rPh>
    <rPh sb="2" eb="3">
      <t>シ</t>
    </rPh>
    <rPh sb="3" eb="5">
      <t>チョウソン</t>
    </rPh>
    <rPh sb="5" eb="6">
      <t>トウ</t>
    </rPh>
    <rPh sb="8" eb="9">
      <t>アラ</t>
    </rPh>
    <rPh sb="11" eb="13">
      <t>レンケイ</t>
    </rPh>
    <rPh sb="13" eb="15">
      <t>キョウリョク</t>
    </rPh>
    <rPh sb="15" eb="17">
      <t>ジギョウ</t>
    </rPh>
    <rPh sb="17" eb="19">
      <t>ケンスウ</t>
    </rPh>
    <rPh sb="24" eb="25">
      <t>ケン</t>
    </rPh>
    <phoneticPr fontId="50"/>
  </si>
  <si>
    <t>指定都市や九都県市、周辺市町村等との都市間連携の強化</t>
    <rPh sb="0" eb="2">
      <t>シテイ</t>
    </rPh>
    <rPh sb="2" eb="4">
      <t>トシ</t>
    </rPh>
    <rPh sb="5" eb="6">
      <t>キュウ</t>
    </rPh>
    <rPh sb="6" eb="7">
      <t>ト</t>
    </rPh>
    <rPh sb="7" eb="8">
      <t>ケン</t>
    </rPh>
    <rPh sb="8" eb="9">
      <t>シ</t>
    </rPh>
    <rPh sb="10" eb="12">
      <t>シュウヘン</t>
    </rPh>
    <rPh sb="12" eb="16">
      <t>シチョウソントウ</t>
    </rPh>
    <rPh sb="18" eb="21">
      <t>トシカン</t>
    </rPh>
    <rPh sb="21" eb="23">
      <t>レンケイ</t>
    </rPh>
    <rPh sb="24" eb="26">
      <t>キョウカ</t>
    </rPh>
    <phoneticPr fontId="50"/>
  </si>
  <si>
    <t>定数4,660人→4,660人</t>
  </si>
  <si>
    <t>職員定数の適正管理</t>
  </si>
  <si>
    <t>第２次さがみはら都市経営指針実行計画</t>
    <rPh sb="0" eb="1">
      <t>ダイ</t>
    </rPh>
    <rPh sb="2" eb="3">
      <t>ジ</t>
    </rPh>
    <rPh sb="8" eb="10">
      <t>トシ</t>
    </rPh>
    <rPh sb="10" eb="12">
      <t>ケイエイ</t>
    </rPh>
    <rPh sb="12" eb="14">
      <t>シシン</t>
    </rPh>
    <rPh sb="14" eb="16">
      <t>ジッコウ</t>
    </rPh>
    <rPh sb="16" eb="18">
      <t>ケイカク</t>
    </rPh>
    <phoneticPr fontId="50"/>
  </si>
  <si>
    <t>相模原市</t>
    <rPh sb="0" eb="4">
      <t>サガミハラシ</t>
    </rPh>
    <phoneticPr fontId="50"/>
  </si>
  <si>
    <t>14神奈川県</t>
  </si>
  <si>
    <t>○</t>
    <phoneticPr fontId="33"/>
  </si>
  <si>
    <t>未定</t>
    <rPh sb="0" eb="2">
      <t>ミテイ</t>
    </rPh>
    <phoneticPr fontId="33"/>
  </si>
  <si>
    <t>H</t>
    <phoneticPr fontId="33"/>
  </si>
  <si>
    <t>○</t>
    <phoneticPr fontId="33"/>
  </si>
  <si>
    <t>出資法人の経営改善指針（改訂版）</t>
    <rPh sb="0" eb="2">
      <t>シュッシ</t>
    </rPh>
    <rPh sb="2" eb="4">
      <t>ホウジン</t>
    </rPh>
    <rPh sb="5" eb="7">
      <t>ケイエイ</t>
    </rPh>
    <rPh sb="7" eb="9">
      <t>カイゼン</t>
    </rPh>
    <rPh sb="9" eb="11">
      <t>シシン</t>
    </rPh>
    <rPh sb="12" eb="15">
      <t>カイテイバン</t>
    </rPh>
    <phoneticPr fontId="33"/>
  </si>
  <si>
    <t>川崎市人材育成基本方針</t>
    <phoneticPr fontId="33"/>
  </si>
  <si>
    <t>川崎市民間活用ガイドライン</t>
    <phoneticPr fontId="33"/>
  </si>
  <si>
    <t>区役所と支所・出張所等の窓口サービス機能再編実施方針</t>
    <phoneticPr fontId="33"/>
  </si>
  <si>
    <t>かわさき資産マネジメントカルテ&lt;資産マネジメントの第２期取組期間の実施方針&gt;</t>
    <phoneticPr fontId="33"/>
  </si>
  <si>
    <t>出資法人の経営改善</t>
    <phoneticPr fontId="33"/>
  </si>
  <si>
    <t>情報公開条例に基づく取組</t>
    <phoneticPr fontId="33"/>
  </si>
  <si>
    <t>戦略的な資産マネジメント</t>
    <phoneticPr fontId="33"/>
  </si>
  <si>
    <t>ＩＣＴの活用による市民サービスの向上・行政運営の効率化</t>
    <phoneticPr fontId="33"/>
  </si>
  <si>
    <t>計画的な人材育成の推進</t>
    <phoneticPr fontId="33"/>
  </si>
  <si>
    <t>市民ニーズへの的確な対応に向けた組織の最適化</t>
    <phoneticPr fontId="33"/>
  </si>
  <si>
    <t>市民サービス向上に向けた民間部門の活用</t>
    <phoneticPr fontId="33"/>
  </si>
  <si>
    <t>内部の業務改善</t>
    <rPh sb="0" eb="2">
      <t>ナイブ</t>
    </rPh>
    <rPh sb="3" eb="5">
      <t>ギョウム</t>
    </rPh>
    <rPh sb="5" eb="7">
      <t>カイゼン</t>
    </rPh>
    <phoneticPr fontId="33"/>
  </si>
  <si>
    <t>多様な主体が共に担うまちづくりの推進</t>
    <phoneticPr fontId="33"/>
  </si>
  <si>
    <t>給与・福利厚生制度の見直し</t>
    <phoneticPr fontId="33"/>
  </si>
  <si>
    <t>市長を本部長とする行財政改革推進本部の活用</t>
    <phoneticPr fontId="33"/>
  </si>
  <si>
    <t>川崎市行財政改革プログラム</t>
    <phoneticPr fontId="33"/>
  </si>
  <si>
    <t>川崎市</t>
    <rPh sb="0" eb="3">
      <t>カワサキシ</t>
    </rPh>
    <phoneticPr fontId="33"/>
  </si>
  <si>
    <t>14神奈川県</t>
    <phoneticPr fontId="33"/>
  </si>
  <si>
    <t>情報公開制度の適正・円滑な運用</t>
    <rPh sb="0" eb="2">
      <t>ジョウホウ</t>
    </rPh>
    <rPh sb="2" eb="4">
      <t>コウカイ</t>
    </rPh>
    <rPh sb="4" eb="6">
      <t>セイド</t>
    </rPh>
    <rPh sb="7" eb="9">
      <t>テキセイ</t>
    </rPh>
    <rPh sb="10" eb="12">
      <t>エンカツ</t>
    </rPh>
    <rPh sb="13" eb="15">
      <t>ウンヨウ</t>
    </rPh>
    <phoneticPr fontId="50"/>
  </si>
  <si>
    <t xml:space="preserve">公共建築物マネジメントの考え方
</t>
  </si>
  <si>
    <t>29年度末10システム</t>
    <rPh sb="2" eb="5">
      <t>ネンドマツ</t>
    </rPh>
    <phoneticPr fontId="50"/>
  </si>
  <si>
    <t>システム集約化の推進</t>
    <rPh sb="4" eb="7">
      <t>シュウヤクカ</t>
    </rPh>
    <rPh sb="8" eb="10">
      <t>スイシン</t>
    </rPh>
    <phoneticPr fontId="50"/>
  </si>
  <si>
    <t>職員満足度調査で「人材育成に関する項目」の満足層の割合を29年度末までに80％にする</t>
    <rPh sb="25" eb="27">
      <t>ワリアイ</t>
    </rPh>
    <rPh sb="30" eb="32">
      <t>ネンド</t>
    </rPh>
    <rPh sb="32" eb="33">
      <t>マツ</t>
    </rPh>
    <phoneticPr fontId="50"/>
  </si>
  <si>
    <t>横浜市人材育成ビジョンに基づく能力開発の推進</t>
    <rPh sb="20" eb="22">
      <t>スイシン</t>
    </rPh>
    <phoneticPr fontId="50"/>
  </si>
  <si>
    <t>効率的・効果的な組織体制の整備</t>
  </si>
  <si>
    <t>・市立保育所の給食調理業務民間委託
・学校（小学校）給食調理業務民間委託
・公の施設の管理運営</t>
    <rPh sb="1" eb="3">
      <t>イチリツ</t>
    </rPh>
    <rPh sb="3" eb="5">
      <t>ホイク</t>
    </rPh>
    <rPh sb="5" eb="6">
      <t>ジョ</t>
    </rPh>
    <rPh sb="7" eb="9">
      <t>キュウショク</t>
    </rPh>
    <rPh sb="9" eb="11">
      <t>チョウリ</t>
    </rPh>
    <rPh sb="11" eb="13">
      <t>ギョウム</t>
    </rPh>
    <rPh sb="13" eb="15">
      <t>ミンカン</t>
    </rPh>
    <rPh sb="15" eb="17">
      <t>イタク</t>
    </rPh>
    <rPh sb="19" eb="21">
      <t>ガッコウ</t>
    </rPh>
    <rPh sb="22" eb="25">
      <t>ショウガッコウ</t>
    </rPh>
    <rPh sb="26" eb="28">
      <t>キュウショク</t>
    </rPh>
    <rPh sb="28" eb="30">
      <t>チョウリ</t>
    </rPh>
    <rPh sb="30" eb="32">
      <t>ギョウム</t>
    </rPh>
    <rPh sb="32" eb="34">
      <t>ミンカン</t>
    </rPh>
    <rPh sb="34" eb="36">
      <t>イタク</t>
    </rPh>
    <phoneticPr fontId="50"/>
  </si>
  <si>
    <t>・庶務事務の集中化（庶務事務集中センター）
・税務事務の集約化</t>
    <rPh sb="1" eb="3">
      <t>ショム</t>
    </rPh>
    <rPh sb="3" eb="5">
      <t>ジム</t>
    </rPh>
    <rPh sb="6" eb="9">
      <t>シュウチュウカ</t>
    </rPh>
    <rPh sb="10" eb="12">
      <t>ショム</t>
    </rPh>
    <rPh sb="12" eb="14">
      <t>ジム</t>
    </rPh>
    <rPh sb="14" eb="16">
      <t>シュウチュウ</t>
    </rPh>
    <rPh sb="23" eb="25">
      <t>ゼイム</t>
    </rPh>
    <rPh sb="25" eb="27">
      <t>ジム</t>
    </rPh>
    <rPh sb="28" eb="31">
      <t>シュウヤクカ</t>
    </rPh>
    <phoneticPr fontId="50"/>
  </si>
  <si>
    <t>１　地域運営補助金交付地区数 440 地区（H26～29）　　
２　協働の地域づくり大学校の実施 全区（29年度）</t>
  </si>
  <si>
    <t>１ 地域や様々な担い手との協働による取組の推進</t>
  </si>
  <si>
    <t>給与制度等の見直し</t>
  </si>
  <si>
    <t>横浜市中期４か年計画
 2014～2017</t>
    <rPh sb="0" eb="3">
      <t>ヨコハマシ</t>
    </rPh>
    <rPh sb="3" eb="5">
      <t>チュウキ</t>
    </rPh>
    <rPh sb="7" eb="8">
      <t>ネン</t>
    </rPh>
    <rPh sb="8" eb="10">
      <t>ケイカク</t>
    </rPh>
    <phoneticPr fontId="50"/>
  </si>
  <si>
    <t>横浜市</t>
    <rPh sb="0" eb="3">
      <t>ヨコハマシ</t>
    </rPh>
    <phoneticPr fontId="50"/>
  </si>
  <si>
    <t>千葉市財政健全化プラン</t>
    <rPh sb="0" eb="3">
      <t>チバシ</t>
    </rPh>
    <rPh sb="3" eb="5">
      <t>ザイセイ</t>
    </rPh>
    <rPh sb="5" eb="8">
      <t>ケンゼンカ</t>
    </rPh>
    <phoneticPr fontId="33"/>
  </si>
  <si>
    <t>市長が主宰する庁内会議議事録のホームページによる公開</t>
    <rPh sb="0" eb="2">
      <t>シチョウ</t>
    </rPh>
    <rPh sb="3" eb="5">
      <t>シュサイ</t>
    </rPh>
    <rPh sb="7" eb="9">
      <t>チョウナイ</t>
    </rPh>
    <rPh sb="9" eb="11">
      <t>カイギ</t>
    </rPh>
    <rPh sb="11" eb="14">
      <t>ギジロク</t>
    </rPh>
    <rPh sb="24" eb="26">
      <t>コウカイ</t>
    </rPh>
    <phoneticPr fontId="50"/>
  </si>
  <si>
    <t>学校跡施設の活用
（磯辺スポーツセンター整備）</t>
    <rPh sb="0" eb="2">
      <t>ガッコウ</t>
    </rPh>
    <rPh sb="2" eb="3">
      <t>アト</t>
    </rPh>
    <rPh sb="3" eb="5">
      <t>シセツ</t>
    </rPh>
    <rPh sb="6" eb="8">
      <t>カツヨウ</t>
    </rPh>
    <rPh sb="10" eb="12">
      <t>イソベ</t>
    </rPh>
    <rPh sb="20" eb="22">
      <t>セイビ</t>
    </rPh>
    <phoneticPr fontId="50"/>
  </si>
  <si>
    <t>業務プロセス改革の推進</t>
    <rPh sb="0" eb="2">
      <t>ギョウム</t>
    </rPh>
    <rPh sb="6" eb="8">
      <t>カイカク</t>
    </rPh>
    <rPh sb="9" eb="11">
      <t>スイシン</t>
    </rPh>
    <phoneticPr fontId="50"/>
  </si>
  <si>
    <t>庶務事務改革の推進</t>
    <rPh sb="0" eb="2">
      <t>ショム</t>
    </rPh>
    <rPh sb="2" eb="4">
      <t>ジム</t>
    </rPh>
    <rPh sb="4" eb="6">
      <t>カイカク</t>
    </rPh>
    <rPh sb="7" eb="9">
      <t>スイシン</t>
    </rPh>
    <phoneticPr fontId="50"/>
  </si>
  <si>
    <t>人材育成・活用の計画的な推進</t>
    <rPh sb="0" eb="2">
      <t>ジンザイ</t>
    </rPh>
    <rPh sb="2" eb="4">
      <t>イクセイ</t>
    </rPh>
    <rPh sb="5" eb="7">
      <t>カツヨウ</t>
    </rPh>
    <rPh sb="8" eb="10">
      <t>ケイカク</t>
    </rPh>
    <rPh sb="10" eb="11">
      <t>テキ</t>
    </rPh>
    <rPh sb="12" eb="14">
      <t>スイシン</t>
    </rPh>
    <phoneticPr fontId="50"/>
  </si>
  <si>
    <t>国民健康保険料徴収率：７８．８％
保育料徴収率：単年度ごとに設定（H２８：９５．４％）
下水道使用料徴収率：９５．１％
住宅使用料徴収率：８５．５％
介護保険料徴収率：９６．７％
（Ｈ２９年度）</t>
    <rPh sb="0" eb="2">
      <t>コクミン</t>
    </rPh>
    <rPh sb="2" eb="4">
      <t>ケンコウ</t>
    </rPh>
    <rPh sb="4" eb="7">
      <t>ホケンリョウ</t>
    </rPh>
    <rPh sb="7" eb="9">
      <t>チョウシュウ</t>
    </rPh>
    <rPh sb="9" eb="10">
      <t>リツ</t>
    </rPh>
    <rPh sb="17" eb="20">
      <t>ホイクリョウ</t>
    </rPh>
    <rPh sb="20" eb="22">
      <t>チョウシュウ</t>
    </rPh>
    <rPh sb="22" eb="23">
      <t>リツ</t>
    </rPh>
    <rPh sb="24" eb="27">
      <t>タンネンド</t>
    </rPh>
    <rPh sb="30" eb="32">
      <t>セッテイ</t>
    </rPh>
    <rPh sb="44" eb="47">
      <t>ゲスイドウ</t>
    </rPh>
    <rPh sb="47" eb="50">
      <t>シヨウリョウ</t>
    </rPh>
    <rPh sb="50" eb="52">
      <t>チョウシュウ</t>
    </rPh>
    <rPh sb="52" eb="53">
      <t>リツ</t>
    </rPh>
    <rPh sb="60" eb="62">
      <t>ジュウタク</t>
    </rPh>
    <rPh sb="62" eb="65">
      <t>シヨウリョウ</t>
    </rPh>
    <rPh sb="65" eb="67">
      <t>チョウシュウ</t>
    </rPh>
    <rPh sb="67" eb="68">
      <t>リツ</t>
    </rPh>
    <rPh sb="75" eb="77">
      <t>カイゴ</t>
    </rPh>
    <rPh sb="77" eb="80">
      <t>ホケンリョウ</t>
    </rPh>
    <rPh sb="80" eb="82">
      <t>チョウシュウ</t>
    </rPh>
    <rPh sb="82" eb="83">
      <t>リツ</t>
    </rPh>
    <rPh sb="94" eb="96">
      <t>ネンド</t>
    </rPh>
    <phoneticPr fontId="50"/>
  </si>
  <si>
    <t>滞納整理組織の強化</t>
    <rPh sb="0" eb="2">
      <t>タイノウ</t>
    </rPh>
    <rPh sb="2" eb="4">
      <t>セイリ</t>
    </rPh>
    <rPh sb="4" eb="6">
      <t>ソシキ</t>
    </rPh>
    <rPh sb="7" eb="9">
      <t>キョウカ</t>
    </rPh>
    <phoneticPr fontId="50"/>
  </si>
  <si>
    <t>ＶＦＭ：８．２％
（約６億８千万円）</t>
    <rPh sb="10" eb="11">
      <t>ヤク</t>
    </rPh>
    <rPh sb="12" eb="13">
      <t>オク</t>
    </rPh>
    <rPh sb="14" eb="15">
      <t>セン</t>
    </rPh>
    <rPh sb="15" eb="17">
      <t>マンエン</t>
    </rPh>
    <phoneticPr fontId="50"/>
  </si>
  <si>
    <t>こてはし学校給食センターPFI特定事業</t>
    <rPh sb="4" eb="6">
      <t>ガッコウ</t>
    </rPh>
    <rPh sb="6" eb="8">
      <t>キュウショク</t>
    </rPh>
    <rPh sb="15" eb="17">
      <t>トクテイ</t>
    </rPh>
    <rPh sb="17" eb="19">
      <t>ジギョウ</t>
    </rPh>
    <phoneticPr fontId="50"/>
  </si>
  <si>
    <t>区役所窓口改革の推進</t>
    <rPh sb="0" eb="3">
      <t>クヤクショ</t>
    </rPh>
    <rPh sb="3" eb="5">
      <t>マドグチ</t>
    </rPh>
    <rPh sb="5" eb="7">
      <t>カイカク</t>
    </rPh>
    <rPh sb="8" eb="10">
      <t>スイシン</t>
    </rPh>
    <phoneticPr fontId="50"/>
  </si>
  <si>
    <t>なし</t>
  </si>
  <si>
    <t>協働事業提案制度
ちば市民協働レポート（ちばレポ）の導入</t>
    <rPh sb="0" eb="2">
      <t>キョウドウ</t>
    </rPh>
    <rPh sb="2" eb="4">
      <t>ジギョウ</t>
    </rPh>
    <rPh sb="4" eb="6">
      <t>テイアン</t>
    </rPh>
    <rPh sb="6" eb="8">
      <t>セイド</t>
    </rPh>
    <phoneticPr fontId="50"/>
  </si>
  <si>
    <t>給与制度等の見直し</t>
    <rPh sb="0" eb="2">
      <t>キュウヨ</t>
    </rPh>
    <rPh sb="2" eb="4">
      <t>セイド</t>
    </rPh>
    <rPh sb="4" eb="5">
      <t>トウ</t>
    </rPh>
    <rPh sb="6" eb="8">
      <t>ミナオ</t>
    </rPh>
    <phoneticPr fontId="50"/>
  </si>
  <si>
    <t>平成２６年４月１日を基準とし、平成３０年４月１日までに、法令等により配置基準が定められているものを除く職員
の約2.4％（100 人）を純減</t>
    <rPh sb="0" eb="2">
      <t>ヘイセイ</t>
    </rPh>
    <rPh sb="4" eb="5">
      <t>ネン</t>
    </rPh>
    <rPh sb="6" eb="7">
      <t>ガツ</t>
    </rPh>
    <rPh sb="7" eb="9">
      <t>ツイタチ</t>
    </rPh>
    <rPh sb="10" eb="12">
      <t>キジュン</t>
    </rPh>
    <rPh sb="15" eb="17">
      <t>ヘイセイ</t>
    </rPh>
    <rPh sb="19" eb="20">
      <t>ネン</t>
    </rPh>
    <rPh sb="21" eb="22">
      <t>ガツ</t>
    </rPh>
    <rPh sb="22" eb="24">
      <t>ツイタチ</t>
    </rPh>
    <rPh sb="28" eb="30">
      <t>ホウレイ</t>
    </rPh>
    <rPh sb="30" eb="31">
      <t>トウ</t>
    </rPh>
    <rPh sb="34" eb="36">
      <t>ハイチ</t>
    </rPh>
    <rPh sb="36" eb="38">
      <t>キジュン</t>
    </rPh>
    <rPh sb="39" eb="40">
      <t>サダ</t>
    </rPh>
    <rPh sb="49" eb="50">
      <t>ノゾ</t>
    </rPh>
    <rPh sb="51" eb="53">
      <t>ショクイン</t>
    </rPh>
    <rPh sb="55" eb="56">
      <t>ヤク</t>
    </rPh>
    <rPh sb="65" eb="66">
      <t>ヒト</t>
    </rPh>
    <rPh sb="68" eb="70">
      <t>ジュンゲン</t>
    </rPh>
    <phoneticPr fontId="50"/>
  </si>
  <si>
    <t>千葉市定員適正化計画の策定</t>
    <rPh sb="0" eb="3">
      <t>チバシ</t>
    </rPh>
    <rPh sb="3" eb="5">
      <t>テイイン</t>
    </rPh>
    <rPh sb="5" eb="8">
      <t>テキセイカ</t>
    </rPh>
    <rPh sb="8" eb="10">
      <t>ケイカク</t>
    </rPh>
    <rPh sb="11" eb="13">
      <t>サクテイ</t>
    </rPh>
    <phoneticPr fontId="50"/>
  </si>
  <si>
    <t>千葉市行政改革推進指針</t>
    <rPh sb="0" eb="3">
      <t>チバシ</t>
    </rPh>
    <rPh sb="3" eb="5">
      <t>ギョウセイ</t>
    </rPh>
    <rPh sb="5" eb="7">
      <t>カイカク</t>
    </rPh>
    <rPh sb="7" eb="9">
      <t>スイシン</t>
    </rPh>
    <rPh sb="9" eb="11">
      <t>シシン</t>
    </rPh>
    <phoneticPr fontId="50"/>
  </si>
  <si>
    <t>千葉市</t>
    <rPh sb="0" eb="3">
      <t>チバシ</t>
    </rPh>
    <phoneticPr fontId="50"/>
  </si>
  <si>
    <t>12千葉県</t>
  </si>
  <si>
    <t>さいたまシティスタットの確立
ＩＣＴ化による自治体経営システムの構築</t>
    <rPh sb="12" eb="14">
      <t>カクリツ</t>
    </rPh>
    <rPh sb="18" eb="19">
      <t>カ</t>
    </rPh>
    <rPh sb="22" eb="25">
      <t>ジチタイ</t>
    </rPh>
    <rPh sb="25" eb="27">
      <t>ケイエイ</t>
    </rPh>
    <rPh sb="32" eb="34">
      <t>コウチク</t>
    </rPh>
    <phoneticPr fontId="50"/>
  </si>
  <si>
    <t>公共施設マネジメントの推進</t>
    <rPh sb="0" eb="2">
      <t>コウキョウ</t>
    </rPh>
    <rPh sb="2" eb="4">
      <t>シセツ</t>
    </rPh>
    <rPh sb="11" eb="13">
      <t>スイシン</t>
    </rPh>
    <phoneticPr fontId="50"/>
  </si>
  <si>
    <t>区役所窓口総合サービス向上のための取組</t>
  </si>
  <si>
    <t>さいたまシティスタットの確立
市民の声の一元管理・共有化の推進</t>
    <rPh sb="12" eb="14">
      <t>カクリツ</t>
    </rPh>
    <rPh sb="15" eb="17">
      <t>シミン</t>
    </rPh>
    <rPh sb="18" eb="19">
      <t>コエ</t>
    </rPh>
    <rPh sb="20" eb="22">
      <t>イチゲン</t>
    </rPh>
    <rPh sb="22" eb="24">
      <t>カンリ</t>
    </rPh>
    <rPh sb="25" eb="28">
      <t>キョウユウカ</t>
    </rPh>
    <rPh sb="29" eb="31">
      <t>スイシン</t>
    </rPh>
    <phoneticPr fontId="50"/>
  </si>
  <si>
    <t>他自治体や企業等とのカイゼン交流の実施</t>
    <rPh sb="0" eb="1">
      <t>タ</t>
    </rPh>
    <rPh sb="1" eb="4">
      <t>ジチタイ</t>
    </rPh>
    <rPh sb="5" eb="7">
      <t>キギョウ</t>
    </rPh>
    <rPh sb="7" eb="8">
      <t>トウ</t>
    </rPh>
    <rPh sb="14" eb="16">
      <t>コウリュウ</t>
    </rPh>
    <rPh sb="17" eb="19">
      <t>ジッシ</t>
    </rPh>
    <phoneticPr fontId="50"/>
  </si>
  <si>
    <t>行政組織の持続的な見直し</t>
    <rPh sb="0" eb="2">
      <t>ギョウセイ</t>
    </rPh>
    <rPh sb="2" eb="4">
      <t>ソシキ</t>
    </rPh>
    <rPh sb="5" eb="8">
      <t>ジゾクテキ</t>
    </rPh>
    <rPh sb="9" eb="11">
      <t>ミナオ</t>
    </rPh>
    <phoneticPr fontId="50"/>
  </si>
  <si>
    <t>指定管理者制度の新規導入（２施設）</t>
    <rPh sb="0" eb="2">
      <t>シテイ</t>
    </rPh>
    <rPh sb="2" eb="5">
      <t>カンリシャ</t>
    </rPh>
    <rPh sb="5" eb="7">
      <t>セイド</t>
    </rPh>
    <rPh sb="8" eb="10">
      <t>シンキ</t>
    </rPh>
    <rPh sb="10" eb="12">
      <t>ドウニュウ</t>
    </rPh>
    <rPh sb="14" eb="16">
      <t>シセツ</t>
    </rPh>
    <phoneticPr fontId="50"/>
  </si>
  <si>
    <t>一職員一改善提案制度の推進</t>
    <rPh sb="0" eb="3">
      <t>イチショクイン</t>
    </rPh>
    <rPh sb="3" eb="4">
      <t>イチ</t>
    </rPh>
    <rPh sb="4" eb="6">
      <t>カイゼン</t>
    </rPh>
    <rPh sb="6" eb="8">
      <t>テイアン</t>
    </rPh>
    <rPh sb="8" eb="10">
      <t>セイド</t>
    </rPh>
    <rPh sb="11" eb="13">
      <t>スイシン</t>
    </rPh>
    <phoneticPr fontId="50"/>
  </si>
  <si>
    <t>市民参加型の政策策定手法の拡充</t>
    <rPh sb="0" eb="2">
      <t>シミン</t>
    </rPh>
    <rPh sb="2" eb="5">
      <t>サンカガタ</t>
    </rPh>
    <rPh sb="6" eb="8">
      <t>セイサク</t>
    </rPh>
    <rPh sb="8" eb="10">
      <t>サクテイ</t>
    </rPh>
    <rPh sb="10" eb="12">
      <t>シュホウ</t>
    </rPh>
    <rPh sb="13" eb="15">
      <t>カクジュウ</t>
    </rPh>
    <phoneticPr fontId="50"/>
  </si>
  <si>
    <t>さいたま市定員管理計画の策定</t>
    <rPh sb="4" eb="5">
      <t>シ</t>
    </rPh>
    <rPh sb="5" eb="7">
      <t>テイイン</t>
    </rPh>
    <rPh sb="7" eb="9">
      <t>カンリ</t>
    </rPh>
    <rPh sb="9" eb="11">
      <t>ケイカク</t>
    </rPh>
    <rPh sb="12" eb="14">
      <t>サクテイ</t>
    </rPh>
    <phoneticPr fontId="50"/>
  </si>
  <si>
    <t>６月</t>
    <rPh sb="1" eb="2">
      <t>ガツ</t>
    </rPh>
    <phoneticPr fontId="50"/>
  </si>
  <si>
    <t>さいたま市</t>
    <rPh sb="4" eb="5">
      <t>シ</t>
    </rPh>
    <phoneticPr fontId="50"/>
  </si>
  <si>
    <t>11埼玉県</t>
  </si>
  <si>
    <t>市税，国民健康保険料，介護保険料，保育料，市営住宅使用料について，平成32年度決算における収入率を平成28年度に比べて改善させるよう，数値目標を設定している。</t>
  </si>
  <si>
    <t>税・使用料・手数料等の収入確保</t>
  </si>
  <si>
    <t>外郭団体の財務状況等の公開</t>
  </si>
  <si>
    <t xml:space="preserve">・市有債権の適正管理
</t>
  </si>
  <si>
    <t xml:space="preserve">・人材育成研修の充実
</t>
  </si>
  <si>
    <t>組織横断型プロジェクト・チームによる政策立案・実行</t>
  </si>
  <si>
    <t>・社会教育施設への指定管理者制度の導入</t>
  </si>
  <si>
    <t>区役所を始めとした窓口サービス向上に向けた取り組み</t>
  </si>
  <si>
    <t xml:space="preserve">・毎年度4件の協働事業の実施
</t>
  </si>
  <si>
    <t>・市民協働事業提案制度の充実</t>
  </si>
  <si>
    <t>仙台都市圏内の市町村で仙台都市圏広域行政推進協議会を設置</t>
  </si>
  <si>
    <t>平成28年度当初の職員数約9,400人について，平成33年度当初に約9,280人とする</t>
  </si>
  <si>
    <t>定員の適正管理</t>
  </si>
  <si>
    <t>32</t>
  </si>
  <si>
    <t>仙台市行財政改革推進プラン2016</t>
  </si>
  <si>
    <t>仙台市</t>
    <rPh sb="0" eb="3">
      <t>センダイシ</t>
    </rPh>
    <phoneticPr fontId="50"/>
  </si>
  <si>
    <t>04宮城県</t>
  </si>
  <si>
    <t>市政情報の提供や発信等について、新たな媒体を活用した取組やオープンデータ化等を検討</t>
  </si>
  <si>
    <t>人材育成基本方針の改定</t>
  </si>
  <si>
    <t>アクションプラン（中期実施計画）を推進するための、より効果的・効率的な組織体制の構築</t>
  </si>
  <si>
    <t>総務事務センター等のアウトソ-シグの検討</t>
  </si>
  <si>
    <t>業務改善事例を収集し全庁に波及するための取組「札幌×未来アクション」を実施</t>
  </si>
  <si>
    <t>地域マネジメント推進事業</t>
  </si>
  <si>
    <t>給与制度の見直し</t>
  </si>
  <si>
    <t>適正かつ効率的な職員配置の徹底</t>
  </si>
  <si>
    <t>H</t>
    <phoneticPr fontId="33"/>
  </si>
  <si>
    <t>札幌市まちづくり戦略ビジョン・アクションプラン2015</t>
  </si>
  <si>
    <t>○</t>
    <phoneticPr fontId="33"/>
  </si>
  <si>
    <t>札幌市</t>
    <rPh sb="0" eb="3">
      <t>サッポロシ</t>
    </rPh>
    <phoneticPr fontId="33"/>
  </si>
  <si>
    <t>01北海道</t>
    <phoneticPr fontId="33"/>
  </si>
  <si>
    <t>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t>
    <phoneticPr fontId="33"/>
  </si>
  <si>
    <t>数値目標
の内容</t>
    <rPh sb="0" eb="2">
      <t>スウチ</t>
    </rPh>
    <rPh sb="2" eb="4">
      <t>モクヒョウ</t>
    </rPh>
    <rPh sb="6" eb="8">
      <t>ナイヨウ</t>
    </rPh>
    <phoneticPr fontId="33"/>
  </si>
  <si>
    <t>数値目標
設定の有無</t>
    <rPh sb="0" eb="2">
      <t>スウチ</t>
    </rPh>
    <rPh sb="2" eb="4">
      <t>モクヒョウ</t>
    </rPh>
    <rPh sb="5" eb="7">
      <t>セッテイ</t>
    </rPh>
    <rPh sb="8" eb="10">
      <t>ウム</t>
    </rPh>
    <phoneticPr fontId="33"/>
  </si>
  <si>
    <t>主な
取組の名称</t>
    <rPh sb="0" eb="1">
      <t>オモ</t>
    </rPh>
    <rPh sb="3" eb="5">
      <t>トリクミ</t>
    </rPh>
    <rPh sb="6" eb="8">
      <t>メイショウ</t>
    </rPh>
    <phoneticPr fontId="33"/>
  </si>
  <si>
    <t>実施の有無</t>
    <rPh sb="0" eb="2">
      <t>ジッシ</t>
    </rPh>
    <rPh sb="3" eb="5">
      <t>ウム</t>
    </rPh>
    <phoneticPr fontId="33"/>
  </si>
  <si>
    <t>年度</t>
    <rPh sb="0" eb="2">
      <t>ネンド</t>
    </rPh>
    <phoneticPr fontId="33"/>
  </si>
  <si>
    <t>p2</t>
    <phoneticPr fontId="33"/>
  </si>
  <si>
    <t>p1</t>
    <phoneticPr fontId="33"/>
  </si>
  <si>
    <t>o2</t>
    <phoneticPr fontId="33"/>
  </si>
  <si>
    <t>o１</t>
    <phoneticPr fontId="33"/>
  </si>
  <si>
    <t>p2</t>
    <phoneticPr fontId="33"/>
  </si>
  <si>
    <t>p1</t>
    <phoneticPr fontId="33"/>
  </si>
  <si>
    <t>n</t>
    <phoneticPr fontId="33"/>
  </si>
  <si>
    <t>m</t>
    <phoneticPr fontId="33"/>
  </si>
  <si>
    <t>l</t>
    <phoneticPr fontId="33"/>
  </si>
  <si>
    <t>k</t>
    <phoneticPr fontId="33"/>
  </si>
  <si>
    <t>j</t>
    <phoneticPr fontId="33"/>
  </si>
  <si>
    <t>i</t>
    <phoneticPr fontId="33"/>
  </si>
  <si>
    <t>g</t>
    <phoneticPr fontId="33"/>
  </si>
  <si>
    <t>f</t>
    <phoneticPr fontId="33"/>
  </si>
  <si>
    <t>e</t>
    <phoneticPr fontId="33"/>
  </si>
  <si>
    <t>d</t>
    <phoneticPr fontId="33"/>
  </si>
  <si>
    <t>c</t>
    <phoneticPr fontId="33"/>
  </si>
  <si>
    <t>b</t>
    <phoneticPr fontId="33"/>
  </si>
  <si>
    <t>a</t>
    <phoneticPr fontId="33"/>
  </si>
  <si>
    <t>⑭その他</t>
    <rPh sb="3" eb="4">
      <t>ホカ</t>
    </rPh>
    <phoneticPr fontId="33"/>
  </si>
  <si>
    <t>⑬市町村への権限移譲
（都道府県のみ選択可）</t>
    <rPh sb="1" eb="4">
      <t>シチョウソン</t>
    </rPh>
    <rPh sb="6" eb="8">
      <t>ケンゲン</t>
    </rPh>
    <rPh sb="8" eb="10">
      <t>イジョウ</t>
    </rPh>
    <rPh sb="12" eb="16">
      <t>トドウフケン</t>
    </rPh>
    <rPh sb="18" eb="20">
      <t>センタク</t>
    </rPh>
    <rPh sb="20" eb="21">
      <t>カ</t>
    </rPh>
    <phoneticPr fontId="33"/>
  </si>
  <si>
    <t>⑫情報公開・透明性</t>
    <rPh sb="1" eb="3">
      <t>ジョウホウ</t>
    </rPh>
    <rPh sb="3" eb="5">
      <t>コウカイ</t>
    </rPh>
    <rPh sb="6" eb="8">
      <t>トウメイ</t>
    </rPh>
    <rPh sb="8" eb="9">
      <t>セイ</t>
    </rPh>
    <phoneticPr fontId="33"/>
  </si>
  <si>
    <t>⑪資産・債務改革</t>
    <rPh sb="1" eb="3">
      <t>シサン</t>
    </rPh>
    <rPh sb="4" eb="6">
      <t>サイム</t>
    </rPh>
    <rPh sb="6" eb="8">
      <t>カイカク</t>
    </rPh>
    <phoneticPr fontId="33"/>
  </si>
  <si>
    <t>⑩業務の標準化</t>
    <rPh sb="1" eb="3">
      <t>ギョウム</t>
    </rPh>
    <rPh sb="4" eb="7">
      <t>ヒョウジュンカ</t>
    </rPh>
    <phoneticPr fontId="33"/>
  </si>
  <si>
    <t>⑨ICTの活用</t>
    <rPh sb="5" eb="7">
      <t>カツヨウ</t>
    </rPh>
    <phoneticPr fontId="33"/>
  </si>
  <si>
    <t>⑧人材育成の推進</t>
    <rPh sb="1" eb="3">
      <t>ジンザイ</t>
    </rPh>
    <rPh sb="3" eb="5">
      <t>イクセイ</t>
    </rPh>
    <rPh sb="6" eb="8">
      <t>スイシン</t>
    </rPh>
    <phoneticPr fontId="33"/>
  </si>
  <si>
    <t>⑦組織、マネージメントの見直し</t>
    <rPh sb="1" eb="3">
      <t>ソシキ</t>
    </rPh>
    <rPh sb="12" eb="14">
      <t>ミナオ</t>
    </rPh>
    <phoneticPr fontId="33"/>
  </si>
  <si>
    <t>⑥民間委託の推進
（指定管理者制度含む）</t>
    <rPh sb="1" eb="3">
      <t>ミンカン</t>
    </rPh>
    <rPh sb="3" eb="5">
      <t>イタク</t>
    </rPh>
    <rPh sb="6" eb="8">
      <t>スイシン</t>
    </rPh>
    <rPh sb="10" eb="12">
      <t>シテイ</t>
    </rPh>
    <rPh sb="12" eb="14">
      <t>カンリ</t>
    </rPh>
    <rPh sb="14" eb="15">
      <t>シャ</t>
    </rPh>
    <rPh sb="15" eb="17">
      <t>セイド</t>
    </rPh>
    <rPh sb="17" eb="18">
      <t>フク</t>
    </rPh>
    <phoneticPr fontId="33"/>
  </si>
  <si>
    <t>⑤業務改善の取組</t>
    <rPh sb="1" eb="3">
      <t>ギョウム</t>
    </rPh>
    <rPh sb="3" eb="5">
      <t>カイゼン</t>
    </rPh>
    <rPh sb="6" eb="8">
      <t>トリクミ</t>
    </rPh>
    <phoneticPr fontId="33"/>
  </si>
  <si>
    <t>④地域における協働の推進</t>
    <rPh sb="1" eb="3">
      <t>チイキ</t>
    </rPh>
    <rPh sb="7" eb="9">
      <t>キョウドウ</t>
    </rPh>
    <rPh sb="10" eb="12">
      <t>スイシン</t>
    </rPh>
    <phoneticPr fontId="33"/>
  </si>
  <si>
    <t>③機関の協同設置等、他自治体との連携による事務の効率化</t>
    <rPh sb="1" eb="3">
      <t>キカン</t>
    </rPh>
    <rPh sb="4" eb="6">
      <t>キョウドウ</t>
    </rPh>
    <rPh sb="6" eb="8">
      <t>セッチ</t>
    </rPh>
    <rPh sb="8" eb="9">
      <t>ナド</t>
    </rPh>
    <rPh sb="10" eb="11">
      <t>ホカ</t>
    </rPh>
    <rPh sb="11" eb="14">
      <t>ジチタイ</t>
    </rPh>
    <rPh sb="16" eb="18">
      <t>レンケイ</t>
    </rPh>
    <rPh sb="21" eb="23">
      <t>ジム</t>
    </rPh>
    <rPh sb="24" eb="26">
      <t>コウリツ</t>
    </rPh>
    <rPh sb="26" eb="27">
      <t>カ</t>
    </rPh>
    <phoneticPr fontId="33"/>
  </si>
  <si>
    <t>②給与制度の見直し</t>
    <rPh sb="1" eb="3">
      <t>キュウヨ</t>
    </rPh>
    <rPh sb="3" eb="5">
      <t>セイド</t>
    </rPh>
    <rPh sb="6" eb="8">
      <t>ミナオ</t>
    </rPh>
    <phoneticPr fontId="33"/>
  </si>
  <si>
    <t>①定数管理</t>
    <phoneticPr fontId="33"/>
  </si>
  <si>
    <t>方向性を決定しない理由</t>
    <phoneticPr fontId="33"/>
  </si>
  <si>
    <t>今後の行政改革の進め方</t>
    <rPh sb="3" eb="5">
      <t>ギョウセイ</t>
    </rPh>
    <rPh sb="5" eb="7">
      <t>カイカク</t>
    </rPh>
    <phoneticPr fontId="33"/>
  </si>
  <si>
    <t>取組中の行政改革の項目</t>
    <rPh sb="0" eb="3">
      <t>トリクミチュウ</t>
    </rPh>
    <rPh sb="4" eb="6">
      <t>ギョウセイ</t>
    </rPh>
    <rPh sb="6" eb="8">
      <t>カイカク</t>
    </rPh>
    <rPh sb="9" eb="11">
      <t>コウモク</t>
    </rPh>
    <phoneticPr fontId="33"/>
  </si>
  <si>
    <t>その他の内容</t>
    <rPh sb="2" eb="3">
      <t>タ</t>
    </rPh>
    <rPh sb="4" eb="6">
      <t>ナイヨウ</t>
    </rPh>
    <phoneticPr fontId="33"/>
  </si>
  <si>
    <t>方向性決定の方法
１　包括的な計画・方針等
２　個別的な計画・方針等
３　その他</t>
    <rPh sb="0" eb="3">
      <t>ホウコウセイ</t>
    </rPh>
    <rPh sb="3" eb="5">
      <t>ケッテイ</t>
    </rPh>
    <rPh sb="6" eb="8">
      <t>ホウホウ</t>
    </rPh>
    <rPh sb="12" eb="15">
      <t>ホウカツテキ</t>
    </rPh>
    <rPh sb="16" eb="18">
      <t>ケイカク</t>
    </rPh>
    <rPh sb="19" eb="21">
      <t>ホウシン</t>
    </rPh>
    <rPh sb="21" eb="22">
      <t>トウ</t>
    </rPh>
    <rPh sb="25" eb="28">
      <t>コベツテキ</t>
    </rPh>
    <rPh sb="29" eb="31">
      <t>ケイカク</t>
    </rPh>
    <rPh sb="32" eb="34">
      <t>ホウシン</t>
    </rPh>
    <rPh sb="34" eb="35">
      <t>トウ</t>
    </rPh>
    <rPh sb="40" eb="41">
      <t>タ</t>
    </rPh>
    <phoneticPr fontId="33"/>
  </si>
  <si>
    <t>方向性決定予定時期</t>
    <rPh sb="0" eb="3">
      <t>ホウコウセイ</t>
    </rPh>
    <rPh sb="3" eb="5">
      <t>ケッテイ</t>
    </rPh>
    <rPh sb="5" eb="7">
      <t>ヨテイ</t>
    </rPh>
    <rPh sb="7" eb="9">
      <t>ジキ</t>
    </rPh>
    <phoneticPr fontId="33"/>
  </si>
  <si>
    <t>方向性決定の予定
１　予定あり
２　予定なし</t>
    <rPh sb="0" eb="3">
      <t>ホウコウセイ</t>
    </rPh>
    <rPh sb="3" eb="5">
      <t>ケッテイ</t>
    </rPh>
    <rPh sb="6" eb="8">
      <t>ヨテイ</t>
    </rPh>
    <rPh sb="12" eb="14">
      <t>ヨテイ</t>
    </rPh>
    <rPh sb="19" eb="21">
      <t>ヨテイ</t>
    </rPh>
    <phoneticPr fontId="33"/>
  </si>
  <si>
    <t>「その他」の公開状況
１　公開している
２　公開していない</t>
    <rPh sb="3" eb="4">
      <t>タ</t>
    </rPh>
    <rPh sb="6" eb="8">
      <t>コウカイ</t>
    </rPh>
    <rPh sb="8" eb="10">
      <t>ジョウキョウ</t>
    </rPh>
    <rPh sb="14" eb="16">
      <t>コウカイ</t>
    </rPh>
    <rPh sb="23" eb="25">
      <t>コウカイ</t>
    </rPh>
    <phoneticPr fontId="33"/>
  </si>
  <si>
    <t>「その他」の終期</t>
    <rPh sb="3" eb="4">
      <t>タ</t>
    </rPh>
    <rPh sb="6" eb="8">
      <t>シュウキ</t>
    </rPh>
    <phoneticPr fontId="33"/>
  </si>
  <si>
    <t>「その他」の始期</t>
    <rPh sb="3" eb="4">
      <t>タ</t>
    </rPh>
    <rPh sb="6" eb="8">
      <t>シキ</t>
    </rPh>
    <phoneticPr fontId="33"/>
  </si>
  <si>
    <t>「その他」の具体的内容</t>
    <rPh sb="3" eb="4">
      <t>タ</t>
    </rPh>
    <rPh sb="6" eb="9">
      <t>グタイテキ</t>
    </rPh>
    <rPh sb="9" eb="11">
      <t>ナイヨウ</t>
    </rPh>
    <phoneticPr fontId="33"/>
  </si>
  <si>
    <t>方針・計画等の公開状況
１　公開している
２　公開していない</t>
    <rPh sb="0" eb="2">
      <t>ホウシン</t>
    </rPh>
    <rPh sb="3" eb="5">
      <t>ケイカク</t>
    </rPh>
    <rPh sb="5" eb="6">
      <t>トウ</t>
    </rPh>
    <rPh sb="7" eb="9">
      <t>コウカイ</t>
    </rPh>
    <rPh sb="9" eb="11">
      <t>ジョウキョウ</t>
    </rPh>
    <rPh sb="15" eb="17">
      <t>コウカイ</t>
    </rPh>
    <rPh sb="24" eb="26">
      <t>コウカイ</t>
    </rPh>
    <phoneticPr fontId="33"/>
  </si>
  <si>
    <t>方針・計画等の終期</t>
    <rPh sb="0" eb="2">
      <t>ホウシン</t>
    </rPh>
    <rPh sb="3" eb="5">
      <t>ケイカク</t>
    </rPh>
    <rPh sb="5" eb="6">
      <t>トウ</t>
    </rPh>
    <rPh sb="7" eb="9">
      <t>シュウキ</t>
    </rPh>
    <phoneticPr fontId="33"/>
  </si>
  <si>
    <t>方針・計画等の始期</t>
    <rPh sb="0" eb="2">
      <t>ホウシン</t>
    </rPh>
    <rPh sb="3" eb="5">
      <t>ケイカク</t>
    </rPh>
    <rPh sb="5" eb="6">
      <t>トウ</t>
    </rPh>
    <rPh sb="7" eb="9">
      <t>シキ</t>
    </rPh>
    <phoneticPr fontId="33"/>
  </si>
  <si>
    <t>策定形態
１　包括的
２　個別的</t>
    <rPh sb="0" eb="2">
      <t>サクテイ</t>
    </rPh>
    <rPh sb="2" eb="4">
      <t>ケイタイ</t>
    </rPh>
    <rPh sb="8" eb="11">
      <t>ホウカツテキ</t>
    </rPh>
    <rPh sb="14" eb="17">
      <t>コベツテキ</t>
    </rPh>
    <phoneticPr fontId="33"/>
  </si>
  <si>
    <t>主な方針・計画等の名称</t>
    <rPh sb="2" eb="4">
      <t>ホウシン</t>
    </rPh>
    <rPh sb="5" eb="7">
      <t>ケイカク</t>
    </rPh>
    <rPh sb="7" eb="8">
      <t>トウ</t>
    </rPh>
    <rPh sb="9" eb="11">
      <t>メイショウ</t>
    </rPh>
    <phoneticPr fontId="33"/>
  </si>
  <si>
    <t>行政改革の進め方
１　包括的な計画・方針等
２　個別的な計画・方針等
３　その他
４　特に決めていない</t>
    <rPh sb="0" eb="2">
      <t>ギョウセイ</t>
    </rPh>
    <rPh sb="2" eb="4">
      <t>カイカク</t>
    </rPh>
    <rPh sb="5" eb="6">
      <t>スス</t>
    </rPh>
    <rPh sb="7" eb="8">
      <t>カタ</t>
    </rPh>
    <rPh sb="12" eb="15">
      <t>ホウカツテキ</t>
    </rPh>
    <rPh sb="16" eb="18">
      <t>ケイカク</t>
    </rPh>
    <rPh sb="19" eb="21">
      <t>ホウシン</t>
    </rPh>
    <rPh sb="21" eb="22">
      <t>トウ</t>
    </rPh>
    <rPh sb="25" eb="28">
      <t>コベツテキ</t>
    </rPh>
    <rPh sb="29" eb="31">
      <t>ケイカク</t>
    </rPh>
    <rPh sb="32" eb="34">
      <t>ホウシン</t>
    </rPh>
    <rPh sb="34" eb="35">
      <t>トウ</t>
    </rPh>
    <rPh sb="40" eb="41">
      <t>タ</t>
    </rPh>
    <rPh sb="44" eb="45">
      <t>トク</t>
    </rPh>
    <rPh sb="46" eb="47">
      <t>キ</t>
    </rPh>
    <phoneticPr fontId="33"/>
  </si>
  <si>
    <t>問13</t>
    <rPh sb="0" eb="1">
      <t>トイ</t>
    </rPh>
    <phoneticPr fontId="33"/>
  </si>
  <si>
    <t>問12</t>
    <rPh sb="0" eb="1">
      <t>トイ</t>
    </rPh>
    <phoneticPr fontId="33"/>
  </si>
  <si>
    <t>問11</t>
    <rPh sb="0" eb="1">
      <t>トイ</t>
    </rPh>
    <phoneticPr fontId="33"/>
  </si>
  <si>
    <t>問10</t>
    <rPh sb="0" eb="1">
      <t>トイ</t>
    </rPh>
    <phoneticPr fontId="33"/>
  </si>
  <si>
    <t>問９</t>
    <rPh sb="0" eb="1">
      <t>トイ</t>
    </rPh>
    <phoneticPr fontId="33"/>
  </si>
  <si>
    <t>問８</t>
    <rPh sb="0" eb="1">
      <t>トイ</t>
    </rPh>
    <phoneticPr fontId="33"/>
  </si>
  <si>
    <t>問７</t>
    <rPh sb="0" eb="1">
      <t>トイ</t>
    </rPh>
    <phoneticPr fontId="33"/>
  </si>
  <si>
    <t>問６</t>
    <rPh sb="0" eb="1">
      <t>トイ</t>
    </rPh>
    <phoneticPr fontId="33"/>
  </si>
  <si>
    <t>問５</t>
    <rPh sb="0" eb="1">
      <t>トイ</t>
    </rPh>
    <phoneticPr fontId="33"/>
  </si>
  <si>
    <t>問４</t>
    <rPh sb="0" eb="1">
      <t>トイ</t>
    </rPh>
    <phoneticPr fontId="33"/>
  </si>
  <si>
    <t>問３</t>
    <rPh sb="0" eb="1">
      <t>トイ</t>
    </rPh>
    <phoneticPr fontId="33"/>
  </si>
  <si>
    <t>問２</t>
    <rPh sb="0" eb="1">
      <t>トイ</t>
    </rPh>
    <phoneticPr fontId="33"/>
  </si>
  <si>
    <t>問１</t>
    <rPh sb="0" eb="1">
      <t>トイ</t>
    </rPh>
    <phoneticPr fontId="33"/>
  </si>
  <si>
    <t>市区町村名</t>
    <rPh sb="0" eb="2">
      <t>シク</t>
    </rPh>
    <rPh sb="2" eb="4">
      <t>チョウソン</t>
    </rPh>
    <rPh sb="4" eb="5">
      <t>メイ</t>
    </rPh>
    <phoneticPr fontId="33"/>
  </si>
  <si>
    <t>都道府県名</t>
    <rPh sb="0" eb="4">
      <t>トドウフケン</t>
    </rPh>
    <rPh sb="4" eb="5">
      <t>メイ</t>
    </rPh>
    <phoneticPr fontId="33"/>
  </si>
  <si>
    <t>全団体対象</t>
    <rPh sb="0" eb="1">
      <t>ゼン</t>
    </rPh>
    <rPh sb="1" eb="3">
      <t>ダンタイ</t>
    </rPh>
    <rPh sb="3" eb="5">
      <t>タイショウ</t>
    </rPh>
    <phoneticPr fontId="33"/>
  </si>
  <si>
    <t>問８で「２　予定なし」と回答した団体のみ対象</t>
    <rPh sb="20" eb="22">
      <t>タイショウ</t>
    </rPh>
    <phoneticPr fontId="33"/>
  </si>
  <si>
    <t>問８で「１　予定あり」と回答した団体のみ対象</t>
    <rPh sb="20" eb="22">
      <t>タイショウ</t>
    </rPh>
    <phoneticPr fontId="33"/>
  </si>
  <si>
    <t>問1で「4 特に決めていない」と回答した団体のみ対象</t>
    <rPh sb="24" eb="26">
      <t>タイショウ</t>
    </rPh>
    <phoneticPr fontId="33"/>
  </si>
  <si>
    <t>問１で「３　その他」と回答した団体のみ対象</t>
    <rPh sb="19" eb="21">
      <t>タイショウ</t>
    </rPh>
    <phoneticPr fontId="33"/>
  </si>
  <si>
    <t>問１で「１　包括的な計画・方針等」、「２　個別的な計画・方針等」と回答した団体のみ対象</t>
    <rPh sb="41" eb="43">
      <t>タイショウ</t>
    </rPh>
    <phoneticPr fontId="33"/>
  </si>
  <si>
    <t>調査票③　行政改革取組状況</t>
    <rPh sb="5" eb="7">
      <t>ギョウセイ</t>
    </rPh>
    <rPh sb="7" eb="9">
      <t>カイカク</t>
    </rPh>
    <rPh sb="9" eb="11">
      <t>トリクミ</t>
    </rPh>
    <rPh sb="11" eb="13">
      <t>ジョウキョウ</t>
    </rPh>
    <phoneticPr fontId="33"/>
  </si>
  <si>
    <t>※　⑧で「取組あり」と回答した団体は、⑨に取組内容について記入してください。</t>
    <rPh sb="5" eb="7">
      <t>トリクミ</t>
    </rPh>
    <rPh sb="11" eb="13">
      <t>カイトウ</t>
    </rPh>
    <rPh sb="15" eb="17">
      <t>ダンタイ</t>
    </rPh>
    <rPh sb="21" eb="23">
      <t>トリクミ</t>
    </rPh>
    <rPh sb="23" eb="25">
      <t>ナイヨウ</t>
    </rPh>
    <rPh sb="29" eb="31">
      <t>キニュウ</t>
    </rPh>
    <phoneticPr fontId="33"/>
  </si>
  <si>
    <t>※　⑧については、近隣の市区町村と共同で行政サービス改革を推進する取組を行っている場合に「○」を記入してください。</t>
    <rPh sb="9" eb="11">
      <t>キンリン</t>
    </rPh>
    <rPh sb="12" eb="16">
      <t>シクチョウソン</t>
    </rPh>
    <rPh sb="17" eb="19">
      <t>キョウドウ</t>
    </rPh>
    <rPh sb="20" eb="22">
      <t>ギョウセイ</t>
    </rPh>
    <rPh sb="26" eb="28">
      <t>カイカク</t>
    </rPh>
    <rPh sb="29" eb="31">
      <t>スイシン</t>
    </rPh>
    <rPh sb="33" eb="35">
      <t>トリクミ</t>
    </rPh>
    <rPh sb="36" eb="37">
      <t>オコナ</t>
    </rPh>
    <rPh sb="41" eb="43">
      <t>バアイ</t>
    </rPh>
    <rPh sb="48" eb="50">
      <t>キニュウ</t>
    </rPh>
    <phoneticPr fontId="33"/>
  </si>
  <si>
    <r>
      <t>※　⑦については、</t>
    </r>
    <r>
      <rPr>
        <sz val="11"/>
        <color indexed="10"/>
        <rFont val="ＭＳ Ｐ明朝"/>
        <family val="1"/>
        <charset val="128"/>
      </rPr>
      <t>該当する項目すべてに○を記入し、いずれを選択した場合もその具体的理由を記入してください。</t>
    </r>
    <rPh sb="9" eb="11">
      <t>ガイトウ</t>
    </rPh>
    <rPh sb="13" eb="15">
      <t>コウモク</t>
    </rPh>
    <rPh sb="21" eb="23">
      <t>キニュウ</t>
    </rPh>
    <rPh sb="29" eb="31">
      <t>センタク</t>
    </rPh>
    <rPh sb="33" eb="35">
      <t>バアイ</t>
    </rPh>
    <phoneticPr fontId="33"/>
  </si>
  <si>
    <t>※　⑥については、各団体ＨＰ上で取組内容等が掲載されているＵＲＬを記載してください。</t>
    <rPh sb="9" eb="10">
      <t>カク</t>
    </rPh>
    <rPh sb="10" eb="12">
      <t>ダンタイ</t>
    </rPh>
    <rPh sb="14" eb="15">
      <t>ジョウ</t>
    </rPh>
    <rPh sb="16" eb="18">
      <t>トリクミ</t>
    </rPh>
    <rPh sb="18" eb="20">
      <t>ナイヨウ</t>
    </rPh>
    <rPh sb="20" eb="21">
      <t>トウ</t>
    </rPh>
    <rPh sb="22" eb="24">
      <t>ケイサイ</t>
    </rPh>
    <rPh sb="33" eb="35">
      <t>キサイ</t>
    </rPh>
    <phoneticPr fontId="33"/>
  </si>
  <si>
    <t>※　⑤については、当該取組に汎用性がある場合に、その説明を記入してください。</t>
    <rPh sb="14" eb="16">
      <t>ハンヨウ</t>
    </rPh>
    <phoneticPr fontId="33"/>
  </si>
  <si>
    <t>※　④-２については、取組の実施により得られた住民サービスが向上した効果を可能な限り数値（アンケート調査結果等）を含めて記載してください。</t>
    <rPh sb="11" eb="13">
      <t>トリクミ</t>
    </rPh>
    <rPh sb="14" eb="16">
      <t>ジッシ</t>
    </rPh>
    <rPh sb="19" eb="20">
      <t>エ</t>
    </rPh>
    <rPh sb="23" eb="25">
      <t>ジュウミン</t>
    </rPh>
    <rPh sb="30" eb="32">
      <t>コウジョウ</t>
    </rPh>
    <rPh sb="34" eb="36">
      <t>コウカ</t>
    </rPh>
    <rPh sb="37" eb="39">
      <t>カノウ</t>
    </rPh>
    <rPh sb="40" eb="41">
      <t>カギ</t>
    </rPh>
    <rPh sb="42" eb="44">
      <t>スウチ</t>
    </rPh>
    <rPh sb="50" eb="52">
      <t>チョウサ</t>
    </rPh>
    <rPh sb="52" eb="54">
      <t>ケッカ</t>
    </rPh>
    <rPh sb="54" eb="55">
      <t>トウ</t>
    </rPh>
    <rPh sb="57" eb="58">
      <t>フク</t>
    </rPh>
    <rPh sb="60" eb="62">
      <t>キサイ</t>
    </rPh>
    <phoneticPr fontId="33"/>
  </si>
  <si>
    <t>※　④-１については、取組の実施により得られた金額・人的な効果を可能な限り数値（削減額、削減人員、利用人数等）を含めて記載してください。</t>
    <rPh sb="23" eb="25">
      <t>キンガク</t>
    </rPh>
    <rPh sb="26" eb="27">
      <t>ヒト</t>
    </rPh>
    <rPh sb="27" eb="28">
      <t>テキ</t>
    </rPh>
    <rPh sb="29" eb="31">
      <t>コウカ</t>
    </rPh>
    <rPh sb="32" eb="34">
      <t>カノウ</t>
    </rPh>
    <rPh sb="35" eb="36">
      <t>カギ</t>
    </rPh>
    <rPh sb="49" eb="51">
      <t>リヨウ</t>
    </rPh>
    <rPh sb="51" eb="53">
      <t>ニンズウ</t>
    </rPh>
    <rPh sb="56" eb="57">
      <t>フク</t>
    </rPh>
    <phoneticPr fontId="33"/>
  </si>
  <si>
    <t>※　③については、当該取組に先進性がある場合に、その説明を記入してください。</t>
    <rPh sb="9" eb="11">
      <t>トウガイ</t>
    </rPh>
    <rPh sb="11" eb="13">
      <t>トリクミ</t>
    </rPh>
    <rPh sb="14" eb="17">
      <t>センシンセイ</t>
    </rPh>
    <rPh sb="20" eb="22">
      <t>バアイ</t>
    </rPh>
    <rPh sb="26" eb="28">
      <t>セツメイ</t>
    </rPh>
    <rPh sb="29" eb="31">
      <t>キニュウ</t>
    </rPh>
    <phoneticPr fontId="33"/>
  </si>
  <si>
    <t>※　②については、取組の具体的な実施内容を具体的に記載してください。</t>
    <rPh sb="21" eb="24">
      <t>グタイテキ</t>
    </rPh>
    <phoneticPr fontId="33"/>
  </si>
  <si>
    <t>※　①-２については、調査票③の問１３で記載した「主な取組の名称」を記入してください。</t>
    <rPh sb="11" eb="14">
      <t>チョウサヒョウ</t>
    </rPh>
    <rPh sb="16" eb="17">
      <t>トイ</t>
    </rPh>
    <rPh sb="20" eb="22">
      <t>キサイ</t>
    </rPh>
    <rPh sb="25" eb="26">
      <t>オモ</t>
    </rPh>
    <rPh sb="27" eb="29">
      <t>トリクミ</t>
    </rPh>
    <rPh sb="30" eb="32">
      <t>メイショウ</t>
    </rPh>
    <rPh sb="34" eb="36">
      <t>キニュウ</t>
    </rPh>
    <phoneticPr fontId="33"/>
  </si>
  <si>
    <r>
      <t>※　①-１については、選定事例が該当する取組項目</t>
    </r>
    <r>
      <rPr>
        <sz val="11"/>
        <color indexed="10"/>
        <rFont val="ＭＳ Ｐ明朝"/>
        <family val="1"/>
        <charset val="128"/>
      </rPr>
      <t>すべて</t>
    </r>
    <r>
      <rPr>
        <sz val="11"/>
        <rFont val="ＭＳ Ｐ明朝"/>
        <family val="1"/>
        <charset val="128"/>
      </rPr>
      <t>に○を記入してください（</t>
    </r>
    <r>
      <rPr>
        <sz val="11"/>
        <color indexed="10"/>
        <rFont val="ＭＳ Ｐ明朝"/>
        <family val="1"/>
        <charset val="128"/>
      </rPr>
      <t>調査票③問13の回答と齟齬のないよう、ご注意ください</t>
    </r>
    <r>
      <rPr>
        <sz val="11"/>
        <rFont val="ＭＳ Ｐ明朝"/>
        <family val="1"/>
        <charset val="128"/>
      </rPr>
      <t>）。</t>
    </r>
    <rPh sb="11" eb="13">
      <t>センテイ</t>
    </rPh>
    <rPh sb="13" eb="15">
      <t>ジレイ</t>
    </rPh>
    <rPh sb="16" eb="18">
      <t>ガイトウ</t>
    </rPh>
    <rPh sb="20" eb="22">
      <t>トリクミ</t>
    </rPh>
    <rPh sb="22" eb="24">
      <t>コウモク</t>
    </rPh>
    <rPh sb="30" eb="32">
      <t>キニュウ</t>
    </rPh>
    <rPh sb="39" eb="42">
      <t>チョウサヒョウ</t>
    </rPh>
    <rPh sb="43" eb="44">
      <t>トイ</t>
    </rPh>
    <rPh sb="47" eb="49">
      <t>カイトウ</t>
    </rPh>
    <rPh sb="50" eb="52">
      <t>ソゴ</t>
    </rPh>
    <rPh sb="59" eb="61">
      <t>チュウイ</t>
    </rPh>
    <phoneticPr fontId="33"/>
  </si>
  <si>
    <t>※　１つの事例に対し、１つの行を使用してください。複数の事例を記載されるときは、行を挿入してください。</t>
    <rPh sb="5" eb="7">
      <t>ジレイ</t>
    </rPh>
    <rPh sb="8" eb="9">
      <t>タイ</t>
    </rPh>
    <rPh sb="14" eb="15">
      <t>ギョウ</t>
    </rPh>
    <rPh sb="16" eb="18">
      <t>シヨウ</t>
    </rPh>
    <rPh sb="25" eb="27">
      <t>フクスウ</t>
    </rPh>
    <rPh sb="28" eb="30">
      <t>ジレイ</t>
    </rPh>
    <rPh sb="31" eb="33">
      <t>キサイ</t>
    </rPh>
    <rPh sb="40" eb="41">
      <t>ギョウ</t>
    </rPh>
    <rPh sb="42" eb="44">
      <t>ソウニュウ</t>
    </rPh>
    <phoneticPr fontId="33"/>
  </si>
  <si>
    <t>※　行数に応じ、記載枠の高さ、幅は適宜変更していただいて結構です。セルの結合はしないでください。</t>
    <rPh sb="15" eb="16">
      <t>ハバ</t>
    </rPh>
    <rPh sb="36" eb="38">
      <t>ケツゴウ</t>
    </rPh>
    <phoneticPr fontId="33"/>
  </si>
  <si>
    <t>環境工場における省エネの取組や焼却炉の運転など組織的運用による歳出の抑制に加え、歳入を得る取組である。</t>
  </si>
  <si>
    <t>https://www.city.kumamoto.jp/hpKiji/pub/detail.aspx?c_id=5&amp;id=731&amp;class_set_id=2&amp;class_id=1839</t>
  </si>
  <si>
    <t>(売電売上実績）
　平成25年度：6.4億円
　平成26年度：8.5億円
　平成27年度：7.9億円
　平成28年度：4.6億円
（買電削減実績）
　平成25年度：4.4千万円
　平成26年度：2.4千万円
　平成27年度：3.1千万円
　平成28年度：1.6千万円
なお、西部環境工場は民間委託したため、平成28年度実績は東部環境工場のみとなる。</t>
    <rPh sb="1" eb="2">
      <t>バイ</t>
    </rPh>
    <rPh sb="2" eb="3">
      <t>デン</t>
    </rPh>
    <rPh sb="3" eb="5">
      <t>ウリアゲ</t>
    </rPh>
    <rPh sb="5" eb="7">
      <t>ジッセキ</t>
    </rPh>
    <rPh sb="52" eb="54">
      <t>ヘイセイ</t>
    </rPh>
    <rPh sb="56" eb="58">
      <t>ネンド</t>
    </rPh>
    <rPh sb="62" eb="64">
      <t>オクエン</t>
    </rPh>
    <rPh sb="66" eb="67">
      <t>カ</t>
    </rPh>
    <rPh sb="67" eb="68">
      <t>デン</t>
    </rPh>
    <rPh sb="68" eb="70">
      <t>サクゲン</t>
    </rPh>
    <rPh sb="70" eb="72">
      <t>ジッセキ</t>
    </rPh>
    <rPh sb="75" eb="77">
      <t>ヘイセイ</t>
    </rPh>
    <rPh sb="120" eb="122">
      <t>ヘイセイ</t>
    </rPh>
    <rPh sb="124" eb="126">
      <t>ネンド</t>
    </rPh>
    <rPh sb="130" eb="133">
      <t>センマンエン</t>
    </rPh>
    <rPh sb="137" eb="139">
      <t>セイブ</t>
    </rPh>
    <rPh sb="139" eb="141">
      <t>カンキョウ</t>
    </rPh>
    <rPh sb="141" eb="143">
      <t>コウジョウ</t>
    </rPh>
    <rPh sb="144" eb="146">
      <t>ミンカン</t>
    </rPh>
    <rPh sb="146" eb="148">
      <t>イタク</t>
    </rPh>
    <rPh sb="153" eb="155">
      <t>ヘイセイ</t>
    </rPh>
    <rPh sb="157" eb="159">
      <t>ネンド</t>
    </rPh>
    <rPh sb="159" eb="161">
      <t>ジッセキ</t>
    </rPh>
    <rPh sb="162" eb="164">
      <t>トウブ</t>
    </rPh>
    <rPh sb="164" eb="166">
      <t>カンキョウ</t>
    </rPh>
    <rPh sb="166" eb="168">
      <t>コウジョウ</t>
    </rPh>
    <phoneticPr fontId="33"/>
  </si>
  <si>
    <t>東部・西部環境工場において、発電量を増やし、使用電力を減らす対策を講じたもの。
売電について、省エネによる売電電力の増加、焼却炉の安定運定を図り、平成25年度から発電余剰電力売却の一般競争入札を実施。また、買電についても、電力需要ピーク時間帯の一部プラント機器の停止、安定運転継続による緊急受電回数の削減など焼却施設の安定運転に努めるとともに、平成26年度から一般競争入札を実施。</t>
  </si>
  <si>
    <t>環境工場における経済的運転管理手法の見直し</t>
  </si>
  <si>
    <t>熊本市</t>
    <rPh sb="0" eb="2">
      <t>クマモト</t>
    </rPh>
    <rPh sb="2" eb="3">
      <t>シ</t>
    </rPh>
    <phoneticPr fontId="33"/>
  </si>
  <si>
    <t>熊本県</t>
    <rPh sb="0" eb="3">
      <t>クマモトケン</t>
    </rPh>
    <phoneticPr fontId="33"/>
  </si>
  <si>
    <t>福岡市及び周辺の16市町で構成する福岡都市圏の７消防本部が連携して行う取組である。</t>
    <rPh sb="0" eb="3">
      <t>フクオカシ</t>
    </rPh>
    <rPh sb="3" eb="4">
      <t>オヨ</t>
    </rPh>
    <rPh sb="5" eb="7">
      <t>シュウヘン</t>
    </rPh>
    <rPh sb="10" eb="12">
      <t>シチョウ</t>
    </rPh>
    <rPh sb="13" eb="15">
      <t>コウセイ</t>
    </rPh>
    <rPh sb="17" eb="19">
      <t>フクオカ</t>
    </rPh>
    <rPh sb="19" eb="22">
      <t>トシケン</t>
    </rPh>
    <rPh sb="24" eb="26">
      <t>ショウボウ</t>
    </rPh>
    <rPh sb="26" eb="28">
      <t>ホンブ</t>
    </rPh>
    <rPh sb="29" eb="31">
      <t>レンケイ</t>
    </rPh>
    <rPh sb="33" eb="34">
      <t>オコナ</t>
    </rPh>
    <rPh sb="35" eb="37">
      <t>トリク</t>
    </rPh>
    <phoneticPr fontId="33"/>
  </si>
  <si>
    <t>近隣市町と共同で行う取組であり，事務の効率化が図られるとともに，市民サービスの向上につながる取組である。</t>
    <rPh sb="0" eb="2">
      <t>キンリン</t>
    </rPh>
    <rPh sb="2" eb="4">
      <t>シチョウ</t>
    </rPh>
    <rPh sb="5" eb="7">
      <t>キョウドウ</t>
    </rPh>
    <rPh sb="8" eb="9">
      <t>オコナ</t>
    </rPh>
    <rPh sb="10" eb="12">
      <t>トリク</t>
    </rPh>
    <rPh sb="16" eb="18">
      <t>ジム</t>
    </rPh>
    <rPh sb="19" eb="22">
      <t>コウリツカ</t>
    </rPh>
    <rPh sb="23" eb="24">
      <t>ハカ</t>
    </rPh>
    <rPh sb="32" eb="34">
      <t>シミン</t>
    </rPh>
    <rPh sb="39" eb="41">
      <t>コウジョウ</t>
    </rPh>
    <rPh sb="46" eb="48">
      <t>トリクミ</t>
    </rPh>
    <phoneticPr fontId="33"/>
  </si>
  <si>
    <t>他都市においても実施可能であり，効果的・効率的な消防指令業務の実施に資するものである。</t>
    <rPh sb="0" eb="3">
      <t>タトシ</t>
    </rPh>
    <rPh sb="8" eb="10">
      <t>ジッシ</t>
    </rPh>
    <rPh sb="10" eb="12">
      <t>カノウ</t>
    </rPh>
    <rPh sb="16" eb="19">
      <t>コウカテキ</t>
    </rPh>
    <rPh sb="20" eb="23">
      <t>コウリツテキ</t>
    </rPh>
    <rPh sb="24" eb="26">
      <t>ショウボウ</t>
    </rPh>
    <rPh sb="26" eb="28">
      <t>シレイ</t>
    </rPh>
    <rPh sb="28" eb="30">
      <t>ギョウム</t>
    </rPh>
    <rPh sb="31" eb="33">
      <t>ジッシ</t>
    </rPh>
    <rPh sb="34" eb="35">
      <t>シ</t>
    </rPh>
    <phoneticPr fontId="33"/>
  </si>
  <si>
    <t>大規模災害時における都市圏内の早期の情報把握や，迅速かつ効率的な部隊運用が可能となる。
また，119番通報集中時の受信・処理能力が向上する。</t>
    <rPh sb="0" eb="3">
      <t>ダイキボ</t>
    </rPh>
    <rPh sb="3" eb="5">
      <t>サイガイ</t>
    </rPh>
    <rPh sb="5" eb="6">
      <t>ジ</t>
    </rPh>
    <rPh sb="10" eb="13">
      <t>トシケン</t>
    </rPh>
    <rPh sb="13" eb="14">
      <t>ナイ</t>
    </rPh>
    <rPh sb="15" eb="17">
      <t>ソウキ</t>
    </rPh>
    <rPh sb="18" eb="20">
      <t>ジョウホウ</t>
    </rPh>
    <rPh sb="20" eb="22">
      <t>ハアク</t>
    </rPh>
    <rPh sb="24" eb="26">
      <t>ジンソク</t>
    </rPh>
    <rPh sb="28" eb="31">
      <t>コウリツテキ</t>
    </rPh>
    <rPh sb="32" eb="34">
      <t>ブタイ</t>
    </rPh>
    <rPh sb="34" eb="36">
      <t>ウンヨウ</t>
    </rPh>
    <rPh sb="37" eb="39">
      <t>カノウ</t>
    </rPh>
    <rPh sb="50" eb="51">
      <t>バン</t>
    </rPh>
    <rPh sb="51" eb="53">
      <t>ツウホウ</t>
    </rPh>
    <rPh sb="53" eb="55">
      <t>シュウチュウ</t>
    </rPh>
    <rPh sb="55" eb="56">
      <t>ジ</t>
    </rPh>
    <rPh sb="57" eb="59">
      <t>ジュシン</t>
    </rPh>
    <rPh sb="60" eb="62">
      <t>ショリ</t>
    </rPh>
    <rPh sb="62" eb="64">
      <t>ノウリョク</t>
    </rPh>
    <rPh sb="65" eb="67">
      <t>コウジョウ</t>
    </rPh>
    <phoneticPr fontId="33"/>
  </si>
  <si>
    <t>指令センター配置の人員の効率化により，現場要員の増強等が可能となる。
また，システムの構築を一本化することによる施設整備費の効率化が可能となる。</t>
    <rPh sb="26" eb="27">
      <t>トウ</t>
    </rPh>
    <rPh sb="43" eb="45">
      <t>コウチク</t>
    </rPh>
    <rPh sb="46" eb="48">
      <t>イッポン</t>
    </rPh>
    <rPh sb="48" eb="49">
      <t>カ</t>
    </rPh>
    <rPh sb="56" eb="58">
      <t>シセツ</t>
    </rPh>
    <rPh sb="58" eb="61">
      <t>セイビヒ</t>
    </rPh>
    <rPh sb="62" eb="65">
      <t>コウリツカ</t>
    </rPh>
    <rPh sb="66" eb="68">
      <t>カノウ</t>
    </rPh>
    <phoneticPr fontId="33"/>
  </si>
  <si>
    <t>この取組は，全国において進められているが，政令市を含めたものは，千葉市に次いで２番目で，地方自治法に基づく事務委託方式では，政令市初である。</t>
    <rPh sb="2" eb="4">
      <t>トリクミ</t>
    </rPh>
    <rPh sb="6" eb="8">
      <t>ゼンコク</t>
    </rPh>
    <rPh sb="12" eb="13">
      <t>スス</t>
    </rPh>
    <rPh sb="21" eb="24">
      <t>セイレイシ</t>
    </rPh>
    <rPh sb="25" eb="26">
      <t>フク</t>
    </rPh>
    <rPh sb="32" eb="34">
      <t>チバ</t>
    </rPh>
    <rPh sb="34" eb="35">
      <t>シ</t>
    </rPh>
    <rPh sb="36" eb="37">
      <t>ツ</t>
    </rPh>
    <rPh sb="40" eb="42">
      <t>バンメ</t>
    </rPh>
    <rPh sb="44" eb="46">
      <t>チホウ</t>
    </rPh>
    <rPh sb="46" eb="48">
      <t>ジチ</t>
    </rPh>
    <rPh sb="48" eb="49">
      <t>ホウ</t>
    </rPh>
    <rPh sb="50" eb="51">
      <t>モト</t>
    </rPh>
    <rPh sb="53" eb="55">
      <t>ジム</t>
    </rPh>
    <rPh sb="55" eb="57">
      <t>イタク</t>
    </rPh>
    <rPh sb="57" eb="59">
      <t>ホウシキ</t>
    </rPh>
    <rPh sb="62" eb="65">
      <t>セイレイシ</t>
    </rPh>
    <rPh sb="65" eb="66">
      <t>ハツ</t>
    </rPh>
    <phoneticPr fontId="33"/>
  </si>
  <si>
    <t>平成29年度から福岡都市圏の全体の事業として，効果的・効率的な指令業務に取り組むため，福岡都市圏の消防本部が行っている消防通信指令業務（119番受信，出動指令等）を福岡市が受託し，福岡市消防局の本部庁舎に共同指令センターを整備する。</t>
    <rPh sb="95" eb="96">
      <t>キョク</t>
    </rPh>
    <phoneticPr fontId="33"/>
  </si>
  <si>
    <t>福岡都市圏消防通信指令業務の共同運用</t>
  </si>
  <si>
    <t>福岡市</t>
    <rPh sb="0" eb="3">
      <t>フクオカシ</t>
    </rPh>
    <phoneticPr fontId="33"/>
  </si>
  <si>
    <t>福岡県</t>
    <rPh sb="0" eb="2">
      <t>フクオカ</t>
    </rPh>
    <rPh sb="2" eb="3">
      <t>ケン</t>
    </rPh>
    <phoneticPr fontId="33"/>
  </si>
  <si>
    <t>多くの自治体が公共施設の保有量の抑制に取り組んでおり、他の政令市と比べて最も保有量が多い本市の取り組みが他の自治体にとっても参考となり得るため。</t>
  </si>
  <si>
    <t>http://www.city.kitakyushu.lg.jp/shisei/menu05_00239.html</t>
  </si>
  <si>
    <t>公共施設マネジメントの取組みは多くの自治体共通の課題であり、他の自治体にとっても参考となり得るため。</t>
  </si>
  <si>
    <t>公共施設マネジメント実行計画に基づき、施設の廃止や集約、複合化や多機能化、更新時の規模の見直し等、様々な取組みを進めることで、40年後の施設保有量は約24.2％削減する見込みとなる。その結果、今後40年間に必要と見込まれる更新・改修費用の試算は、年平均で約179億円で、現在と同水準になる見込み。</t>
  </si>
  <si>
    <t>公共施設に関する将来的な財政負担を軽減するとともに、真に必要な公共施設を安全に保有し続けることができる運営体制を確立するため、平成28年2月に「北九州市公共施設マネジメント実行計画」を策定し、公共施設マネジメントの取組みを進めている。</t>
  </si>
  <si>
    <t>公共施設マネジント</t>
  </si>
  <si>
    <t>福岡県</t>
    <rPh sb="0" eb="3">
      <t>フクオカケン</t>
    </rPh>
    <phoneticPr fontId="50"/>
  </si>
  <si>
    <t>③～⑤の説明のとおり。</t>
    <rPh sb="4" eb="6">
      <t>セツメイ</t>
    </rPh>
    <phoneticPr fontId="50"/>
  </si>
  <si>
    <t>http://www.city.hiroshima.lg.jp/www/contents/1335143348680/index.html</t>
  </si>
  <si>
    <t>当該事業は、まちづくりを所管する部署であれば導入可能と思われる。</t>
    <rPh sb="12" eb="14">
      <t>ショカン</t>
    </rPh>
    <phoneticPr fontId="50"/>
  </si>
  <si>
    <t>各区役所では住民との対話を踏まえて施策の方向性を決定し、また住民の自発的な活動を支援する事業であるため、住民のニーズに対応したまちづくり活動を広げていくことができる。制度創設前の区でのまちづくり事業数は６８事業、住民自身が企画するまちづくり活動に係る補助金の採択事業数は４８事業だったが、平成２４年度に本制度を創設して以降、平成２８年度末時点で区でのまちづくり事業数は８６事業、補助金の採択事業数９０事業に増加した。</t>
    <rPh sb="83" eb="85">
      <t>セイド</t>
    </rPh>
    <rPh sb="85" eb="87">
      <t>ソウセツ</t>
    </rPh>
    <rPh sb="87" eb="88">
      <t>マエ</t>
    </rPh>
    <rPh sb="89" eb="90">
      <t>ク</t>
    </rPh>
    <rPh sb="97" eb="99">
      <t>ジギョウ</t>
    </rPh>
    <rPh sb="99" eb="100">
      <t>スウ</t>
    </rPh>
    <rPh sb="103" eb="105">
      <t>ジギョウ</t>
    </rPh>
    <rPh sb="106" eb="108">
      <t>ジュウミン</t>
    </rPh>
    <rPh sb="108" eb="110">
      <t>ジシン</t>
    </rPh>
    <rPh sb="111" eb="113">
      <t>キカク</t>
    </rPh>
    <rPh sb="120" eb="122">
      <t>カツドウ</t>
    </rPh>
    <rPh sb="123" eb="124">
      <t>カカ</t>
    </rPh>
    <rPh sb="125" eb="128">
      <t>ホジョキン</t>
    </rPh>
    <rPh sb="129" eb="131">
      <t>サイタク</t>
    </rPh>
    <rPh sb="131" eb="133">
      <t>ジギョウ</t>
    </rPh>
    <rPh sb="133" eb="134">
      <t>スウ</t>
    </rPh>
    <rPh sb="137" eb="139">
      <t>ジギョウ</t>
    </rPh>
    <rPh sb="144" eb="146">
      <t>ヘイセイ</t>
    </rPh>
    <rPh sb="148" eb="150">
      <t>ネンド</t>
    </rPh>
    <rPh sb="151" eb="152">
      <t>ホン</t>
    </rPh>
    <rPh sb="152" eb="154">
      <t>セイド</t>
    </rPh>
    <rPh sb="155" eb="157">
      <t>ソウセツ</t>
    </rPh>
    <rPh sb="159" eb="161">
      <t>イコウ</t>
    </rPh>
    <rPh sb="162" eb="164">
      <t>ヘイセイ</t>
    </rPh>
    <rPh sb="166" eb="168">
      <t>ネンド</t>
    </rPh>
    <rPh sb="168" eb="169">
      <t>スエ</t>
    </rPh>
    <rPh sb="169" eb="171">
      <t>ジテン</t>
    </rPh>
    <rPh sb="172" eb="173">
      <t>ク</t>
    </rPh>
    <rPh sb="180" eb="182">
      <t>ジギョウ</t>
    </rPh>
    <rPh sb="182" eb="183">
      <t>スウ</t>
    </rPh>
    <rPh sb="186" eb="188">
      <t>ジギョウ</t>
    </rPh>
    <rPh sb="189" eb="192">
      <t>ホジョキン</t>
    </rPh>
    <rPh sb="193" eb="195">
      <t>サイタク</t>
    </rPh>
    <rPh sb="195" eb="197">
      <t>ジギョウ</t>
    </rPh>
    <rPh sb="197" eb="198">
      <t>スウ</t>
    </rPh>
    <rPh sb="200" eb="202">
      <t>ジギョウ</t>
    </rPh>
    <rPh sb="203" eb="205">
      <t>ゾウカ</t>
    </rPh>
    <phoneticPr fontId="50"/>
  </si>
  <si>
    <t>住民の主体的、継続的な活動に対し、行政の支援を必要としなくとも自立して継続できるよう支援していくことで、長期的には、行政の経費は削減されると考えている。</t>
    <rPh sb="52" eb="55">
      <t>チョウキテキ</t>
    </rPh>
    <rPh sb="70" eb="71">
      <t>カンガ</t>
    </rPh>
    <phoneticPr fontId="50"/>
  </si>
  <si>
    <t>各区役所は、住民との対話等を踏まえて区のあるべき姿を実現するための施策の方向性を決定し、この方向性に基づき長期的な展望のもと推進事業として支援するまちづくり活動を選定することができる。事業の推進に当たり区役所に大きな権限が付与されており、各区合計予算1億円もの規模で実施する事例は県内では初の取組である。</t>
  </si>
  <si>
    <t>区役所が、区長と住民との対話等を踏まえ、住民との連携・協働の下、企画・立案力を十分発揮し、地域の魅力向上に資する住民の主体的かつ継続的な活動を効果的に支援することによって、地域特性を生かした個性豊かで魅力と活力のあるまちづくりを推進することを目的として、地域団体等への事業の委託や補助金の交付等によりまちづくりを推進する。</t>
  </si>
  <si>
    <t>区の魅力と活力向上推進事業</t>
    <rPh sb="0" eb="1">
      <t>ク</t>
    </rPh>
    <rPh sb="2" eb="4">
      <t>ミリョク</t>
    </rPh>
    <rPh sb="5" eb="7">
      <t>カツリョク</t>
    </rPh>
    <rPh sb="7" eb="9">
      <t>コウジョウ</t>
    </rPh>
    <rPh sb="9" eb="11">
      <t>スイシン</t>
    </rPh>
    <rPh sb="11" eb="13">
      <t>ジギョウ</t>
    </rPh>
    <phoneticPr fontId="50"/>
  </si>
  <si>
    <t>広島県</t>
    <rPh sb="0" eb="3">
      <t>ヒロシマケン</t>
    </rPh>
    <phoneticPr fontId="50"/>
  </si>
  <si>
    <r>
      <t>本市事務事業を全庁的に一定の方針（①-</t>
    </r>
    <r>
      <rPr>
        <sz val="11"/>
        <color theme="1"/>
        <rFont val="ＭＳ Ｐゴシック"/>
        <family val="2"/>
        <charset val="128"/>
        <scheme val="minor"/>
      </rPr>
      <t>1において選択した取組項目）のもとで見直す作業であり、本市の行財政改革の取組の基礎となるものであるため。</t>
    </r>
    <rPh sb="0" eb="1">
      <t>ホン</t>
    </rPh>
    <rPh sb="1" eb="2">
      <t>シ</t>
    </rPh>
    <rPh sb="2" eb="4">
      <t>ジム</t>
    </rPh>
    <rPh sb="4" eb="6">
      <t>ジギョウ</t>
    </rPh>
    <rPh sb="7" eb="10">
      <t>ゼンチョウテキ</t>
    </rPh>
    <rPh sb="11" eb="13">
      <t>イッテイ</t>
    </rPh>
    <rPh sb="14" eb="16">
      <t>ホウシン</t>
    </rPh>
    <rPh sb="24" eb="26">
      <t>センタク</t>
    </rPh>
    <rPh sb="28" eb="30">
      <t>トリクミ</t>
    </rPh>
    <rPh sb="30" eb="32">
      <t>コウモク</t>
    </rPh>
    <rPh sb="37" eb="39">
      <t>ミナオ</t>
    </rPh>
    <rPh sb="40" eb="42">
      <t>サギョウ</t>
    </rPh>
    <rPh sb="46" eb="47">
      <t>ホン</t>
    </rPh>
    <rPh sb="47" eb="48">
      <t>シ</t>
    </rPh>
    <rPh sb="49" eb="52">
      <t>ギョウザイセイ</t>
    </rPh>
    <rPh sb="52" eb="54">
      <t>カイカク</t>
    </rPh>
    <rPh sb="55" eb="57">
      <t>トリクミ</t>
    </rPh>
    <rPh sb="58" eb="60">
      <t>キソ</t>
    </rPh>
    <phoneticPr fontId="50"/>
  </si>
  <si>
    <t>http://www.city.okayama.jp/contents/000284305.pdf</t>
  </si>
  <si>
    <t>コスト意識の徹底や事業手法の工夫など、各部局、各職員の意識づけの機会となっており、行政改革推進のための基礎的なツールとして定着している。</t>
    <rPh sb="3" eb="5">
      <t>イシキ</t>
    </rPh>
    <rPh sb="6" eb="8">
      <t>テッテイ</t>
    </rPh>
    <rPh sb="9" eb="11">
      <t>ジギョウ</t>
    </rPh>
    <rPh sb="11" eb="13">
      <t>シュホウ</t>
    </rPh>
    <rPh sb="14" eb="16">
      <t>クフウ</t>
    </rPh>
    <rPh sb="19" eb="22">
      <t>カクブキョク</t>
    </rPh>
    <rPh sb="23" eb="26">
      <t>カクショクイン</t>
    </rPh>
    <rPh sb="27" eb="29">
      <t>イシキ</t>
    </rPh>
    <rPh sb="32" eb="34">
      <t>キカイ</t>
    </rPh>
    <rPh sb="41" eb="43">
      <t>ギョウセイ</t>
    </rPh>
    <rPh sb="43" eb="45">
      <t>カイカク</t>
    </rPh>
    <rPh sb="45" eb="47">
      <t>スイシン</t>
    </rPh>
    <rPh sb="51" eb="54">
      <t>キソテキ</t>
    </rPh>
    <rPh sb="61" eb="63">
      <t>テイチャク</t>
    </rPh>
    <phoneticPr fontId="50"/>
  </si>
  <si>
    <t>毎年次の予算編成作業に先駆けて、改革の基本方針や重要取組事項を発出し、各部局で共有したうえで、事業主体、手法、経費等、事業の見直しを行い、その結果については議会へ報告するとともに市HPで公開している。（経費削減効果については、行革インセンティブとしてシーリング外とするなど、取組の促進を図っている。）</t>
    <rPh sb="0" eb="2">
      <t>マイネン</t>
    </rPh>
    <rPh sb="2" eb="3">
      <t>ジ</t>
    </rPh>
    <rPh sb="4" eb="6">
      <t>ヨサン</t>
    </rPh>
    <rPh sb="6" eb="8">
      <t>ヘンセイ</t>
    </rPh>
    <rPh sb="8" eb="10">
      <t>サギョウ</t>
    </rPh>
    <rPh sb="11" eb="13">
      <t>サキガ</t>
    </rPh>
    <rPh sb="16" eb="18">
      <t>カイカク</t>
    </rPh>
    <rPh sb="19" eb="21">
      <t>キホン</t>
    </rPh>
    <rPh sb="21" eb="23">
      <t>ホウシン</t>
    </rPh>
    <rPh sb="24" eb="26">
      <t>ジュウヨウ</t>
    </rPh>
    <rPh sb="26" eb="28">
      <t>トリクミ</t>
    </rPh>
    <rPh sb="28" eb="30">
      <t>ジコウ</t>
    </rPh>
    <rPh sb="31" eb="33">
      <t>ハッシュツ</t>
    </rPh>
    <rPh sb="35" eb="38">
      <t>カクブキョク</t>
    </rPh>
    <rPh sb="39" eb="41">
      <t>キョウユウ</t>
    </rPh>
    <rPh sb="47" eb="49">
      <t>ジギョウ</t>
    </rPh>
    <rPh sb="49" eb="51">
      <t>シュタイ</t>
    </rPh>
    <rPh sb="52" eb="54">
      <t>シュホウ</t>
    </rPh>
    <rPh sb="55" eb="57">
      <t>ケイヒ</t>
    </rPh>
    <rPh sb="57" eb="58">
      <t>トウ</t>
    </rPh>
    <rPh sb="59" eb="61">
      <t>ジギョウ</t>
    </rPh>
    <rPh sb="62" eb="64">
      <t>ミナオ</t>
    </rPh>
    <rPh sb="66" eb="67">
      <t>オコナ</t>
    </rPh>
    <rPh sb="71" eb="73">
      <t>ケッカ</t>
    </rPh>
    <rPh sb="78" eb="80">
      <t>ギカイ</t>
    </rPh>
    <rPh sb="81" eb="83">
      <t>ホウコク</t>
    </rPh>
    <rPh sb="89" eb="90">
      <t>シ</t>
    </rPh>
    <rPh sb="93" eb="95">
      <t>コウカイ</t>
    </rPh>
    <rPh sb="101" eb="103">
      <t>ケイヒ</t>
    </rPh>
    <rPh sb="103" eb="105">
      <t>サクゲン</t>
    </rPh>
    <rPh sb="105" eb="107">
      <t>コウカ</t>
    </rPh>
    <rPh sb="113" eb="115">
      <t>ギョウカク</t>
    </rPh>
    <rPh sb="130" eb="131">
      <t>ガイ</t>
    </rPh>
    <rPh sb="137" eb="139">
      <t>トリクミ</t>
    </rPh>
    <rPh sb="140" eb="142">
      <t>ソクシン</t>
    </rPh>
    <rPh sb="143" eb="144">
      <t>ハカ</t>
    </rPh>
    <phoneticPr fontId="50"/>
  </si>
  <si>
    <t>「事務事業チェック」の実施</t>
    <rPh sb="1" eb="3">
      <t>ジム</t>
    </rPh>
    <rPh sb="3" eb="5">
      <t>ジギョウ</t>
    </rPh>
    <rPh sb="11" eb="13">
      <t>ジッシ</t>
    </rPh>
    <phoneticPr fontId="50"/>
  </si>
  <si>
    <t>岡山市</t>
    <rPh sb="0" eb="3">
      <t>オカヤマシ</t>
    </rPh>
    <phoneticPr fontId="50"/>
  </si>
  <si>
    <t>岡山県</t>
    <rPh sb="0" eb="3">
      <t>オカヤマケン</t>
    </rPh>
    <phoneticPr fontId="50"/>
  </si>
  <si>
    <t>―</t>
  </si>
  <si>
    <t>把握していない</t>
    <rPh sb="0" eb="2">
      <t>ハアク</t>
    </rPh>
    <phoneticPr fontId="50"/>
  </si>
  <si>
    <t>先進性、費用対効果、サービス向上、汎用性が期待される取組であるため</t>
    <rPh sb="0" eb="2">
      <t>センシン</t>
    </rPh>
    <rPh sb="2" eb="3">
      <t>セイ</t>
    </rPh>
    <rPh sb="4" eb="6">
      <t>ヒヨウ</t>
    </rPh>
    <rPh sb="6" eb="7">
      <t>タイ</t>
    </rPh>
    <rPh sb="7" eb="9">
      <t>コウカ</t>
    </rPh>
    <rPh sb="14" eb="16">
      <t>コウジョウ</t>
    </rPh>
    <rPh sb="17" eb="20">
      <t>ハンヨウセイ</t>
    </rPh>
    <rPh sb="21" eb="23">
      <t>キタイ</t>
    </rPh>
    <rPh sb="26" eb="28">
      <t>トリクミ</t>
    </rPh>
    <phoneticPr fontId="50"/>
  </si>
  <si>
    <t>http://www.city.kobe.lg.jp/information/press/2017/05/20170508110901.html</t>
  </si>
  <si>
    <t>・他自治体でも同様のスキームで実施が可能と考えられる</t>
    <rPh sb="1" eb="2">
      <t>タ</t>
    </rPh>
    <rPh sb="2" eb="5">
      <t>ジチタイ</t>
    </rPh>
    <rPh sb="7" eb="9">
      <t>ドウヨウ</t>
    </rPh>
    <rPh sb="15" eb="17">
      <t>ジッシ</t>
    </rPh>
    <rPh sb="18" eb="20">
      <t>カノウ</t>
    </rPh>
    <rPh sb="21" eb="22">
      <t>カンガ</t>
    </rPh>
    <phoneticPr fontId="50"/>
  </si>
  <si>
    <t>(平成29年６月に開設したところであり、効果検証は今後の課題)
・郵送・電子申請の対象拡充により市民が窓口へ行く手間を省き利便性が向上する
・職員の負担軽減や環境整備(左記)により、市民サービスの質向上につながる</t>
    <rPh sb="33" eb="35">
      <t>ユウソウ</t>
    </rPh>
    <rPh sb="36" eb="38">
      <t>デンシ</t>
    </rPh>
    <rPh sb="38" eb="40">
      <t>シンセイ</t>
    </rPh>
    <rPh sb="41" eb="43">
      <t>タイショウ</t>
    </rPh>
    <rPh sb="43" eb="45">
      <t>カクジュウ</t>
    </rPh>
    <rPh sb="65" eb="67">
      <t>コウジョウ</t>
    </rPh>
    <rPh sb="71" eb="73">
      <t>ショクイン</t>
    </rPh>
    <rPh sb="74" eb="76">
      <t>フタン</t>
    </rPh>
    <rPh sb="76" eb="78">
      <t>ケイゲン</t>
    </rPh>
    <rPh sb="79" eb="81">
      <t>カンキョウ</t>
    </rPh>
    <rPh sb="81" eb="83">
      <t>セイビ</t>
    </rPh>
    <rPh sb="84" eb="86">
      <t>サキ</t>
    </rPh>
    <rPh sb="91" eb="93">
      <t>シミン</t>
    </rPh>
    <rPh sb="98" eb="99">
      <t>シツ</t>
    </rPh>
    <rPh sb="99" eb="101">
      <t>コウジョウ</t>
    </rPh>
    <phoneticPr fontId="50"/>
  </si>
  <si>
    <t>(平成29年６月に開設したところであり、効果検証は今後の課題)
・庁内定型業務等の集約による業務効率化により、職員の負担軽減や専門的な業務に注力できる環境の整備につながる</t>
    <rPh sb="1" eb="3">
      <t>ヘイセイ</t>
    </rPh>
    <rPh sb="5" eb="6">
      <t>ネン</t>
    </rPh>
    <rPh sb="7" eb="8">
      <t>ガツ</t>
    </rPh>
    <rPh sb="9" eb="11">
      <t>カイセツ</t>
    </rPh>
    <rPh sb="20" eb="22">
      <t>コウカ</t>
    </rPh>
    <rPh sb="22" eb="24">
      <t>ケンショウ</t>
    </rPh>
    <rPh sb="25" eb="27">
      <t>コンゴ</t>
    </rPh>
    <rPh sb="28" eb="30">
      <t>カダイ</t>
    </rPh>
    <rPh sb="55" eb="57">
      <t>ショクイン</t>
    </rPh>
    <rPh sb="58" eb="60">
      <t>フタン</t>
    </rPh>
    <rPh sb="60" eb="62">
      <t>ケイゲン</t>
    </rPh>
    <rPh sb="63" eb="66">
      <t>センモンテキ</t>
    </rPh>
    <rPh sb="67" eb="69">
      <t>ギョウム</t>
    </rPh>
    <rPh sb="70" eb="72">
      <t>チュウリョク</t>
    </rPh>
    <rPh sb="75" eb="77">
      <t>カンキョウ</t>
    </rPh>
    <rPh sb="78" eb="80">
      <t>セイビ</t>
    </rPh>
    <phoneticPr fontId="50"/>
  </si>
  <si>
    <t>複数課の業務を１か所へ集約し民間委託する取り組みは全国でも珍しい
(他市町村等の取組例を確認していない)</t>
    <rPh sb="0" eb="2">
      <t>フクスウ</t>
    </rPh>
    <rPh sb="2" eb="3">
      <t>カ</t>
    </rPh>
    <rPh sb="4" eb="6">
      <t>ギョウム</t>
    </rPh>
    <rPh sb="9" eb="10">
      <t>ショ</t>
    </rPh>
    <rPh sb="11" eb="13">
      <t>シュウヤク</t>
    </rPh>
    <rPh sb="14" eb="16">
      <t>ミンカン</t>
    </rPh>
    <rPh sb="16" eb="18">
      <t>イタク</t>
    </rPh>
    <rPh sb="20" eb="21">
      <t>ト</t>
    </rPh>
    <rPh sb="22" eb="23">
      <t>ク</t>
    </rPh>
    <rPh sb="25" eb="27">
      <t>ゼンコク</t>
    </rPh>
    <rPh sb="29" eb="30">
      <t>メズラ</t>
    </rPh>
    <rPh sb="34" eb="35">
      <t>タ</t>
    </rPh>
    <rPh sb="35" eb="38">
      <t>シチョウソン</t>
    </rPh>
    <rPh sb="38" eb="39">
      <t>トウ</t>
    </rPh>
    <rPh sb="40" eb="42">
      <t>トリクミ</t>
    </rPh>
    <rPh sb="42" eb="43">
      <t>レイ</t>
    </rPh>
    <rPh sb="44" eb="46">
      <t>カクニン</t>
    </rPh>
    <phoneticPr fontId="50"/>
  </si>
  <si>
    <t>・郵送及び電子申請の対象業務を拡充
・受付や入力作業、電話問い合わせ等の業務を１か所に集約し集中処理する「行政事務センター」を設置、運営を民間事業者へ委託</t>
    <rPh sb="1" eb="3">
      <t>ユウソウ</t>
    </rPh>
    <rPh sb="3" eb="4">
      <t>オヨ</t>
    </rPh>
    <rPh sb="5" eb="7">
      <t>デンシ</t>
    </rPh>
    <rPh sb="7" eb="9">
      <t>シンセイ</t>
    </rPh>
    <rPh sb="10" eb="12">
      <t>タイショウ</t>
    </rPh>
    <rPh sb="12" eb="14">
      <t>ギョウム</t>
    </rPh>
    <rPh sb="15" eb="17">
      <t>カクジュウ</t>
    </rPh>
    <rPh sb="19" eb="21">
      <t>ウケツケ</t>
    </rPh>
    <rPh sb="22" eb="24">
      <t>ニュウリョク</t>
    </rPh>
    <rPh sb="24" eb="26">
      <t>サギョウ</t>
    </rPh>
    <rPh sb="27" eb="29">
      <t>デンワ</t>
    </rPh>
    <rPh sb="29" eb="30">
      <t>ト</t>
    </rPh>
    <rPh sb="31" eb="32">
      <t>ア</t>
    </rPh>
    <rPh sb="34" eb="35">
      <t>トウ</t>
    </rPh>
    <rPh sb="36" eb="38">
      <t>ギョウム</t>
    </rPh>
    <rPh sb="41" eb="42">
      <t>ショ</t>
    </rPh>
    <rPh sb="43" eb="45">
      <t>シュウヤク</t>
    </rPh>
    <rPh sb="46" eb="48">
      <t>シュウチュウ</t>
    </rPh>
    <rPh sb="48" eb="50">
      <t>ショリ</t>
    </rPh>
    <rPh sb="53" eb="61">
      <t>ギョウセイ</t>
    </rPh>
    <rPh sb="63" eb="65">
      <t>セッチ</t>
    </rPh>
    <rPh sb="66" eb="68">
      <t>ウンエイ</t>
    </rPh>
    <rPh sb="69" eb="71">
      <t>ミンカン</t>
    </rPh>
    <rPh sb="71" eb="73">
      <t>ジギョウ</t>
    </rPh>
    <rPh sb="73" eb="74">
      <t>シャ</t>
    </rPh>
    <rPh sb="75" eb="77">
      <t>イタク</t>
    </rPh>
    <phoneticPr fontId="50"/>
  </si>
  <si>
    <t>「神戸市行政事務センター」の設置</t>
    <rPh sb="1" eb="4">
      <t>コウベシ</t>
    </rPh>
    <rPh sb="4" eb="12">
      <t>ギョウセイ</t>
    </rPh>
    <rPh sb="14" eb="16">
      <t>セッチ</t>
    </rPh>
    <phoneticPr fontId="50"/>
  </si>
  <si>
    <t>兵庫県</t>
    <rPh sb="0" eb="3">
      <t>ヒョウゴケン</t>
    </rPh>
    <phoneticPr fontId="50"/>
  </si>
  <si>
    <t>【住民サービスの向上】
行政単独ではなしえない多様な主体の連携・協働による市民ニーズに合致したきめ細やかなサービスの提供が期待できる。
【汎用性】
取組を行うにあたって障壁となるものは少なく、他自治体でも取組は可能であると考える。</t>
    <rPh sb="1" eb="3">
      <t>ジュウミン</t>
    </rPh>
    <rPh sb="8" eb="10">
      <t>コウジョウ</t>
    </rPh>
    <rPh sb="12" eb="14">
      <t>ギョウセイ</t>
    </rPh>
    <rPh sb="14" eb="16">
      <t>タンドク</t>
    </rPh>
    <rPh sb="23" eb="25">
      <t>タヨウ</t>
    </rPh>
    <rPh sb="26" eb="28">
      <t>シュタイ</t>
    </rPh>
    <rPh sb="29" eb="31">
      <t>レンケイ</t>
    </rPh>
    <rPh sb="32" eb="34">
      <t>キョウドウ</t>
    </rPh>
    <rPh sb="37" eb="39">
      <t>シミン</t>
    </rPh>
    <rPh sb="43" eb="45">
      <t>ガッチ</t>
    </rPh>
    <rPh sb="49" eb="50">
      <t>コマ</t>
    </rPh>
    <rPh sb="58" eb="60">
      <t>テイキョウ</t>
    </rPh>
    <rPh sb="61" eb="63">
      <t>キタイ</t>
    </rPh>
    <rPh sb="70" eb="73">
      <t>ハンヨウセイ</t>
    </rPh>
    <rPh sb="75" eb="77">
      <t>トリク</t>
    </rPh>
    <rPh sb="78" eb="79">
      <t>オコナ</t>
    </rPh>
    <rPh sb="85" eb="87">
      <t>ショウヘキ</t>
    </rPh>
    <rPh sb="93" eb="94">
      <t>スク</t>
    </rPh>
    <rPh sb="97" eb="98">
      <t>タ</t>
    </rPh>
    <rPh sb="98" eb="101">
      <t>ジチタイ</t>
    </rPh>
    <rPh sb="103" eb="105">
      <t>トリク</t>
    </rPh>
    <rPh sb="106" eb="108">
      <t>カノウ</t>
    </rPh>
    <rPh sb="112" eb="113">
      <t>カンガ</t>
    </rPh>
    <phoneticPr fontId="50"/>
  </si>
  <si>
    <t>http://www.city.sakai.lg.jp/shisei/gyosei/kaikaku/gorvernance/index.html</t>
  </si>
  <si>
    <t>取組みを行うにあたって障壁となるものは少なく、他自治体でも取組みは可能であると考える。</t>
    <rPh sb="0" eb="2">
      <t>トリク</t>
    </rPh>
    <rPh sb="4" eb="5">
      <t>オコナ</t>
    </rPh>
    <rPh sb="11" eb="13">
      <t>ショウヘキ</t>
    </rPh>
    <rPh sb="19" eb="20">
      <t>スク</t>
    </rPh>
    <rPh sb="23" eb="24">
      <t>タ</t>
    </rPh>
    <rPh sb="24" eb="27">
      <t>ジチタイ</t>
    </rPh>
    <rPh sb="29" eb="31">
      <t>トリク</t>
    </rPh>
    <rPh sb="33" eb="35">
      <t>カノウ</t>
    </rPh>
    <rPh sb="39" eb="40">
      <t>カンガ</t>
    </rPh>
    <phoneticPr fontId="50"/>
  </si>
  <si>
    <t>地域力の活用や民間活力の導入など、行政だけでなく、多様な主体の参画・協働により地域課題の解決に取組むアイデアや方策などが示された。</t>
    <rPh sb="0" eb="2">
      <t>チイキ</t>
    </rPh>
    <rPh sb="2" eb="3">
      <t>リョク</t>
    </rPh>
    <rPh sb="4" eb="6">
      <t>カツヨウ</t>
    </rPh>
    <rPh sb="7" eb="9">
      <t>ミンカン</t>
    </rPh>
    <rPh sb="9" eb="11">
      <t>カツリョク</t>
    </rPh>
    <rPh sb="12" eb="14">
      <t>ドウニュウ</t>
    </rPh>
    <rPh sb="17" eb="19">
      <t>ギョウセイ</t>
    </rPh>
    <rPh sb="25" eb="27">
      <t>タヨウ</t>
    </rPh>
    <rPh sb="28" eb="30">
      <t>シュタイ</t>
    </rPh>
    <rPh sb="31" eb="33">
      <t>サンカク</t>
    </rPh>
    <rPh sb="34" eb="36">
      <t>キョウドウ</t>
    </rPh>
    <rPh sb="39" eb="41">
      <t>チイキ</t>
    </rPh>
    <rPh sb="41" eb="43">
      <t>カダイ</t>
    </rPh>
    <rPh sb="44" eb="46">
      <t>カイケツ</t>
    </rPh>
    <rPh sb="47" eb="49">
      <t>トリク</t>
    </rPh>
    <rPh sb="55" eb="57">
      <t>ホウサク</t>
    </rPh>
    <rPh sb="60" eb="61">
      <t>シメ</t>
    </rPh>
    <phoneticPr fontId="50"/>
  </si>
  <si>
    <t>行政だけでなく、市民、ＮＰＯ法人、企業など多様な主体がそれぞれの強みを活かしながら協働して「公共」を支えていく行政運営への転換を図り、それら多様な主体の知見や提案等をとり入れ、新しい仕組みや制度づくりも視野にいれた議論を行う「新しい公共ガバナンス推進会議」を開催。</t>
    <rPh sb="0" eb="2">
      <t>ギョウセイ</t>
    </rPh>
    <rPh sb="8" eb="10">
      <t>シミン</t>
    </rPh>
    <rPh sb="14" eb="16">
      <t>ホウジン</t>
    </rPh>
    <rPh sb="17" eb="19">
      <t>キギョウ</t>
    </rPh>
    <rPh sb="21" eb="23">
      <t>タヨウ</t>
    </rPh>
    <rPh sb="24" eb="26">
      <t>シュタイ</t>
    </rPh>
    <rPh sb="32" eb="33">
      <t>ツヨ</t>
    </rPh>
    <rPh sb="35" eb="36">
      <t>イ</t>
    </rPh>
    <rPh sb="41" eb="43">
      <t>キョウドウ</t>
    </rPh>
    <rPh sb="46" eb="48">
      <t>コウキョウ</t>
    </rPh>
    <rPh sb="50" eb="51">
      <t>ササ</t>
    </rPh>
    <rPh sb="55" eb="57">
      <t>ギョウセイ</t>
    </rPh>
    <rPh sb="57" eb="59">
      <t>ウンエイ</t>
    </rPh>
    <rPh sb="61" eb="63">
      <t>テンカン</t>
    </rPh>
    <rPh sb="64" eb="65">
      <t>ハカ</t>
    </rPh>
    <rPh sb="70" eb="72">
      <t>タヨウ</t>
    </rPh>
    <rPh sb="73" eb="75">
      <t>シュタイ</t>
    </rPh>
    <rPh sb="76" eb="78">
      <t>チケン</t>
    </rPh>
    <rPh sb="79" eb="81">
      <t>テイアン</t>
    </rPh>
    <rPh sb="81" eb="82">
      <t>トウ</t>
    </rPh>
    <rPh sb="85" eb="86">
      <t>イ</t>
    </rPh>
    <rPh sb="88" eb="89">
      <t>アタラ</t>
    </rPh>
    <rPh sb="91" eb="93">
      <t>シク</t>
    </rPh>
    <rPh sb="95" eb="97">
      <t>セイド</t>
    </rPh>
    <rPh sb="101" eb="103">
      <t>シヤ</t>
    </rPh>
    <rPh sb="107" eb="109">
      <t>ギロン</t>
    </rPh>
    <rPh sb="110" eb="111">
      <t>オコナ</t>
    </rPh>
    <rPh sb="113" eb="114">
      <t>アタラ</t>
    </rPh>
    <rPh sb="116" eb="118">
      <t>コウキョウ</t>
    </rPh>
    <rPh sb="123" eb="125">
      <t>スイシン</t>
    </rPh>
    <rPh sb="125" eb="127">
      <t>カイギ</t>
    </rPh>
    <rPh sb="129" eb="131">
      <t>カイサイ</t>
    </rPh>
    <phoneticPr fontId="50"/>
  </si>
  <si>
    <t>新しい公共ガバナンスの推進</t>
    <rPh sb="0" eb="1">
      <t>アタラ</t>
    </rPh>
    <rPh sb="3" eb="5">
      <t>コウキョウ</t>
    </rPh>
    <rPh sb="11" eb="13">
      <t>スイシン</t>
    </rPh>
    <phoneticPr fontId="50"/>
  </si>
  <si>
    <t>大阪府</t>
    <rPh sb="0" eb="3">
      <t>オオサカフ</t>
    </rPh>
    <phoneticPr fontId="50"/>
  </si>
  <si>
    <t>現代社会の様々な課題に対応し、活力と魅力ある大阪を実現するためには、急速に普及が進むICTの活用が有効であるため。</t>
    <rPh sb="0" eb="2">
      <t>ゲンダイ</t>
    </rPh>
    <rPh sb="2" eb="4">
      <t>シャカイ</t>
    </rPh>
    <rPh sb="5" eb="7">
      <t>サマザマ</t>
    </rPh>
    <rPh sb="8" eb="10">
      <t>カダイ</t>
    </rPh>
    <rPh sb="11" eb="13">
      <t>タイオウ</t>
    </rPh>
    <rPh sb="15" eb="17">
      <t>カツリョク</t>
    </rPh>
    <rPh sb="18" eb="20">
      <t>ミリョク</t>
    </rPh>
    <rPh sb="22" eb="24">
      <t>オオサカ</t>
    </rPh>
    <rPh sb="25" eb="27">
      <t>ジツゲン</t>
    </rPh>
    <rPh sb="34" eb="36">
      <t>キュウソク</t>
    </rPh>
    <rPh sb="37" eb="39">
      <t>フキュウ</t>
    </rPh>
    <rPh sb="40" eb="41">
      <t>スス</t>
    </rPh>
    <rPh sb="46" eb="48">
      <t>カツヨウ</t>
    </rPh>
    <rPh sb="49" eb="51">
      <t>ユウコウ</t>
    </rPh>
    <phoneticPr fontId="50"/>
  </si>
  <si>
    <t>http://www.city.osaka.lg.jp/kodomo/page/0000293428.html
http://www.city.osaka.lg.jp/zaisei/page/0000377744.html</t>
  </si>
  <si>
    <t>スマートフォン等のモバイル端末の普及への対応は全自治体共通の課題であり、保育の実施や地方税の収納は全市町村で実施している業務であることから、汎用性がある。</t>
    <rPh sb="7" eb="8">
      <t>トウ</t>
    </rPh>
    <rPh sb="13" eb="15">
      <t>タンマツ</t>
    </rPh>
    <rPh sb="16" eb="18">
      <t>フキュウ</t>
    </rPh>
    <rPh sb="20" eb="22">
      <t>タイオウ</t>
    </rPh>
    <rPh sb="23" eb="24">
      <t>ゼン</t>
    </rPh>
    <rPh sb="24" eb="27">
      <t>ジチタイ</t>
    </rPh>
    <rPh sb="27" eb="29">
      <t>キョウツウ</t>
    </rPh>
    <rPh sb="30" eb="32">
      <t>カダイ</t>
    </rPh>
    <rPh sb="36" eb="38">
      <t>ホイク</t>
    </rPh>
    <rPh sb="39" eb="41">
      <t>ジッシ</t>
    </rPh>
    <rPh sb="42" eb="45">
      <t>チホウゼイ</t>
    </rPh>
    <rPh sb="46" eb="48">
      <t>シュウノウ</t>
    </rPh>
    <rPh sb="49" eb="50">
      <t>ゼン</t>
    </rPh>
    <rPh sb="50" eb="53">
      <t>シチョウソン</t>
    </rPh>
    <rPh sb="54" eb="56">
      <t>ジッシ</t>
    </rPh>
    <rPh sb="60" eb="62">
      <t>ギョウム</t>
    </rPh>
    <rPh sb="70" eb="73">
      <t>ハンヨウセイ</t>
    </rPh>
    <phoneticPr fontId="50"/>
  </si>
  <si>
    <t>・地図情報と連携することにより保育所の空き状況等の検索の利便性が向上した。
・大阪市の情報へのアクセスや市税クレジットカード納付等の申請がスマートフォン等から可能となり利便性が向上した。</t>
    <rPh sb="15" eb="17">
      <t>ホイク</t>
    </rPh>
    <rPh sb="17" eb="18">
      <t>ショ</t>
    </rPh>
    <rPh sb="19" eb="23">
      <t>アキジョウキョウヲ</t>
    </rPh>
    <rPh sb="23" eb="24">
      <t>トウ</t>
    </rPh>
    <rPh sb="25" eb="27">
      <t>ケンサク</t>
    </rPh>
    <rPh sb="28" eb="31">
      <t>リベンセイ</t>
    </rPh>
    <rPh sb="39" eb="42">
      <t>オオサカシ</t>
    </rPh>
    <rPh sb="43" eb="45">
      <t>ジョウホウ</t>
    </rPh>
    <rPh sb="52" eb="53">
      <t>シ</t>
    </rPh>
    <rPh sb="53" eb="54">
      <t>ゼイ</t>
    </rPh>
    <rPh sb="62" eb="64">
      <t>ノウフ</t>
    </rPh>
    <rPh sb="64" eb="65">
      <t>トウ</t>
    </rPh>
    <rPh sb="66" eb="68">
      <t>シンセイ</t>
    </rPh>
    <rPh sb="76" eb="77">
      <t>トウ</t>
    </rPh>
    <rPh sb="79" eb="81">
      <t>カノウ</t>
    </rPh>
    <rPh sb="84" eb="87">
      <t>リベンセイ</t>
    </rPh>
    <rPh sb="88" eb="90">
      <t>コウジョウ</t>
    </rPh>
    <phoneticPr fontId="50"/>
  </si>
  <si>
    <t xml:space="preserve">・大阪市ホームページの再構築を実施しモバイルに対応した。
・「保育施設の空き情報」等の市民向け情報のモバイル対応（地図対応など）を実施した。
・市税クレジット収納及びWeb口座振替受付サービスを導入した。
</t>
    <rPh sb="97" eb="99">
      <t>ドウニュウ</t>
    </rPh>
    <phoneticPr fontId="50"/>
  </si>
  <si>
    <t>ＩＣＴを活用したサービス向上
（最新情報環境への適切な対応）</t>
    <rPh sb="16" eb="18">
      <t>サイシン</t>
    </rPh>
    <rPh sb="18" eb="20">
      <t>ジョウホウ</t>
    </rPh>
    <rPh sb="20" eb="22">
      <t>カンキョウ</t>
    </rPh>
    <rPh sb="24" eb="26">
      <t>テキセツ</t>
    </rPh>
    <rPh sb="27" eb="29">
      <t>タイオウ</t>
    </rPh>
    <phoneticPr fontId="50"/>
  </si>
  <si>
    <t>単年度での経営計画及び経営評価に加えて，中期経営計画の策定も実施している自治体は少数であるため</t>
  </si>
  <si>
    <t>http://www.city.kyoto.lg.jp/gyozai/page/0000184570.html</t>
  </si>
  <si>
    <t>業務面での取組目標の設定により，業務的な充実を図り，各団体の利用者に対するサービス向上につなげることが出来る。</t>
    <rPh sb="0" eb="2">
      <t>ギョウム</t>
    </rPh>
    <rPh sb="2" eb="3">
      <t>メン</t>
    </rPh>
    <rPh sb="5" eb="7">
      <t>トリクミ</t>
    </rPh>
    <rPh sb="7" eb="9">
      <t>モクヒョウ</t>
    </rPh>
    <rPh sb="10" eb="12">
      <t>セッテイ</t>
    </rPh>
    <rPh sb="16" eb="19">
      <t>ギョウムテキ</t>
    </rPh>
    <rPh sb="20" eb="22">
      <t>ジュウジツ</t>
    </rPh>
    <rPh sb="23" eb="24">
      <t>ハカ</t>
    </rPh>
    <rPh sb="26" eb="29">
      <t>カクダンタイ</t>
    </rPh>
    <rPh sb="30" eb="33">
      <t>リヨウシャ</t>
    </rPh>
    <rPh sb="34" eb="35">
      <t>タイ</t>
    </rPh>
    <rPh sb="41" eb="43">
      <t>コウジョウ</t>
    </rPh>
    <rPh sb="51" eb="53">
      <t>デキ</t>
    </rPh>
    <phoneticPr fontId="50"/>
  </si>
  <si>
    <t>複数年度にわたる取組が必要な経営課題に対して，計画的な取組を進めることができる。</t>
  </si>
  <si>
    <t>外郭団体において，中期経営計画を策定したうえで，中期経営計画に基づいた単年度計画を策定することにより，中期経営計画の進捗管理を行う。</t>
  </si>
  <si>
    <t>外郭団体における中期経営計画の作成</t>
    <rPh sb="0" eb="2">
      <t>ガイカク</t>
    </rPh>
    <rPh sb="2" eb="4">
      <t>ダンタイ</t>
    </rPh>
    <rPh sb="8" eb="10">
      <t>チュウキ</t>
    </rPh>
    <rPh sb="10" eb="12">
      <t>ケイエイ</t>
    </rPh>
    <rPh sb="12" eb="14">
      <t>ケイカク</t>
    </rPh>
    <rPh sb="15" eb="17">
      <t>サクセイ</t>
    </rPh>
    <phoneticPr fontId="50"/>
  </si>
  <si>
    <t>京都市</t>
    <rPh sb="0" eb="2">
      <t>キョウト</t>
    </rPh>
    <rPh sb="2" eb="3">
      <t>シ</t>
    </rPh>
    <phoneticPr fontId="50"/>
  </si>
  <si>
    <t>京都府</t>
    <rPh sb="0" eb="3">
      <t>キョウトフ</t>
    </rPh>
    <phoneticPr fontId="50"/>
  </si>
  <si>
    <t>指針は市の関与の必要性や実施主体の妥当性など、公的関与のあり方についての基本的事項を定めたものであり、全市的に幅広く活用されているため。</t>
  </si>
  <si>
    <t>http://www.city.nagoya.jp/shisei/category/50-28-2-0-0-0-0-0-0-0.html</t>
  </si>
  <si>
    <t>全市統一の基準として、内部管理事務や事務事業等の見直しを検討する際の着眼点とそれに対応する見直しの方向性を示すことにより、行政評価や予算編成、その他様々な視点による事務事業の見直しを行うにあたっての指針として活用可能</t>
  </si>
  <si>
    <t>指針に基づき各所管部署で自主的に点検を行なうことにより、事業の廃止・民営化や民間委託等の推進が見込まれる。</t>
  </si>
  <si>
    <t>行政評価、定員管理、外郭団体の改革改善、公の施設の運営、予算審査
などにおいて幅広く活用されている。</t>
  </si>
  <si>
    <t>公的関与のあり方に関する点検指針</t>
  </si>
  <si>
    <t>愛知県</t>
    <rPh sb="0" eb="3">
      <t>アイチケン</t>
    </rPh>
    <phoneticPr fontId="50"/>
  </si>
  <si>
    <t>コンセッション方式を下水道事業に適用するのは全国初であるため。</t>
  </si>
  <si>
    <t>https://www.city.hamamatsu.shizuoka.jp/suidow-s/gesui/seien/pfi.html</t>
  </si>
  <si>
    <t>施設の移管に伴う人員増を抑え、事業効率化によるコスト削減を想定</t>
  </si>
  <si>
    <t>コンセッション方式を下水道事業に適用するのは全国初である。</t>
  </si>
  <si>
    <t>平成２８年４月に静岡県から移管された西遠公共下水道について、平成３０年度からＰＦＩ法に基づくコンセッション方式を導入し、民間活力を最大限活用した事業運営を行う。</t>
  </si>
  <si>
    <t>西遠公共下水道事業へのコンセッション方式の導入</t>
  </si>
  <si>
    <t>静岡型行政評価制度は、静岡市自治基本条例第24条に基づき、本市として初めて、第３次総合計画における政策・施策・事務事業の３階層を連動させて評価する総合的な評価制度として、平成27年度より導入したもの。特徴としては以下のとおり。
・政策・施策・事務事業の３階層の評価を総合的に実施し、それぞれを連動させている。
・評価結果を確実に実施計画や予算の見直しに反映することのできるスケジュールにより実施する。
・全ての階層の評価を所管課の自己評価（一次評価）だけでなく、他者による客観的・専門的な視点による二次評価を組み合わせた２段階評価としている。
・市の大きな方針、方策である政策、施策の評価に外部評価を導入している。</t>
  </si>
  <si>
    <t>http://www.city.shizuoka.jp/400_000517.html</t>
  </si>
  <si>
    <t>行政評価はほとんどの自治体で実施されているため、本市制度を参考にしていただくことができる。</t>
    <rPh sb="0" eb="2">
      <t>ギョウセイ</t>
    </rPh>
    <rPh sb="2" eb="4">
      <t>ヒョウカ</t>
    </rPh>
    <rPh sb="10" eb="13">
      <t>ジチタイ</t>
    </rPh>
    <rPh sb="14" eb="16">
      <t>ジッシ</t>
    </rPh>
    <rPh sb="24" eb="25">
      <t>ホン</t>
    </rPh>
    <rPh sb="25" eb="26">
      <t>シ</t>
    </rPh>
    <rPh sb="26" eb="28">
      <t>セイド</t>
    </rPh>
    <rPh sb="29" eb="31">
      <t>サンコウ</t>
    </rPh>
    <phoneticPr fontId="50"/>
  </si>
  <si>
    <t>・政策・施策・事務事業の３階層を連動させることにより、総合的な評価が可能。
・実施計画や予算に反映できるスケジュールで実施することにより、実効性が高まる。
・市の大きな方針、方策である政策、施策の評価に外部評価を導入することにより、透明性の確保や専門的な見地を活かした政策・施策の見直・改善しを行うことで、より効果的な市政運営に繋がる。
・全ての階層の評価を所管課の自己評価（一次評価）だけでなく、他者による客観的・専門的な視点から２次評価を行うことで、効果的な見直し・改善に繋がる。</t>
  </si>
  <si>
    <t>平成28年度に実施した事務事業評価（事務事業総点検2次評価）により、24,511千円の効果（削減額24,467千円、収入増額44千円）があった。</t>
    <rPh sb="0" eb="2">
      <t>ヘイセイ</t>
    </rPh>
    <rPh sb="4" eb="6">
      <t>ネンド</t>
    </rPh>
    <rPh sb="7" eb="9">
      <t>ジッシ</t>
    </rPh>
    <rPh sb="11" eb="13">
      <t>ジム</t>
    </rPh>
    <rPh sb="13" eb="15">
      <t>ジギョウ</t>
    </rPh>
    <rPh sb="15" eb="17">
      <t>ヒョウカ</t>
    </rPh>
    <rPh sb="18" eb="20">
      <t>ジム</t>
    </rPh>
    <rPh sb="20" eb="22">
      <t>ジギョウ</t>
    </rPh>
    <rPh sb="22" eb="25">
      <t>ソウテンケン</t>
    </rPh>
    <rPh sb="26" eb="27">
      <t>ジ</t>
    </rPh>
    <rPh sb="27" eb="29">
      <t>ヒョウカ</t>
    </rPh>
    <rPh sb="40" eb="42">
      <t>センエン</t>
    </rPh>
    <rPh sb="43" eb="45">
      <t>コウカ</t>
    </rPh>
    <rPh sb="46" eb="49">
      <t>サクゲンガク</t>
    </rPh>
    <rPh sb="55" eb="57">
      <t>センエン</t>
    </rPh>
    <rPh sb="58" eb="61">
      <t>シュウニュウゾウ</t>
    </rPh>
    <rPh sb="61" eb="62">
      <t>ガク</t>
    </rPh>
    <rPh sb="64" eb="65">
      <t>ゼン</t>
    </rPh>
    <rPh sb="65" eb="66">
      <t>エン</t>
    </rPh>
    <phoneticPr fontId="50"/>
  </si>
  <si>
    <t>政令指定都市20市のうち、平成26年７月現在で政策・施策・事務事業３階層の行政評価を行っているのは4市（京都市、岡山市、福岡市、熊本市）であり、このうち政策・施策に外部評価を導入している市は京都市、福岡市の2市のみである。</t>
    <rPh sb="0" eb="2">
      <t>セイレイ</t>
    </rPh>
    <rPh sb="2" eb="4">
      <t>シテイ</t>
    </rPh>
    <rPh sb="4" eb="6">
      <t>トシ</t>
    </rPh>
    <rPh sb="8" eb="9">
      <t>シ</t>
    </rPh>
    <rPh sb="13" eb="15">
      <t>ヘイセイ</t>
    </rPh>
    <rPh sb="17" eb="18">
      <t>ネン</t>
    </rPh>
    <rPh sb="19" eb="20">
      <t>ガツ</t>
    </rPh>
    <rPh sb="20" eb="22">
      <t>ゲンザイ</t>
    </rPh>
    <rPh sb="23" eb="25">
      <t>セイサク</t>
    </rPh>
    <rPh sb="26" eb="28">
      <t>シサク</t>
    </rPh>
    <rPh sb="29" eb="31">
      <t>ジム</t>
    </rPh>
    <rPh sb="31" eb="33">
      <t>ジギョウ</t>
    </rPh>
    <rPh sb="34" eb="36">
      <t>カイソウ</t>
    </rPh>
    <rPh sb="37" eb="39">
      <t>ギョウセイ</t>
    </rPh>
    <rPh sb="39" eb="41">
      <t>ヒョウカ</t>
    </rPh>
    <rPh sb="42" eb="43">
      <t>オコナ</t>
    </rPh>
    <rPh sb="50" eb="51">
      <t>シ</t>
    </rPh>
    <rPh sb="52" eb="55">
      <t>キョウトシ</t>
    </rPh>
    <rPh sb="56" eb="59">
      <t>オカヤマシ</t>
    </rPh>
    <rPh sb="60" eb="63">
      <t>フクオカシ</t>
    </rPh>
    <rPh sb="64" eb="67">
      <t>クマモトシ</t>
    </rPh>
    <rPh sb="76" eb="78">
      <t>セイサク</t>
    </rPh>
    <rPh sb="79" eb="81">
      <t>シサク</t>
    </rPh>
    <rPh sb="82" eb="84">
      <t>ガイブ</t>
    </rPh>
    <rPh sb="84" eb="86">
      <t>ヒョウカ</t>
    </rPh>
    <rPh sb="87" eb="89">
      <t>ドウニュウ</t>
    </rPh>
    <rPh sb="93" eb="94">
      <t>シ</t>
    </rPh>
    <rPh sb="95" eb="97">
      <t>キョウト</t>
    </rPh>
    <rPh sb="97" eb="98">
      <t>シ</t>
    </rPh>
    <rPh sb="99" eb="102">
      <t>フクオカシ</t>
    </rPh>
    <rPh sb="104" eb="105">
      <t>シ</t>
    </rPh>
    <phoneticPr fontId="50"/>
  </si>
  <si>
    <t>（１）政策・施策評価
○評価周期
[政策]４年ごと
[施策] H28年度から毎年度実施（進捗管理はH27年度から毎年度実施）
○対象
[内部]３次総の全ての政策（41）、施策（132）
[外部]主要な政策、施策(評価委員が選定)を10政策・施策程度
○評価者
[内部]各関係局長、所管課長
[外部]外部評価委員会
○評価の視点
[内部]政策、施策の達成状況、課題、今後の取組
[外部]政策・施策の成果・進捗状況を踏まえた客観的評価
（２）事務事業評価
○評価周期
　毎年度実施
○対象
[１次]予算を伴う全事務事業　　[２次]課題を有する事業
○評価者
[１次]各所属長　　[２次]内部評価専門委員会
○評価の視点
[１次]事業の達成状況、課題解決に向けた取組
[２次]見直し・改善の方向性、予算反映</t>
  </si>
  <si>
    <t>静岡型行政評価制度</t>
    <rPh sb="0" eb="2">
      <t>シズオカ</t>
    </rPh>
    <rPh sb="2" eb="3">
      <t>ガタ</t>
    </rPh>
    <rPh sb="3" eb="5">
      <t>ギョウセイ</t>
    </rPh>
    <rPh sb="5" eb="7">
      <t>ヒョウカ</t>
    </rPh>
    <rPh sb="7" eb="9">
      <t>セイド</t>
    </rPh>
    <phoneticPr fontId="50"/>
  </si>
  <si>
    <t>静岡市</t>
    <rPh sb="0" eb="3">
      <t>シズオカシ</t>
    </rPh>
    <phoneticPr fontId="50"/>
  </si>
  <si>
    <t>静岡県</t>
    <rPh sb="0" eb="3">
      <t>シズオカケン</t>
    </rPh>
    <phoneticPr fontId="50"/>
  </si>
  <si>
    <t>これまでは窓口アンケートで市民の満足度を調査してきたが、市民アンケートを実施することで、より広い対象に対して市政全体に対する満足度を測ることができる。</t>
    <rPh sb="5" eb="7">
      <t>マドグチ</t>
    </rPh>
    <rPh sb="13" eb="15">
      <t>シミン</t>
    </rPh>
    <rPh sb="16" eb="19">
      <t>マンゾクド</t>
    </rPh>
    <rPh sb="20" eb="22">
      <t>チョウサ</t>
    </rPh>
    <rPh sb="28" eb="30">
      <t>シミン</t>
    </rPh>
    <rPh sb="36" eb="38">
      <t>ジッシ</t>
    </rPh>
    <rPh sb="46" eb="47">
      <t>ヒロ</t>
    </rPh>
    <rPh sb="48" eb="50">
      <t>タイショウ</t>
    </rPh>
    <rPh sb="51" eb="52">
      <t>タイ</t>
    </rPh>
    <rPh sb="54" eb="56">
      <t>シセイ</t>
    </rPh>
    <rPh sb="56" eb="58">
      <t>ゼンタイ</t>
    </rPh>
    <rPh sb="59" eb="60">
      <t>タイ</t>
    </rPh>
    <rPh sb="62" eb="65">
      <t>マンゾクド</t>
    </rPh>
    <rPh sb="66" eb="67">
      <t>ハカ</t>
    </rPh>
    <phoneticPr fontId="50"/>
  </si>
  <si>
    <t>http://www.city.niigata.lg.jp/kurashi/shimin/yoron/H28_yoron.html</t>
  </si>
  <si>
    <t>市民アンケートの実施は他自治体でも実施可能。
・市民アンケートで寄せられた意見・要望は他自治体でも参考にできる。</t>
    <rPh sb="0" eb="2">
      <t>シミン</t>
    </rPh>
    <rPh sb="8" eb="10">
      <t>ジッシ</t>
    </rPh>
    <rPh sb="11" eb="12">
      <t>ホカ</t>
    </rPh>
    <rPh sb="12" eb="15">
      <t>ジチタイ</t>
    </rPh>
    <rPh sb="17" eb="19">
      <t>ジッシ</t>
    </rPh>
    <rPh sb="19" eb="21">
      <t>カノウ</t>
    </rPh>
    <rPh sb="25" eb="27">
      <t>シミン</t>
    </rPh>
    <rPh sb="33" eb="34">
      <t>ヨ</t>
    </rPh>
    <rPh sb="38" eb="40">
      <t>イケン</t>
    </rPh>
    <rPh sb="41" eb="43">
      <t>ヨウボウ</t>
    </rPh>
    <rPh sb="44" eb="45">
      <t>ホカ</t>
    </rPh>
    <rPh sb="45" eb="48">
      <t>ジチタイ</t>
    </rPh>
    <rPh sb="50" eb="52">
      <t>サンコウ</t>
    </rPh>
    <phoneticPr fontId="50"/>
  </si>
  <si>
    <t>市民満足度の向上は市民サービスの向上による結果と考える。</t>
    <rPh sb="0" eb="2">
      <t>シミン</t>
    </rPh>
    <rPh sb="2" eb="5">
      <t>マンゾクド</t>
    </rPh>
    <rPh sb="6" eb="8">
      <t>コウジョウ</t>
    </rPh>
    <rPh sb="9" eb="11">
      <t>シミン</t>
    </rPh>
    <rPh sb="16" eb="18">
      <t>コウジョウ</t>
    </rPh>
    <rPh sb="21" eb="23">
      <t>ケッカ</t>
    </rPh>
    <rPh sb="24" eb="25">
      <t>カンガ</t>
    </rPh>
    <phoneticPr fontId="50"/>
  </si>
  <si>
    <t>市民満足度や市民アンケートで寄せられた意見・要望を受けて、今後の目標を設定し管理していく。</t>
    <rPh sb="0" eb="2">
      <t>シミン</t>
    </rPh>
    <rPh sb="2" eb="5">
      <t>マンゾクド</t>
    </rPh>
    <rPh sb="6" eb="8">
      <t>シミン</t>
    </rPh>
    <rPh sb="14" eb="15">
      <t>ヨ</t>
    </rPh>
    <rPh sb="19" eb="21">
      <t>イケン</t>
    </rPh>
    <rPh sb="22" eb="24">
      <t>ヨウボウ</t>
    </rPh>
    <rPh sb="25" eb="26">
      <t>ウ</t>
    </rPh>
    <rPh sb="29" eb="31">
      <t>コンゴ</t>
    </rPh>
    <rPh sb="32" eb="34">
      <t>モクヒョウ</t>
    </rPh>
    <rPh sb="35" eb="37">
      <t>セッテイ</t>
    </rPh>
    <rPh sb="38" eb="40">
      <t>カンリ</t>
    </rPh>
    <phoneticPr fontId="50"/>
  </si>
  <si>
    <t>・市民対応窓口に来られた方へアンケート調査を実施し、満足度を調査する。
・窓口への来庁者だけでなく、本市の施策に対する満足度を調査するために市民アンケート（市政世論調査）を実施する。</t>
    <rPh sb="1" eb="3">
      <t>シミン</t>
    </rPh>
    <rPh sb="3" eb="5">
      <t>タイオウ</t>
    </rPh>
    <rPh sb="5" eb="7">
      <t>マドグチ</t>
    </rPh>
    <rPh sb="8" eb="9">
      <t>コ</t>
    </rPh>
    <rPh sb="12" eb="13">
      <t>カタ</t>
    </rPh>
    <rPh sb="19" eb="21">
      <t>チョウサ</t>
    </rPh>
    <rPh sb="22" eb="24">
      <t>ジッシ</t>
    </rPh>
    <rPh sb="26" eb="29">
      <t>マンゾクド</t>
    </rPh>
    <rPh sb="30" eb="32">
      <t>チョウサ</t>
    </rPh>
    <rPh sb="38" eb="40">
      <t>マドグチ</t>
    </rPh>
    <rPh sb="42" eb="44">
      <t>ライチョウ</t>
    </rPh>
    <rPh sb="44" eb="45">
      <t>シャ</t>
    </rPh>
    <rPh sb="51" eb="52">
      <t>ホン</t>
    </rPh>
    <rPh sb="52" eb="53">
      <t>シ</t>
    </rPh>
    <rPh sb="54" eb="56">
      <t>シサク</t>
    </rPh>
    <rPh sb="57" eb="58">
      <t>タイ</t>
    </rPh>
    <rPh sb="60" eb="63">
      <t>マンゾクド</t>
    </rPh>
    <rPh sb="64" eb="66">
      <t>チョウサ</t>
    </rPh>
    <rPh sb="71" eb="73">
      <t>シミン</t>
    </rPh>
    <rPh sb="79" eb="81">
      <t>シセイ</t>
    </rPh>
    <rPh sb="81" eb="83">
      <t>ヨロン</t>
    </rPh>
    <rPh sb="83" eb="85">
      <t>チョウサ</t>
    </rPh>
    <rPh sb="87" eb="89">
      <t>ジッシ</t>
    </rPh>
    <phoneticPr fontId="50"/>
  </si>
  <si>
    <t>新潟市市民サービス向上システムの継続的改善による市民満足度の向上</t>
  </si>
  <si>
    <t>新潟県</t>
    <rPh sb="0" eb="3">
      <t>ニイガタケン</t>
    </rPh>
    <phoneticPr fontId="50"/>
  </si>
  <si>
    <t>本取組みは、他市でも十分実施が可能な取組みであり、市民との協働により地域の防災力の向上を図ることができる。</t>
  </si>
  <si>
    <t>http://www.city.sagamihara.kanagawa.jp/kurashi/bousai/1008785/1008797.html</t>
  </si>
  <si>
    <t>他市でも十分実施が可能な取組みであり、地域の防災力の向上を図ることができる。</t>
  </si>
  <si>
    <t>「防災マイスター」の取得者が自ら講師となり、一般市民に対して広く防災について講義することにより、地域の防災力向上につながった。</t>
  </si>
  <si>
    <t>防災マイスター取得者による防災講座の受講者数は、3,179人（平成27年度）であった。</t>
  </si>
  <si>
    <t>地域において、「防災マイスター」（さがみはら防災スクールを受講した「防災士」）が中心となり、防災講座や災害図上訓練、避難所運営ゲーム、クロスロード等による防災知識の普及・啓発を行うことにより、家庭での備えを行っている市民の割合の増加を図る。</t>
    <rPh sb="0" eb="2">
      <t>チイキ</t>
    </rPh>
    <rPh sb="8" eb="10">
      <t>ボウサイ</t>
    </rPh>
    <rPh sb="22" eb="24">
      <t>ボウサイ</t>
    </rPh>
    <rPh sb="29" eb="31">
      <t>ジュコウ</t>
    </rPh>
    <rPh sb="34" eb="36">
      <t>ボウサイ</t>
    </rPh>
    <rPh sb="36" eb="37">
      <t>シ</t>
    </rPh>
    <rPh sb="40" eb="42">
      <t>チュウシン</t>
    </rPh>
    <rPh sb="46" eb="48">
      <t>ボウサイ</t>
    </rPh>
    <rPh sb="48" eb="50">
      <t>コウザ</t>
    </rPh>
    <rPh sb="51" eb="53">
      <t>サイガイ</t>
    </rPh>
    <rPh sb="53" eb="55">
      <t>ズジョウ</t>
    </rPh>
    <rPh sb="55" eb="57">
      <t>クンレン</t>
    </rPh>
    <rPh sb="58" eb="61">
      <t>ヒナンジョ</t>
    </rPh>
    <rPh sb="61" eb="63">
      <t>ウンエイ</t>
    </rPh>
    <rPh sb="73" eb="74">
      <t>トウ</t>
    </rPh>
    <rPh sb="77" eb="79">
      <t>ボウサイ</t>
    </rPh>
    <rPh sb="79" eb="81">
      <t>チシキ</t>
    </rPh>
    <rPh sb="82" eb="84">
      <t>フキュウ</t>
    </rPh>
    <rPh sb="85" eb="87">
      <t>ケイハツ</t>
    </rPh>
    <rPh sb="88" eb="89">
      <t>オコナ</t>
    </rPh>
    <rPh sb="96" eb="98">
      <t>カテイ</t>
    </rPh>
    <rPh sb="100" eb="101">
      <t>ソナ</t>
    </rPh>
    <rPh sb="103" eb="104">
      <t>オコナ</t>
    </rPh>
    <rPh sb="108" eb="110">
      <t>シミン</t>
    </rPh>
    <rPh sb="111" eb="113">
      <t>ワリアイ</t>
    </rPh>
    <rPh sb="114" eb="116">
      <t>ゾウカ</t>
    </rPh>
    <rPh sb="117" eb="118">
      <t>ハカ</t>
    </rPh>
    <phoneticPr fontId="50"/>
  </si>
  <si>
    <t>市民防災力向上に向けた防災知識の普及・啓発</t>
    <rPh sb="11" eb="13">
      <t>ボウサイ</t>
    </rPh>
    <rPh sb="13" eb="15">
      <t>チシキ</t>
    </rPh>
    <rPh sb="16" eb="18">
      <t>フキュウ</t>
    </rPh>
    <rPh sb="19" eb="21">
      <t>ケイハツ</t>
    </rPh>
    <phoneticPr fontId="50"/>
  </si>
  <si>
    <t>神奈川県</t>
    <rPh sb="0" eb="4">
      <t>カナガワケン</t>
    </rPh>
    <phoneticPr fontId="50"/>
  </si>
  <si>
    <t>左記のとおり</t>
    <rPh sb="0" eb="2">
      <t>サキ</t>
    </rPh>
    <phoneticPr fontId="50"/>
  </si>
  <si>
    <t>http://www.city.kawasaki.jp/450/page/0000062494.html</t>
  </si>
  <si>
    <t>他都市においても近隣自治体との連携により実施可能であり、参考になる事例である。</t>
    <rPh sb="0" eb="3">
      <t>タトシ</t>
    </rPh>
    <rPh sb="8" eb="10">
      <t>キンリン</t>
    </rPh>
    <rPh sb="10" eb="13">
      <t>ジチタイ</t>
    </rPh>
    <rPh sb="15" eb="17">
      <t>レンケイ</t>
    </rPh>
    <rPh sb="20" eb="22">
      <t>ジッシ</t>
    </rPh>
    <rPh sb="22" eb="24">
      <t>カノウ</t>
    </rPh>
    <rPh sb="28" eb="30">
      <t>サンコウ</t>
    </rPh>
    <rPh sb="33" eb="35">
      <t>ジレイ</t>
    </rPh>
    <phoneticPr fontId="50"/>
  </si>
  <si>
    <t>両市の保護者にとって、子どもの預け先の選択肢が拡大した。</t>
  </si>
  <si>
    <t>既存施設の共用などにより中長期的にみて行政運営の効率化を実現した。</t>
  </si>
  <si>
    <t>地方制度調査会でも紹介されるなど、自治体間連携の先進事例である。</t>
  </si>
  <si>
    <t>①川崎認定保育園・横浜保育室の相互利用
②保育所等の共同整備
・平成28年4月：幸いづみ保育園
・平成29年4月：尻手すきっぷ保育園
③保育士の確保対策</t>
  </si>
  <si>
    <t>横浜市との待機児童対策の連携協定に基づく取組</t>
  </si>
  <si>
    <t>川崎市</t>
    <rPh sb="0" eb="3">
      <t>カワサキシ</t>
    </rPh>
    <phoneticPr fontId="50"/>
  </si>
  <si>
    <t>庁内の各部署で個別に行っていた庶務事務について、システム化・集中化を行うことで、職員の庶務事務に係る労力の削減、統一性のある運用が可能である。</t>
  </si>
  <si>
    <t>庁内の各部署で個別に行っていた庶務事務について、システム化・集中化を行うことで、職員の庶務事務に係る労力の削減、統一性のある運用が可能である。</t>
    <rPh sb="0" eb="2">
      <t>チョウナイ</t>
    </rPh>
    <rPh sb="3" eb="6">
      <t>カクブショ</t>
    </rPh>
    <rPh sb="7" eb="9">
      <t>コベツ</t>
    </rPh>
    <rPh sb="10" eb="11">
      <t>オコナ</t>
    </rPh>
    <rPh sb="15" eb="17">
      <t>ショム</t>
    </rPh>
    <rPh sb="17" eb="19">
      <t>ジム</t>
    </rPh>
    <rPh sb="28" eb="29">
      <t>カ</t>
    </rPh>
    <rPh sb="30" eb="33">
      <t>シュウチュウカ</t>
    </rPh>
    <rPh sb="34" eb="35">
      <t>オコナ</t>
    </rPh>
    <rPh sb="40" eb="42">
      <t>ショクイン</t>
    </rPh>
    <rPh sb="43" eb="45">
      <t>ショム</t>
    </rPh>
    <rPh sb="45" eb="47">
      <t>ジム</t>
    </rPh>
    <rPh sb="48" eb="49">
      <t>カカ</t>
    </rPh>
    <rPh sb="50" eb="52">
      <t>ロウリョク</t>
    </rPh>
    <rPh sb="53" eb="55">
      <t>サクゲン</t>
    </rPh>
    <rPh sb="56" eb="59">
      <t>トウイツセイ</t>
    </rPh>
    <rPh sb="62" eb="64">
      <t>ウンヨウ</t>
    </rPh>
    <rPh sb="65" eb="67">
      <t>カノウ</t>
    </rPh>
    <phoneticPr fontId="50"/>
  </si>
  <si>
    <t>庶務事務に費やしていた事務の削減効果時間
224,000時間（平成27年度）</t>
  </si>
  <si>
    <t>各部署で分散して行われていた庶務事務に係る事務処理方法を見直し、職員による直接入力や、ＩＴを活用して事務処理を集中化。また、システムの運用管理も含め外部委託化を推進。
本格稼働後もシステム化対象範囲、対象所属を順次拡大し、業務の集約化をすすめている。</t>
    <rPh sb="84" eb="86">
      <t>ホンカク</t>
    </rPh>
    <rPh sb="86" eb="88">
      <t>カドウ</t>
    </rPh>
    <rPh sb="88" eb="89">
      <t>ゴ</t>
    </rPh>
    <rPh sb="94" eb="95">
      <t>カ</t>
    </rPh>
    <rPh sb="95" eb="97">
      <t>タイショウ</t>
    </rPh>
    <rPh sb="97" eb="99">
      <t>ハンイ</t>
    </rPh>
    <rPh sb="100" eb="102">
      <t>タイショウ</t>
    </rPh>
    <rPh sb="102" eb="104">
      <t>ショゾク</t>
    </rPh>
    <rPh sb="107" eb="109">
      <t>カクダイ</t>
    </rPh>
    <phoneticPr fontId="50"/>
  </si>
  <si>
    <t>庶務事務の集中化（庶務事務集中センター）</t>
  </si>
  <si>
    <t>先進性・・・この取組みは平成25年度に全国初の実証実験を行い、平成26年9月から本格実施している。
汎用性・・・ジャパンスタンダードを目指し、どの自治体でも利用できるよう汎用性の高いシステムを構築。CRM、MAPの使用料等のみでシステム利用可能とした。</t>
  </si>
  <si>
    <t>http://chibarepo.force.com/</t>
  </si>
  <si>
    <t>ジャパンスタンダードを目指し、どの自治体でも利用できるよう汎用性の高いシステムを構築。CRM、MAPの使用料等のみでシステム利用可能とした。</t>
  </si>
  <si>
    <t>スマートフォンアプリ等を用いた市民のレポートにより市民と行政、市民と市民の間で、それらの課題を共有することが可能になった。また、参加登録者のうち、30代から50代が約8割を占めており、従来行政と関わりの薄かった年代が市政にアクセスする新たなチャネルとして活用されている。
また、「ごみを拾っておいた」など、市民が自ら解題を解決したことを知らせるレポートについては、平成27年度の61件に対し、平成28年度は457件と7倍以上に増えており、市民意識の変化が効果として現れている。</t>
    <rPh sb="82" eb="83">
      <t>ヤク</t>
    </rPh>
    <rPh sb="84" eb="85">
      <t>ワリ</t>
    </rPh>
    <rPh sb="117" eb="118">
      <t>アラ</t>
    </rPh>
    <phoneticPr fontId="50"/>
  </si>
  <si>
    <t xml:space="preserve">平成29年3月末時点で、参加登録者数4,715人、累計レポート数は6,560件。地域課題のレポートについては、98%が既に対応を完了しており、うち、7日以内に解決済みとなったものが48.4%、14日以内に解決済みとなったものが64.7%、30日以内に解決済みとなったものが77.5%と、スムーズなレポート対応結果が効果として現れている。
</t>
  </si>
  <si>
    <t>この取組みは平成25年度に全国初の実証実験を行い、平成26年9月から本格実施している。</t>
  </si>
  <si>
    <t>千葉市内で起きている様々な地域の課題（道路が傷んでいる、公園の遊具が壊れている等）を、ICTを使って、市民がレポートすることで、市民と行政、市民と市民の間で、それらの課題を共有し、合理的、効率的に解決することを目指す仕組みを導入した。</t>
    <rPh sb="13" eb="15">
      <t>チイキ</t>
    </rPh>
    <phoneticPr fontId="50"/>
  </si>
  <si>
    <t>ちばレポ（ちば市民協働レポート）の導入</t>
  </si>
  <si>
    <t>千葉県</t>
    <rPh sb="0" eb="3">
      <t>チバケン</t>
    </rPh>
    <phoneticPr fontId="50"/>
  </si>
  <si>
    <t>提案・要望等への対応の迅速化、対応状況の透明化が図られたため。</t>
    <rPh sb="8" eb="10">
      <t>タイオウ</t>
    </rPh>
    <rPh sb="11" eb="14">
      <t>ジンソクカ</t>
    </rPh>
    <rPh sb="15" eb="17">
      <t>タイオウ</t>
    </rPh>
    <rPh sb="17" eb="19">
      <t>ジョウキョウ</t>
    </rPh>
    <rPh sb="20" eb="23">
      <t>トウメイカ</t>
    </rPh>
    <rPh sb="24" eb="25">
      <t>ハカ</t>
    </rPh>
    <phoneticPr fontId="50"/>
  </si>
  <si>
    <t>http://www.city.saitama.jp/006/002/007/p039454.html</t>
  </si>
  <si>
    <t>市長への提案制度「わたしの提案」の迅速な回答及び対応が可能となった。市民の声がどのように対応処理されているか、対応状況の透明化を図ることができた。</t>
    <rPh sb="0" eb="2">
      <t>シチョウ</t>
    </rPh>
    <rPh sb="4" eb="6">
      <t>テイアン</t>
    </rPh>
    <rPh sb="6" eb="8">
      <t>セイド</t>
    </rPh>
    <rPh sb="13" eb="15">
      <t>テイアン</t>
    </rPh>
    <rPh sb="17" eb="19">
      <t>ジンソク</t>
    </rPh>
    <rPh sb="20" eb="22">
      <t>カイトウ</t>
    </rPh>
    <rPh sb="22" eb="23">
      <t>オヨ</t>
    </rPh>
    <rPh sb="24" eb="26">
      <t>タイオウ</t>
    </rPh>
    <rPh sb="27" eb="29">
      <t>カノウ</t>
    </rPh>
    <rPh sb="55" eb="57">
      <t>タイオウ</t>
    </rPh>
    <rPh sb="57" eb="59">
      <t>ジョウキョウ</t>
    </rPh>
    <rPh sb="60" eb="63">
      <t>トウメイカ</t>
    </rPh>
    <rPh sb="64" eb="65">
      <t>ハカ</t>
    </rPh>
    <phoneticPr fontId="50"/>
  </si>
  <si>
    <t>市に寄せられた提案・要望等を一元的に管理し、全庁的に情報の共有化を図るとともに、意見集約、統計処理や傾向を把握するため、「市民の声データベースシステム」及び「市民の声ウェブ」を構築し、対応状況の見える化や利便性向上などの機能拡張を推進している。</t>
    <rPh sb="61" eb="63">
      <t>シミン</t>
    </rPh>
    <rPh sb="64" eb="65">
      <t>コエ</t>
    </rPh>
    <rPh sb="76" eb="77">
      <t>オヨ</t>
    </rPh>
    <rPh sb="88" eb="90">
      <t>コウチク</t>
    </rPh>
    <rPh sb="92" eb="94">
      <t>タイオウ</t>
    </rPh>
    <rPh sb="94" eb="96">
      <t>ジョウキョウ</t>
    </rPh>
    <rPh sb="97" eb="98">
      <t>ミ</t>
    </rPh>
    <rPh sb="100" eb="101">
      <t>カ</t>
    </rPh>
    <rPh sb="102" eb="105">
      <t>リベンセイ</t>
    </rPh>
    <rPh sb="105" eb="107">
      <t>コウジョウ</t>
    </rPh>
    <rPh sb="110" eb="112">
      <t>キノウ</t>
    </rPh>
    <rPh sb="112" eb="114">
      <t>カクチョウ</t>
    </rPh>
    <rPh sb="115" eb="117">
      <t>スイシン</t>
    </rPh>
    <phoneticPr fontId="50"/>
  </si>
  <si>
    <t>市民の声の一元管理・共有化の推進</t>
    <rPh sb="0" eb="2">
      <t>シミン</t>
    </rPh>
    <rPh sb="3" eb="4">
      <t>コエ</t>
    </rPh>
    <rPh sb="5" eb="7">
      <t>イチゲン</t>
    </rPh>
    <rPh sb="7" eb="9">
      <t>カンリ</t>
    </rPh>
    <rPh sb="10" eb="13">
      <t>キョウユウカ</t>
    </rPh>
    <rPh sb="14" eb="16">
      <t>スイシン</t>
    </rPh>
    <phoneticPr fontId="50"/>
  </si>
  <si>
    <t>埼玉県</t>
    <rPh sb="0" eb="3">
      <t>サイタマケン</t>
    </rPh>
    <phoneticPr fontId="50"/>
  </si>
  <si>
    <t>インフラを含む公共施設の老朽化という全国共通の課題に対応する中長期視点を重視した取り組みであり，コスト縮減効果も高い。</t>
  </si>
  <si>
    <t>http://www.city.sendai.jp/zaise-kokyo/shise/zaise/zaimu/zaise/management/index.html</t>
  </si>
  <si>
    <t>現状の情報分析に基づき，公共施設を効果的・効率的に活用していく取り組みであり汎用性はある。</t>
  </si>
  <si>
    <t>公共施設の計画的な長寿命化を図ることで，コストを抑制しつつ長期的なサービスの提供が可能となる。</t>
  </si>
  <si>
    <t>仙台市の公共施設総合マネジメントプランにおいては，施設の計画的な長寿命化や質・量の適正化を図ることで改修・更新経費を平準化する効果に加え，施設コストを年間約２００億円削減する効果を見込んでいる。</t>
  </si>
  <si>
    <t>施設データの一元的整備・把握を行うとともに，公共施設マネジメントの基礎データとして活用し，新規整備や更新の厳選・重点化及び改修・更新などの費用の縮減・平準化を図る。
あわせて，基礎データを活用し，質・量の適正化に向けた施設の将来のあり方について検討を進める。</t>
  </si>
  <si>
    <t>公共施設マネジメントの推進</t>
  </si>
  <si>
    <t>宮城県</t>
    <rPh sb="0" eb="3">
      <t>ミヤギケン</t>
    </rPh>
    <phoneticPr fontId="50"/>
  </si>
  <si>
    <t>・地域ごとの統計データや将来推計人口等をまとめた「戦略的地域カルテ・マップ」を活用した独自性の高い取組であるため。
・このような取組は北海道でも珍しい。</t>
  </si>
  <si>
    <t>http://www.city.sapporo.jp/shimin/jichi/karute/chiikikarute.html</t>
  </si>
  <si>
    <t>・勉強会やワークショップ等を活用した「地域まちづくりビジョン」策定支援過程において、課題解決に向けた話合いの機会が設けられる等、共助の意識醸成等が図られる。
・当該ビジョンを策定した地域に、その実現に必要な活動に対し助成金を交付することで、市民による自発的なまちづくり活動を推進する効果がある。</t>
  </si>
  <si>
    <t>本事業による直接的な金額・人的効果はないが、地域における自主的なまちづくり活動の推進に伴う地域力の向上が期待される。</t>
  </si>
  <si>
    <t>「地域まちづくりビジョン」の策定は他都市などで既に行われているが、地域ごとの将来推計人口を共有し地域自らが主体となって策定する取組は北海道でも珍しい取組である。</t>
  </si>
  <si>
    <t>地域ごとの統計データや将来推計人口等をまとめた「戦略的地域カルテ・マップ」などを活用しながら、地域の特性や課題を地域住民が共有し、将来の展望とその実現に向けた活動指針「地域まちづくりビジョン」の策定支援を行う。</t>
  </si>
  <si>
    <t>北海道</t>
    <rPh sb="0" eb="3">
      <t>ホッカイドウ</t>
    </rPh>
    <phoneticPr fontId="33"/>
  </si>
  <si>
    <t>01100</t>
    <phoneticPr fontId="33"/>
  </si>
  <si>
    <t>http://www………</t>
    <phoneticPr fontId="33"/>
  </si>
  <si>
    <t>診療科目は従来どおり外科・内科を継続することにより、住民の地域医療を確保している。指定管理者による巡回バス運行により利便性が向上した。</t>
    <rPh sb="0" eb="2">
      <t>シンリョウ</t>
    </rPh>
    <rPh sb="2" eb="4">
      <t>カモク</t>
    </rPh>
    <rPh sb="5" eb="7">
      <t>ジュウライ</t>
    </rPh>
    <rPh sb="10" eb="12">
      <t>ゲカ</t>
    </rPh>
    <rPh sb="13" eb="15">
      <t>ナイカ</t>
    </rPh>
    <rPh sb="16" eb="18">
      <t>ケイゾク</t>
    </rPh>
    <rPh sb="26" eb="28">
      <t>ジュウミン</t>
    </rPh>
    <rPh sb="29" eb="31">
      <t>チイキ</t>
    </rPh>
    <rPh sb="31" eb="33">
      <t>イリョウ</t>
    </rPh>
    <rPh sb="34" eb="36">
      <t>カクホ</t>
    </rPh>
    <rPh sb="41" eb="43">
      <t>シテイ</t>
    </rPh>
    <rPh sb="43" eb="46">
      <t>カンリシャ</t>
    </rPh>
    <rPh sb="49" eb="51">
      <t>ジュンカイ</t>
    </rPh>
    <rPh sb="53" eb="55">
      <t>ウンコウ</t>
    </rPh>
    <rPh sb="58" eb="61">
      <t>リベンセイ</t>
    </rPh>
    <rPh sb="62" eb="64">
      <t>コウジョウ</t>
    </rPh>
    <phoneticPr fontId="33"/>
  </si>
  <si>
    <t>約○億円の不良債務があり、今後10年間で○億円以上が見込まれていた。利用料金制を導入し当該収入額をもって指定管理料とするため、県負担が発生しない。</t>
    <rPh sb="0" eb="1">
      <t>ヤク</t>
    </rPh>
    <rPh sb="5" eb="7">
      <t>フリョウ</t>
    </rPh>
    <rPh sb="7" eb="9">
      <t>サイム</t>
    </rPh>
    <rPh sb="13" eb="15">
      <t>コンゴ</t>
    </rPh>
    <rPh sb="17" eb="19">
      <t>ネンカン</t>
    </rPh>
    <rPh sb="21" eb="23">
      <t>オクエン</t>
    </rPh>
    <rPh sb="23" eb="25">
      <t>イジョウ</t>
    </rPh>
    <rPh sb="26" eb="28">
      <t>ミコ</t>
    </rPh>
    <rPh sb="34" eb="36">
      <t>リヨウ</t>
    </rPh>
    <rPh sb="36" eb="38">
      <t>リョウキン</t>
    </rPh>
    <rPh sb="40" eb="42">
      <t>ドウニュウ</t>
    </rPh>
    <rPh sb="43" eb="45">
      <t>トウガイ</t>
    </rPh>
    <rPh sb="45" eb="47">
      <t>シュウニュウ</t>
    </rPh>
    <rPh sb="47" eb="48">
      <t>ガク</t>
    </rPh>
    <rPh sb="52" eb="54">
      <t>シテイ</t>
    </rPh>
    <rPh sb="54" eb="56">
      <t>カンリ</t>
    </rPh>
    <rPh sb="63" eb="64">
      <t>ケン</t>
    </rPh>
    <rPh sb="64" eb="66">
      <t>フタン</t>
    </rPh>
    <rPh sb="67" eb="69">
      <t>ハッセイ</t>
    </rPh>
    <phoneticPr fontId="33"/>
  </si>
  <si>
    <t>この取組は全国で○○市に次ぐ２件目（県内では初）の取組である。</t>
    <rPh sb="2" eb="4">
      <t>トリクミ</t>
    </rPh>
    <rPh sb="5" eb="7">
      <t>ゼンコク</t>
    </rPh>
    <rPh sb="10" eb="11">
      <t>シ</t>
    </rPh>
    <rPh sb="12" eb="13">
      <t>ツ</t>
    </rPh>
    <rPh sb="15" eb="16">
      <t>ケン</t>
    </rPh>
    <rPh sb="16" eb="17">
      <t>メ</t>
    </rPh>
    <rPh sb="18" eb="20">
      <t>ケンナイ</t>
    </rPh>
    <rPh sb="22" eb="23">
      <t>ハツ</t>
    </rPh>
    <rPh sb="25" eb="27">
      <t>トリクミ</t>
    </rPh>
    <phoneticPr fontId="33"/>
  </si>
  <si>
    <t>医師不足及び厳しい財政状況のなか病院経営が厳しくなってきていることから、平成○○年4月１日から病院を診療所化し、指定管理者制度を導入した。</t>
    <rPh sb="0" eb="2">
      <t>イシ</t>
    </rPh>
    <rPh sb="2" eb="4">
      <t>ブソク</t>
    </rPh>
    <rPh sb="4" eb="5">
      <t>オヨ</t>
    </rPh>
    <rPh sb="6" eb="7">
      <t>キビ</t>
    </rPh>
    <rPh sb="9" eb="11">
      <t>ザイセイ</t>
    </rPh>
    <rPh sb="11" eb="13">
      <t>ジョウキョウ</t>
    </rPh>
    <rPh sb="21" eb="22">
      <t>キビ</t>
    </rPh>
    <rPh sb="36" eb="38">
      <t>ヘイセイ</t>
    </rPh>
    <rPh sb="40" eb="41">
      <t>ネン</t>
    </rPh>
    <rPh sb="42" eb="43">
      <t>ガツ</t>
    </rPh>
    <rPh sb="44" eb="45">
      <t>ニチ</t>
    </rPh>
    <rPh sb="47" eb="49">
      <t>ビョウイン</t>
    </rPh>
    <rPh sb="50" eb="53">
      <t>シンリョウジョ</t>
    </rPh>
    <rPh sb="53" eb="54">
      <t>カ</t>
    </rPh>
    <rPh sb="56" eb="58">
      <t>シテイ</t>
    </rPh>
    <rPh sb="58" eb="61">
      <t>カンリシャ</t>
    </rPh>
    <rPh sb="61" eb="63">
      <t>セイド</t>
    </rPh>
    <rPh sb="64" eb="66">
      <t>ドウニュウ</t>
    </rPh>
    <phoneticPr fontId="33"/>
  </si>
  <si>
    <t>公立病院を公立診療所とし、指定管理者制度を導入</t>
    <rPh sb="0" eb="2">
      <t>コウリツ</t>
    </rPh>
    <rPh sb="2" eb="4">
      <t>ビョウイン</t>
    </rPh>
    <rPh sb="5" eb="7">
      <t>コウリツ</t>
    </rPh>
    <rPh sb="7" eb="10">
      <t>シンリョウジョ</t>
    </rPh>
    <rPh sb="13" eb="15">
      <t>シテイ</t>
    </rPh>
    <rPh sb="15" eb="18">
      <t>カンリシャ</t>
    </rPh>
    <rPh sb="18" eb="20">
      <t>セイド</t>
    </rPh>
    <rPh sb="21" eb="23">
      <t>ドウニュウ</t>
    </rPh>
    <phoneticPr fontId="33"/>
  </si>
  <si>
    <t>○○市</t>
    <rPh sb="2" eb="3">
      <t>シ</t>
    </rPh>
    <phoneticPr fontId="33"/>
  </si>
  <si>
    <t>○○県</t>
    <rPh sb="2" eb="3">
      <t>ケン</t>
    </rPh>
    <phoneticPr fontId="33"/>
  </si>
  <si>
    <t>（例）
48201</t>
    <rPh sb="1" eb="2">
      <t>レイ</t>
    </rPh>
    <phoneticPr fontId="33"/>
  </si>
  <si>
    <t>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行の挿入は、この行よりも下で実施してください。　</t>
    <phoneticPr fontId="33"/>
  </si>
  <si>
    <t>取組あり</t>
    <rPh sb="0" eb="2">
      <t>トリクミ</t>
    </rPh>
    <phoneticPr fontId="33"/>
  </si>
  <si>
    <t>⑭その他</t>
    <rPh sb="3" eb="4">
      <t>タ</t>
    </rPh>
    <phoneticPr fontId="33"/>
  </si>
  <si>
    <t>⑬市町村への権限移譲</t>
    <rPh sb="1" eb="4">
      <t>シチョウソン</t>
    </rPh>
    <rPh sb="6" eb="8">
      <t>ケンゲン</t>
    </rPh>
    <rPh sb="8" eb="10">
      <t>イジョウ</t>
    </rPh>
    <phoneticPr fontId="33"/>
  </si>
  <si>
    <t>⑫情報公開・透明性</t>
    <rPh sb="1" eb="3">
      <t>ジョウホウ</t>
    </rPh>
    <rPh sb="3" eb="5">
      <t>コウカイ</t>
    </rPh>
    <rPh sb="6" eb="9">
      <t>トウメイセイ</t>
    </rPh>
    <phoneticPr fontId="33"/>
  </si>
  <si>
    <t>⑩業務の標準化</t>
    <rPh sb="1" eb="3">
      <t>ギョウム</t>
    </rPh>
    <rPh sb="4" eb="6">
      <t>ヒョウジュン</t>
    </rPh>
    <rPh sb="6" eb="7">
      <t>カ</t>
    </rPh>
    <phoneticPr fontId="33"/>
  </si>
  <si>
    <t>⑧人材育成の推進</t>
    <phoneticPr fontId="33"/>
  </si>
  <si>
    <t>⑥民間委託の推進</t>
    <phoneticPr fontId="33"/>
  </si>
  <si>
    <t>⑤業務改善の取組</t>
    <phoneticPr fontId="33"/>
  </si>
  <si>
    <t>④協働の推進</t>
    <rPh sb="1" eb="3">
      <t>キョウドウ</t>
    </rPh>
    <rPh sb="4" eb="6">
      <t>スイシン</t>
    </rPh>
    <phoneticPr fontId="33"/>
  </si>
  <si>
    <t>③他自治体との連携</t>
    <phoneticPr fontId="33"/>
  </si>
  <si>
    <t>②給与制度</t>
    <phoneticPr fontId="33"/>
  </si>
  <si>
    <t>①定数管理</t>
    <rPh sb="1" eb="3">
      <t>テイスウ</t>
    </rPh>
    <rPh sb="3" eb="5">
      <t>カンリ</t>
    </rPh>
    <phoneticPr fontId="33"/>
  </si>
  <si>
    <r>
      <t xml:space="preserve">具体的な選定理由
</t>
    </r>
    <r>
      <rPr>
        <sz val="12"/>
        <color indexed="10"/>
        <rFont val="ＭＳ Ｐ明朝"/>
        <family val="1"/>
        <charset val="128"/>
      </rPr>
      <t>※どの選択肢を選んだ場合であっても記入</t>
    </r>
    <rPh sb="0" eb="3">
      <t>グタイテキ</t>
    </rPh>
    <rPh sb="4" eb="6">
      <t>センテイ</t>
    </rPh>
    <rPh sb="6" eb="8">
      <t>リユウ</t>
    </rPh>
    <rPh sb="12" eb="15">
      <t>センタクシ</t>
    </rPh>
    <rPh sb="16" eb="17">
      <t>エラ</t>
    </rPh>
    <rPh sb="19" eb="21">
      <t>バアイ</t>
    </rPh>
    <rPh sb="26" eb="28">
      <t>キニュウ</t>
    </rPh>
    <phoneticPr fontId="33"/>
  </si>
  <si>
    <t>その他</t>
    <rPh sb="2" eb="3">
      <t>タ</t>
    </rPh>
    <phoneticPr fontId="33"/>
  </si>
  <si>
    <t>汎用性</t>
    <rPh sb="0" eb="3">
      <t>ハンヨウセイ</t>
    </rPh>
    <phoneticPr fontId="33"/>
  </si>
  <si>
    <t>住民サービスの向上</t>
    <rPh sb="0" eb="2">
      <t>ジュウミン</t>
    </rPh>
    <rPh sb="7" eb="9">
      <t>コウジョウ</t>
    </rPh>
    <phoneticPr fontId="33"/>
  </si>
  <si>
    <t>費用対効果</t>
    <rPh sb="0" eb="2">
      <t>ヒヨウ</t>
    </rPh>
    <rPh sb="2" eb="5">
      <t>タイコウカ</t>
    </rPh>
    <phoneticPr fontId="33"/>
  </si>
  <si>
    <t>先進性</t>
    <rPh sb="0" eb="3">
      <t>センシンセイ</t>
    </rPh>
    <phoneticPr fontId="33"/>
  </si>
  <si>
    <t>⑨取組の内容</t>
    <rPh sb="1" eb="3">
      <t>トリクミ</t>
    </rPh>
    <rPh sb="4" eb="6">
      <t>ナイヨウ</t>
    </rPh>
    <phoneticPr fontId="33"/>
  </si>
  <si>
    <t xml:space="preserve">⑧近隣の市区町村と共同で行政サービス改革を推進する取組をしているか
</t>
    <phoneticPr fontId="33"/>
  </si>
  <si>
    <t>⑦選定理由（複数回答可）</t>
    <rPh sb="1" eb="3">
      <t>センテイ</t>
    </rPh>
    <rPh sb="3" eb="5">
      <t>リユウ</t>
    </rPh>
    <rPh sb="6" eb="8">
      <t>フクスウ</t>
    </rPh>
    <rPh sb="8" eb="10">
      <t>カイトウ</t>
    </rPh>
    <rPh sb="10" eb="11">
      <t>カ</t>
    </rPh>
    <phoneticPr fontId="33"/>
  </si>
  <si>
    <t>⑥　HP該当URL</t>
    <rPh sb="4" eb="6">
      <t>ガイトウ</t>
    </rPh>
    <phoneticPr fontId="33"/>
  </si>
  <si>
    <r>
      <t xml:space="preserve">⑤汎用性についての説明
</t>
    </r>
    <r>
      <rPr>
        <sz val="12"/>
        <color indexed="10"/>
        <rFont val="ＭＳ Ｐ明朝"/>
        <family val="1"/>
        <charset val="128"/>
      </rPr>
      <t>※汎用性がある場合のみ、その説明を記入</t>
    </r>
    <rPh sb="1" eb="4">
      <t>ハンヨウセイ</t>
    </rPh>
    <rPh sb="9" eb="11">
      <t>セツメイ</t>
    </rPh>
    <rPh sb="13" eb="16">
      <t>ハンヨウセイ</t>
    </rPh>
    <rPh sb="19" eb="21">
      <t>バアイ</t>
    </rPh>
    <rPh sb="26" eb="28">
      <t>セツメイ</t>
    </rPh>
    <rPh sb="29" eb="31">
      <t>キニュウ</t>
    </rPh>
    <phoneticPr fontId="33"/>
  </si>
  <si>
    <t>④-２　取組効果
（住民サービスが向上した効果）</t>
    <rPh sb="4" eb="6">
      <t>トリクミ</t>
    </rPh>
    <rPh sb="6" eb="8">
      <t>コウカ</t>
    </rPh>
    <rPh sb="10" eb="12">
      <t>ジュウミン</t>
    </rPh>
    <rPh sb="17" eb="19">
      <t>コウジョウ</t>
    </rPh>
    <rPh sb="21" eb="23">
      <t>コウカ</t>
    </rPh>
    <phoneticPr fontId="33"/>
  </si>
  <si>
    <t>④-1　取組効果
（金額・人的な効果）</t>
    <rPh sb="4" eb="6">
      <t>トリクミ</t>
    </rPh>
    <rPh sb="6" eb="8">
      <t>コウカ</t>
    </rPh>
    <rPh sb="10" eb="12">
      <t>キンガク</t>
    </rPh>
    <rPh sb="13" eb="15">
      <t>ジンテキ</t>
    </rPh>
    <rPh sb="16" eb="18">
      <t>コウカ</t>
    </rPh>
    <phoneticPr fontId="33"/>
  </si>
  <si>
    <r>
      <t xml:space="preserve">③先進性についての説明
</t>
    </r>
    <r>
      <rPr>
        <sz val="12"/>
        <color indexed="10"/>
        <rFont val="ＭＳ Ｐ明朝"/>
        <family val="1"/>
        <charset val="128"/>
      </rPr>
      <t>※先進性がある場合のみ、その説明を記入</t>
    </r>
    <rPh sb="1" eb="4">
      <t>センシンセイ</t>
    </rPh>
    <rPh sb="9" eb="11">
      <t>セツメイ</t>
    </rPh>
    <rPh sb="13" eb="16">
      <t>センシンセイ</t>
    </rPh>
    <rPh sb="19" eb="21">
      <t>バアイ</t>
    </rPh>
    <rPh sb="26" eb="28">
      <t>セツメイ</t>
    </rPh>
    <rPh sb="29" eb="31">
      <t>キニュウ</t>
    </rPh>
    <phoneticPr fontId="33"/>
  </si>
  <si>
    <t>②　取組内容</t>
    <rPh sb="2" eb="4">
      <t>トリクミ</t>
    </rPh>
    <rPh sb="4" eb="6">
      <t>ナイヨウ</t>
    </rPh>
    <phoneticPr fontId="33"/>
  </si>
  <si>
    <t>①-２
取組名称</t>
    <rPh sb="4" eb="6">
      <t>トリクミ</t>
    </rPh>
    <rPh sb="6" eb="8">
      <t>メイショウ</t>
    </rPh>
    <phoneticPr fontId="33"/>
  </si>
  <si>
    <t>①-１
（調査票③　問１３に記載した）取組項目</t>
    <rPh sb="5" eb="7">
      <t>チョウサ</t>
    </rPh>
    <rPh sb="7" eb="8">
      <t>ヒョウ</t>
    </rPh>
    <rPh sb="10" eb="11">
      <t>トイ</t>
    </rPh>
    <rPh sb="14" eb="16">
      <t>キサイ</t>
    </rPh>
    <rPh sb="19" eb="21">
      <t>トリクミ</t>
    </rPh>
    <rPh sb="21" eb="23">
      <t>コウモク</t>
    </rPh>
    <phoneticPr fontId="33"/>
  </si>
  <si>
    <t>市区町村名</t>
    <rPh sb="0" eb="1">
      <t>シ</t>
    </rPh>
    <rPh sb="1" eb="2">
      <t>ク</t>
    </rPh>
    <rPh sb="2" eb="4">
      <t>チョウソン</t>
    </rPh>
    <rPh sb="4" eb="5">
      <t>メイ</t>
    </rPh>
    <phoneticPr fontId="33"/>
  </si>
  <si>
    <t>団体コード</t>
    <rPh sb="0" eb="2">
      <t>ダンタイ</t>
    </rPh>
    <phoneticPr fontId="33"/>
  </si>
  <si>
    <t>調査票④　行政改革の取組状況</t>
    <rPh sb="5" eb="7">
      <t>ギョウセイ</t>
    </rPh>
    <rPh sb="7" eb="9">
      <t>カイカク</t>
    </rPh>
    <rPh sb="10" eb="12">
      <t>トリクミ</t>
    </rPh>
    <rPh sb="12" eb="14">
      <t>ジョウキョウ</t>
    </rPh>
    <phoneticPr fontId="33"/>
  </si>
  <si>
    <t>　</t>
    <phoneticPr fontId="5"/>
  </si>
  <si>
    <t>設置予定無し</t>
    <rPh sb="4" eb="5">
      <t>ナ</t>
    </rPh>
    <phoneticPr fontId="5"/>
  </si>
  <si>
    <t>委託予定無し</t>
    <rPh sb="4" eb="5">
      <t>ナ</t>
    </rPh>
    <phoneticPr fontId="5"/>
  </si>
  <si>
    <t>実施予定無し</t>
    <rPh sb="4" eb="5">
      <t>ナ</t>
    </rPh>
    <phoneticPr fontId="5"/>
  </si>
  <si>
    <t>委託予定無し</t>
    <rPh sb="4" eb="5">
      <t>ナ</t>
    </rPh>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</si>
</sst>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76" formatCode="0.0%"/>
    <numFmt numFmtId="177" formatCode="#,##0_ "/>
    <numFmt numFmtId="178" formatCode="0_ "/>
    <numFmt numFmtId="179" formatCode="#,##0;&quot;△ &quot;#,##0"/>
    <numFmt numFmtId="180" formatCode="#,##0_ ;[Red]\-#,##0\ "/>
    <numFmt numFmtId="181" formatCode="0.0_ "/>
  </numFmts>
  <fonts count="73" x14ac:knownFonts="1">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scheme val="minor"/>
    </font>
    <font>
      <sz val="6"/>
      <name val="ＭＳ Ｐゴシック"/>
      <family val="3"/>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font>
    <font>
      <u/>
      <sz val="10"/>
      <color theme="10"/>
      <name val="ＭＳ 明朝"/>
      <family val="1"/>
      <charset val="128"/>
    </font>
    <font>
      <sz val="11"/>
      <color rgb="FF006100"/>
      <name val="ＭＳ Ｐゴシック"/>
      <family val="3"/>
      <charset val="128"/>
      <scheme val="minor"/>
    </font>
    <font>
      <sz val="11"/>
      <color rgb="FF9C6500"/>
      <name val="ＭＳ Ｐゴシック"/>
      <family val="3"/>
      <charset val="128"/>
      <scheme val="minor"/>
    </font>
    <font>
      <sz val="8"/>
      <color theme="1"/>
      <name val="ＭＳ Ｐゴシック"/>
      <family val="2"/>
      <charset val="128"/>
      <scheme val="minor"/>
    </font>
    <font>
      <sz val="8"/>
      <color theme="1"/>
      <name val="ＭＳ Ｐゴシック"/>
      <family val="3"/>
      <charset val="128"/>
      <scheme val="minor"/>
    </font>
    <font>
      <sz val="10"/>
      <color theme="1"/>
      <name val="ＭＳ Ｐゴシック"/>
      <family val="3"/>
      <charset val="128"/>
      <scheme val="minor"/>
    </font>
    <font>
      <sz val="6"/>
      <color theme="1"/>
      <name val="ＭＳ Ｐゴシック"/>
      <family val="3"/>
      <charset val="128"/>
      <scheme val="minor"/>
    </font>
    <font>
      <sz val="11"/>
      <color rgb="FFFF0000"/>
      <name val="ＭＳ Ｐゴシック"/>
      <family val="3"/>
      <charset val="128"/>
      <scheme val="minor"/>
    </font>
    <font>
      <sz val="11"/>
      <name val="ＭＳ Ｐゴシック"/>
      <family val="3"/>
      <charset val="128"/>
      <scheme val="minor"/>
    </font>
    <font>
      <sz val="14"/>
      <color theme="1"/>
      <name val="ＭＳ Ｐゴシック"/>
      <family val="2"/>
      <charset val="128"/>
      <scheme val="minor"/>
    </font>
    <font>
      <sz val="14"/>
      <color theme="1"/>
      <name val="ＭＳ Ｐゴシック"/>
      <family val="3"/>
      <charset val="128"/>
      <scheme val="minor"/>
    </font>
    <font>
      <sz val="16"/>
      <color theme="1"/>
      <name val="ＭＳ Ｐゴシック"/>
      <family val="3"/>
      <charset val="128"/>
      <scheme val="minor"/>
    </font>
    <font>
      <sz val="16"/>
      <color theme="1"/>
      <name val="ＭＳ Ｐゴシック"/>
      <family val="2"/>
      <charset val="128"/>
      <scheme val="minor"/>
    </font>
    <font>
      <b/>
      <sz val="20"/>
      <color theme="1"/>
      <name val="ＭＳ Ｐゴシック"/>
      <family val="3"/>
      <charset val="128"/>
      <scheme val="minor"/>
    </font>
    <font>
      <sz val="18"/>
      <color theme="1"/>
      <name val="ＭＳ Ｐゴシック"/>
      <family val="2"/>
      <charset val="128"/>
      <scheme val="minor"/>
    </font>
    <font>
      <sz val="11"/>
      <name val="ＭＳ Ｐゴシック"/>
      <family val="2"/>
      <charset val="128"/>
      <scheme val="minor"/>
    </font>
    <font>
      <sz val="12"/>
      <color theme="1"/>
      <name val="ＭＳ Ｐゴシック"/>
      <family val="2"/>
      <charset val="128"/>
      <scheme val="minor"/>
    </font>
    <font>
      <b/>
      <sz val="18"/>
      <color theme="1"/>
      <name val="ＭＳ Ｐゴシック"/>
      <family val="3"/>
      <charset val="128"/>
      <scheme val="minor"/>
    </font>
    <font>
      <sz val="12"/>
      <color theme="1"/>
      <name val="ＭＳ Ｐゴシック"/>
      <family val="3"/>
      <charset val="128"/>
      <scheme val="minor"/>
    </font>
    <font>
      <sz val="10"/>
      <color theme="1"/>
      <name val="ＭＳ Ｐゴシック"/>
      <family val="2"/>
      <charset val="128"/>
      <scheme val="minor"/>
    </font>
    <font>
      <b/>
      <sz val="24"/>
      <color theme="1"/>
      <name val="AR Pゴシック体M"/>
      <family val="3"/>
      <charset val="128"/>
    </font>
    <font>
      <sz val="11"/>
      <color theme="1"/>
      <name val="ＭＳ Ｐゴシック"/>
      <family val="3"/>
      <charset val="128"/>
    </font>
    <font>
      <sz val="11"/>
      <color indexed="8"/>
      <name val="ＭＳ Ｐゴシック"/>
      <family val="3"/>
      <charset val="128"/>
    </font>
    <font>
      <sz val="11"/>
      <color indexed="8"/>
      <name val="ＭＳ Ｐゴシック"/>
      <family val="2"/>
      <charset val="128"/>
    </font>
    <font>
      <b/>
      <sz val="20"/>
      <color rgb="FFFF0000"/>
      <name val="ＭＳ Ｐゴシック"/>
      <family val="3"/>
      <charset val="128"/>
      <scheme val="minor"/>
    </font>
    <font>
      <i/>
      <sz val="11"/>
      <color theme="1"/>
      <name val="ＭＳ Ｐゴシック"/>
      <family val="3"/>
      <charset val="128"/>
      <scheme val="minor"/>
    </font>
    <font>
      <sz val="6"/>
      <name val="ＭＳ Ｐゴシック"/>
      <family val="3"/>
      <charset val="128"/>
    </font>
    <font>
      <sz val="9"/>
      <color theme="1"/>
      <name val="ＭＳ Ｐゴシック"/>
      <family val="3"/>
      <charset val="128"/>
      <scheme val="minor"/>
    </font>
    <font>
      <sz val="11"/>
      <color theme="0"/>
      <name val="ＭＳ Ｐゴシック"/>
      <family val="2"/>
      <charset val="128"/>
      <scheme val="minor"/>
    </font>
    <font>
      <sz val="12"/>
      <color theme="0"/>
      <name val="ＭＳ Ｐゴシック"/>
      <family val="2"/>
      <charset val="128"/>
      <scheme val="minor"/>
    </font>
    <font>
      <sz val="9"/>
      <color theme="1"/>
      <name val="ＭＳ Ｐゴシック"/>
      <family val="2"/>
      <charset val="128"/>
      <scheme val="minor"/>
    </font>
    <font>
      <sz val="16"/>
      <name val="ＭＳ Ｐゴシック"/>
      <family val="3"/>
      <charset val="128"/>
      <scheme val="minor"/>
    </font>
    <font>
      <sz val="12"/>
      <name val="ＭＳ Ｐゴシック"/>
      <family val="3"/>
      <charset val="128"/>
      <scheme val="minor"/>
    </font>
    <font>
      <b/>
      <sz val="20"/>
      <color theme="1"/>
      <name val="ＭＳ Ｐゴシック"/>
      <family val="3"/>
      <charset val="128"/>
    </font>
    <font>
      <b/>
      <sz val="48"/>
      <color rgb="FF0070C0"/>
      <name val="ＭＳ Ｐゴシック"/>
      <family val="3"/>
      <charset val="128"/>
      <scheme val="minor"/>
    </font>
    <font>
      <sz val="16"/>
      <color theme="0"/>
      <name val="ＭＳ Ｐゴシック"/>
      <family val="2"/>
      <charset val="128"/>
      <scheme val="minor"/>
    </font>
    <font>
      <sz val="12"/>
      <name val="ＭＳ Ｐゴシック"/>
      <family val="2"/>
      <charset val="128"/>
      <scheme val="minor"/>
    </font>
    <font>
      <sz val="8"/>
      <name val="ＭＳ Ｐゴシック"/>
      <family val="2"/>
      <charset val="128"/>
      <scheme val="minor"/>
    </font>
    <font>
      <sz val="9"/>
      <color theme="0"/>
      <name val="ＭＳ Ｐゴシック"/>
      <family val="2"/>
      <charset val="128"/>
      <scheme val="minor"/>
    </font>
    <font>
      <sz val="6"/>
      <color theme="1"/>
      <name val="ＭＳ Ｐゴシック"/>
      <family val="2"/>
      <charset val="128"/>
      <scheme val="minor"/>
    </font>
    <font>
      <sz val="16"/>
      <name val="ＭＳ Ｐゴシック"/>
      <family val="2"/>
      <charset val="128"/>
      <scheme val="minor"/>
    </font>
    <font>
      <b/>
      <sz val="11"/>
      <name val="ＭＳ Ｐゴシック"/>
      <family val="3"/>
      <charset val="128"/>
      <scheme val="minor"/>
    </font>
    <font>
      <b/>
      <sz val="11"/>
      <color theme="1"/>
      <name val="ＭＳ Ｐゴシック"/>
      <family val="3"/>
      <charset val="128"/>
      <scheme val="minor"/>
    </font>
    <font>
      <sz val="18"/>
      <color theme="3"/>
      <name val="ＭＳ Ｐゴシック"/>
      <family val="2"/>
      <charset val="128"/>
      <scheme val="major"/>
    </font>
    <font>
      <sz val="9"/>
      <name val="ＭＳ Ｐゴシック"/>
      <family val="3"/>
      <charset val="128"/>
    </font>
    <font>
      <sz val="9"/>
      <color theme="1"/>
      <name val="ＭＳ Ｐゴシック"/>
      <family val="3"/>
      <charset val="128"/>
    </font>
    <font>
      <sz val="8"/>
      <color theme="1"/>
      <name val="ＭＳ Ｐゴシック"/>
      <family val="3"/>
      <charset val="128"/>
    </font>
    <font>
      <b/>
      <sz val="9"/>
      <name val="ＭＳ Ｐゴシック"/>
      <family val="3"/>
      <charset val="128"/>
    </font>
    <font>
      <sz val="9"/>
      <color rgb="FFFF0000"/>
      <name val="ＭＳ Ｐゴシック"/>
      <family val="3"/>
      <charset val="128"/>
    </font>
    <font>
      <b/>
      <sz val="16"/>
      <name val="ＭＳ Ｐゴシック"/>
      <family val="3"/>
      <charset val="128"/>
    </font>
    <font>
      <sz val="11"/>
      <color rgb="FF0000FF"/>
      <name val="ＭＳ Ｐ明朝"/>
      <family val="1"/>
      <charset val="128"/>
    </font>
    <font>
      <sz val="11"/>
      <color rgb="FF0000FF"/>
      <name val="ＭＳ Ｐゴシック"/>
      <family val="3"/>
      <charset val="128"/>
    </font>
    <font>
      <sz val="11"/>
      <name val="ＭＳ ゴシック"/>
      <family val="3"/>
      <charset val="128"/>
    </font>
    <font>
      <sz val="11"/>
      <name val="ＭＳ Ｐ明朝"/>
      <family val="1"/>
      <charset val="128"/>
    </font>
    <font>
      <sz val="11"/>
      <color indexed="10"/>
      <name val="ＭＳ Ｐ明朝"/>
      <family val="1"/>
      <charset val="128"/>
    </font>
    <font>
      <u/>
      <sz val="11"/>
      <color indexed="12"/>
      <name val="ＭＳ Ｐゴシック"/>
      <family val="3"/>
      <charset val="128"/>
    </font>
    <font>
      <sz val="12"/>
      <name val="ＭＳ Ｐ明朝"/>
      <family val="1"/>
      <charset val="128"/>
    </font>
    <font>
      <sz val="12"/>
      <name val="ＭＳ Ｐゴシック"/>
      <family val="3"/>
      <charset val="128"/>
    </font>
    <font>
      <sz val="10"/>
      <name val="ＭＳ Ｐゴシック"/>
      <family val="3"/>
      <charset val="128"/>
    </font>
    <font>
      <sz val="10"/>
      <name val="ＭＳ Ｐ明朝"/>
      <family val="1"/>
      <charset val="128"/>
    </font>
    <font>
      <u/>
      <sz val="11"/>
      <name val="ＭＳ Ｐゴシック"/>
      <family val="3"/>
      <charset val="128"/>
    </font>
    <font>
      <sz val="9"/>
      <color theme="1"/>
      <name val="ＭＳ Ｐ明朝"/>
      <family val="1"/>
      <charset val="128"/>
    </font>
    <font>
      <sz val="12"/>
      <color indexed="10"/>
      <name val="ＭＳ Ｐ明朝"/>
      <family val="1"/>
      <charset val="128"/>
    </font>
    <font>
      <sz val="9"/>
      <name val="ＭＳ Ｐ明朝"/>
      <family val="1"/>
      <charset val="128"/>
    </font>
    <font>
      <sz val="12"/>
      <color theme="1"/>
      <name val="ＭＳ Ｐ明朝"/>
      <family val="1"/>
      <charset val="128"/>
    </font>
    <font>
      <b/>
      <sz val="14"/>
      <name val="ＭＳ Ｐゴシック"/>
      <family val="3"/>
      <charset val="128"/>
    </font>
  </fonts>
  <fills count="17">
    <fill>
      <patternFill patternType="none"/>
    </fill>
    <fill>
      <patternFill patternType="gray125"/>
    </fill>
    <fill>
      <patternFill patternType="solid">
        <fgColor rgb="FFC6EFCE"/>
      </patternFill>
    </fill>
    <fill>
      <patternFill patternType="solid">
        <fgColor rgb="FFFFEB9C"/>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rgb="FFD2F8FE"/>
        <bgColor indexed="64"/>
      </patternFill>
    </fill>
    <fill>
      <patternFill patternType="solid">
        <fgColor rgb="FF009E47"/>
        <bgColor indexed="64"/>
      </patternFill>
    </fill>
    <fill>
      <patternFill patternType="solid">
        <fgColor rgb="FFCCFFFF"/>
        <bgColor indexed="64"/>
      </patternFill>
    </fill>
    <fill>
      <patternFill patternType="solid">
        <fgColor rgb="FF66CCFF"/>
        <bgColor indexed="64"/>
      </patternFill>
    </fill>
    <fill>
      <patternFill patternType="solid">
        <fgColor rgb="FF3399FF"/>
        <bgColor indexed="64"/>
      </patternFill>
    </fill>
    <fill>
      <patternFill patternType="solid">
        <fgColor theme="7" tint="0.59999389629810485"/>
        <bgColor indexed="64"/>
      </patternFill>
    </fill>
    <fill>
      <patternFill patternType="solid">
        <fgColor theme="9" tint="0.39997558519241921"/>
        <bgColor indexed="64"/>
      </patternFill>
    </fill>
    <fill>
      <patternFill patternType="solid">
        <fgColor rgb="FFFFCC00"/>
        <bgColor indexed="64"/>
      </patternFill>
    </fill>
    <fill>
      <patternFill patternType="solid">
        <fgColor rgb="FFCCECFF"/>
        <bgColor indexed="64"/>
      </patternFill>
    </fill>
    <fill>
      <patternFill patternType="solid">
        <fgColor rgb="FFFFC000"/>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diagonalDown="1">
      <left style="thin">
        <color indexed="64"/>
      </left>
      <right style="thin">
        <color indexed="64"/>
      </right>
      <top style="thin">
        <color indexed="64"/>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right/>
      <top/>
      <bottom style="thin">
        <color indexed="64"/>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style="thin">
        <color indexed="64"/>
      </top>
      <bottom/>
      <diagonal style="thin">
        <color indexed="64"/>
      </diagonal>
    </border>
    <border diagonalDown="1">
      <left/>
      <right/>
      <top style="thin">
        <color indexed="64"/>
      </top>
      <bottom/>
      <diagonal style="thin">
        <color indexed="64"/>
      </diagonal>
    </border>
    <border diagonalDown="1">
      <left style="thin">
        <color indexed="64"/>
      </left>
      <right/>
      <top style="thin">
        <color indexed="64"/>
      </top>
      <bottom/>
      <diagonal style="thin">
        <color indexed="64"/>
      </diagonal>
    </border>
    <border>
      <left style="thin">
        <color indexed="64"/>
      </left>
      <right style="thin">
        <color indexed="64"/>
      </right>
      <top/>
      <bottom/>
      <diagonal/>
    </border>
    <border>
      <left/>
      <right style="thin">
        <color indexed="64"/>
      </right>
      <top style="thin">
        <color rgb="FFCCFFFF"/>
      </top>
      <bottom/>
      <diagonal/>
    </border>
    <border>
      <left style="thin">
        <color indexed="64"/>
      </left>
      <right style="thin">
        <color rgb="FFCCFFFF"/>
      </right>
      <top/>
      <bottom/>
      <diagonal/>
    </border>
    <border>
      <left style="thin">
        <color indexed="64"/>
      </left>
      <right/>
      <top style="thin">
        <color rgb="FFCCFFFF"/>
      </top>
      <bottom/>
      <diagonal/>
    </border>
    <border>
      <left/>
      <right style="thin">
        <color rgb="FFCCFFFF"/>
      </right>
      <top/>
      <bottom/>
      <diagonal/>
    </border>
    <border>
      <left style="thin">
        <color rgb="FFCCFFFF"/>
      </left>
      <right style="thin">
        <color rgb="FFCCFFFF"/>
      </right>
      <top style="thin">
        <color rgb="FFCCFFFF"/>
      </top>
      <bottom/>
      <diagonal/>
    </border>
    <border>
      <left style="thin">
        <color rgb="FFCCFFFF"/>
      </left>
      <right style="thin">
        <color rgb="FFCCFFFF"/>
      </right>
      <top/>
      <bottom/>
      <diagonal/>
    </border>
    <border>
      <left style="thin">
        <color rgb="FFCCFFFF"/>
      </left>
      <right style="thin">
        <color rgb="FFCCFFFF"/>
      </right>
      <top/>
      <bottom style="thin">
        <color rgb="FFCCFFFF"/>
      </bottom>
      <diagonal/>
    </border>
    <border>
      <left style="thin">
        <color rgb="FFCCFFFF"/>
      </left>
      <right/>
      <top/>
      <bottom style="thin">
        <color indexed="64"/>
      </bottom>
      <diagonal/>
    </border>
    <border>
      <left style="thin">
        <color rgb="FFCCFFFF"/>
      </left>
      <right style="thin">
        <color rgb="FFCCFFFF"/>
      </right>
      <top style="thin">
        <color rgb="FFCCFFFF"/>
      </top>
      <bottom style="thin">
        <color indexed="64"/>
      </bottom>
      <diagonal/>
    </border>
    <border>
      <left style="thin">
        <color indexed="64"/>
      </left>
      <right style="thin">
        <color rgb="FFCCFFFF"/>
      </right>
      <top style="thin">
        <color rgb="FFCCFFFF"/>
      </top>
      <bottom style="thin">
        <color indexed="64"/>
      </bottom>
      <diagonal/>
    </border>
    <border>
      <left style="thin">
        <color rgb="FFCCFFFF"/>
      </left>
      <right style="thin">
        <color indexed="64"/>
      </right>
      <top style="thin">
        <color rgb="FFCCFFFF"/>
      </top>
      <bottom style="thin">
        <color indexed="64"/>
      </bottom>
      <diagonal/>
    </border>
    <border>
      <left/>
      <right/>
      <top style="thin">
        <color rgb="FFCCFFFF"/>
      </top>
      <bottom style="thin">
        <color indexed="64"/>
      </bottom>
      <diagonal/>
    </border>
    <border>
      <left style="thin">
        <color indexed="64"/>
      </left>
      <right style="thin">
        <color rgb="FFCCFFFF"/>
      </right>
      <top style="thin">
        <color indexed="64"/>
      </top>
      <bottom style="thin">
        <color rgb="FFCCFFFF"/>
      </bottom>
      <diagonal/>
    </border>
    <border>
      <left style="thin">
        <color rgb="FFCCFFFF"/>
      </left>
      <right style="thin">
        <color rgb="FFCCFFFF"/>
      </right>
      <top style="thin">
        <color indexed="64"/>
      </top>
      <bottom style="thin">
        <color rgb="FFCCFFFF"/>
      </bottom>
      <diagonal/>
    </border>
    <border>
      <left style="thin">
        <color rgb="FFCCFFFF"/>
      </left>
      <right style="thin">
        <color indexed="64"/>
      </right>
      <top style="thin">
        <color indexed="64"/>
      </top>
      <bottom style="thin">
        <color rgb="FFCCFFFF"/>
      </bottom>
      <diagonal/>
    </border>
    <border>
      <left style="thin">
        <color indexed="64"/>
      </left>
      <right style="thin">
        <color rgb="FFCCFFFF"/>
      </right>
      <top/>
      <bottom style="thin">
        <color rgb="FFCCFFFF"/>
      </bottom>
      <diagonal/>
    </border>
    <border>
      <left style="thin">
        <color rgb="FFCCFFFF"/>
      </left>
      <right style="thin">
        <color indexed="64"/>
      </right>
      <top/>
      <bottom style="thin">
        <color rgb="FFCCFFFF"/>
      </bottom>
      <diagonal/>
    </border>
    <border>
      <left/>
      <right style="thin">
        <color theme="0"/>
      </right>
      <top/>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rgb="FFCCFFFF"/>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style="thin">
        <color indexed="64"/>
      </left>
      <right/>
      <top/>
      <bottom style="hair">
        <color indexed="64"/>
      </bottom>
      <diagonal/>
    </border>
  </borders>
  <cellStyleXfs count="19">
    <xf numFmtId="0" fontId="0" fillId="0" borderId="0">
      <alignment vertical="center"/>
    </xf>
    <xf numFmtId="0" fontId="2" fillId="0" borderId="0"/>
    <xf numFmtId="9" fontId="2" fillId="0" borderId="0" applyFont="0" applyFill="0" applyBorder="0" applyAlignment="0" applyProtection="0">
      <alignment vertical="center"/>
    </xf>
    <xf numFmtId="0" fontId="6" fillId="0" borderId="0"/>
    <xf numFmtId="38" fontId="6" fillId="0" borderId="0" applyFont="0" applyFill="0" applyBorder="0" applyAlignment="0" applyProtection="0"/>
    <xf numFmtId="0" fontId="7" fillId="0" borderId="0" applyNumberFormat="0" applyFill="0" applyBorder="0" applyAlignment="0" applyProtection="0">
      <alignment vertical="top"/>
      <protection locked="0"/>
    </xf>
    <xf numFmtId="0" fontId="8" fillId="2" borderId="0" applyNumberFormat="0" applyBorder="0" applyAlignment="0" applyProtection="0">
      <alignment vertical="center"/>
    </xf>
    <xf numFmtId="0" fontId="9" fillId="3" borderId="0" applyNumberFormat="0" applyBorder="0" applyAlignment="0" applyProtection="0">
      <alignment vertical="center"/>
    </xf>
    <xf numFmtId="0" fontId="1" fillId="0" borderId="0">
      <alignment vertical="center"/>
    </xf>
    <xf numFmtId="0" fontId="6" fillId="0" borderId="0">
      <alignment vertical="center"/>
    </xf>
    <xf numFmtId="0" fontId="28" fillId="0" borderId="0">
      <alignment vertical="center"/>
    </xf>
    <xf numFmtId="0" fontId="29" fillId="0" borderId="0">
      <alignment vertical="center"/>
    </xf>
    <xf numFmtId="0" fontId="1" fillId="0" borderId="0">
      <alignment vertical="center"/>
    </xf>
    <xf numFmtId="0" fontId="1" fillId="0" borderId="0">
      <alignment vertical="center"/>
    </xf>
    <xf numFmtId="0" fontId="30" fillId="0" borderId="0">
      <alignment vertical="center"/>
    </xf>
    <xf numFmtId="0" fontId="30" fillId="0" borderId="0">
      <alignment vertical="center"/>
    </xf>
    <xf numFmtId="0" fontId="1" fillId="0" borderId="0">
      <alignment vertical="center"/>
    </xf>
    <xf numFmtId="38" fontId="6" fillId="0" borderId="0" applyFont="0" applyFill="0" applyBorder="0" applyAlignment="0" applyProtection="0">
      <alignment vertical="center"/>
    </xf>
    <xf numFmtId="0" fontId="62" fillId="0" borderId="0" applyNumberFormat="0" applyFill="0" applyBorder="0" applyAlignment="0" applyProtection="0">
      <alignment vertical="top"/>
      <protection locked="0"/>
    </xf>
  </cellStyleXfs>
  <cellXfs count="920">
    <xf numFmtId="0" fontId="0" fillId="0" borderId="0" xfId="0">
      <alignment vertical="center"/>
    </xf>
    <xf numFmtId="0" fontId="0" fillId="0" borderId="0" xfId="0" applyBorder="1">
      <alignment vertical="center"/>
    </xf>
    <xf numFmtId="0" fontId="20" fillId="0" borderId="0" xfId="0" applyFont="1" applyBorder="1" applyAlignment="1">
      <alignment horizontal="center" vertical="center"/>
    </xf>
    <xf numFmtId="0" fontId="4" fillId="0" borderId="0" xfId="0" applyFont="1" applyProtection="1">
      <alignment vertical="center"/>
      <protection locked="0"/>
    </xf>
    <xf numFmtId="0" fontId="0" fillId="7" borderId="4" xfId="0" applyFill="1" applyBorder="1">
      <alignment vertical="center"/>
    </xf>
    <xf numFmtId="0" fontId="0" fillId="7" borderId="7" xfId="0" applyFill="1" applyBorder="1">
      <alignment vertical="center"/>
    </xf>
    <xf numFmtId="0" fontId="0" fillId="0" borderId="0" xfId="0" applyFill="1" applyBorder="1">
      <alignment vertical="center"/>
    </xf>
    <xf numFmtId="0" fontId="0" fillId="0" borderId="0" xfId="0" applyFill="1" applyBorder="1" applyAlignment="1">
      <alignment horizontal="left"/>
    </xf>
    <xf numFmtId="0" fontId="19" fillId="0" borderId="0" xfId="0" applyFont="1" applyFill="1" applyBorder="1" applyAlignment="1">
      <alignment vertical="center"/>
    </xf>
    <xf numFmtId="0" fontId="0" fillId="7" borderId="6" xfId="0" applyFill="1" applyBorder="1">
      <alignment vertical="center"/>
    </xf>
    <xf numFmtId="0" fontId="0" fillId="7" borderId="0" xfId="0" applyFill="1" applyBorder="1">
      <alignment vertical="center"/>
    </xf>
    <xf numFmtId="0" fontId="19" fillId="7" borderId="0" xfId="0" applyFont="1" applyFill="1" applyBorder="1" applyAlignment="1">
      <alignment vertical="center"/>
    </xf>
    <xf numFmtId="0" fontId="0" fillId="7" borderId="2" xfId="0" applyFill="1" applyBorder="1">
      <alignment vertical="center"/>
    </xf>
    <xf numFmtId="0" fontId="0" fillId="7" borderId="9" xfId="0" applyFill="1" applyBorder="1">
      <alignment vertical="center"/>
    </xf>
    <xf numFmtId="0" fontId="24" fillId="7" borderId="9" xfId="0" applyFont="1" applyFill="1" applyBorder="1" applyAlignment="1">
      <alignment vertical="center"/>
    </xf>
    <xf numFmtId="0" fontId="24" fillId="0" borderId="0" xfId="0" applyFont="1" applyFill="1" applyBorder="1" applyAlignment="1">
      <alignment vertical="center"/>
    </xf>
    <xf numFmtId="0" fontId="0" fillId="7" borderId="0" xfId="0" applyFill="1" applyBorder="1" applyAlignment="1">
      <alignment vertical="center"/>
    </xf>
    <xf numFmtId="0" fontId="23" fillId="7" borderId="0" xfId="0" applyFont="1" applyFill="1" applyBorder="1" applyAlignment="1">
      <alignment vertical="center"/>
    </xf>
    <xf numFmtId="0" fontId="27" fillId="4" borderId="0" xfId="0" applyFont="1" applyFill="1" applyBorder="1" applyAlignment="1">
      <alignment vertical="center"/>
    </xf>
    <xf numFmtId="0" fontId="0" fillId="7" borderId="3" xfId="0" applyFill="1" applyBorder="1">
      <alignment vertical="center"/>
    </xf>
    <xf numFmtId="0" fontId="0" fillId="7" borderId="5" xfId="0" applyFill="1" applyBorder="1">
      <alignment vertical="center"/>
    </xf>
    <xf numFmtId="0" fontId="0" fillId="7" borderId="0" xfId="0" applyFill="1" applyBorder="1" applyAlignment="1">
      <alignment horizontal="left"/>
    </xf>
    <xf numFmtId="0" fontId="0" fillId="7" borderId="8" xfId="0" applyFill="1" applyBorder="1">
      <alignment vertical="center"/>
    </xf>
    <xf numFmtId="0" fontId="0" fillId="7" borderId="0" xfId="0" applyFill="1" applyBorder="1" applyAlignment="1">
      <alignment vertical="center" shrinkToFit="1"/>
    </xf>
    <xf numFmtId="0" fontId="24" fillId="7" borderId="0" xfId="0" applyFont="1" applyFill="1" applyBorder="1" applyAlignment="1">
      <alignment vertical="center"/>
    </xf>
    <xf numFmtId="0" fontId="0" fillId="7" borderId="9" xfId="0" applyFill="1" applyBorder="1" applyAlignment="1">
      <alignment vertical="center" shrinkToFit="1"/>
    </xf>
    <xf numFmtId="0" fontId="0" fillId="0" borderId="0" xfId="0" applyAlignment="1">
      <alignment vertical="center" shrinkToFit="1"/>
    </xf>
    <xf numFmtId="0" fontId="10" fillId="7" borderId="7" xfId="0" applyFont="1" applyFill="1" applyBorder="1" applyAlignment="1">
      <alignment vertical="top"/>
    </xf>
    <xf numFmtId="0" fontId="0" fillId="7" borderId="7" xfId="0" applyFont="1" applyFill="1" applyBorder="1" applyAlignment="1">
      <alignment vertical="top"/>
    </xf>
    <xf numFmtId="176" fontId="0" fillId="7" borderId="0" xfId="0" applyNumberFormat="1" applyFill="1" applyBorder="1">
      <alignment vertical="center"/>
    </xf>
    <xf numFmtId="0" fontId="19" fillId="7" borderId="0" xfId="0" applyFont="1" applyFill="1" applyBorder="1">
      <alignment vertical="center"/>
    </xf>
    <xf numFmtId="0" fontId="0" fillId="0" borderId="0" xfId="0" applyAlignment="1">
      <alignment vertical="center"/>
    </xf>
    <xf numFmtId="0" fontId="11" fillId="0" borderId="0" xfId="0" applyFont="1" applyFill="1" applyBorder="1" applyAlignment="1">
      <alignment horizontal="center" vertical="center"/>
    </xf>
    <xf numFmtId="0" fontId="11" fillId="0" borderId="0" xfId="0" applyFont="1" applyBorder="1" applyAlignment="1">
      <alignment horizontal="center" vertical="center"/>
    </xf>
    <xf numFmtId="0" fontId="10" fillId="0" borderId="0" xfId="0" applyFont="1" applyBorder="1" applyAlignment="1">
      <alignment horizontal="center" vertical="center"/>
    </xf>
    <xf numFmtId="0" fontId="21" fillId="0" borderId="0" xfId="0" applyFont="1" applyBorder="1" applyAlignment="1">
      <alignment horizontal="center" vertical="center"/>
    </xf>
    <xf numFmtId="0" fontId="32" fillId="7" borderId="0" xfId="0" applyFont="1" applyFill="1" applyBorder="1" applyAlignment="1">
      <alignment vertical="center"/>
    </xf>
    <xf numFmtId="0" fontId="0" fillId="7" borderId="18" xfId="0" applyFill="1" applyBorder="1">
      <alignment vertical="center"/>
    </xf>
    <xf numFmtId="0" fontId="0" fillId="7" borderId="19" xfId="0" applyFill="1" applyBorder="1" applyAlignment="1">
      <alignment vertical="center"/>
    </xf>
    <xf numFmtId="0" fontId="0" fillId="7" borderId="20" xfId="0" applyFill="1" applyBorder="1" applyAlignment="1">
      <alignment vertical="center"/>
    </xf>
    <xf numFmtId="0" fontId="0" fillId="7" borderId="21" xfId="0" applyFill="1" applyBorder="1">
      <alignment vertical="center"/>
    </xf>
    <xf numFmtId="0" fontId="0" fillId="7" borderId="22" xfId="0" applyFill="1" applyBorder="1" applyAlignment="1">
      <alignment vertical="center"/>
    </xf>
    <xf numFmtId="0" fontId="0" fillId="7" borderId="23" xfId="0" applyFill="1" applyBorder="1">
      <alignment vertical="center"/>
    </xf>
    <xf numFmtId="0" fontId="0" fillId="7" borderId="24" xfId="0" applyFill="1" applyBorder="1">
      <alignment vertical="center"/>
    </xf>
    <xf numFmtId="0" fontId="0" fillId="9" borderId="0" xfId="0" applyFill="1" applyBorder="1" applyAlignment="1">
      <alignment vertical="center"/>
    </xf>
    <xf numFmtId="0" fontId="0" fillId="9" borderId="19" xfId="0" applyFill="1" applyBorder="1">
      <alignment vertical="center"/>
    </xf>
    <xf numFmtId="0" fontId="0" fillId="9" borderId="0" xfId="0" applyFill="1">
      <alignment vertical="center"/>
    </xf>
    <xf numFmtId="0" fontId="0" fillId="9" borderId="0" xfId="0" applyFill="1" applyBorder="1">
      <alignment vertical="center"/>
    </xf>
    <xf numFmtId="0" fontId="18" fillId="7" borderId="0" xfId="0" applyFont="1" applyFill="1" applyBorder="1" applyAlignment="1">
      <alignment horizontal="left"/>
    </xf>
    <xf numFmtId="0" fontId="18" fillId="7" borderId="25" xfId="0" applyFont="1" applyFill="1" applyBorder="1" applyAlignment="1">
      <alignment horizontal="left"/>
    </xf>
    <xf numFmtId="0" fontId="0" fillId="7" borderId="29" xfId="0" applyFill="1" applyBorder="1">
      <alignment vertical="center"/>
    </xf>
    <xf numFmtId="0" fontId="0" fillId="7" borderId="25" xfId="0" applyFill="1" applyBorder="1">
      <alignment vertical="center"/>
    </xf>
    <xf numFmtId="0" fontId="19" fillId="9" borderId="0" xfId="0" applyFont="1" applyFill="1" applyBorder="1" applyAlignment="1">
      <alignment vertical="center"/>
    </xf>
    <xf numFmtId="0" fontId="0" fillId="9" borderId="2" xfId="0" applyFill="1" applyBorder="1">
      <alignment vertical="center"/>
    </xf>
    <xf numFmtId="0" fontId="0" fillId="9" borderId="6" xfId="0" applyFill="1" applyBorder="1">
      <alignment vertical="center"/>
    </xf>
    <xf numFmtId="0" fontId="0" fillId="9" borderId="4" xfId="0" applyFill="1" applyBorder="1">
      <alignment vertical="center"/>
    </xf>
    <xf numFmtId="0" fontId="19" fillId="9" borderId="6" xfId="0" applyFont="1" applyFill="1" applyBorder="1" applyAlignment="1">
      <alignment vertical="center"/>
    </xf>
    <xf numFmtId="0" fontId="0" fillId="7" borderId="7" xfId="0" applyFill="1" applyBorder="1" applyAlignment="1">
      <alignment vertical="center"/>
    </xf>
    <xf numFmtId="0" fontId="22" fillId="7" borderId="0" xfId="0" applyFont="1" applyFill="1" applyBorder="1" applyAlignment="1">
      <alignment vertical="top" wrapText="1"/>
    </xf>
    <xf numFmtId="0" fontId="22" fillId="9" borderId="6" xfId="0" applyFont="1" applyFill="1" applyBorder="1" applyAlignment="1">
      <alignment vertical="top" wrapText="1"/>
    </xf>
    <xf numFmtId="0" fontId="0" fillId="9" borderId="17" xfId="0" applyFill="1" applyBorder="1">
      <alignment vertical="center"/>
    </xf>
    <xf numFmtId="0" fontId="0" fillId="9" borderId="5" xfId="0" applyFill="1" applyBorder="1">
      <alignment vertical="center"/>
    </xf>
    <xf numFmtId="0" fontId="0" fillId="0" borderId="7" xfId="0" applyBorder="1">
      <alignment vertical="center"/>
    </xf>
    <xf numFmtId="0" fontId="0" fillId="0" borderId="5" xfId="0" applyBorder="1">
      <alignment vertical="center"/>
    </xf>
    <xf numFmtId="0" fontId="4" fillId="0" borderId="1" xfId="0" applyFont="1" applyBorder="1" applyAlignment="1" applyProtection="1">
      <alignment vertical="center" textRotation="255"/>
      <protection locked="0"/>
    </xf>
    <xf numFmtId="0" fontId="4" fillId="6" borderId="1" xfId="0" applyFont="1" applyFill="1" applyBorder="1" applyAlignment="1" applyProtection="1">
      <alignment horizontal="center" vertical="center"/>
      <protection locked="0"/>
    </xf>
    <xf numFmtId="0" fontId="4" fillId="6" borderId="40" xfId="0" applyFont="1" applyFill="1" applyBorder="1" applyAlignment="1" applyProtection="1">
      <alignment vertical="center" textRotation="255" wrapText="1"/>
      <protection locked="0"/>
    </xf>
    <xf numFmtId="0" fontId="4" fillId="6" borderId="40" xfId="0" applyFont="1" applyFill="1" applyBorder="1" applyAlignment="1" applyProtection="1">
      <alignment horizontal="center" vertical="center"/>
      <protection locked="0"/>
    </xf>
    <xf numFmtId="0" fontId="4" fillId="10" borderId="0" xfId="0" applyFont="1" applyFill="1" applyProtection="1">
      <alignment vertical="center"/>
      <protection locked="0"/>
    </xf>
    <xf numFmtId="0" fontId="4" fillId="0" borderId="0" xfId="0" applyFont="1" applyFill="1" applyProtection="1">
      <alignment vertical="center"/>
      <protection locked="0"/>
    </xf>
    <xf numFmtId="0" fontId="4" fillId="0" borderId="0" xfId="0" applyFont="1" applyAlignment="1" applyProtection="1">
      <alignment vertical="center" wrapText="1"/>
      <protection locked="0"/>
    </xf>
    <xf numFmtId="176" fontId="4" fillId="0" borderId="0" xfId="0" applyNumberFormat="1" applyFont="1" applyFill="1" applyProtection="1">
      <alignment vertical="center"/>
      <protection locked="0"/>
    </xf>
    <xf numFmtId="176" fontId="4" fillId="10" borderId="0" xfId="0" applyNumberFormat="1" applyFont="1" applyFill="1" applyProtection="1">
      <alignment vertical="center"/>
      <protection locked="0"/>
    </xf>
    <xf numFmtId="10" fontId="4" fillId="0" borderId="0" xfId="0" applyNumberFormat="1" applyFont="1" applyFill="1" applyProtection="1">
      <alignment vertical="center"/>
      <protection locked="0"/>
    </xf>
    <xf numFmtId="10" fontId="4" fillId="10" borderId="0" xfId="0" applyNumberFormat="1" applyFont="1" applyFill="1" applyProtection="1">
      <alignment vertical="center"/>
      <protection locked="0"/>
    </xf>
    <xf numFmtId="0" fontId="4" fillId="0" borderId="0" xfId="0" applyNumberFormat="1" applyFont="1" applyFill="1" applyProtection="1">
      <alignment vertical="center"/>
      <protection locked="0"/>
    </xf>
    <xf numFmtId="0" fontId="4" fillId="0" borderId="0" xfId="0" applyNumberFormat="1" applyFont="1" applyProtection="1">
      <alignment vertical="center"/>
      <protection locked="0"/>
    </xf>
    <xf numFmtId="0" fontId="15" fillId="0" borderId="1" xfId="0" applyFont="1" applyBorder="1" applyAlignment="1" applyProtection="1">
      <alignment horizontal="left" vertical="center"/>
      <protection locked="0"/>
    </xf>
    <xf numFmtId="0" fontId="15" fillId="0" borderId="1" xfId="0" applyNumberFormat="1" applyFont="1" applyFill="1" applyBorder="1" applyAlignment="1" applyProtection="1">
      <alignment horizontal="left" vertical="center"/>
      <protection locked="0"/>
    </xf>
    <xf numFmtId="0" fontId="15" fillId="11" borderId="1" xfId="0" applyNumberFormat="1" applyFont="1" applyFill="1" applyBorder="1" applyAlignment="1" applyProtection="1">
      <alignment horizontal="left" vertical="center"/>
      <protection locked="0"/>
    </xf>
    <xf numFmtId="0" fontId="15" fillId="0" borderId="1" xfId="0" applyFont="1" applyBorder="1" applyAlignment="1" applyProtection="1">
      <alignment horizontal="left" vertical="center" wrapText="1"/>
      <protection locked="0"/>
    </xf>
    <xf numFmtId="178" fontId="15" fillId="0" borderId="1" xfId="0" applyNumberFormat="1" applyFont="1" applyBorder="1" applyAlignment="1" applyProtection="1">
      <alignment horizontal="left" vertical="center"/>
      <protection locked="0"/>
    </xf>
    <xf numFmtId="176" fontId="15" fillId="11" borderId="1" xfId="0" applyNumberFormat="1" applyFont="1" applyFill="1" applyBorder="1" applyAlignment="1" applyProtection="1">
      <alignment horizontal="left" vertical="center"/>
    </xf>
    <xf numFmtId="0" fontId="15" fillId="0" borderId="1" xfId="0" applyFont="1" applyFill="1" applyBorder="1" applyAlignment="1" applyProtection="1">
      <alignment horizontal="left" vertical="center" wrapText="1"/>
      <protection locked="0"/>
    </xf>
    <xf numFmtId="0" fontId="15" fillId="11" borderId="1" xfId="0" applyFont="1" applyFill="1" applyBorder="1" applyAlignment="1" applyProtection="1">
      <alignment horizontal="left" vertical="center"/>
    </xf>
    <xf numFmtId="0" fontId="4" fillId="5" borderId="1" xfId="0" applyFont="1" applyFill="1" applyBorder="1" applyAlignment="1" applyProtection="1">
      <alignment horizontal="left" vertical="center"/>
      <protection locked="0"/>
    </xf>
    <xf numFmtId="0" fontId="4" fillId="0" borderId="1" xfId="0" applyFont="1" applyBorder="1" applyAlignment="1" applyProtection="1">
      <alignment horizontal="left" vertical="center"/>
      <protection locked="0"/>
    </xf>
    <xf numFmtId="0" fontId="4" fillId="0" borderId="0" xfId="0" applyFont="1" applyAlignment="1" applyProtection="1">
      <alignment horizontal="left" vertical="center"/>
      <protection locked="0"/>
    </xf>
    <xf numFmtId="0" fontId="4" fillId="6" borderId="40" xfId="0" applyFont="1" applyFill="1" applyBorder="1" applyAlignment="1" applyProtection="1">
      <alignment horizontal="center" vertical="center" wrapText="1"/>
      <protection locked="0"/>
    </xf>
    <xf numFmtId="0" fontId="19" fillId="7" borderId="0" xfId="0" applyNumberFormat="1" applyFont="1" applyFill="1" applyBorder="1" applyAlignment="1">
      <alignment vertical="center"/>
    </xf>
    <xf numFmtId="0" fontId="0" fillId="7" borderId="0" xfId="0" applyNumberFormat="1" applyFill="1" applyBorder="1">
      <alignment vertical="center"/>
    </xf>
    <xf numFmtId="0" fontId="18" fillId="7" borderId="7" xfId="0" applyFont="1" applyFill="1" applyBorder="1" applyAlignment="1">
      <alignment horizontal="left"/>
    </xf>
    <xf numFmtId="0" fontId="4" fillId="6" borderId="1" xfId="0" applyFont="1" applyFill="1" applyBorder="1" applyAlignment="1" applyProtection="1">
      <alignment horizontal="center" vertical="center" wrapText="1"/>
      <protection locked="0"/>
    </xf>
    <xf numFmtId="0" fontId="4" fillId="6" borderId="40" xfId="0" applyFont="1" applyFill="1" applyBorder="1" applyAlignment="1" applyProtection="1">
      <alignment horizontal="center" vertical="center" wrapText="1"/>
      <protection locked="0"/>
    </xf>
    <xf numFmtId="0" fontId="4" fillId="0" borderId="1" xfId="0" applyFont="1" applyBorder="1" applyAlignment="1" applyProtection="1">
      <alignment horizontal="left" vertical="center" wrapText="1"/>
      <protection locked="0"/>
    </xf>
    <xf numFmtId="0" fontId="4" fillId="0" borderId="0" xfId="0" applyFont="1" applyFill="1" applyAlignment="1" applyProtection="1">
      <alignment vertical="center" wrapText="1"/>
      <protection locked="0"/>
    </xf>
    <xf numFmtId="0" fontId="15" fillId="6" borderId="55" xfId="0" applyFont="1" applyFill="1" applyBorder="1" applyAlignment="1" applyProtection="1">
      <alignment horizontal="center" vertical="center"/>
      <protection locked="0"/>
    </xf>
    <xf numFmtId="0" fontId="15" fillId="6" borderId="56" xfId="0" applyFont="1" applyFill="1" applyBorder="1" applyAlignment="1" applyProtection="1">
      <alignment vertical="center" textRotation="255"/>
      <protection locked="0"/>
    </xf>
    <xf numFmtId="0" fontId="15" fillId="6" borderId="57" xfId="0" applyFont="1" applyFill="1" applyBorder="1" applyAlignment="1" applyProtection="1">
      <alignment vertical="center" textRotation="255"/>
      <protection locked="0"/>
    </xf>
    <xf numFmtId="0" fontId="15" fillId="6" borderId="58" xfId="0" applyFont="1" applyFill="1" applyBorder="1" applyAlignment="1" applyProtection="1">
      <alignment vertical="center" textRotation="255"/>
      <protection locked="0"/>
    </xf>
    <xf numFmtId="0" fontId="15" fillId="6" borderId="50" xfId="0" applyFont="1" applyFill="1" applyBorder="1" applyAlignment="1" applyProtection="1">
      <alignment horizontal="center" vertical="center"/>
      <protection locked="0"/>
    </xf>
    <xf numFmtId="0" fontId="15" fillId="6" borderId="59" xfId="0" applyFont="1" applyFill="1" applyBorder="1" applyAlignment="1" applyProtection="1">
      <alignment vertical="center" textRotation="255"/>
      <protection locked="0"/>
    </xf>
    <xf numFmtId="0" fontId="15" fillId="6" borderId="60" xfId="0" applyFont="1" applyFill="1" applyBorder="1" applyAlignment="1" applyProtection="1">
      <alignment vertical="center" textRotation="255"/>
      <protection locked="0"/>
    </xf>
    <xf numFmtId="0" fontId="15" fillId="6" borderId="45" xfId="0" applyFont="1" applyFill="1" applyBorder="1" applyAlignment="1" applyProtection="1">
      <alignment vertical="center" textRotation="255"/>
      <protection locked="0"/>
    </xf>
    <xf numFmtId="0" fontId="23" fillId="7" borderId="9" xfId="0" applyFont="1" applyFill="1" applyBorder="1" applyAlignment="1">
      <alignment vertical="center"/>
    </xf>
    <xf numFmtId="0" fontId="0" fillId="0" borderId="0" xfId="0" applyBorder="1" applyAlignment="1">
      <alignment vertical="center" shrinkToFit="1"/>
    </xf>
    <xf numFmtId="0" fontId="0" fillId="0" borderId="35" xfId="0" applyBorder="1">
      <alignment vertical="center"/>
    </xf>
    <xf numFmtId="0" fontId="19" fillId="7" borderId="7" xfId="0" applyFont="1" applyFill="1" applyBorder="1" applyAlignment="1">
      <alignment vertical="center"/>
    </xf>
    <xf numFmtId="0" fontId="0" fillId="7" borderId="7" xfId="0" applyFill="1" applyBorder="1" applyAlignment="1">
      <alignment horizontal="left"/>
    </xf>
    <xf numFmtId="0" fontId="0" fillId="7" borderId="9" xfId="0" applyFill="1" applyBorder="1" applyAlignment="1">
      <alignment vertical="center"/>
    </xf>
    <xf numFmtId="0" fontId="0" fillId="7" borderId="8" xfId="0" applyFill="1" applyBorder="1" applyAlignment="1">
      <alignment vertical="center"/>
    </xf>
    <xf numFmtId="0" fontId="0" fillId="7" borderId="5" xfId="0" applyFill="1" applyBorder="1" applyAlignment="1">
      <alignment vertical="center"/>
    </xf>
    <xf numFmtId="0" fontId="0" fillId="7" borderId="3" xfId="0" applyFill="1" applyBorder="1" applyAlignment="1">
      <alignment vertical="center"/>
    </xf>
    <xf numFmtId="176" fontId="16" fillId="0" borderId="0" xfId="0" applyNumberFormat="1" applyFont="1" applyFill="1" applyBorder="1" applyAlignment="1">
      <alignment vertical="center"/>
    </xf>
    <xf numFmtId="0" fontId="21" fillId="0" borderId="0" xfId="0" applyFont="1" applyBorder="1" applyAlignment="1">
      <alignment vertical="center"/>
    </xf>
    <xf numFmtId="0" fontId="0" fillId="7" borderId="0" xfId="0" applyFont="1" applyFill="1" applyBorder="1" applyAlignment="1">
      <alignment vertical="top"/>
    </xf>
    <xf numFmtId="0" fontId="10" fillId="7" borderId="0" xfId="0" applyFont="1" applyFill="1" applyBorder="1" applyAlignment="1">
      <alignment vertical="top"/>
    </xf>
    <xf numFmtId="0" fontId="23" fillId="7" borderId="0" xfId="0" applyFont="1" applyFill="1" applyBorder="1">
      <alignment vertical="center"/>
    </xf>
    <xf numFmtId="0" fontId="23" fillId="7" borderId="42" xfId="0" applyFont="1" applyFill="1" applyBorder="1">
      <alignment vertical="center"/>
    </xf>
    <xf numFmtId="0" fontId="0" fillId="7" borderId="42" xfId="0" applyFill="1" applyBorder="1">
      <alignment vertical="center"/>
    </xf>
    <xf numFmtId="0" fontId="0" fillId="7" borderId="61" xfId="0" applyFill="1" applyBorder="1">
      <alignment vertical="center"/>
    </xf>
    <xf numFmtId="0" fontId="19" fillId="7" borderId="0" xfId="0" applyFont="1" applyFill="1" applyBorder="1" applyAlignment="1"/>
    <xf numFmtId="0" fontId="18" fillId="7" borderId="0" xfId="0" applyFont="1" applyFill="1" applyBorder="1" applyAlignment="1"/>
    <xf numFmtId="0" fontId="19" fillId="7" borderId="5" xfId="0" applyFont="1" applyFill="1" applyBorder="1">
      <alignment vertical="center"/>
    </xf>
    <xf numFmtId="176" fontId="0" fillId="7" borderId="5" xfId="0" applyNumberFormat="1" applyFill="1" applyBorder="1">
      <alignment vertical="center"/>
    </xf>
    <xf numFmtId="0" fontId="18" fillId="7" borderId="7" xfId="0" applyFont="1" applyFill="1" applyBorder="1" applyAlignment="1"/>
    <xf numFmtId="0" fontId="19" fillId="7" borderId="0" xfId="0" applyFont="1" applyFill="1" applyBorder="1" applyAlignment="1">
      <alignment horizontal="left"/>
    </xf>
    <xf numFmtId="0" fontId="19" fillId="7" borderId="9" xfId="0" applyFont="1" applyFill="1" applyBorder="1" applyAlignment="1">
      <alignment horizontal="left"/>
    </xf>
    <xf numFmtId="0" fontId="41" fillId="0" borderId="0" xfId="0" applyFont="1" applyBorder="1" applyAlignment="1" applyProtection="1">
      <alignment horizontal="center" vertical="center"/>
      <protection locked="0"/>
    </xf>
    <xf numFmtId="0" fontId="25" fillId="0" borderId="0" xfId="0" applyFont="1" applyProtection="1">
      <alignment vertical="center"/>
      <protection locked="0"/>
    </xf>
    <xf numFmtId="0" fontId="25" fillId="0" borderId="0" xfId="0" applyFont="1" applyAlignment="1" applyProtection="1">
      <alignment horizontal="left" vertical="center"/>
      <protection locked="0"/>
    </xf>
    <xf numFmtId="0" fontId="25" fillId="0" borderId="0" xfId="0" applyFont="1" applyFill="1" applyProtection="1">
      <alignment vertical="center"/>
      <protection locked="0"/>
    </xf>
    <xf numFmtId="0" fontId="19" fillId="7" borderId="9" xfId="0" applyFont="1" applyFill="1" applyBorder="1" applyAlignment="1">
      <alignment horizontal="left"/>
    </xf>
    <xf numFmtId="0" fontId="31" fillId="0" borderId="9" xfId="0" applyFont="1" applyBorder="1" applyAlignment="1">
      <alignment vertical="center"/>
    </xf>
    <xf numFmtId="0" fontId="31" fillId="0" borderId="7" xfId="0" applyFont="1" applyBorder="1" applyAlignment="1">
      <alignment vertical="center"/>
    </xf>
    <xf numFmtId="0" fontId="19" fillId="7" borderId="0" xfId="0" applyFont="1" applyFill="1" applyBorder="1" applyAlignment="1">
      <alignment horizontal="left"/>
    </xf>
    <xf numFmtId="0" fontId="0" fillId="0" borderId="1" xfId="0" applyBorder="1" applyAlignment="1">
      <alignment horizontal="center" vertical="center"/>
    </xf>
    <xf numFmtId="0" fontId="0" fillId="0" borderId="0" xfId="0">
      <alignment vertical="center"/>
    </xf>
    <xf numFmtId="0" fontId="0" fillId="0" borderId="1" xfId="0" applyFill="1" applyBorder="1" applyAlignment="1">
      <alignment horizontal="center" vertical="center"/>
    </xf>
    <xf numFmtId="0" fontId="0" fillId="0" borderId="0" xfId="0" applyFill="1">
      <alignment vertical="center"/>
    </xf>
    <xf numFmtId="0" fontId="0" fillId="0" borderId="1" xfId="0" applyFill="1" applyBorder="1">
      <alignment vertical="center"/>
    </xf>
    <xf numFmtId="0" fontId="19" fillId="7" borderId="0" xfId="0" applyFont="1" applyFill="1" applyBorder="1" applyAlignment="1">
      <alignment horizontal="left"/>
    </xf>
    <xf numFmtId="0" fontId="31" fillId="0" borderId="9" xfId="0" applyFont="1" applyBorder="1" applyAlignment="1">
      <alignment vertical="center"/>
    </xf>
    <xf numFmtId="0" fontId="31" fillId="0" borderId="7" xfId="0" applyFont="1" applyBorder="1" applyAlignment="1">
      <alignment vertical="center"/>
    </xf>
    <xf numFmtId="0" fontId="19" fillId="7" borderId="9" xfId="0" applyFont="1" applyFill="1" applyBorder="1" applyAlignment="1">
      <alignment horizontal="left"/>
    </xf>
    <xf numFmtId="0" fontId="23" fillId="4" borderId="8" xfId="0" applyFont="1" applyFill="1" applyBorder="1" applyAlignment="1">
      <alignment vertical="center"/>
    </xf>
    <xf numFmtId="0" fontId="23" fillId="4" borderId="9" xfId="0" applyFont="1" applyFill="1" applyBorder="1" applyAlignment="1">
      <alignment vertical="center"/>
    </xf>
    <xf numFmtId="0" fontId="23" fillId="4" borderId="2" xfId="0" applyFont="1" applyFill="1" applyBorder="1" applyAlignment="1">
      <alignment vertical="center"/>
    </xf>
    <xf numFmtId="0" fontId="23" fillId="4" borderId="3" xfId="0" applyFont="1" applyFill="1" applyBorder="1" applyAlignment="1">
      <alignment vertical="center"/>
    </xf>
    <xf numFmtId="0" fontId="23" fillId="4" borderId="7" xfId="0" applyFont="1" applyFill="1" applyBorder="1" applyAlignment="1">
      <alignment vertical="center"/>
    </xf>
    <xf numFmtId="0" fontId="23" fillId="4" borderId="4" xfId="0" applyFont="1" applyFill="1" applyBorder="1" applyAlignment="1">
      <alignment vertical="center"/>
    </xf>
    <xf numFmtId="176" fontId="16" fillId="4" borderId="8" xfId="0" applyNumberFormat="1" applyFont="1" applyFill="1" applyBorder="1" applyAlignment="1">
      <alignment vertical="center"/>
    </xf>
    <xf numFmtId="176" fontId="16" fillId="4" borderId="9" xfId="0" applyNumberFormat="1" applyFont="1" applyFill="1" applyBorder="1" applyAlignment="1">
      <alignment vertical="center"/>
    </xf>
    <xf numFmtId="176" fontId="16" fillId="4" borderId="2" xfId="0" applyNumberFormat="1" applyFont="1" applyFill="1" applyBorder="1" applyAlignment="1">
      <alignment vertical="center"/>
    </xf>
    <xf numFmtId="176" fontId="16" fillId="4" borderId="3" xfId="0" applyNumberFormat="1" applyFont="1" applyFill="1" applyBorder="1" applyAlignment="1">
      <alignment vertical="center"/>
    </xf>
    <xf numFmtId="176" fontId="16" fillId="4" borderId="7" xfId="0" applyNumberFormat="1" applyFont="1" applyFill="1" applyBorder="1" applyAlignment="1">
      <alignment vertical="center"/>
    </xf>
    <xf numFmtId="176" fontId="16" fillId="4" borderId="4" xfId="0" applyNumberFormat="1" applyFont="1" applyFill="1" applyBorder="1" applyAlignment="1">
      <alignment vertical="center"/>
    </xf>
    <xf numFmtId="0" fontId="4" fillId="0" borderId="0" xfId="0" applyNumberFormat="1" applyFont="1" applyAlignment="1" applyProtection="1">
      <alignment horizontal="left" vertical="center"/>
      <protection locked="0"/>
    </xf>
    <xf numFmtId="0" fontId="39" fillId="0" borderId="0" xfId="0" applyFont="1" applyAlignment="1" applyProtection="1">
      <alignment horizontal="left" vertical="center"/>
      <protection locked="0"/>
    </xf>
    <xf numFmtId="0" fontId="15" fillId="0" borderId="1" xfId="0" applyFont="1" applyFill="1" applyBorder="1" applyAlignment="1" applyProtection="1">
      <alignment horizontal="center" vertical="center" wrapText="1"/>
      <protection locked="0"/>
    </xf>
    <xf numFmtId="0" fontId="15" fillId="0" borderId="1" xfId="0" applyNumberFormat="1" applyFont="1" applyBorder="1" applyAlignment="1" applyProtection="1">
      <alignment horizontal="center" vertical="center"/>
      <protection locked="0"/>
    </xf>
    <xf numFmtId="0" fontId="15" fillId="0" borderId="40" xfId="0" applyFont="1" applyBorder="1" applyAlignment="1" applyProtection="1">
      <alignment horizontal="left" vertical="center"/>
      <protection locked="0"/>
    </xf>
    <xf numFmtId="0" fontId="15" fillId="0" borderId="40" xfId="0" applyNumberFormat="1" applyFont="1" applyFill="1" applyBorder="1" applyAlignment="1" applyProtection="1">
      <alignment horizontal="left" vertical="center"/>
      <protection locked="0"/>
    </xf>
    <xf numFmtId="0" fontId="15" fillId="11" borderId="40" xfId="0" applyNumberFormat="1" applyFont="1" applyFill="1" applyBorder="1" applyAlignment="1" applyProtection="1">
      <alignment horizontal="left" vertical="center"/>
      <protection locked="0"/>
    </xf>
    <xf numFmtId="0" fontId="15" fillId="0" borderId="40" xfId="0" applyFont="1" applyBorder="1" applyAlignment="1" applyProtection="1">
      <alignment horizontal="left" vertical="center" wrapText="1"/>
      <protection locked="0"/>
    </xf>
    <xf numFmtId="178" fontId="15" fillId="0" borderId="40" xfId="0" applyNumberFormat="1" applyFont="1" applyBorder="1" applyAlignment="1" applyProtection="1">
      <alignment horizontal="left" vertical="center"/>
      <protection locked="0"/>
    </xf>
    <xf numFmtId="176" fontId="15" fillId="11" borderId="40" xfId="0" applyNumberFormat="1" applyFont="1" applyFill="1" applyBorder="1" applyAlignment="1" applyProtection="1">
      <alignment horizontal="left" vertical="center"/>
    </xf>
    <xf numFmtId="0" fontId="15" fillId="11" borderId="40" xfId="0" applyFont="1" applyFill="1" applyBorder="1" applyAlignment="1" applyProtection="1">
      <alignment horizontal="left" vertical="center"/>
    </xf>
    <xf numFmtId="0" fontId="15" fillId="0" borderId="40" xfId="0" applyFont="1" applyFill="1" applyBorder="1" applyAlignment="1" applyProtection="1">
      <alignment horizontal="left" vertical="center" wrapText="1"/>
      <protection locked="0"/>
    </xf>
    <xf numFmtId="0" fontId="15" fillId="0" borderId="40" xfId="0" applyNumberFormat="1" applyFont="1" applyBorder="1" applyAlignment="1" applyProtection="1">
      <alignment horizontal="center" vertical="center"/>
      <protection locked="0"/>
    </xf>
    <xf numFmtId="0" fontId="15" fillId="0" borderId="40" xfId="0" applyFont="1" applyFill="1" applyBorder="1" applyAlignment="1" applyProtection="1">
      <alignment horizontal="center" vertical="center" wrapText="1"/>
      <protection locked="0"/>
    </xf>
    <xf numFmtId="0" fontId="4" fillId="5" borderId="40" xfId="0" applyFont="1" applyFill="1" applyBorder="1" applyAlignment="1" applyProtection="1">
      <alignment horizontal="left" vertical="center"/>
      <protection locked="0"/>
    </xf>
    <xf numFmtId="0" fontId="4" fillId="0" borderId="40" xfId="0" applyFont="1" applyBorder="1" applyAlignment="1" applyProtection="1">
      <alignment horizontal="left" vertical="center"/>
      <protection locked="0"/>
    </xf>
    <xf numFmtId="0" fontId="4" fillId="0" borderId="40" xfId="0" applyFont="1" applyBorder="1" applyAlignment="1" applyProtection="1">
      <alignment horizontal="left" vertical="center" wrapText="1"/>
      <protection locked="0"/>
    </xf>
    <xf numFmtId="0" fontId="0" fillId="0" borderId="40" xfId="0" applyBorder="1" applyAlignment="1">
      <alignment horizontal="center" vertical="center"/>
    </xf>
    <xf numFmtId="0" fontId="0" fillId="0" borderId="40" xfId="0" applyFill="1" applyBorder="1">
      <alignment vertical="center"/>
    </xf>
    <xf numFmtId="0" fontId="0" fillId="0" borderId="40" xfId="0" applyFill="1" applyBorder="1" applyAlignment="1">
      <alignment horizontal="center" vertical="center"/>
    </xf>
    <xf numFmtId="0" fontId="15" fillId="0" borderId="0" xfId="0" applyFont="1" applyBorder="1" applyAlignment="1" applyProtection="1">
      <alignment horizontal="left" vertical="center" wrapText="1"/>
      <protection locked="0"/>
    </xf>
    <xf numFmtId="0" fontId="4" fillId="0" borderId="0" xfId="0" applyFont="1" applyBorder="1" applyProtection="1">
      <alignment vertical="center"/>
      <protection locked="0"/>
    </xf>
    <xf numFmtId="0" fontId="15" fillId="0" borderId="0" xfId="0" applyFont="1" applyFill="1" applyBorder="1" applyProtection="1">
      <alignment vertical="center"/>
      <protection locked="0"/>
    </xf>
    <xf numFmtId="0" fontId="48" fillId="0" borderId="64" xfId="0" applyFont="1" applyFill="1" applyBorder="1" applyProtection="1">
      <alignment vertical="center"/>
      <protection locked="0"/>
    </xf>
    <xf numFmtId="0" fontId="48" fillId="0" borderId="63" xfId="0" applyFont="1" applyFill="1" applyBorder="1" applyProtection="1">
      <alignment vertical="center"/>
      <protection locked="0"/>
    </xf>
    <xf numFmtId="178" fontId="48" fillId="0" borderId="64" xfId="0" applyNumberFormat="1" applyFont="1" applyFill="1" applyBorder="1" applyProtection="1">
      <alignment vertical="center"/>
      <protection locked="0"/>
    </xf>
    <xf numFmtId="178" fontId="48" fillId="0" borderId="63" xfId="0" applyNumberFormat="1" applyFont="1" applyFill="1" applyBorder="1" applyProtection="1">
      <alignment vertical="center"/>
      <protection locked="0"/>
    </xf>
    <xf numFmtId="176" fontId="48" fillId="0" borderId="63" xfId="0" applyNumberFormat="1" applyFont="1" applyFill="1" applyBorder="1" applyProtection="1">
      <alignment vertical="center"/>
      <protection locked="0"/>
    </xf>
    <xf numFmtId="178" fontId="48" fillId="0" borderId="65" xfId="0" applyNumberFormat="1" applyFont="1" applyFill="1" applyBorder="1" applyProtection="1">
      <alignment vertical="center"/>
      <protection locked="0"/>
    </xf>
    <xf numFmtId="0" fontId="48" fillId="0" borderId="65" xfId="0" applyFont="1" applyFill="1" applyBorder="1" applyProtection="1">
      <alignment vertical="center"/>
      <protection locked="0"/>
    </xf>
    <xf numFmtId="0" fontId="48" fillId="0" borderId="63" xfId="0" applyFont="1" applyFill="1" applyBorder="1" applyAlignment="1" applyProtection="1">
      <alignment horizontal="center" vertical="center"/>
      <protection locked="0"/>
    </xf>
    <xf numFmtId="0" fontId="48" fillId="0" borderId="63" xfId="0" applyFont="1" applyFill="1" applyBorder="1" applyAlignment="1" applyProtection="1">
      <alignment vertical="center" wrapText="1"/>
      <protection locked="0"/>
    </xf>
    <xf numFmtId="0" fontId="48" fillId="0" borderId="49" xfId="0" applyFont="1" applyFill="1" applyBorder="1" applyProtection="1">
      <alignment vertical="center"/>
      <protection locked="0"/>
    </xf>
    <xf numFmtId="0" fontId="48" fillId="0" borderId="66" xfId="0" applyFont="1" applyFill="1" applyBorder="1" applyProtection="1">
      <alignment vertical="center"/>
      <protection locked="0"/>
    </xf>
    <xf numFmtId="0" fontId="49" fillId="0" borderId="53" xfId="0" applyFont="1" applyFill="1" applyBorder="1" applyProtection="1">
      <alignment vertical="center"/>
      <protection locked="0"/>
    </xf>
    <xf numFmtId="176" fontId="49" fillId="0" borderId="53" xfId="0" applyNumberFormat="1" applyFont="1" applyFill="1" applyBorder="1" applyProtection="1">
      <alignment vertical="center"/>
      <protection locked="0"/>
    </xf>
    <xf numFmtId="10" fontId="49" fillId="0" borderId="53" xfId="0" applyNumberFormat="1" applyFont="1" applyFill="1" applyBorder="1" applyProtection="1">
      <alignment vertical="center"/>
      <protection locked="0"/>
    </xf>
    <xf numFmtId="0" fontId="48" fillId="0" borderId="68" xfId="0" applyFont="1" applyBorder="1" applyAlignment="1" applyProtection="1">
      <alignment horizontal="left" vertical="center" wrapText="1"/>
      <protection locked="0"/>
    </xf>
    <xf numFmtId="176" fontId="49" fillId="0" borderId="68" xfId="0" applyNumberFormat="1" applyFont="1" applyFill="1" applyBorder="1" applyProtection="1">
      <alignment vertical="center"/>
      <protection locked="0"/>
    </xf>
    <xf numFmtId="0" fontId="49" fillId="0" borderId="68" xfId="0" applyFont="1" applyFill="1" applyBorder="1" applyProtection="1">
      <alignment vertical="center"/>
      <protection locked="0"/>
    </xf>
    <xf numFmtId="0" fontId="49" fillId="0" borderId="54" xfId="0" applyFont="1" applyFill="1" applyBorder="1" applyProtection="1">
      <alignment vertical="center"/>
      <protection locked="0"/>
    </xf>
    <xf numFmtId="176" fontId="49" fillId="0" borderId="71" xfId="0" applyNumberFormat="1" applyFont="1" applyFill="1" applyBorder="1" applyProtection="1">
      <alignment vertical="center"/>
      <protection locked="0"/>
    </xf>
    <xf numFmtId="0" fontId="49" fillId="0" borderId="58" xfId="0" applyFont="1" applyFill="1" applyBorder="1" applyProtection="1">
      <alignment vertical="center"/>
      <protection locked="0"/>
    </xf>
    <xf numFmtId="176" fontId="49" fillId="0" borderId="73" xfId="0" applyNumberFormat="1" applyFont="1" applyFill="1" applyBorder="1" applyProtection="1">
      <alignment vertical="center"/>
      <protection locked="0"/>
    </xf>
    <xf numFmtId="0" fontId="49" fillId="0" borderId="72" xfId="0" applyFont="1" applyFill="1" applyBorder="1" applyProtection="1">
      <alignment vertical="center"/>
      <protection locked="0"/>
    </xf>
    <xf numFmtId="38" fontId="51" fillId="0" borderId="0" xfId="17" applyFont="1" applyBorder="1" applyProtection="1">
      <alignment vertical="center"/>
      <protection locked="0"/>
    </xf>
    <xf numFmtId="38" fontId="51" fillId="0" borderId="0" xfId="17" applyFont="1" applyProtection="1">
      <alignment vertical="center"/>
      <protection locked="0"/>
    </xf>
    <xf numFmtId="38" fontId="51" fillId="0" borderId="0" xfId="17" applyFont="1" applyBorder="1" applyAlignment="1" applyProtection="1">
      <alignment vertical="center" wrapText="1"/>
      <protection locked="0"/>
    </xf>
    <xf numFmtId="38" fontId="51" fillId="0" borderId="41" xfId="17" applyFont="1" applyBorder="1" applyAlignment="1" applyProtection="1">
      <alignment vertical="center" wrapText="1"/>
      <protection locked="0"/>
    </xf>
    <xf numFmtId="38" fontId="51" fillId="0" borderId="1" xfId="17" applyFont="1" applyBorder="1" applyAlignment="1" applyProtection="1">
      <alignment vertical="center" wrapText="1"/>
      <protection locked="0"/>
    </xf>
    <xf numFmtId="38" fontId="51" fillId="0" borderId="44" xfId="17" applyFont="1" applyFill="1" applyBorder="1" applyAlignment="1" applyProtection="1">
      <alignment vertical="center" wrapText="1"/>
      <protection locked="0"/>
    </xf>
    <xf numFmtId="38" fontId="51" fillId="0" borderId="40" xfId="17" applyFont="1" applyFill="1" applyBorder="1" applyAlignment="1" applyProtection="1">
      <alignment vertical="center" wrapText="1"/>
      <protection locked="0"/>
    </xf>
    <xf numFmtId="38" fontId="52" fillId="0" borderId="0" xfId="17" applyFont="1" applyFill="1" applyBorder="1" applyProtection="1">
      <alignment vertical="center"/>
      <protection locked="0"/>
    </xf>
    <xf numFmtId="179" fontId="52" fillId="0" borderId="40" xfId="17" applyNumberFormat="1" applyFont="1" applyFill="1" applyBorder="1" applyAlignment="1" applyProtection="1">
      <alignment vertical="center" shrinkToFit="1"/>
      <protection locked="0"/>
    </xf>
    <xf numFmtId="38" fontId="52" fillId="0" borderId="40" xfId="17" applyFont="1" applyFill="1" applyBorder="1" applyAlignment="1" applyProtection="1">
      <alignment vertical="center" shrinkToFit="1"/>
      <protection locked="0"/>
    </xf>
    <xf numFmtId="179" fontId="52" fillId="0" borderId="40" xfId="17" applyNumberFormat="1" applyFont="1" applyFill="1" applyBorder="1" applyAlignment="1" applyProtection="1">
      <alignment horizontal="center" vertical="center" shrinkToFit="1"/>
      <protection locked="0"/>
    </xf>
    <xf numFmtId="0" fontId="52" fillId="0" borderId="40" xfId="17" applyNumberFormat="1" applyFont="1" applyFill="1" applyBorder="1" applyAlignment="1" applyProtection="1">
      <alignment horizontal="center" vertical="center" shrinkToFit="1"/>
      <protection locked="0"/>
    </xf>
    <xf numFmtId="38" fontId="52" fillId="0" borderId="40" xfId="17" applyFont="1" applyFill="1" applyBorder="1" applyAlignment="1" applyProtection="1">
      <alignment horizontal="center" vertical="center" shrinkToFit="1"/>
      <protection locked="0"/>
    </xf>
    <xf numFmtId="0" fontId="53" fillId="0" borderId="40" xfId="17" applyNumberFormat="1" applyFont="1" applyFill="1" applyBorder="1" applyAlignment="1" applyProtection="1">
      <alignment horizontal="center" vertical="center" shrinkToFit="1"/>
      <protection locked="0"/>
    </xf>
    <xf numFmtId="179" fontId="52" fillId="0" borderId="40" xfId="17" applyNumberFormat="1" applyFont="1" applyFill="1" applyBorder="1" applyAlignment="1" applyProtection="1">
      <alignment vertical="center" wrapText="1" shrinkToFit="1"/>
      <protection locked="0"/>
    </xf>
    <xf numFmtId="179" fontId="52" fillId="0" borderId="1" xfId="17" applyNumberFormat="1" applyFont="1" applyFill="1" applyBorder="1" applyAlignment="1" applyProtection="1">
      <alignment vertical="center" shrinkToFit="1"/>
      <protection locked="0"/>
    </xf>
    <xf numFmtId="38" fontId="52" fillId="0" borderId="1" xfId="17" applyFont="1" applyFill="1" applyBorder="1" applyAlignment="1" applyProtection="1">
      <alignment vertical="center" shrinkToFit="1"/>
      <protection locked="0"/>
    </xf>
    <xf numFmtId="179" fontId="52" fillId="0" borderId="1" xfId="17" applyNumberFormat="1" applyFont="1" applyFill="1" applyBorder="1" applyAlignment="1" applyProtection="1">
      <alignment horizontal="center" vertical="center" shrinkToFit="1"/>
      <protection locked="0"/>
    </xf>
    <xf numFmtId="0" fontId="52" fillId="0" borderId="1" xfId="17" applyNumberFormat="1" applyFont="1" applyFill="1" applyBorder="1" applyAlignment="1" applyProtection="1">
      <alignment horizontal="center" vertical="center" shrinkToFit="1"/>
      <protection locked="0"/>
    </xf>
    <xf numFmtId="38" fontId="52" fillId="0" borderId="1" xfId="17" applyFont="1" applyFill="1" applyBorder="1" applyAlignment="1" applyProtection="1">
      <alignment horizontal="center" vertical="center" shrinkToFit="1"/>
      <protection locked="0"/>
    </xf>
    <xf numFmtId="0" fontId="53" fillId="0" borderId="1" xfId="17" applyNumberFormat="1" applyFont="1" applyFill="1" applyBorder="1" applyAlignment="1" applyProtection="1">
      <alignment horizontal="center" vertical="center" shrinkToFit="1"/>
      <protection locked="0"/>
    </xf>
    <xf numFmtId="38" fontId="52" fillId="0" borderId="41" xfId="17" applyFont="1" applyFill="1" applyBorder="1" applyAlignment="1" applyProtection="1">
      <alignment horizontal="center" vertical="center" shrinkToFit="1"/>
      <protection locked="0"/>
    </xf>
    <xf numFmtId="179" fontId="52" fillId="0" borderId="1" xfId="17" applyNumberFormat="1" applyFont="1" applyFill="1" applyBorder="1" applyAlignment="1" applyProtection="1">
      <alignment vertical="center" wrapText="1" shrinkToFit="1"/>
      <protection locked="0"/>
    </xf>
    <xf numFmtId="0" fontId="52" fillId="0" borderId="43" xfId="17" applyNumberFormat="1" applyFont="1" applyFill="1" applyBorder="1" applyAlignment="1" applyProtection="1">
      <alignment horizontal="center" vertical="center" shrinkToFit="1"/>
      <protection locked="0"/>
    </xf>
    <xf numFmtId="38" fontId="51" fillId="0" borderId="0" xfId="17" applyFont="1" applyBorder="1" applyAlignment="1" applyProtection="1">
      <alignment vertical="center" wrapText="1"/>
    </xf>
    <xf numFmtId="38" fontId="51" fillId="0" borderId="41" xfId="17" applyFont="1" applyBorder="1" applyAlignment="1" applyProtection="1">
      <alignment vertical="center" wrapText="1"/>
    </xf>
    <xf numFmtId="38" fontId="51" fillId="0" borderId="1" xfId="17" applyFont="1" applyBorder="1" applyAlignment="1" applyProtection="1">
      <alignment vertical="center" wrapText="1"/>
    </xf>
    <xf numFmtId="38" fontId="51" fillId="0" borderId="0" xfId="17" applyFont="1" applyFill="1" applyBorder="1" applyAlignment="1" applyProtection="1">
      <alignment vertical="center" wrapText="1"/>
      <protection locked="0"/>
    </xf>
    <xf numFmtId="179" fontId="51" fillId="0" borderId="41" xfId="17" applyNumberFormat="1" applyFont="1" applyFill="1" applyBorder="1" applyAlignment="1" applyProtection="1">
      <alignment vertical="center" wrapText="1" shrinkToFit="1"/>
      <protection locked="0"/>
    </xf>
    <xf numFmtId="179" fontId="51" fillId="0" borderId="1" xfId="17" applyNumberFormat="1" applyFont="1" applyFill="1" applyBorder="1" applyAlignment="1" applyProtection="1">
      <alignment vertical="center" wrapText="1" shrinkToFit="1"/>
      <protection locked="0"/>
    </xf>
    <xf numFmtId="179" fontId="51" fillId="0" borderId="1" xfId="17" applyNumberFormat="1" applyFont="1" applyFill="1" applyBorder="1" applyAlignment="1" applyProtection="1">
      <alignment horizontal="center" vertical="center" wrapText="1" shrinkToFit="1"/>
      <protection locked="0"/>
    </xf>
    <xf numFmtId="38" fontId="51" fillId="0" borderId="1" xfId="17" applyFont="1" applyFill="1" applyBorder="1" applyAlignment="1" applyProtection="1">
      <alignment vertical="center" wrapText="1" shrinkToFit="1"/>
      <protection locked="0"/>
    </xf>
    <xf numFmtId="0" fontId="51" fillId="0" borderId="43" xfId="17" applyNumberFormat="1" applyFont="1" applyFill="1" applyBorder="1" applyAlignment="1" applyProtection="1">
      <alignment horizontal="center" vertical="center" wrapText="1" shrinkToFit="1"/>
      <protection locked="0"/>
    </xf>
    <xf numFmtId="38" fontId="51" fillId="0" borderId="41" xfId="17" applyFont="1" applyFill="1" applyBorder="1" applyAlignment="1" applyProtection="1">
      <alignment horizontal="center" vertical="center" wrapText="1" shrinkToFit="1"/>
      <protection locked="0"/>
    </xf>
    <xf numFmtId="38" fontId="51" fillId="0" borderId="1" xfId="17" applyFont="1" applyFill="1" applyBorder="1" applyAlignment="1" applyProtection="1">
      <alignment horizontal="center" vertical="center" wrapText="1" shrinkToFit="1"/>
      <protection locked="0"/>
    </xf>
    <xf numFmtId="180" fontId="51" fillId="0" borderId="1" xfId="17" applyNumberFormat="1" applyFont="1" applyFill="1" applyBorder="1" applyAlignment="1" applyProtection="1">
      <alignment horizontal="center" vertical="center" wrapText="1" shrinkToFit="1"/>
      <protection locked="0"/>
    </xf>
    <xf numFmtId="179" fontId="51" fillId="14" borderId="42" xfId="17" applyNumberFormat="1" applyFont="1" applyFill="1" applyBorder="1" applyAlignment="1" applyProtection="1">
      <alignment vertical="center" shrinkToFit="1"/>
      <protection locked="0"/>
    </xf>
    <xf numFmtId="38" fontId="51" fillId="14" borderId="42" xfId="17" applyFont="1" applyFill="1" applyBorder="1" applyAlignment="1" applyProtection="1">
      <alignment horizontal="center" vertical="center" shrinkToFit="1"/>
      <protection locked="0"/>
    </xf>
    <xf numFmtId="181" fontId="51" fillId="14" borderId="42" xfId="17" applyNumberFormat="1" applyFont="1" applyFill="1" applyBorder="1" applyAlignment="1" applyProtection="1">
      <alignment vertical="center" shrinkToFit="1"/>
      <protection locked="0"/>
    </xf>
    <xf numFmtId="0" fontId="51" fillId="14" borderId="43" xfId="17" applyNumberFormat="1" applyFont="1" applyFill="1" applyBorder="1" applyAlignment="1" applyProtection="1">
      <alignment horizontal="center" vertical="center" shrinkToFit="1"/>
      <protection locked="0"/>
    </xf>
    <xf numFmtId="0" fontId="51" fillId="14" borderId="42" xfId="17" applyNumberFormat="1" applyFont="1" applyFill="1" applyBorder="1" applyAlignment="1" applyProtection="1">
      <alignment horizontal="center" vertical="center" shrinkToFit="1"/>
      <protection locked="0"/>
    </xf>
    <xf numFmtId="179" fontId="51" fillId="14" borderId="1" xfId="17" applyNumberFormat="1" applyFont="1" applyFill="1" applyBorder="1" applyAlignment="1" applyProtection="1">
      <alignment vertical="center" shrinkToFit="1"/>
      <protection locked="0"/>
    </xf>
    <xf numFmtId="181" fontId="51" fillId="14" borderId="41" xfId="17" applyNumberFormat="1" applyFont="1" applyFill="1" applyBorder="1" applyAlignment="1" applyProtection="1">
      <alignment vertical="center" shrinkToFit="1"/>
      <protection locked="0"/>
    </xf>
    <xf numFmtId="180" fontId="51" fillId="14" borderId="41" xfId="17" applyNumberFormat="1" applyFont="1" applyFill="1" applyBorder="1" applyAlignment="1" applyProtection="1">
      <alignment vertical="center"/>
      <protection locked="0"/>
    </xf>
    <xf numFmtId="38" fontId="51" fillId="0" borderId="0" xfId="17" applyFont="1" applyFill="1" applyBorder="1" applyProtection="1">
      <alignment vertical="center"/>
    </xf>
    <xf numFmtId="38" fontId="51" fillId="0" borderId="74" xfId="17" applyFont="1" applyBorder="1" applyAlignment="1" applyProtection="1">
      <alignment horizontal="center" vertical="center" wrapText="1" shrinkToFit="1"/>
      <protection locked="0"/>
    </xf>
    <xf numFmtId="38" fontId="51" fillId="0" borderId="75" xfId="17" applyFont="1" applyBorder="1" applyAlignment="1" applyProtection="1">
      <alignment horizontal="center" vertical="center" textRotation="255" wrapText="1" shrinkToFit="1"/>
      <protection locked="0"/>
    </xf>
    <xf numFmtId="38" fontId="51" fillId="0" borderId="75" xfId="17" applyFont="1" applyBorder="1" applyAlignment="1" applyProtection="1">
      <alignment horizontal="center" vertical="center" wrapText="1" shrinkToFit="1"/>
      <protection locked="0"/>
    </xf>
    <xf numFmtId="38" fontId="51" fillId="0" borderId="75" xfId="17" applyFont="1" applyBorder="1" applyAlignment="1" applyProtection="1">
      <alignment horizontal="center" vertical="center" textRotation="255" shrinkToFit="1"/>
      <protection locked="0"/>
    </xf>
    <xf numFmtId="38" fontId="51" fillId="0" borderId="4" xfId="17" applyFont="1" applyBorder="1" applyAlignment="1" applyProtection="1">
      <alignment horizontal="center" vertical="center"/>
      <protection locked="0"/>
    </xf>
    <xf numFmtId="38" fontId="51" fillId="0" borderId="44" xfId="17" applyFont="1" applyBorder="1" applyAlignment="1" applyProtection="1">
      <alignment horizontal="center" vertical="center"/>
      <protection locked="0"/>
    </xf>
    <xf numFmtId="38" fontId="51" fillId="0" borderId="76" xfId="17" applyFont="1" applyBorder="1" applyAlignment="1" applyProtection="1">
      <alignment horizontal="center" vertical="center"/>
      <protection locked="0"/>
    </xf>
    <xf numFmtId="38" fontId="51" fillId="0" borderId="77" xfId="17" applyFont="1" applyBorder="1" applyAlignment="1" applyProtection="1">
      <alignment horizontal="center" vertical="center"/>
      <protection locked="0"/>
    </xf>
    <xf numFmtId="0" fontId="51" fillId="0" borderId="3" xfId="9" applyFont="1" applyFill="1" applyBorder="1" applyAlignment="1" applyProtection="1">
      <alignment horizontal="right" vertical="center" wrapText="1"/>
    </xf>
    <xf numFmtId="38" fontId="51" fillId="0" borderId="74" xfId="17" applyFont="1" applyBorder="1" applyAlignment="1" applyProtection="1">
      <alignment horizontal="center" vertical="center"/>
      <protection locked="0"/>
    </xf>
    <xf numFmtId="38" fontId="51" fillId="0" borderId="75" xfId="17" applyFont="1" applyBorder="1" applyAlignment="1" applyProtection="1">
      <alignment horizontal="center" vertical="center"/>
      <protection locked="0"/>
    </xf>
    <xf numFmtId="38" fontId="51" fillId="0" borderId="78" xfId="17" applyFont="1" applyBorder="1" applyAlignment="1" applyProtection="1">
      <alignment horizontal="center" vertical="center"/>
      <protection locked="0"/>
    </xf>
    <xf numFmtId="0" fontId="51" fillId="0" borderId="17" xfId="9" applyFont="1" applyFill="1" applyBorder="1" applyAlignment="1" applyProtection="1">
      <alignment horizontal="right" vertical="center" wrapText="1"/>
    </xf>
    <xf numFmtId="0" fontId="51" fillId="0" borderId="17" xfId="9" applyFont="1" applyFill="1" applyBorder="1" applyAlignment="1" applyProtection="1">
      <alignment horizontal="right" vertical="center"/>
    </xf>
    <xf numFmtId="38" fontId="54" fillId="0" borderId="0" xfId="17" applyFont="1" applyFill="1" applyBorder="1" applyProtection="1">
      <alignment vertical="center"/>
    </xf>
    <xf numFmtId="38" fontId="54" fillId="0" borderId="82" xfId="17" applyFont="1" applyFill="1" applyBorder="1" applyAlignment="1" applyProtection="1">
      <alignment horizontal="right" vertical="center"/>
    </xf>
    <xf numFmtId="38" fontId="54" fillId="0" borderId="83" xfId="17" applyFont="1" applyFill="1" applyBorder="1" applyAlignment="1" applyProtection="1">
      <alignment horizontal="right" vertical="center"/>
    </xf>
    <xf numFmtId="38" fontId="54" fillId="0" borderId="6" xfId="17" applyFont="1" applyFill="1" applyBorder="1" applyAlignment="1" applyProtection="1">
      <alignment horizontal="right" vertical="center"/>
    </xf>
    <xf numFmtId="38" fontId="54" fillId="0" borderId="17" xfId="17" applyFont="1" applyFill="1" applyBorder="1" applyAlignment="1" applyProtection="1">
      <alignment horizontal="right" vertical="center"/>
    </xf>
    <xf numFmtId="38" fontId="54" fillId="0" borderId="0" xfId="17" applyFont="1" applyFill="1" applyBorder="1" applyAlignment="1" applyProtection="1">
      <alignment horizontal="right" vertical="center"/>
    </xf>
    <xf numFmtId="38" fontId="54" fillId="0" borderId="5" xfId="17" applyFont="1" applyFill="1" applyBorder="1" applyAlignment="1" applyProtection="1">
      <alignment horizontal="right" vertical="center"/>
    </xf>
    <xf numFmtId="0" fontId="54" fillId="0" borderId="5" xfId="9" applyFont="1" applyFill="1" applyBorder="1" applyAlignment="1" applyProtection="1">
      <alignment horizontal="right" vertical="center" wrapText="1"/>
    </xf>
    <xf numFmtId="0" fontId="54" fillId="0" borderId="6" xfId="9" applyFont="1" applyFill="1" applyBorder="1" applyAlignment="1" applyProtection="1">
      <alignment horizontal="right" vertical="center" wrapText="1"/>
    </xf>
    <xf numFmtId="0" fontId="54" fillId="0" borderId="0" xfId="9" applyFont="1" applyFill="1" applyBorder="1" applyAlignment="1" applyProtection="1">
      <alignment horizontal="right" vertical="center" wrapText="1"/>
    </xf>
    <xf numFmtId="0" fontId="54" fillId="0" borderId="84" xfId="9" applyFont="1" applyFill="1" applyBorder="1" applyAlignment="1" applyProtection="1">
      <alignment horizontal="right" vertical="center" wrapText="1"/>
    </xf>
    <xf numFmtId="0" fontId="54" fillId="0" borderId="85" xfId="9" applyFont="1" applyFill="1" applyBorder="1" applyAlignment="1" applyProtection="1">
      <alignment horizontal="right" vertical="center" wrapText="1"/>
    </xf>
    <xf numFmtId="38" fontId="54" fillId="0" borderId="5" xfId="17" applyFont="1" applyFill="1" applyBorder="1" applyProtection="1">
      <alignment vertical="center"/>
    </xf>
    <xf numFmtId="0" fontId="54" fillId="0" borderId="17" xfId="9" applyFont="1" applyFill="1" applyBorder="1" applyAlignment="1" applyProtection="1">
      <alignment horizontal="right" vertical="center" wrapText="1"/>
    </xf>
    <xf numFmtId="0" fontId="54" fillId="0" borderId="17" xfId="9" applyFont="1" applyFill="1" applyBorder="1" applyAlignment="1" applyProtection="1">
      <alignment horizontal="right" vertical="center"/>
    </xf>
    <xf numFmtId="38" fontId="51" fillId="0" borderId="0" xfId="17" applyFont="1" applyBorder="1" applyProtection="1">
      <alignment vertical="center"/>
    </xf>
    <xf numFmtId="0" fontId="51" fillId="0" borderId="6" xfId="9" applyFont="1" applyFill="1" applyBorder="1" applyAlignment="1" applyProtection="1">
      <alignment vertical="center" wrapText="1"/>
    </xf>
    <xf numFmtId="0" fontId="51" fillId="0" borderId="17" xfId="9" applyFont="1" applyFill="1" applyBorder="1" applyAlignment="1" applyProtection="1">
      <alignment vertical="center" wrapText="1"/>
    </xf>
    <xf numFmtId="0" fontId="51" fillId="0" borderId="2" xfId="9" applyFont="1" applyFill="1" applyBorder="1" applyAlignment="1" applyProtection="1">
      <alignment vertical="center" wrapText="1"/>
    </xf>
    <xf numFmtId="0" fontId="51" fillId="0" borderId="40" xfId="9" applyFont="1" applyFill="1" applyBorder="1" applyAlignment="1" applyProtection="1">
      <alignment vertical="center" wrapText="1"/>
    </xf>
    <xf numFmtId="38" fontId="51" fillId="0" borderId="0" xfId="17" applyFont="1" applyBorder="1" applyAlignment="1" applyProtection="1">
      <alignment horizontal="center" vertical="center"/>
    </xf>
    <xf numFmtId="38" fontId="51" fillId="15" borderId="1" xfId="17" applyFont="1" applyFill="1" applyBorder="1" applyAlignment="1" applyProtection="1">
      <alignment horizontal="center" vertical="center"/>
    </xf>
    <xf numFmtId="38" fontId="51" fillId="15" borderId="42" xfId="17" applyFont="1" applyFill="1" applyBorder="1" applyAlignment="1" applyProtection="1">
      <alignment horizontal="center" vertical="center"/>
    </xf>
    <xf numFmtId="0" fontId="51" fillId="0" borderId="0" xfId="9" applyFont="1" applyBorder="1" applyAlignment="1" applyProtection="1">
      <alignment horizontal="center" vertical="center"/>
    </xf>
    <xf numFmtId="38" fontId="51" fillId="0" borderId="0" xfId="17" applyFont="1" applyBorder="1" applyAlignment="1" applyProtection="1">
      <alignment vertical="center"/>
    </xf>
    <xf numFmtId="38" fontId="56" fillId="0" borderId="0" xfId="17" applyFont="1" applyBorder="1" applyAlignment="1" applyProtection="1">
      <alignment vertical="center"/>
    </xf>
    <xf numFmtId="0" fontId="6" fillId="0" borderId="0" xfId="9" applyFont="1" applyBorder="1">
      <alignment vertical="center"/>
    </xf>
    <xf numFmtId="0" fontId="6" fillId="0" borderId="0" xfId="9" applyFont="1">
      <alignment vertical="center"/>
    </xf>
    <xf numFmtId="0" fontId="6" fillId="0" borderId="0" xfId="9" applyFont="1" applyFill="1">
      <alignment vertical="center"/>
    </xf>
    <xf numFmtId="0" fontId="57" fillId="0" borderId="0" xfId="9" applyFont="1">
      <alignment vertical="center"/>
    </xf>
    <xf numFmtId="0" fontId="58" fillId="0" borderId="0" xfId="9" applyFont="1" applyAlignment="1">
      <alignment vertical="center"/>
    </xf>
    <xf numFmtId="0" fontId="59" fillId="0" borderId="0" xfId="9" applyFont="1" applyAlignment="1">
      <alignment vertical="center" wrapText="1"/>
    </xf>
    <xf numFmtId="0" fontId="60" fillId="0" borderId="0" xfId="9" applyFont="1">
      <alignment vertical="center"/>
    </xf>
    <xf numFmtId="0" fontId="59" fillId="0" borderId="0" xfId="9" applyFont="1">
      <alignment vertical="center"/>
    </xf>
    <xf numFmtId="0" fontId="59" fillId="0" borderId="0" xfId="9" applyFont="1" applyFill="1">
      <alignment vertical="center"/>
    </xf>
    <xf numFmtId="0" fontId="60" fillId="0" borderId="0" xfId="9" applyFont="1" applyFill="1" applyAlignment="1">
      <alignment horizontal="left" vertical="center"/>
    </xf>
    <xf numFmtId="179" fontId="51" fillId="0" borderId="0" xfId="17" applyNumberFormat="1" applyFont="1" applyFill="1" applyBorder="1" applyAlignment="1" applyProtection="1">
      <alignment vertical="center" wrapText="1" shrinkToFit="1"/>
      <protection locked="0"/>
    </xf>
    <xf numFmtId="179" fontId="51" fillId="6" borderId="0" xfId="17" applyNumberFormat="1" applyFont="1" applyFill="1" applyBorder="1" applyAlignment="1" applyProtection="1">
      <alignment vertical="center" wrapText="1" shrinkToFit="1"/>
      <protection locked="0"/>
    </xf>
    <xf numFmtId="179" fontId="51" fillId="0" borderId="0" xfId="17" applyNumberFormat="1" applyFont="1" applyFill="1" applyBorder="1" applyAlignment="1" applyProtection="1">
      <alignment horizontal="center" vertical="center" shrinkToFit="1"/>
      <protection locked="0"/>
    </xf>
    <xf numFmtId="179" fontId="51" fillId="6" borderId="0" xfId="17" applyNumberFormat="1" applyFont="1" applyFill="1" applyBorder="1" applyAlignment="1" applyProtection="1">
      <alignment horizontal="left" vertical="center" wrapText="1" shrinkToFit="1"/>
      <protection locked="0"/>
    </xf>
    <xf numFmtId="179" fontId="51" fillId="0" borderId="0" xfId="17" applyNumberFormat="1" applyFont="1" applyFill="1" applyBorder="1" applyAlignment="1" applyProtection="1">
      <alignment horizontal="center" vertical="center" wrapText="1" shrinkToFit="1"/>
      <protection locked="0"/>
    </xf>
    <xf numFmtId="179" fontId="51" fillId="6" borderId="0" xfId="17" applyNumberFormat="1" applyFont="1" applyFill="1" applyBorder="1" applyAlignment="1" applyProtection="1">
      <alignment horizontal="center" vertical="center" shrinkToFit="1"/>
      <protection locked="0"/>
    </xf>
    <xf numFmtId="0" fontId="6" fillId="0" borderId="0" xfId="18" applyFont="1" applyFill="1" applyBorder="1" applyAlignment="1" applyProtection="1">
      <alignment vertical="center" wrapText="1"/>
    </xf>
    <xf numFmtId="0" fontId="60" fillId="0" borderId="0" xfId="9" applyFont="1" applyFill="1" applyBorder="1" applyAlignment="1">
      <alignment vertical="center" wrapText="1"/>
    </xf>
    <xf numFmtId="0" fontId="62" fillId="0" borderId="0" xfId="18" applyBorder="1" applyAlignment="1" applyProtection="1">
      <alignment vertical="center" wrapText="1"/>
    </xf>
    <xf numFmtId="0" fontId="63" fillId="0" borderId="0" xfId="9" applyFont="1" applyFill="1" applyBorder="1" applyAlignment="1">
      <alignment horizontal="left" vertical="center" wrapText="1"/>
    </xf>
    <xf numFmtId="0" fontId="63" fillId="0" borderId="0" xfId="9" applyFont="1" applyFill="1" applyBorder="1" applyAlignment="1">
      <alignment horizontal="left" vertical="center" wrapText="1" shrinkToFit="1"/>
    </xf>
    <xf numFmtId="0" fontId="63" fillId="0" borderId="0" xfId="9" applyFont="1" applyFill="1" applyBorder="1" applyAlignment="1">
      <alignment horizontal="center" vertical="center" shrinkToFit="1"/>
    </xf>
    <xf numFmtId="180" fontId="51" fillId="0" borderId="0" xfId="17" applyNumberFormat="1" applyFont="1" applyFill="1" applyBorder="1" applyAlignment="1" applyProtection="1">
      <alignment horizontal="center" vertical="center" shrinkToFit="1"/>
      <protection locked="0"/>
    </xf>
    <xf numFmtId="0" fontId="6" fillId="0" borderId="0" xfId="9" applyFont="1" applyFill="1" applyBorder="1">
      <alignment vertical="center"/>
    </xf>
    <xf numFmtId="0" fontId="6" fillId="0" borderId="41" xfId="9" applyFont="1" applyFill="1" applyBorder="1">
      <alignment vertical="center"/>
    </xf>
    <xf numFmtId="0" fontId="6" fillId="0" borderId="1" xfId="9" applyFont="1" applyFill="1" applyBorder="1">
      <alignment vertical="center"/>
    </xf>
    <xf numFmtId="0" fontId="0" fillId="0" borderId="1" xfId="18" applyFont="1" applyFill="1" applyBorder="1" applyAlignment="1" applyProtection="1">
      <alignment vertical="center" wrapText="1"/>
    </xf>
    <xf numFmtId="0" fontId="60" fillId="0" borderId="1" xfId="9" applyFont="1" applyFill="1" applyBorder="1" applyAlignment="1">
      <alignment vertical="center" wrapText="1"/>
    </xf>
    <xf numFmtId="0" fontId="62" fillId="0" borderId="1" xfId="18" applyFill="1" applyBorder="1" applyAlignment="1" applyProtection="1">
      <alignment vertical="center" wrapText="1"/>
    </xf>
    <xf numFmtId="0" fontId="63" fillId="0" borderId="1" xfId="9" applyFont="1" applyFill="1" applyBorder="1" applyAlignment="1">
      <alignment horizontal="left" vertical="center" wrapText="1"/>
    </xf>
    <xf numFmtId="0" fontId="63" fillId="0" borderId="1" xfId="9" applyFont="1" applyFill="1" applyBorder="1" applyAlignment="1">
      <alignment horizontal="left" vertical="center" wrapText="1" shrinkToFit="1"/>
    </xf>
    <xf numFmtId="0" fontId="63" fillId="0" borderId="1" xfId="9" applyFont="1" applyFill="1" applyBorder="1" applyAlignment="1">
      <alignment horizontal="center" vertical="center" shrinkToFit="1"/>
    </xf>
    <xf numFmtId="0" fontId="6" fillId="0" borderId="41" xfId="9" applyFont="1" applyFill="1" applyBorder="1" applyAlignment="1">
      <alignment vertical="center" wrapText="1"/>
    </xf>
    <xf numFmtId="0" fontId="60" fillId="0" borderId="1" xfId="9" applyFont="1" applyFill="1" applyBorder="1" applyAlignment="1">
      <alignment horizontal="center" vertical="center" wrapText="1"/>
    </xf>
    <xf numFmtId="0" fontId="64" fillId="0" borderId="1" xfId="18" applyFont="1" applyFill="1" applyBorder="1" applyAlignment="1" applyProtection="1">
      <alignment vertical="center" wrapText="1"/>
    </xf>
    <xf numFmtId="0" fontId="6" fillId="0" borderId="1" xfId="18" applyFont="1" applyFill="1" applyBorder="1" applyAlignment="1" applyProtection="1">
      <alignment vertical="center" wrapText="1"/>
    </xf>
    <xf numFmtId="0" fontId="6" fillId="0" borderId="41" xfId="9" applyFont="1" applyFill="1" applyBorder="1" applyAlignment="1">
      <alignment vertical="center"/>
    </xf>
    <xf numFmtId="0" fontId="6" fillId="0" borderId="1" xfId="9" applyFont="1" applyFill="1" applyBorder="1" applyAlignment="1">
      <alignment vertical="center"/>
    </xf>
    <xf numFmtId="0" fontId="65" fillId="0" borderId="1" xfId="18" applyFont="1" applyFill="1" applyBorder="1" applyAlignment="1" applyProtection="1">
      <alignment vertical="center" wrapText="1"/>
    </xf>
    <xf numFmtId="0" fontId="0" fillId="0" borderId="1" xfId="18" applyFont="1" applyFill="1" applyBorder="1" applyAlignment="1" applyProtection="1">
      <alignment horizontal="center" vertical="center"/>
    </xf>
    <xf numFmtId="0" fontId="66" fillId="0" borderId="1" xfId="9" applyFont="1" applyFill="1" applyBorder="1" applyAlignment="1">
      <alignment horizontal="left" vertical="center" wrapText="1"/>
    </xf>
    <xf numFmtId="0" fontId="67" fillId="0" borderId="1" xfId="18" applyFont="1" applyFill="1" applyBorder="1" applyAlignment="1" applyProtection="1">
      <alignment vertical="center" wrapText="1"/>
    </xf>
    <xf numFmtId="0" fontId="6" fillId="0" borderId="1" xfId="18" applyFont="1" applyFill="1" applyBorder="1" applyAlignment="1" applyProtection="1">
      <alignment vertical="center"/>
    </xf>
    <xf numFmtId="0" fontId="0" fillId="0" borderId="1" xfId="18" applyFont="1" applyFill="1" applyBorder="1" applyAlignment="1" applyProtection="1">
      <alignment horizontal="left" vertical="center" wrapText="1"/>
    </xf>
    <xf numFmtId="49" fontId="63" fillId="0" borderId="1" xfId="9" applyNumberFormat="1" applyFont="1" applyFill="1" applyBorder="1" applyAlignment="1">
      <alignment horizontal="center" vertical="center" shrinkToFit="1"/>
    </xf>
    <xf numFmtId="0" fontId="6" fillId="0" borderId="0" xfId="9" applyFont="1" applyBorder="1" applyAlignment="1">
      <alignment vertical="center"/>
    </xf>
    <xf numFmtId="0" fontId="6" fillId="0" borderId="41" xfId="9" applyFont="1" applyBorder="1" applyAlignment="1">
      <alignment vertical="center"/>
    </xf>
    <xf numFmtId="0" fontId="6" fillId="0" borderId="1" xfId="9" applyFont="1" applyBorder="1">
      <alignment vertical="center"/>
    </xf>
    <xf numFmtId="0" fontId="6" fillId="0" borderId="1" xfId="9" applyFont="1" applyFill="1" applyBorder="1" applyAlignment="1">
      <alignment horizontal="center" vertical="center"/>
    </xf>
    <xf numFmtId="0" fontId="63" fillId="0" borderId="1" xfId="9" applyFont="1" applyFill="1" applyBorder="1" applyAlignment="1">
      <alignment horizontal="center" vertical="center" wrapText="1"/>
    </xf>
    <xf numFmtId="0" fontId="6" fillId="0" borderId="0" xfId="9" applyFont="1" applyAlignment="1">
      <alignment vertical="center"/>
    </xf>
    <xf numFmtId="179" fontId="51" fillId="14" borderId="41" xfId="17" applyNumberFormat="1" applyFont="1" applyFill="1" applyBorder="1" applyAlignment="1" applyProtection="1">
      <alignment vertical="center" shrinkToFit="1"/>
      <protection locked="0"/>
    </xf>
    <xf numFmtId="179" fontId="51" fillId="16" borderId="1" xfId="17" applyNumberFormat="1" applyFont="1" applyFill="1" applyBorder="1" applyAlignment="1" applyProtection="1">
      <alignment vertical="center" shrinkToFit="1"/>
      <protection locked="0"/>
    </xf>
    <xf numFmtId="181" fontId="51" fillId="14" borderId="1" xfId="17" applyNumberFormat="1" applyFont="1" applyFill="1" applyBorder="1" applyAlignment="1" applyProtection="1">
      <alignment vertical="center" shrinkToFit="1"/>
      <protection locked="0"/>
    </xf>
    <xf numFmtId="0" fontId="51" fillId="14" borderId="1" xfId="17" applyNumberFormat="1" applyFont="1" applyFill="1" applyBorder="1" applyAlignment="1" applyProtection="1">
      <alignment horizontal="center" vertical="center" shrinkToFit="1"/>
      <protection locked="0"/>
    </xf>
    <xf numFmtId="38" fontId="51" fillId="14" borderId="1" xfId="17" applyFont="1" applyFill="1" applyBorder="1" applyAlignment="1" applyProtection="1">
      <alignment horizontal="center" vertical="center" shrinkToFit="1"/>
      <protection locked="0"/>
    </xf>
    <xf numFmtId="0" fontId="63" fillId="0" borderId="1" xfId="9" applyFont="1" applyFill="1" applyBorder="1" applyAlignment="1">
      <alignment vertical="center" textRotation="255" wrapText="1" shrinkToFit="1"/>
    </xf>
    <xf numFmtId="0" fontId="68" fillId="0" borderId="1" xfId="9" applyFont="1" applyFill="1" applyBorder="1" applyAlignment="1">
      <alignment horizontal="center" vertical="top" textRotation="255" wrapText="1"/>
    </xf>
    <xf numFmtId="0" fontId="70" fillId="0" borderId="1" xfId="9" applyFont="1" applyFill="1" applyBorder="1" applyAlignment="1">
      <alignment horizontal="center" vertical="center" shrinkToFit="1"/>
    </xf>
    <xf numFmtId="0" fontId="60" fillId="0" borderId="0" xfId="9" applyFont="1" applyFill="1">
      <alignment vertical="center"/>
    </xf>
    <xf numFmtId="0" fontId="72" fillId="0" borderId="0" xfId="9" applyFont="1" applyFill="1" applyAlignment="1">
      <alignment vertical="center"/>
    </xf>
    <xf numFmtId="0" fontId="72" fillId="0" borderId="0" xfId="9" applyFont="1" applyFill="1" applyAlignment="1">
      <alignment horizontal="left" vertical="center"/>
    </xf>
    <xf numFmtId="176" fontId="49" fillId="0" borderId="68" xfId="0" applyNumberFormat="1" applyFont="1" applyFill="1" applyBorder="1" applyAlignment="1" applyProtection="1">
      <alignment horizontal="center" vertical="center"/>
      <protection locked="0"/>
    </xf>
    <xf numFmtId="0" fontId="48" fillId="0" borderId="62" xfId="0" applyFont="1" applyFill="1" applyBorder="1" applyAlignment="1" applyProtection="1">
      <alignment horizontal="center" vertical="center"/>
      <protection locked="0"/>
    </xf>
    <xf numFmtId="0" fontId="48" fillId="0" borderId="63" xfId="0" applyFont="1" applyFill="1" applyBorder="1" applyAlignment="1" applyProtection="1">
      <alignment horizontal="center" vertical="center"/>
      <protection locked="0"/>
    </xf>
    <xf numFmtId="0" fontId="48" fillId="0" borderId="66" xfId="0" applyFont="1" applyFill="1" applyBorder="1" applyAlignment="1" applyProtection="1">
      <alignment horizontal="center" vertical="center"/>
      <protection locked="0"/>
    </xf>
    <xf numFmtId="0" fontId="48" fillId="0" borderId="67" xfId="0" applyFont="1" applyFill="1" applyBorder="1" applyAlignment="1" applyProtection="1">
      <alignment horizontal="center" vertical="center"/>
      <protection locked="0"/>
    </xf>
    <xf numFmtId="0" fontId="48" fillId="0" borderId="68" xfId="0" applyFont="1" applyFill="1" applyBorder="1" applyAlignment="1" applyProtection="1">
      <alignment horizontal="center" vertical="center"/>
      <protection locked="0"/>
    </xf>
    <xf numFmtId="0" fontId="48" fillId="0" borderId="70" xfId="0" applyFont="1" applyFill="1" applyBorder="1" applyAlignment="1" applyProtection="1">
      <alignment horizontal="center" vertical="center"/>
      <protection locked="0"/>
    </xf>
    <xf numFmtId="176" fontId="49" fillId="0" borderId="69" xfId="0" applyNumberFormat="1" applyFont="1" applyFill="1" applyBorder="1" applyAlignment="1" applyProtection="1">
      <alignment horizontal="center" vertical="center"/>
      <protection locked="0"/>
    </xf>
    <xf numFmtId="49" fontId="40" fillId="13" borderId="9" xfId="0" applyNumberFormat="1" applyFont="1" applyFill="1" applyBorder="1" applyAlignment="1">
      <alignment horizontal="center" vertical="center" wrapText="1"/>
    </xf>
    <xf numFmtId="49" fontId="40" fillId="13" borderId="0" xfId="0" applyNumberFormat="1" applyFont="1" applyFill="1" applyBorder="1" applyAlignment="1">
      <alignment horizontal="center" vertical="center" wrapText="1"/>
    </xf>
    <xf numFmtId="0" fontId="4" fillId="0" borderId="0" xfId="0" applyFont="1" applyAlignment="1" applyProtection="1">
      <alignment horizontal="center" vertical="center"/>
      <protection locked="0"/>
    </xf>
    <xf numFmtId="49" fontId="40" fillId="12" borderId="9" xfId="0" applyNumberFormat="1" applyFont="1" applyFill="1" applyBorder="1" applyAlignment="1">
      <alignment horizontal="center" vertical="center" wrapText="1"/>
    </xf>
    <xf numFmtId="49" fontId="40" fillId="12" borderId="0" xfId="0" applyNumberFormat="1" applyFont="1" applyFill="1" applyBorder="1" applyAlignment="1">
      <alignment horizontal="center" vertical="center" wrapText="1"/>
    </xf>
    <xf numFmtId="0" fontId="4" fillId="6" borderId="1" xfId="0" applyFont="1" applyFill="1" applyBorder="1" applyAlignment="1" applyProtection="1">
      <alignment horizontal="center" vertical="center" textRotation="255" wrapText="1"/>
      <protection locked="0"/>
    </xf>
    <xf numFmtId="0" fontId="4" fillId="0" borderId="1" xfId="0" applyFont="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protection locked="0"/>
    </xf>
    <xf numFmtId="0" fontId="4" fillId="4" borderId="8" xfId="1" applyFont="1" applyFill="1" applyBorder="1" applyAlignment="1" applyProtection="1">
      <alignment horizontal="center" vertical="center"/>
      <protection locked="0"/>
    </xf>
    <xf numFmtId="0" fontId="4" fillId="4" borderId="9" xfId="1" applyFont="1" applyFill="1" applyBorder="1" applyAlignment="1" applyProtection="1">
      <alignment horizontal="center" vertical="center"/>
      <protection locked="0"/>
    </xf>
    <xf numFmtId="0" fontId="4" fillId="4" borderId="2" xfId="1" applyFont="1" applyFill="1" applyBorder="1" applyAlignment="1" applyProtection="1">
      <alignment horizontal="center" vertical="center"/>
      <protection locked="0"/>
    </xf>
    <xf numFmtId="0" fontId="4" fillId="4" borderId="3" xfId="1" applyFont="1" applyFill="1" applyBorder="1" applyAlignment="1" applyProtection="1">
      <alignment horizontal="center" vertical="center"/>
      <protection locked="0"/>
    </xf>
    <xf numFmtId="0" fontId="4" fillId="4" borderId="7" xfId="1" applyFont="1" applyFill="1" applyBorder="1" applyAlignment="1" applyProtection="1">
      <alignment horizontal="center" vertical="center"/>
      <protection locked="0"/>
    </xf>
    <xf numFmtId="0" fontId="4" fillId="4" borderId="4" xfId="1" applyFont="1" applyFill="1" applyBorder="1" applyAlignment="1" applyProtection="1">
      <alignment horizontal="center" vertical="center"/>
      <protection locked="0"/>
    </xf>
    <xf numFmtId="0" fontId="4" fillId="4" borderId="8" xfId="1" applyFont="1" applyFill="1" applyBorder="1" applyAlignment="1" applyProtection="1">
      <alignment horizontal="center" vertical="center" wrapText="1"/>
      <protection locked="0"/>
    </xf>
    <xf numFmtId="0" fontId="4" fillId="4" borderId="9" xfId="1" applyFont="1" applyFill="1" applyBorder="1" applyAlignment="1" applyProtection="1">
      <alignment horizontal="center" vertical="center" wrapText="1"/>
      <protection locked="0"/>
    </xf>
    <xf numFmtId="0" fontId="4" fillId="4" borderId="2" xfId="1" applyFont="1" applyFill="1" applyBorder="1" applyAlignment="1" applyProtection="1">
      <alignment horizontal="center" vertical="center" wrapText="1"/>
      <protection locked="0"/>
    </xf>
    <xf numFmtId="0" fontId="4" fillId="4" borderId="3" xfId="1" applyFont="1" applyFill="1" applyBorder="1" applyAlignment="1" applyProtection="1">
      <alignment horizontal="center" vertical="center" wrapText="1"/>
      <protection locked="0"/>
    </xf>
    <xf numFmtId="0" fontId="4" fillId="4" borderId="7" xfId="1" applyFont="1" applyFill="1" applyBorder="1" applyAlignment="1" applyProtection="1">
      <alignment horizontal="center" vertical="center" wrapText="1"/>
      <protection locked="0"/>
    </xf>
    <xf numFmtId="0" fontId="4" fillId="4" borderId="4" xfId="1" applyFont="1" applyFill="1" applyBorder="1" applyAlignment="1" applyProtection="1">
      <alignment horizontal="center" vertical="center" wrapText="1"/>
      <protection locked="0"/>
    </xf>
    <xf numFmtId="177" fontId="4" fillId="0" borderId="1" xfId="0" applyNumberFormat="1" applyFont="1" applyBorder="1" applyAlignment="1" applyProtection="1">
      <alignment horizontal="center" vertical="center" shrinkToFit="1"/>
      <protection locked="0"/>
    </xf>
    <xf numFmtId="0" fontId="4" fillId="6" borderId="40" xfId="0" applyFont="1" applyFill="1" applyBorder="1" applyAlignment="1" applyProtection="1">
      <alignment horizontal="center" vertical="center" wrapText="1"/>
      <protection locked="0"/>
    </xf>
    <xf numFmtId="0" fontId="4" fillId="6" borderId="17" xfId="0" applyFont="1" applyFill="1" applyBorder="1" applyAlignment="1" applyProtection="1">
      <alignment horizontal="center" vertical="center" wrapText="1"/>
      <protection locked="0"/>
    </xf>
    <xf numFmtId="0" fontId="4" fillId="6" borderId="44" xfId="0" applyFont="1" applyFill="1" applyBorder="1" applyAlignment="1" applyProtection="1">
      <alignment horizontal="center" vertical="center" wrapText="1"/>
      <protection locked="0"/>
    </xf>
    <xf numFmtId="176" fontId="4" fillId="6" borderId="1" xfId="0" applyNumberFormat="1" applyFont="1" applyFill="1" applyBorder="1" applyAlignment="1" applyProtection="1">
      <alignment horizontal="center" vertical="center" wrapText="1"/>
      <protection locked="0"/>
    </xf>
    <xf numFmtId="0" fontId="4" fillId="6" borderId="1" xfId="8" applyFont="1" applyFill="1" applyBorder="1" applyAlignment="1" applyProtection="1">
      <alignment horizontal="center" vertical="center" wrapText="1"/>
      <protection locked="0"/>
    </xf>
    <xf numFmtId="0" fontId="4" fillId="6" borderId="40" xfId="8"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textRotation="255"/>
      <protection locked="0"/>
    </xf>
    <xf numFmtId="0" fontId="4" fillId="6" borderId="40" xfId="0" applyFont="1" applyFill="1" applyBorder="1" applyAlignment="1" applyProtection="1">
      <alignment horizontal="center" vertical="center" textRotation="255"/>
      <protection locked="0"/>
    </xf>
    <xf numFmtId="0" fontId="4" fillId="0" borderId="1" xfId="0" applyFont="1" applyBorder="1" applyAlignment="1" applyProtection="1">
      <alignment horizontal="center" vertical="center"/>
      <protection locked="0"/>
    </xf>
    <xf numFmtId="0" fontId="4" fillId="6" borderId="1" xfId="0" applyFont="1" applyFill="1" applyBorder="1" applyAlignment="1" applyProtection="1">
      <alignment horizontal="center" vertical="center"/>
      <protection locked="0"/>
    </xf>
    <xf numFmtId="0" fontId="15" fillId="0" borderId="1" xfId="0" applyFont="1" applyBorder="1" applyAlignment="1" applyProtection="1">
      <alignment horizontal="center" vertical="center" wrapText="1"/>
      <protection locked="0"/>
    </xf>
    <xf numFmtId="0" fontId="15" fillId="6" borderId="1" xfId="0" applyNumberFormat="1" applyFont="1" applyFill="1" applyBorder="1" applyAlignment="1" applyProtection="1">
      <alignment horizontal="center" vertical="center" wrapText="1"/>
      <protection locked="0"/>
    </xf>
    <xf numFmtId="0" fontId="15" fillId="6" borderId="40" xfId="0" applyNumberFormat="1" applyFont="1" applyFill="1" applyBorder="1" applyAlignment="1" applyProtection="1">
      <alignment horizontal="center" vertical="center" wrapText="1"/>
      <protection locked="0"/>
    </xf>
    <xf numFmtId="0" fontId="4" fillId="6" borderId="40" xfId="0" applyFont="1" applyFill="1" applyBorder="1" applyAlignment="1" applyProtection="1">
      <alignment horizontal="center" vertical="center"/>
      <protection locked="0"/>
    </xf>
    <xf numFmtId="0" fontId="4" fillId="6" borderId="1" xfId="8" applyNumberFormat="1" applyFont="1" applyFill="1" applyBorder="1" applyAlignment="1" applyProtection="1">
      <alignment horizontal="center" vertical="center" wrapText="1"/>
      <protection locked="0"/>
    </xf>
    <xf numFmtId="0" fontId="4" fillId="6" borderId="40" xfId="8" applyNumberFormat="1" applyFont="1" applyFill="1" applyBorder="1" applyAlignment="1" applyProtection="1">
      <alignment horizontal="center" vertical="center" wrapText="1"/>
      <protection locked="0"/>
    </xf>
    <xf numFmtId="177" fontId="4" fillId="0" borderId="1" xfId="0" applyNumberFormat="1" applyFont="1" applyFill="1" applyBorder="1" applyAlignment="1" applyProtection="1">
      <alignment horizontal="center" vertical="center" shrinkToFit="1"/>
      <protection locked="0"/>
    </xf>
    <xf numFmtId="177" fontId="4" fillId="0" borderId="1" xfId="0" applyNumberFormat="1" applyFont="1" applyBorder="1" applyAlignment="1" applyProtection="1">
      <alignment horizontal="center" vertical="center" wrapText="1" shrinkToFit="1"/>
      <protection locked="0"/>
    </xf>
    <xf numFmtId="0" fontId="38" fillId="0" borderId="46" xfId="0" applyFont="1" applyBorder="1" applyAlignment="1" applyProtection="1">
      <alignment horizontal="center" vertical="center"/>
      <protection locked="0"/>
    </xf>
    <xf numFmtId="0" fontId="38" fillId="0" borderId="47" xfId="0" applyFont="1" applyBorder="1" applyAlignment="1" applyProtection="1">
      <alignment horizontal="center" vertical="center"/>
      <protection locked="0"/>
    </xf>
    <xf numFmtId="0" fontId="39" fillId="0" borderId="48" xfId="0" applyFont="1" applyBorder="1" applyAlignment="1" applyProtection="1">
      <alignment horizontal="center" vertical="center" wrapText="1"/>
      <protection locked="0"/>
    </xf>
    <xf numFmtId="0" fontId="39" fillId="0" borderId="49" xfId="0" applyFont="1" applyBorder="1" applyAlignment="1" applyProtection="1">
      <alignment horizontal="center" vertical="center" wrapText="1"/>
      <protection locked="0"/>
    </xf>
    <xf numFmtId="0" fontId="39" fillId="0" borderId="50" xfId="0" applyFont="1" applyBorder="1" applyAlignment="1" applyProtection="1">
      <alignment horizontal="center" vertical="center" wrapText="1"/>
      <protection locked="0"/>
    </xf>
    <xf numFmtId="0" fontId="39" fillId="0" borderId="0" xfId="0" applyFont="1" applyBorder="1" applyAlignment="1" applyProtection="1">
      <alignment horizontal="center" vertical="center" wrapText="1"/>
      <protection locked="0"/>
    </xf>
    <xf numFmtId="0" fontId="39" fillId="0" borderId="52" xfId="0" applyFont="1" applyBorder="1" applyAlignment="1" applyProtection="1">
      <alignment horizontal="center" vertical="center" wrapText="1"/>
      <protection locked="0"/>
    </xf>
    <xf numFmtId="0" fontId="39" fillId="0" borderId="53" xfId="0" applyFont="1" applyBorder="1" applyAlignment="1" applyProtection="1">
      <alignment horizontal="center" vertical="center" wrapText="1"/>
      <protection locked="0"/>
    </xf>
    <xf numFmtId="0" fontId="15" fillId="6" borderId="0" xfId="0" applyFont="1" applyFill="1" applyBorder="1" applyAlignment="1" applyProtection="1">
      <alignment horizontal="center" vertical="center"/>
      <protection locked="0"/>
    </xf>
    <xf numFmtId="0" fontId="15" fillId="6" borderId="50" xfId="0" applyFont="1" applyFill="1" applyBorder="1" applyAlignment="1" applyProtection="1">
      <alignment horizontal="center" vertical="center"/>
      <protection locked="0"/>
    </xf>
    <xf numFmtId="0" fontId="15" fillId="6" borderId="51" xfId="0" applyFont="1" applyFill="1" applyBorder="1" applyAlignment="1" applyProtection="1">
      <alignment horizontal="center" vertical="center"/>
      <protection locked="0"/>
    </xf>
    <xf numFmtId="0" fontId="4" fillId="0" borderId="41" xfId="0" applyFont="1" applyBorder="1" applyAlignment="1" applyProtection="1">
      <alignment horizontal="center" vertical="center"/>
      <protection locked="0"/>
    </xf>
    <xf numFmtId="0" fontId="4" fillId="0" borderId="42" xfId="0" applyFont="1" applyBorder="1" applyAlignment="1" applyProtection="1">
      <alignment horizontal="center" vertical="center"/>
      <protection locked="0"/>
    </xf>
    <xf numFmtId="0" fontId="4" fillId="0" borderId="43" xfId="0" applyFont="1" applyBorder="1" applyAlignment="1" applyProtection="1">
      <alignment horizontal="center" vertical="center"/>
      <protection locked="0"/>
    </xf>
    <xf numFmtId="10" fontId="4" fillId="6" borderId="1" xfId="0" applyNumberFormat="1" applyFont="1" applyFill="1" applyBorder="1" applyAlignment="1" applyProtection="1">
      <alignment horizontal="center" vertical="center" wrapText="1"/>
      <protection locked="0"/>
    </xf>
    <xf numFmtId="38" fontId="51" fillId="0" borderId="40" xfId="17" applyFont="1" applyFill="1" applyBorder="1" applyAlignment="1" applyProtection="1">
      <alignment horizontal="center" vertical="center" wrapText="1"/>
      <protection locked="0"/>
    </xf>
    <xf numFmtId="38" fontId="51" fillId="0" borderId="44" xfId="17" applyFont="1" applyFill="1" applyBorder="1" applyAlignment="1" applyProtection="1">
      <alignment horizontal="center" vertical="center" wrapText="1"/>
      <protection locked="0"/>
    </xf>
    <xf numFmtId="38" fontId="51" fillId="0" borderId="40" xfId="17" applyFont="1" applyFill="1" applyBorder="1" applyAlignment="1" applyProtection="1">
      <alignment horizontal="left" vertical="center" wrapText="1"/>
      <protection locked="0"/>
    </xf>
    <xf numFmtId="38" fontId="51" fillId="0" borderId="44" xfId="17" applyFont="1" applyFill="1" applyBorder="1" applyAlignment="1" applyProtection="1">
      <alignment horizontal="left" vertical="center" wrapText="1"/>
      <protection locked="0"/>
    </xf>
    <xf numFmtId="179" fontId="52" fillId="0" borderId="8" xfId="17" applyNumberFormat="1" applyFont="1" applyFill="1" applyBorder="1" applyAlignment="1" applyProtection="1">
      <alignment vertical="center" wrapText="1" shrinkToFit="1"/>
      <protection locked="0"/>
    </xf>
    <xf numFmtId="179" fontId="52" fillId="0" borderId="5" xfId="17" applyNumberFormat="1" applyFont="1" applyFill="1" applyBorder="1" applyAlignment="1" applyProtection="1">
      <alignment vertical="center" wrapText="1" shrinkToFit="1"/>
      <protection locked="0"/>
    </xf>
    <xf numFmtId="179" fontId="52" fillId="0" borderId="3" xfId="17" applyNumberFormat="1" applyFont="1" applyFill="1" applyBorder="1" applyAlignment="1" applyProtection="1">
      <alignment vertical="center" wrapText="1" shrinkToFit="1"/>
      <protection locked="0"/>
    </xf>
    <xf numFmtId="180" fontId="52" fillId="0" borderId="1" xfId="17" applyNumberFormat="1" applyFont="1" applyFill="1" applyBorder="1" applyAlignment="1" applyProtection="1">
      <alignment horizontal="center" vertical="center" shrinkToFit="1"/>
      <protection locked="0"/>
    </xf>
    <xf numFmtId="38" fontId="52" fillId="0" borderId="1" xfId="17" applyFont="1" applyFill="1" applyBorder="1" applyAlignment="1" applyProtection="1">
      <alignment horizontal="center" vertical="center" shrinkToFit="1"/>
      <protection locked="0"/>
    </xf>
    <xf numFmtId="179" fontId="52" fillId="0" borderId="1" xfId="17" applyNumberFormat="1" applyFont="1" applyFill="1" applyBorder="1" applyAlignment="1" applyProtection="1">
      <alignment horizontal="center" vertical="center" shrinkToFit="1"/>
      <protection locked="0"/>
    </xf>
    <xf numFmtId="179" fontId="52" fillId="0" borderId="40" xfId="17" applyNumberFormat="1" applyFont="1" applyFill="1" applyBorder="1" applyAlignment="1" applyProtection="1">
      <alignment vertical="center" wrapText="1" shrinkToFit="1"/>
      <protection locked="0"/>
    </xf>
    <xf numFmtId="179" fontId="52" fillId="0" borderId="17" xfId="17" applyNumberFormat="1" applyFont="1" applyFill="1" applyBorder="1" applyAlignment="1" applyProtection="1">
      <alignment vertical="center" wrapText="1" shrinkToFit="1"/>
      <protection locked="0"/>
    </xf>
    <xf numFmtId="179" fontId="52" fillId="0" borderId="44" xfId="17" applyNumberFormat="1" applyFont="1" applyFill="1" applyBorder="1" applyAlignment="1" applyProtection="1">
      <alignment vertical="center" wrapText="1" shrinkToFit="1"/>
      <protection locked="0"/>
    </xf>
    <xf numFmtId="179" fontId="52" fillId="0" borderId="40" xfId="17" applyNumberFormat="1" applyFont="1" applyFill="1" applyBorder="1" applyAlignment="1" applyProtection="1">
      <alignment horizontal="center" vertical="center" shrinkToFit="1"/>
      <protection locked="0"/>
    </xf>
    <xf numFmtId="179" fontId="52" fillId="0" borderId="17" xfId="17" applyNumberFormat="1" applyFont="1" applyFill="1" applyBorder="1" applyAlignment="1" applyProtection="1">
      <alignment horizontal="center" vertical="center" shrinkToFit="1"/>
      <protection locked="0"/>
    </xf>
    <xf numFmtId="179" fontId="52" fillId="0" borderId="44" xfId="17" applyNumberFormat="1" applyFont="1" applyFill="1" applyBorder="1" applyAlignment="1" applyProtection="1">
      <alignment horizontal="center" vertical="center" shrinkToFit="1"/>
      <protection locked="0"/>
    </xf>
    <xf numFmtId="179" fontId="52" fillId="0" borderId="1" xfId="17" applyNumberFormat="1" applyFont="1" applyFill="1" applyBorder="1" applyAlignment="1" applyProtection="1">
      <alignment vertical="center" wrapText="1" shrinkToFit="1"/>
      <protection locked="0"/>
    </xf>
    <xf numFmtId="38" fontId="51" fillId="0" borderId="41" xfId="17" applyFont="1" applyFill="1" applyBorder="1" applyAlignment="1" applyProtection="1">
      <alignment horizontal="center" vertical="center" shrinkToFit="1"/>
    </xf>
    <xf numFmtId="38" fontId="51" fillId="0" borderId="42" xfId="17" applyFont="1" applyFill="1" applyBorder="1" applyAlignment="1" applyProtection="1">
      <alignment horizontal="center" vertical="center" shrinkToFit="1"/>
    </xf>
    <xf numFmtId="38" fontId="51" fillId="0" borderId="43" xfId="17" applyFont="1" applyFill="1" applyBorder="1" applyAlignment="1" applyProtection="1">
      <alignment horizontal="center" vertical="center" shrinkToFit="1"/>
    </xf>
    <xf numFmtId="0" fontId="51" fillId="0" borderId="41" xfId="9" applyFont="1" applyFill="1" applyBorder="1" applyAlignment="1" applyProtection="1">
      <alignment horizontal="center" vertical="top" wrapText="1"/>
    </xf>
    <xf numFmtId="0" fontId="51" fillId="0" borderId="42" xfId="9" applyFont="1" applyFill="1" applyBorder="1" applyAlignment="1" applyProtection="1">
      <alignment horizontal="center" vertical="top" wrapText="1"/>
    </xf>
    <xf numFmtId="0" fontId="51" fillId="0" borderId="43" xfId="9" applyFont="1" applyFill="1" applyBorder="1" applyAlignment="1" applyProtection="1">
      <alignment horizontal="center" vertical="top" wrapText="1"/>
    </xf>
    <xf numFmtId="0" fontId="51" fillId="0" borderId="80" xfId="9" applyFont="1" applyFill="1" applyBorder="1" applyAlignment="1" applyProtection="1">
      <alignment horizontal="center" vertical="center" wrapText="1"/>
    </xf>
    <xf numFmtId="0" fontId="51" fillId="0" borderId="81" xfId="9" applyFont="1" applyFill="1" applyBorder="1" applyAlignment="1" applyProtection="1">
      <alignment horizontal="center" vertical="center" wrapText="1"/>
    </xf>
    <xf numFmtId="0" fontId="51" fillId="0" borderId="79" xfId="9" applyFont="1" applyFill="1" applyBorder="1" applyAlignment="1" applyProtection="1">
      <alignment horizontal="center" vertical="center" wrapText="1"/>
    </xf>
    <xf numFmtId="0" fontId="51" fillId="0" borderId="8" xfId="9" applyFont="1" applyFill="1" applyBorder="1" applyAlignment="1" applyProtection="1">
      <alignment horizontal="center" vertical="center" wrapText="1"/>
    </xf>
    <xf numFmtId="0" fontId="51" fillId="0" borderId="2" xfId="9" applyFont="1" applyFill="1" applyBorder="1" applyAlignment="1" applyProtection="1">
      <alignment horizontal="center" vertical="center" wrapText="1"/>
    </xf>
    <xf numFmtId="0" fontId="51" fillId="0" borderId="5" xfId="9" applyFont="1" applyFill="1" applyBorder="1" applyAlignment="1" applyProtection="1">
      <alignment horizontal="center" vertical="center" wrapText="1"/>
    </xf>
    <xf numFmtId="0" fontId="51" fillId="0" borderId="6" xfId="9" applyFont="1" applyFill="1" applyBorder="1" applyAlignment="1" applyProtection="1">
      <alignment horizontal="center" vertical="center" wrapText="1"/>
    </xf>
    <xf numFmtId="0" fontId="51" fillId="0" borderId="8" xfId="9" applyFont="1" applyFill="1" applyBorder="1" applyAlignment="1" applyProtection="1">
      <alignment vertical="center" wrapText="1"/>
    </xf>
    <xf numFmtId="0" fontId="51" fillId="0" borderId="2" xfId="9" applyFont="1" applyFill="1" applyBorder="1" applyAlignment="1" applyProtection="1">
      <alignment vertical="center" wrapText="1"/>
    </xf>
    <xf numFmtId="0" fontId="51" fillId="0" borderId="5" xfId="9" applyFont="1" applyFill="1" applyBorder="1" applyAlignment="1" applyProtection="1">
      <alignment vertical="center" wrapText="1"/>
    </xf>
    <xf numFmtId="0" fontId="51" fillId="0" borderId="6" xfId="9" applyFont="1" applyFill="1" applyBorder="1" applyAlignment="1" applyProtection="1">
      <alignment vertical="center" wrapText="1"/>
    </xf>
    <xf numFmtId="38" fontId="51" fillId="15" borderId="41" xfId="17" applyFont="1" applyFill="1" applyBorder="1" applyAlignment="1" applyProtection="1">
      <alignment horizontal="center" vertical="center"/>
    </xf>
    <xf numFmtId="38" fontId="51" fillId="15" borderId="42" xfId="17" applyFont="1" applyFill="1" applyBorder="1" applyAlignment="1" applyProtection="1">
      <alignment horizontal="center" vertical="center"/>
    </xf>
    <xf numFmtId="38" fontId="51" fillId="15" borderId="43" xfId="17" applyFont="1" applyFill="1" applyBorder="1" applyAlignment="1" applyProtection="1">
      <alignment horizontal="center" vertical="center"/>
    </xf>
    <xf numFmtId="38" fontId="51" fillId="6" borderId="41" xfId="17" applyFont="1" applyFill="1" applyBorder="1" applyAlignment="1" applyProtection="1">
      <alignment horizontal="center" vertical="center"/>
    </xf>
    <xf numFmtId="38" fontId="51" fillId="6" borderId="42" xfId="17" applyFont="1" applyFill="1" applyBorder="1" applyAlignment="1" applyProtection="1">
      <alignment horizontal="center" vertical="center"/>
    </xf>
    <xf numFmtId="38" fontId="51" fillId="6" borderId="43" xfId="17" applyFont="1" applyFill="1" applyBorder="1" applyAlignment="1" applyProtection="1">
      <alignment horizontal="center" vertical="center"/>
    </xf>
    <xf numFmtId="0" fontId="51" fillId="0" borderId="9" xfId="9" applyFont="1" applyFill="1" applyBorder="1" applyAlignment="1" applyProtection="1">
      <alignment vertical="center" wrapText="1"/>
    </xf>
    <xf numFmtId="0" fontId="51" fillId="0" borderId="0" xfId="9" applyFont="1" applyFill="1" applyBorder="1" applyAlignment="1" applyProtection="1">
      <alignment vertical="center" wrapText="1"/>
    </xf>
    <xf numFmtId="0" fontId="51" fillId="0" borderId="40" xfId="9" applyFont="1" applyFill="1" applyBorder="1" applyAlignment="1" applyProtection="1">
      <alignment horizontal="center" vertical="center" wrapText="1"/>
    </xf>
    <xf numFmtId="0" fontId="51" fillId="0" borderId="17" xfId="9" applyFont="1" applyFill="1" applyBorder="1" applyAlignment="1" applyProtection="1">
      <alignment horizontal="center" vertical="center" wrapText="1"/>
    </xf>
    <xf numFmtId="0" fontId="51" fillId="0" borderId="9" xfId="9" applyFont="1" applyFill="1" applyBorder="1" applyAlignment="1" applyProtection="1">
      <alignment horizontal="center" vertical="center" wrapText="1"/>
    </xf>
    <xf numFmtId="0" fontId="51" fillId="0" borderId="0" xfId="9" applyFont="1" applyFill="1" applyBorder="1" applyAlignment="1" applyProtection="1">
      <alignment horizontal="center" vertical="center" wrapText="1"/>
    </xf>
    <xf numFmtId="38" fontId="55" fillId="0" borderId="1" xfId="17" applyFont="1" applyFill="1" applyBorder="1" applyAlignment="1" applyProtection="1">
      <alignment horizontal="center" vertical="center" shrinkToFit="1"/>
    </xf>
    <xf numFmtId="38" fontId="55" fillId="0" borderId="41" xfId="17" applyFont="1" applyFill="1" applyBorder="1" applyAlignment="1" applyProtection="1">
      <alignment horizontal="center" vertical="center" shrinkToFit="1"/>
    </xf>
    <xf numFmtId="38" fontId="55" fillId="0" borderId="42" xfId="17" applyFont="1" applyFill="1" applyBorder="1" applyAlignment="1" applyProtection="1">
      <alignment horizontal="center" vertical="center" shrinkToFit="1"/>
    </xf>
    <xf numFmtId="38" fontId="55" fillId="0" borderId="43" xfId="17" applyFont="1" applyFill="1" applyBorder="1" applyAlignment="1" applyProtection="1">
      <alignment horizontal="center" vertical="center" shrinkToFit="1"/>
    </xf>
    <xf numFmtId="38" fontId="55" fillId="0" borderId="41" xfId="17" applyFont="1" applyFill="1" applyBorder="1" applyAlignment="1" applyProtection="1">
      <alignment horizontal="center" vertical="center" wrapText="1" shrinkToFit="1"/>
    </xf>
    <xf numFmtId="38" fontId="55" fillId="0" borderId="43" xfId="17" applyFont="1" applyFill="1" applyBorder="1" applyAlignment="1" applyProtection="1">
      <alignment horizontal="center" vertical="center" wrapText="1" shrinkToFit="1"/>
    </xf>
    <xf numFmtId="38" fontId="51" fillId="0" borderId="41" xfId="17" applyFont="1" applyFill="1" applyBorder="1" applyAlignment="1" applyProtection="1">
      <alignment horizontal="center" vertical="center"/>
    </xf>
    <xf numFmtId="38" fontId="51" fillId="0" borderId="42" xfId="17" applyFont="1" applyFill="1" applyBorder="1" applyAlignment="1" applyProtection="1">
      <alignment horizontal="center" vertical="center"/>
    </xf>
    <xf numFmtId="38" fontId="51" fillId="0" borderId="43" xfId="17" applyFont="1" applyFill="1" applyBorder="1" applyAlignment="1" applyProtection="1">
      <alignment horizontal="center" vertical="center"/>
    </xf>
    <xf numFmtId="38" fontId="51" fillId="0" borderId="40" xfId="17" applyFont="1" applyBorder="1" applyAlignment="1" applyProtection="1">
      <alignment horizontal="center" vertical="center" shrinkToFit="1"/>
    </xf>
    <xf numFmtId="0" fontId="51" fillId="0" borderId="17" xfId="9" applyFont="1" applyBorder="1" applyAlignment="1" applyProtection="1">
      <alignment horizontal="center" vertical="center" shrinkToFit="1"/>
    </xf>
    <xf numFmtId="38" fontId="51" fillId="15" borderId="1" xfId="17" applyFont="1" applyFill="1" applyBorder="1" applyAlignment="1" applyProtection="1">
      <alignment horizontal="center" vertical="center" shrinkToFit="1"/>
    </xf>
    <xf numFmtId="38" fontId="51" fillId="0" borderId="40" xfId="17" applyFont="1" applyBorder="1" applyAlignment="1" applyProtection="1">
      <alignment horizontal="center" vertical="center" wrapText="1"/>
      <protection locked="0"/>
    </xf>
    <xf numFmtId="38" fontId="51" fillId="0" borderId="44" xfId="17" applyFont="1" applyBorder="1" applyAlignment="1" applyProtection="1">
      <alignment horizontal="center" vertical="center" wrapText="1"/>
      <protection locked="0"/>
    </xf>
    <xf numFmtId="0" fontId="63" fillId="0" borderId="1" xfId="9" applyFont="1" applyFill="1" applyBorder="1" applyAlignment="1">
      <alignment horizontal="center" vertical="center" textRotation="255" shrinkToFit="1"/>
    </xf>
    <xf numFmtId="49" fontId="71" fillId="0" borderId="1" xfId="9" applyNumberFormat="1" applyFont="1" applyFill="1" applyBorder="1" applyAlignment="1">
      <alignment horizontal="center" vertical="center" wrapText="1" shrinkToFit="1"/>
    </xf>
    <xf numFmtId="49" fontId="71" fillId="0" borderId="1" xfId="9" applyNumberFormat="1" applyFont="1" applyFill="1" applyBorder="1" applyAlignment="1">
      <alignment horizontal="center" vertical="center" shrinkToFit="1"/>
    </xf>
    <xf numFmtId="0" fontId="63" fillId="0" borderId="1" xfId="9" applyFont="1" applyFill="1" applyBorder="1" applyAlignment="1">
      <alignment horizontal="center" vertical="center" wrapText="1" shrinkToFit="1"/>
    </xf>
    <xf numFmtId="0" fontId="63" fillId="0" borderId="1" xfId="9" applyFont="1" applyFill="1" applyBorder="1" applyAlignment="1">
      <alignment horizontal="center" vertical="center" shrinkToFit="1"/>
    </xf>
    <xf numFmtId="0" fontId="63" fillId="0" borderId="1" xfId="9" applyFont="1" applyFill="1" applyBorder="1" applyAlignment="1">
      <alignment horizontal="center" vertical="top" wrapText="1" shrinkToFit="1"/>
    </xf>
    <xf numFmtId="0" fontId="63" fillId="0" borderId="41" xfId="9" applyFont="1" applyFill="1" applyBorder="1" applyAlignment="1">
      <alignment horizontal="center" vertical="center" wrapText="1" shrinkToFit="1"/>
    </xf>
    <xf numFmtId="0" fontId="63" fillId="0" borderId="41" xfId="9" applyFont="1" applyFill="1" applyBorder="1" applyAlignment="1">
      <alignment horizontal="center" vertical="center" shrinkToFit="1"/>
    </xf>
    <xf numFmtId="0" fontId="4" fillId="0" borderId="1" xfId="9" applyFont="1" applyFill="1" applyBorder="1" applyAlignment="1" applyProtection="1">
      <alignment horizontal="center" vertical="center" textRotation="255"/>
      <protection locked="0"/>
    </xf>
    <xf numFmtId="0" fontId="6" fillId="0" borderId="1" xfId="9" applyFill="1" applyBorder="1" applyAlignment="1">
      <alignment horizontal="center" vertical="center" wrapText="1" shrinkToFit="1"/>
    </xf>
    <xf numFmtId="0" fontId="21" fillId="0" borderId="1" xfId="0" applyFont="1" applyBorder="1" applyAlignment="1">
      <alignment horizontal="center" vertical="center"/>
    </xf>
    <xf numFmtId="0" fontId="21" fillId="8" borderId="1" xfId="0" quotePrefix="1" applyNumberFormat="1" applyFont="1" applyFill="1" applyBorder="1" applyAlignment="1" applyProtection="1">
      <alignment horizontal="center" vertical="center"/>
      <protection locked="0"/>
    </xf>
    <xf numFmtId="0" fontId="21" fillId="8" borderId="1" xfId="0" applyNumberFormat="1" applyFont="1" applyFill="1" applyBorder="1" applyAlignment="1" applyProtection="1">
      <alignment horizontal="center" vertical="center"/>
      <protection locked="0"/>
    </xf>
    <xf numFmtId="0" fontId="18" fillId="4" borderId="8" xfId="0" applyFont="1" applyFill="1" applyBorder="1" applyAlignment="1">
      <alignment horizontal="center" vertical="center"/>
    </xf>
    <xf numFmtId="0" fontId="18" fillId="4" borderId="9" xfId="0" applyFont="1" applyFill="1" applyBorder="1" applyAlignment="1">
      <alignment horizontal="center" vertical="center"/>
    </xf>
    <xf numFmtId="0" fontId="18" fillId="4" borderId="2" xfId="0" applyFont="1" applyFill="1" applyBorder="1" applyAlignment="1">
      <alignment horizontal="center" vertical="center"/>
    </xf>
    <xf numFmtId="0" fontId="18" fillId="4" borderId="3" xfId="0" applyFont="1" applyFill="1" applyBorder="1" applyAlignment="1">
      <alignment horizontal="center" vertical="center"/>
    </xf>
    <xf numFmtId="0" fontId="18" fillId="4" borderId="7" xfId="0" applyFont="1" applyFill="1" applyBorder="1" applyAlignment="1">
      <alignment horizontal="center" vertical="center"/>
    </xf>
    <xf numFmtId="0" fontId="18" fillId="4" borderId="4" xfId="0" applyFont="1" applyFill="1" applyBorder="1" applyAlignment="1">
      <alignment horizontal="center" vertical="center"/>
    </xf>
    <xf numFmtId="0" fontId="19" fillId="4" borderId="8" xfId="0" applyFont="1" applyFill="1" applyBorder="1" applyAlignment="1">
      <alignment horizontal="center" vertical="center"/>
    </xf>
    <xf numFmtId="0" fontId="18" fillId="0" borderId="1" xfId="0" applyFont="1" applyFill="1" applyBorder="1" applyAlignment="1">
      <alignment horizontal="center" vertical="center"/>
    </xf>
    <xf numFmtId="0" fontId="10" fillId="0" borderId="1" xfId="0" applyFont="1" applyFill="1" applyBorder="1" applyAlignment="1">
      <alignment horizontal="left" vertical="center" wrapText="1"/>
    </xf>
    <xf numFmtId="0" fontId="0" fillId="0" borderId="8"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2" xfId="0" applyFont="1" applyFill="1" applyBorder="1" applyAlignment="1">
      <alignment horizontal="center" vertical="center"/>
    </xf>
    <xf numFmtId="0" fontId="0" fillId="0" borderId="3" xfId="0" applyFont="1" applyFill="1" applyBorder="1" applyAlignment="1">
      <alignment horizontal="center" vertical="center"/>
    </xf>
    <xf numFmtId="0" fontId="0" fillId="0" borderId="7" xfId="0" applyFont="1" applyFill="1" applyBorder="1" applyAlignment="1">
      <alignment horizontal="center" vertical="center"/>
    </xf>
    <xf numFmtId="0" fontId="0" fillId="0" borderId="4" xfId="0" applyFont="1" applyFill="1" applyBorder="1" applyAlignment="1">
      <alignment horizontal="center" vertical="center"/>
    </xf>
    <xf numFmtId="0" fontId="19" fillId="7" borderId="0" xfId="0" applyFont="1" applyFill="1" applyBorder="1" applyAlignment="1">
      <alignment horizontal="left"/>
    </xf>
    <xf numFmtId="0" fontId="19" fillId="7" borderId="7" xfId="0" applyFont="1" applyFill="1" applyBorder="1" applyAlignment="1">
      <alignment horizontal="left"/>
    </xf>
    <xf numFmtId="0" fontId="19" fillId="7" borderId="0" xfId="0" applyFont="1" applyFill="1" applyBorder="1" applyAlignment="1">
      <alignment horizontal="center"/>
    </xf>
    <xf numFmtId="0" fontId="19" fillId="7" borderId="7" xfId="0" applyFont="1" applyFill="1" applyBorder="1" applyAlignment="1">
      <alignment horizontal="center"/>
    </xf>
    <xf numFmtId="0" fontId="19" fillId="4" borderId="16" xfId="0" applyFont="1" applyFill="1" applyBorder="1" applyAlignment="1">
      <alignment horizontal="center" vertical="center"/>
    </xf>
    <xf numFmtId="0" fontId="19" fillId="4" borderId="15" xfId="0" applyFont="1" applyFill="1" applyBorder="1" applyAlignment="1">
      <alignment horizontal="center" vertical="center"/>
    </xf>
    <xf numFmtId="0" fontId="19" fillId="4" borderId="14" xfId="0" applyFont="1" applyFill="1" applyBorder="1" applyAlignment="1">
      <alignment horizontal="center" vertical="center"/>
    </xf>
    <xf numFmtId="0" fontId="19" fillId="4" borderId="13" xfId="0" applyFont="1" applyFill="1" applyBorder="1" applyAlignment="1">
      <alignment horizontal="center" vertical="center"/>
    </xf>
    <xf numFmtId="0" fontId="19" fillId="4" borderId="12" xfId="0" applyFont="1" applyFill="1" applyBorder="1" applyAlignment="1">
      <alignment horizontal="center" vertical="center"/>
    </xf>
    <xf numFmtId="0" fontId="19" fillId="4" borderId="11" xfId="0" applyFont="1" applyFill="1" applyBorder="1" applyAlignment="1">
      <alignment horizontal="center" vertical="center"/>
    </xf>
    <xf numFmtId="0" fontId="17" fillId="4" borderId="1" xfId="0" applyFont="1" applyFill="1" applyBorder="1" applyAlignment="1">
      <alignment horizontal="center" vertical="center"/>
    </xf>
    <xf numFmtId="0" fontId="19" fillId="4" borderId="1" xfId="0" applyFont="1" applyFill="1" applyBorder="1" applyAlignment="1">
      <alignment horizontal="center" vertical="center" wrapText="1"/>
    </xf>
    <xf numFmtId="0" fontId="10"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4" xfId="0" applyFont="1" applyBorder="1" applyAlignment="1">
      <alignment horizontal="center" vertical="center" wrapText="1"/>
    </xf>
    <xf numFmtId="0" fontId="19" fillId="4" borderId="9" xfId="0" applyFont="1" applyFill="1" applyBorder="1" applyAlignment="1">
      <alignment horizontal="center" vertical="center"/>
    </xf>
    <xf numFmtId="0" fontId="19" fillId="4" borderId="2" xfId="0" applyFont="1" applyFill="1" applyBorder="1" applyAlignment="1">
      <alignment horizontal="center" vertical="center"/>
    </xf>
    <xf numFmtId="0" fontId="19" fillId="4" borderId="3" xfId="0" applyFont="1" applyFill="1" applyBorder="1" applyAlignment="1">
      <alignment horizontal="center" vertical="center"/>
    </xf>
    <xf numFmtId="0" fontId="19" fillId="4" borderId="7" xfId="0" applyFont="1" applyFill="1" applyBorder="1" applyAlignment="1">
      <alignment horizontal="center" vertical="center"/>
    </xf>
    <xf numFmtId="0" fontId="19" fillId="4" borderId="4" xfId="0" applyFont="1" applyFill="1" applyBorder="1" applyAlignment="1">
      <alignment horizontal="center" vertical="center"/>
    </xf>
    <xf numFmtId="0" fontId="18" fillId="4" borderId="8" xfId="0" applyNumberFormat="1" applyFont="1" applyFill="1" applyBorder="1" applyAlignment="1">
      <alignment horizontal="center" vertical="center"/>
    </xf>
    <xf numFmtId="0" fontId="18" fillId="4" borderId="9" xfId="0" applyNumberFormat="1" applyFont="1" applyFill="1" applyBorder="1" applyAlignment="1">
      <alignment horizontal="center" vertical="center"/>
    </xf>
    <xf numFmtId="0" fontId="18" fillId="4" borderId="2" xfId="0" applyNumberFormat="1" applyFont="1" applyFill="1" applyBorder="1" applyAlignment="1">
      <alignment horizontal="center" vertical="center"/>
    </xf>
    <xf numFmtId="0" fontId="18" fillId="4" borderId="3" xfId="0" applyNumberFormat="1" applyFont="1" applyFill="1" applyBorder="1" applyAlignment="1">
      <alignment horizontal="center" vertical="center"/>
    </xf>
    <xf numFmtId="0" fontId="18" fillId="4" borderId="7" xfId="0" applyNumberFormat="1" applyFont="1" applyFill="1" applyBorder="1" applyAlignment="1">
      <alignment horizontal="center" vertical="center"/>
    </xf>
    <xf numFmtId="0" fontId="18" fillId="4" borderId="4" xfId="0" applyNumberFormat="1" applyFont="1" applyFill="1" applyBorder="1" applyAlignment="1">
      <alignment horizontal="center" vertical="center"/>
    </xf>
    <xf numFmtId="0" fontId="19" fillId="7" borderId="0" xfId="0" applyFont="1" applyFill="1" applyBorder="1" applyAlignment="1">
      <alignment horizontal="left" vertical="center"/>
    </xf>
    <xf numFmtId="0" fontId="19" fillId="7" borderId="7" xfId="0" applyFont="1" applyFill="1" applyBorder="1" applyAlignment="1">
      <alignment horizontal="left" vertical="center"/>
    </xf>
    <xf numFmtId="0" fontId="26" fillId="0" borderId="1" xfId="0" applyFont="1" applyBorder="1" applyAlignment="1">
      <alignment horizontal="center" vertical="center"/>
    </xf>
    <xf numFmtId="0" fontId="12" fillId="0" borderId="1" xfId="0" applyFont="1" applyBorder="1" applyAlignment="1">
      <alignment horizontal="center" vertical="center"/>
    </xf>
    <xf numFmtId="176" fontId="0" fillId="0" borderId="8" xfId="0" applyNumberFormat="1" applyFill="1" applyBorder="1" applyAlignment="1">
      <alignment horizontal="center" vertical="center"/>
    </xf>
    <xf numFmtId="176" fontId="0" fillId="0" borderId="9" xfId="0" applyNumberFormat="1" applyFill="1" applyBorder="1" applyAlignment="1">
      <alignment horizontal="center" vertical="center"/>
    </xf>
    <xf numFmtId="176" fontId="0" fillId="0" borderId="2" xfId="0" applyNumberFormat="1" applyFill="1" applyBorder="1" applyAlignment="1">
      <alignment horizontal="center" vertical="center"/>
    </xf>
    <xf numFmtId="176" fontId="0" fillId="0" borderId="3" xfId="0" applyNumberFormat="1" applyFill="1" applyBorder="1" applyAlignment="1">
      <alignment horizontal="center" vertical="center"/>
    </xf>
    <xf numFmtId="176" fontId="0" fillId="0" borderId="7" xfId="0" applyNumberFormat="1" applyFill="1" applyBorder="1" applyAlignment="1">
      <alignment horizontal="center" vertical="center"/>
    </xf>
    <xf numFmtId="176" fontId="0" fillId="0" borderId="4" xfId="0" applyNumberFormat="1" applyFill="1" applyBorder="1" applyAlignment="1">
      <alignment horizontal="center" vertical="center"/>
    </xf>
    <xf numFmtId="176" fontId="19" fillId="0" borderId="1" xfId="0" applyNumberFormat="1" applyFont="1" applyFill="1" applyBorder="1" applyAlignment="1">
      <alignment horizontal="center" vertical="center"/>
    </xf>
    <xf numFmtId="0" fontId="23" fillId="0" borderId="1" xfId="0" applyNumberFormat="1" applyFont="1" applyFill="1" applyBorder="1" applyAlignment="1">
      <alignment horizontal="center" vertical="center"/>
    </xf>
    <xf numFmtId="176" fontId="19" fillId="4" borderId="1" xfId="0" applyNumberFormat="1" applyFont="1" applyFill="1" applyBorder="1" applyAlignment="1">
      <alignment horizontal="center" vertical="center" wrapText="1"/>
    </xf>
    <xf numFmtId="176" fontId="18" fillId="4" borderId="1" xfId="0" applyNumberFormat="1" applyFont="1" applyFill="1" applyBorder="1" applyAlignment="1">
      <alignment horizontal="center" vertical="center" wrapText="1"/>
    </xf>
    <xf numFmtId="0" fontId="0" fillId="4" borderId="1" xfId="0" applyNumberFormat="1" applyFill="1" applyBorder="1" applyAlignment="1">
      <alignment horizontal="center" vertical="center"/>
    </xf>
    <xf numFmtId="0" fontId="18" fillId="0" borderId="9" xfId="0" applyFont="1" applyFill="1" applyBorder="1" applyAlignment="1">
      <alignment horizontal="center" vertical="center"/>
    </xf>
    <xf numFmtId="0" fontId="18" fillId="0" borderId="2" xfId="0" applyFont="1" applyFill="1" applyBorder="1" applyAlignment="1">
      <alignment horizontal="center" vertical="center"/>
    </xf>
    <xf numFmtId="0" fontId="18" fillId="0" borderId="7" xfId="0" applyFont="1" applyFill="1" applyBorder="1" applyAlignment="1">
      <alignment horizontal="center" vertical="center"/>
    </xf>
    <xf numFmtId="0" fontId="18" fillId="0" borderId="4" xfId="0" applyFont="1" applyFill="1" applyBorder="1" applyAlignment="1">
      <alignment horizontal="center" vertical="center"/>
    </xf>
    <xf numFmtId="176" fontId="26" fillId="0" borderId="41" xfId="0" applyNumberFormat="1" applyFont="1" applyFill="1" applyBorder="1" applyAlignment="1">
      <alignment horizontal="center" vertical="center"/>
    </xf>
    <xf numFmtId="176" fontId="12" fillId="0" borderId="42" xfId="0" applyNumberFormat="1" applyFont="1" applyFill="1" applyBorder="1" applyAlignment="1">
      <alignment horizontal="center" vertical="center"/>
    </xf>
    <xf numFmtId="176" fontId="12" fillId="0" borderId="43" xfId="0" applyNumberFormat="1" applyFont="1" applyFill="1" applyBorder="1" applyAlignment="1">
      <alignment horizontal="center" vertical="center"/>
    </xf>
    <xf numFmtId="176" fontId="26" fillId="0" borderId="8" xfId="0" applyNumberFormat="1" applyFont="1" applyFill="1" applyBorder="1" applyAlignment="1">
      <alignment horizontal="center" vertical="center"/>
    </xf>
    <xf numFmtId="176" fontId="12" fillId="0" borderId="9" xfId="0" applyNumberFormat="1" applyFont="1" applyFill="1" applyBorder="1" applyAlignment="1">
      <alignment horizontal="center" vertical="center"/>
    </xf>
    <xf numFmtId="176" fontId="12" fillId="0" borderId="2" xfId="0" applyNumberFormat="1" applyFont="1" applyFill="1" applyBorder="1" applyAlignment="1">
      <alignment horizontal="center" vertical="center"/>
    </xf>
    <xf numFmtId="176" fontId="12" fillId="0" borderId="3" xfId="0" applyNumberFormat="1" applyFont="1" applyFill="1" applyBorder="1" applyAlignment="1">
      <alignment horizontal="center" vertical="center"/>
    </xf>
    <xf numFmtId="176" fontId="12" fillId="0" borderId="7" xfId="0" applyNumberFormat="1" applyFont="1" applyFill="1" applyBorder="1" applyAlignment="1">
      <alignment horizontal="center" vertical="center"/>
    </xf>
    <xf numFmtId="176" fontId="12" fillId="0" borderId="4" xfId="0" applyNumberFormat="1" applyFont="1" applyFill="1" applyBorder="1" applyAlignment="1">
      <alignment horizontal="center" vertical="center"/>
    </xf>
    <xf numFmtId="176" fontId="12" fillId="0" borderId="8" xfId="0" applyNumberFormat="1" applyFont="1" applyFill="1" applyBorder="1" applyAlignment="1">
      <alignment horizontal="center" vertical="center"/>
    </xf>
    <xf numFmtId="0" fontId="19" fillId="0" borderId="8" xfId="0" applyFont="1" applyFill="1" applyBorder="1" applyAlignment="1">
      <alignment horizontal="center" vertical="center"/>
    </xf>
    <xf numFmtId="0" fontId="18" fillId="0" borderId="3" xfId="0" applyFont="1" applyFill="1" applyBorder="1" applyAlignment="1">
      <alignment horizontal="center" vertical="center"/>
    </xf>
    <xf numFmtId="0" fontId="23" fillId="0" borderId="1" xfId="0" applyFont="1" applyFill="1" applyBorder="1" applyAlignment="1">
      <alignment horizontal="center" vertical="center"/>
    </xf>
    <xf numFmtId="0" fontId="19" fillId="0" borderId="9" xfId="0" applyFont="1" applyFill="1" applyBorder="1" applyAlignment="1">
      <alignment horizontal="center" vertical="center"/>
    </xf>
    <xf numFmtId="0" fontId="19" fillId="0" borderId="2" xfId="0" applyFont="1" applyFill="1" applyBorder="1" applyAlignment="1">
      <alignment horizontal="center" vertical="center"/>
    </xf>
    <xf numFmtId="0" fontId="19" fillId="0" borderId="3" xfId="0" applyFont="1" applyFill="1" applyBorder="1" applyAlignment="1">
      <alignment horizontal="center" vertical="center"/>
    </xf>
    <xf numFmtId="0" fontId="19" fillId="0" borderId="7" xfId="0" applyFont="1" applyFill="1" applyBorder="1" applyAlignment="1">
      <alignment horizontal="center" vertical="center"/>
    </xf>
    <xf numFmtId="0" fontId="19" fillId="0" borderId="4" xfId="0" applyFont="1" applyFill="1" applyBorder="1" applyAlignment="1">
      <alignment horizontal="center" vertical="center"/>
    </xf>
    <xf numFmtId="0" fontId="25" fillId="0" borderId="8" xfId="0" applyFont="1" applyFill="1" applyBorder="1" applyAlignment="1">
      <alignment horizontal="center" vertical="center"/>
    </xf>
    <xf numFmtId="0" fontId="25" fillId="0" borderId="9" xfId="0" applyFont="1" applyFill="1" applyBorder="1" applyAlignment="1">
      <alignment horizontal="center" vertical="center"/>
    </xf>
    <xf numFmtId="0" fontId="25" fillId="0" borderId="2" xfId="0" applyFont="1" applyFill="1" applyBorder="1" applyAlignment="1">
      <alignment horizontal="center" vertical="center"/>
    </xf>
    <xf numFmtId="0" fontId="25" fillId="0" borderId="3" xfId="0" applyFont="1" applyFill="1" applyBorder="1" applyAlignment="1">
      <alignment horizontal="center" vertical="center"/>
    </xf>
    <xf numFmtId="0" fontId="25" fillId="0" borderId="7" xfId="0" applyFont="1" applyFill="1" applyBorder="1" applyAlignment="1">
      <alignment horizontal="center" vertical="center"/>
    </xf>
    <xf numFmtId="0" fontId="25" fillId="0" borderId="4" xfId="0" applyFont="1" applyFill="1" applyBorder="1" applyAlignment="1">
      <alignment horizontal="center" vertical="center"/>
    </xf>
    <xf numFmtId="0" fontId="23" fillId="0" borderId="9" xfId="0" applyFont="1" applyFill="1" applyBorder="1" applyAlignment="1">
      <alignment horizontal="center" vertical="center"/>
    </xf>
    <xf numFmtId="0" fontId="23" fillId="0" borderId="2" xfId="0" applyFont="1" applyFill="1" applyBorder="1" applyAlignment="1">
      <alignment horizontal="center" vertical="center"/>
    </xf>
    <xf numFmtId="0" fontId="23" fillId="0" borderId="7" xfId="0" applyFont="1" applyFill="1" applyBorder="1" applyAlignment="1">
      <alignment horizontal="center" vertical="center"/>
    </xf>
    <xf numFmtId="0" fontId="23" fillId="0" borderId="4" xfId="0" applyFont="1" applyFill="1" applyBorder="1" applyAlignment="1">
      <alignment horizontal="center" vertical="center"/>
    </xf>
    <xf numFmtId="0" fontId="16" fillId="4" borderId="8" xfId="0" applyFont="1" applyFill="1" applyBorder="1" applyAlignment="1">
      <alignment horizontal="center" vertical="center"/>
    </xf>
    <xf numFmtId="0" fontId="17" fillId="4" borderId="9" xfId="0" applyFont="1" applyFill="1" applyBorder="1" applyAlignment="1">
      <alignment horizontal="center" vertical="center"/>
    </xf>
    <xf numFmtId="0" fontId="17" fillId="4" borderId="2"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7" xfId="0" applyFont="1" applyFill="1" applyBorder="1" applyAlignment="1">
      <alignment horizontal="center" vertical="center"/>
    </xf>
    <xf numFmtId="0" fontId="17" fillId="4" borderId="4" xfId="0" applyFont="1" applyFill="1" applyBorder="1" applyAlignment="1">
      <alignment horizontal="center" vertical="center"/>
    </xf>
    <xf numFmtId="0" fontId="10" fillId="0" borderId="8"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3"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12" fillId="4" borderId="8" xfId="0" applyFont="1" applyFill="1" applyBorder="1" applyAlignment="1">
      <alignment horizontal="center" vertical="center"/>
    </xf>
    <xf numFmtId="0" fontId="12" fillId="4" borderId="9" xfId="0" applyFont="1" applyFill="1" applyBorder="1" applyAlignment="1">
      <alignment horizontal="center" vertical="center"/>
    </xf>
    <xf numFmtId="0" fontId="12" fillId="4" borderId="2" xfId="0" applyFont="1" applyFill="1" applyBorder="1" applyAlignment="1">
      <alignment horizontal="center" vertical="center"/>
    </xf>
    <xf numFmtId="0" fontId="12" fillId="4" borderId="3" xfId="0" applyFont="1" applyFill="1" applyBorder="1" applyAlignment="1">
      <alignment horizontal="center" vertical="center"/>
    </xf>
    <xf numFmtId="0" fontId="12" fillId="4" borderId="7" xfId="0" applyFont="1" applyFill="1" applyBorder="1" applyAlignment="1">
      <alignment horizontal="center" vertical="center"/>
    </xf>
    <xf numFmtId="0" fontId="12" fillId="4" borderId="4" xfId="0" applyFont="1" applyFill="1" applyBorder="1" applyAlignment="1">
      <alignment horizontal="center" vertical="center"/>
    </xf>
    <xf numFmtId="0" fontId="23" fillId="7" borderId="9" xfId="0" applyFont="1" applyFill="1" applyBorder="1" applyAlignment="1">
      <alignment horizontal="center" vertical="top"/>
    </xf>
    <xf numFmtId="0" fontId="23" fillId="7" borderId="7" xfId="0" applyFont="1" applyFill="1" applyBorder="1" applyAlignment="1">
      <alignment horizontal="center" vertical="top"/>
    </xf>
    <xf numFmtId="0" fontId="0" fillId="4" borderId="10" xfId="0" applyFill="1" applyBorder="1" applyAlignment="1">
      <alignment horizontal="center" vertical="center"/>
    </xf>
    <xf numFmtId="0" fontId="26" fillId="4" borderId="1" xfId="0" applyFont="1" applyFill="1" applyBorder="1" applyAlignment="1">
      <alignment horizontal="center" vertical="center" wrapText="1"/>
    </xf>
    <xf numFmtId="0" fontId="12" fillId="4" borderId="1" xfId="0" applyFont="1" applyFill="1" applyBorder="1" applyAlignment="1">
      <alignment horizontal="center" vertical="center"/>
    </xf>
    <xf numFmtId="0" fontId="23" fillId="4" borderId="1" xfId="0" applyFont="1" applyFill="1" applyBorder="1" applyAlignment="1">
      <alignment horizontal="center" vertical="center"/>
    </xf>
    <xf numFmtId="0" fontId="25" fillId="4" borderId="1" xfId="0" applyFont="1" applyFill="1" applyBorder="1" applyAlignment="1">
      <alignment horizontal="center" vertical="center"/>
    </xf>
    <xf numFmtId="0" fontId="17" fillId="4" borderId="8" xfId="0" applyFont="1" applyFill="1" applyBorder="1" applyAlignment="1">
      <alignment horizontal="center" vertical="center" wrapText="1"/>
    </xf>
    <xf numFmtId="0" fontId="17" fillId="4" borderId="9"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3" xfId="0" applyFont="1" applyFill="1" applyBorder="1" applyAlignment="1">
      <alignment horizontal="center" vertical="center" wrapText="1"/>
    </xf>
    <xf numFmtId="0" fontId="17" fillId="4" borderId="7"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6" fillId="7" borderId="0" xfId="0" applyFont="1" applyFill="1" applyBorder="1" applyAlignment="1">
      <alignment horizontal="left" vertical="center"/>
    </xf>
    <xf numFmtId="176" fontId="19" fillId="0" borderId="8" xfId="0" applyNumberFormat="1" applyFont="1" applyFill="1" applyBorder="1" applyAlignment="1">
      <alignment horizontal="center" vertical="center"/>
    </xf>
    <xf numFmtId="176" fontId="18" fillId="0" borderId="9" xfId="0" applyNumberFormat="1" applyFont="1" applyFill="1" applyBorder="1" applyAlignment="1">
      <alignment horizontal="center" vertical="center"/>
    </xf>
    <xf numFmtId="176" fontId="18" fillId="0" borderId="2" xfId="0" applyNumberFormat="1" applyFont="1" applyFill="1" applyBorder="1" applyAlignment="1">
      <alignment horizontal="center" vertical="center"/>
    </xf>
    <xf numFmtId="176" fontId="18" fillId="0" borderId="5" xfId="0" applyNumberFormat="1" applyFont="1" applyFill="1" applyBorder="1" applyAlignment="1">
      <alignment horizontal="center" vertical="center"/>
    </xf>
    <xf numFmtId="176" fontId="18" fillId="0" borderId="0" xfId="0" applyNumberFormat="1" applyFont="1" applyFill="1" applyBorder="1" applyAlignment="1">
      <alignment horizontal="center" vertical="center"/>
    </xf>
    <xf numFmtId="176" fontId="18" fillId="0" borderId="6" xfId="0" applyNumberFormat="1" applyFont="1" applyFill="1" applyBorder="1" applyAlignment="1">
      <alignment horizontal="center" vertical="center"/>
    </xf>
    <xf numFmtId="176" fontId="18" fillId="0" borderId="3" xfId="0" applyNumberFormat="1" applyFont="1" applyFill="1" applyBorder="1" applyAlignment="1">
      <alignment horizontal="center" vertical="center"/>
    </xf>
    <xf numFmtId="176" fontId="18" fillId="0" borderId="7" xfId="0" applyNumberFormat="1" applyFont="1" applyFill="1" applyBorder="1" applyAlignment="1">
      <alignment horizontal="center" vertical="center"/>
    </xf>
    <xf numFmtId="176" fontId="18" fillId="0" borderId="4" xfId="0" applyNumberFormat="1" applyFont="1" applyFill="1" applyBorder="1" applyAlignment="1">
      <alignment horizontal="center" vertical="center"/>
    </xf>
    <xf numFmtId="0" fontId="23" fillId="0" borderId="8" xfId="0" applyFont="1" applyFill="1" applyBorder="1" applyAlignment="1">
      <alignment horizontal="center" vertical="center"/>
    </xf>
    <xf numFmtId="0" fontId="23" fillId="0" borderId="9" xfId="0" applyFont="1" applyBorder="1" applyAlignment="1">
      <alignment horizontal="center" vertical="center"/>
    </xf>
    <xf numFmtId="0" fontId="23" fillId="0" borderId="2" xfId="0" applyFont="1" applyBorder="1" applyAlignment="1">
      <alignment horizontal="center" vertical="center"/>
    </xf>
    <xf numFmtId="0" fontId="23" fillId="0" borderId="3" xfId="0" applyFont="1" applyBorder="1" applyAlignment="1">
      <alignment horizontal="center" vertical="center"/>
    </xf>
    <xf numFmtId="0" fontId="23" fillId="0" borderId="7" xfId="0" applyFont="1" applyBorder="1" applyAlignment="1">
      <alignment horizontal="center" vertical="center"/>
    </xf>
    <xf numFmtId="0" fontId="23" fillId="0" borderId="4" xfId="0" applyFont="1" applyBorder="1" applyAlignment="1">
      <alignment horizontal="center" vertical="center"/>
    </xf>
    <xf numFmtId="0" fontId="19" fillId="0" borderId="8" xfId="0" applyNumberFormat="1" applyFont="1" applyFill="1" applyBorder="1" applyAlignment="1">
      <alignment horizontal="center" vertical="center"/>
    </xf>
    <xf numFmtId="0" fontId="19" fillId="0" borderId="9" xfId="0" applyNumberFormat="1" applyFont="1" applyFill="1" applyBorder="1" applyAlignment="1">
      <alignment horizontal="center" vertical="center"/>
    </xf>
    <xf numFmtId="0" fontId="19" fillId="0" borderId="2" xfId="0" applyNumberFormat="1" applyFont="1" applyFill="1" applyBorder="1" applyAlignment="1">
      <alignment horizontal="center" vertical="center"/>
    </xf>
    <xf numFmtId="0" fontId="19" fillId="0" borderId="5" xfId="0" applyNumberFormat="1" applyFont="1" applyFill="1" applyBorder="1" applyAlignment="1">
      <alignment horizontal="center" vertical="center"/>
    </xf>
    <xf numFmtId="0" fontId="19" fillId="0" borderId="0" xfId="0" applyNumberFormat="1" applyFont="1" applyFill="1" applyBorder="1" applyAlignment="1">
      <alignment horizontal="center" vertical="center"/>
    </xf>
    <xf numFmtId="0" fontId="19" fillId="0" borderId="6" xfId="0" applyNumberFormat="1" applyFont="1" applyFill="1" applyBorder="1" applyAlignment="1">
      <alignment horizontal="center" vertical="center"/>
    </xf>
    <xf numFmtId="0" fontId="19" fillId="0" borderId="3" xfId="0" applyNumberFormat="1" applyFont="1" applyFill="1" applyBorder="1" applyAlignment="1">
      <alignment horizontal="center" vertical="center"/>
    </xf>
    <xf numFmtId="0" fontId="19" fillId="0" borderId="7" xfId="0" applyNumberFormat="1" applyFont="1" applyFill="1" applyBorder="1" applyAlignment="1">
      <alignment horizontal="center" vertical="center"/>
    </xf>
    <xf numFmtId="0" fontId="19" fillId="0" borderId="4" xfId="0" applyNumberFormat="1" applyFont="1" applyFill="1" applyBorder="1" applyAlignment="1">
      <alignment horizontal="center" vertical="center"/>
    </xf>
    <xf numFmtId="176" fontId="4" fillId="4" borderId="8" xfId="0" applyNumberFormat="1" applyFont="1" applyFill="1" applyBorder="1" applyAlignment="1">
      <alignment horizontal="center" vertical="center"/>
    </xf>
    <xf numFmtId="176" fontId="4" fillId="4" borderId="9" xfId="0" applyNumberFormat="1" applyFont="1" applyFill="1" applyBorder="1" applyAlignment="1">
      <alignment horizontal="center" vertical="center"/>
    </xf>
    <xf numFmtId="176" fontId="4" fillId="4" borderId="2" xfId="0" applyNumberFormat="1" applyFont="1" applyFill="1" applyBorder="1" applyAlignment="1">
      <alignment horizontal="center" vertical="center"/>
    </xf>
    <xf numFmtId="176" fontId="4" fillId="4" borderId="5" xfId="0" applyNumberFormat="1" applyFont="1" applyFill="1" applyBorder="1" applyAlignment="1">
      <alignment horizontal="center" vertical="center"/>
    </xf>
    <xf numFmtId="176" fontId="4" fillId="4" borderId="0" xfId="0" applyNumberFormat="1" applyFont="1" applyFill="1" applyBorder="1" applyAlignment="1">
      <alignment horizontal="center" vertical="center"/>
    </xf>
    <xf numFmtId="176" fontId="4" fillId="4" borderId="6" xfId="0" applyNumberFormat="1" applyFont="1" applyFill="1" applyBorder="1" applyAlignment="1">
      <alignment horizontal="center" vertical="center"/>
    </xf>
    <xf numFmtId="176" fontId="4" fillId="4" borderId="3" xfId="0" applyNumberFormat="1" applyFont="1" applyFill="1" applyBorder="1" applyAlignment="1">
      <alignment horizontal="center" vertical="center"/>
    </xf>
    <xf numFmtId="176" fontId="4" fillId="4" borderId="7" xfId="0" applyNumberFormat="1" applyFont="1" applyFill="1" applyBorder="1" applyAlignment="1">
      <alignment horizontal="center" vertical="center"/>
    </xf>
    <xf numFmtId="176" fontId="4" fillId="4" borderId="4" xfId="0" applyNumberFormat="1" applyFont="1" applyFill="1" applyBorder="1" applyAlignment="1">
      <alignment horizontal="center" vertical="center"/>
    </xf>
    <xf numFmtId="0" fontId="19" fillId="4" borderId="8" xfId="0" applyNumberFormat="1" applyFont="1" applyFill="1" applyBorder="1" applyAlignment="1">
      <alignment horizontal="center" vertical="center"/>
    </xf>
    <xf numFmtId="0" fontId="19" fillId="4" borderId="9" xfId="0" applyNumberFormat="1" applyFont="1" applyFill="1" applyBorder="1" applyAlignment="1">
      <alignment horizontal="center" vertical="center"/>
    </xf>
    <xf numFmtId="0" fontId="19" fillId="4" borderId="2" xfId="0" applyNumberFormat="1" applyFont="1" applyFill="1" applyBorder="1" applyAlignment="1">
      <alignment horizontal="center" vertical="center"/>
    </xf>
    <xf numFmtId="0" fontId="19" fillId="4" borderId="5" xfId="0" applyNumberFormat="1" applyFont="1" applyFill="1" applyBorder="1" applyAlignment="1">
      <alignment horizontal="center" vertical="center"/>
    </xf>
    <xf numFmtId="0" fontId="19" fillId="4" borderId="0" xfId="0" applyNumberFormat="1" applyFont="1" applyFill="1" applyBorder="1" applyAlignment="1">
      <alignment horizontal="center" vertical="center"/>
    </xf>
    <xf numFmtId="0" fontId="19" fillId="4" borderId="6" xfId="0" applyNumberFormat="1" applyFont="1" applyFill="1" applyBorder="1" applyAlignment="1">
      <alignment horizontal="center" vertical="center"/>
    </xf>
    <xf numFmtId="0" fontId="19" fillId="4" borderId="3" xfId="0" applyNumberFormat="1" applyFont="1" applyFill="1" applyBorder="1" applyAlignment="1">
      <alignment horizontal="center" vertical="center"/>
    </xf>
    <xf numFmtId="0" fontId="19" fillId="4" borderId="7" xfId="0" applyNumberFormat="1" applyFont="1" applyFill="1" applyBorder="1" applyAlignment="1">
      <alignment horizontal="center" vertical="center"/>
    </xf>
    <xf numFmtId="0" fontId="19" fillId="4" borderId="4" xfId="0" applyNumberFormat="1" applyFont="1" applyFill="1" applyBorder="1" applyAlignment="1">
      <alignment horizontal="center" vertical="center"/>
    </xf>
    <xf numFmtId="0" fontId="0" fillId="0" borderId="8" xfId="0" applyFont="1" applyFill="1" applyBorder="1" applyAlignment="1">
      <alignment horizontal="center" vertical="center" wrapText="1"/>
    </xf>
    <xf numFmtId="0" fontId="4" fillId="0" borderId="9"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7" xfId="0" applyFont="1" applyBorder="1" applyAlignment="1">
      <alignment horizontal="center" vertical="center"/>
    </xf>
    <xf numFmtId="0" fontId="4" fillId="0" borderId="4" xfId="0" applyFont="1" applyBorder="1" applyAlignment="1">
      <alignment horizontal="center" vertical="center"/>
    </xf>
    <xf numFmtId="0" fontId="4" fillId="0" borderId="8" xfId="0" applyFont="1" applyFill="1" applyBorder="1" applyAlignment="1">
      <alignment horizontal="center" vertical="center" wrapText="1"/>
    </xf>
    <xf numFmtId="0" fontId="23" fillId="4" borderId="1" xfId="0" applyNumberFormat="1" applyFont="1" applyFill="1" applyBorder="1" applyAlignment="1">
      <alignment horizontal="center" vertical="center"/>
    </xf>
    <xf numFmtId="176" fontId="23" fillId="4" borderId="1" xfId="0" applyNumberFormat="1" applyFont="1" applyFill="1" applyBorder="1" applyAlignment="1">
      <alignment horizontal="center" vertical="center"/>
    </xf>
    <xf numFmtId="0" fontId="23" fillId="4" borderId="8" xfId="0" applyFont="1" applyFill="1" applyBorder="1" applyAlignment="1">
      <alignment horizontal="center" vertical="center"/>
    </xf>
    <xf numFmtId="0" fontId="23" fillId="4" borderId="9" xfId="0" applyFont="1" applyFill="1" applyBorder="1" applyAlignment="1">
      <alignment horizontal="center" vertical="center"/>
    </xf>
    <xf numFmtId="0" fontId="23" fillId="4" borderId="2" xfId="0" applyFont="1" applyFill="1" applyBorder="1" applyAlignment="1">
      <alignment horizontal="center" vertical="center"/>
    </xf>
    <xf numFmtId="0" fontId="23" fillId="4" borderId="3" xfId="0" applyFont="1" applyFill="1" applyBorder="1" applyAlignment="1">
      <alignment horizontal="center" vertical="center"/>
    </xf>
    <xf numFmtId="0" fontId="23" fillId="4" borderId="7" xfId="0" applyFont="1" applyFill="1" applyBorder="1" applyAlignment="1">
      <alignment horizontal="center" vertical="center"/>
    </xf>
    <xf numFmtId="0" fontId="23" fillId="4" borderId="4" xfId="0" applyFont="1" applyFill="1" applyBorder="1" applyAlignment="1">
      <alignment horizontal="center" vertical="center"/>
    </xf>
    <xf numFmtId="0" fontId="36" fillId="4" borderId="1" xfId="0" applyFont="1" applyFill="1" applyBorder="1" applyAlignment="1">
      <alignment horizontal="center" vertical="center"/>
    </xf>
    <xf numFmtId="0" fontId="37" fillId="4" borderId="8" xfId="0" applyFont="1" applyFill="1" applyBorder="1" applyAlignment="1">
      <alignment horizontal="left" vertical="center" wrapText="1"/>
    </xf>
    <xf numFmtId="0" fontId="37" fillId="0" borderId="9" xfId="0" applyFont="1" applyBorder="1" applyAlignment="1">
      <alignment horizontal="left" vertical="center" wrapText="1"/>
    </xf>
    <xf numFmtId="0" fontId="37" fillId="0" borderId="2" xfId="0" applyFont="1" applyBorder="1" applyAlignment="1">
      <alignment horizontal="left" vertical="center" wrapText="1"/>
    </xf>
    <xf numFmtId="0" fontId="37" fillId="0" borderId="3" xfId="0" applyFont="1" applyBorder="1" applyAlignment="1">
      <alignment horizontal="left" vertical="center" wrapText="1"/>
    </xf>
    <xf numFmtId="0" fontId="37" fillId="0" borderId="7" xfId="0" applyFont="1" applyBorder="1" applyAlignment="1">
      <alignment horizontal="left" vertical="center" wrapText="1"/>
    </xf>
    <xf numFmtId="0" fontId="37" fillId="0" borderId="4" xfId="0" applyFont="1" applyBorder="1" applyAlignment="1">
      <alignment horizontal="left" vertical="center" wrapText="1"/>
    </xf>
    <xf numFmtId="0" fontId="26" fillId="4" borderId="8" xfId="0" applyFont="1" applyFill="1" applyBorder="1" applyAlignment="1">
      <alignment horizontal="center" vertical="center" wrapText="1"/>
    </xf>
    <xf numFmtId="0" fontId="26" fillId="4" borderId="9" xfId="0" applyFont="1" applyFill="1" applyBorder="1" applyAlignment="1">
      <alignment horizontal="center" vertical="center" wrapText="1"/>
    </xf>
    <xf numFmtId="0" fontId="26" fillId="4" borderId="2" xfId="0" applyFont="1" applyFill="1" applyBorder="1" applyAlignment="1">
      <alignment horizontal="center" vertical="center" wrapText="1"/>
    </xf>
    <xf numFmtId="0" fontId="26" fillId="4" borderId="3"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4" xfId="0" applyFont="1" applyFill="1" applyBorder="1" applyAlignment="1">
      <alignment horizontal="center" vertical="center" wrapText="1"/>
    </xf>
    <xf numFmtId="0" fontId="25" fillId="0" borderId="2" xfId="0" applyFont="1" applyBorder="1" applyAlignment="1">
      <alignment horizontal="center" vertical="center"/>
    </xf>
    <xf numFmtId="0" fontId="25" fillId="0" borderId="7" xfId="0" applyFont="1" applyBorder="1" applyAlignment="1">
      <alignment horizontal="center" vertical="center"/>
    </xf>
    <xf numFmtId="0" fontId="25" fillId="0" borderId="4" xfId="0" applyFont="1" applyBorder="1" applyAlignment="1">
      <alignment horizontal="center" vertical="center"/>
    </xf>
    <xf numFmtId="0" fontId="19" fillId="4" borderId="5" xfId="0" applyFont="1" applyFill="1" applyBorder="1" applyAlignment="1">
      <alignment horizontal="center" vertical="center"/>
    </xf>
    <xf numFmtId="0" fontId="19" fillId="4" borderId="0" xfId="0" applyFont="1" applyFill="1" applyBorder="1" applyAlignment="1">
      <alignment horizontal="center" vertical="center"/>
    </xf>
    <xf numFmtId="0" fontId="19" fillId="4" borderId="6" xfId="0" applyFont="1" applyFill="1" applyBorder="1" applyAlignment="1">
      <alignment horizontal="center" vertical="center"/>
    </xf>
    <xf numFmtId="176" fontId="23" fillId="0" borderId="8" xfId="0" applyNumberFormat="1" applyFont="1" applyFill="1" applyBorder="1" applyAlignment="1">
      <alignment horizontal="center" vertical="center"/>
    </xf>
    <xf numFmtId="176" fontId="23" fillId="0" borderId="9" xfId="0" applyNumberFormat="1" applyFont="1" applyBorder="1" applyAlignment="1">
      <alignment horizontal="center" vertical="center"/>
    </xf>
    <xf numFmtId="176" fontId="23" fillId="0" borderId="2" xfId="0" applyNumberFormat="1" applyFont="1" applyBorder="1" applyAlignment="1">
      <alignment horizontal="center" vertical="center"/>
    </xf>
    <xf numFmtId="176" fontId="23" fillId="0" borderId="3" xfId="0" applyNumberFormat="1" applyFont="1" applyBorder="1" applyAlignment="1">
      <alignment horizontal="center" vertical="center"/>
    </xf>
    <xf numFmtId="176" fontId="23" fillId="0" borderId="7" xfId="0" applyNumberFormat="1" applyFont="1" applyBorder="1" applyAlignment="1">
      <alignment horizontal="center" vertical="center"/>
    </xf>
    <xf numFmtId="176" fontId="23" fillId="0" borderId="4" xfId="0" applyNumberFormat="1" applyFont="1" applyBorder="1" applyAlignment="1">
      <alignment horizontal="center" vertical="center"/>
    </xf>
    <xf numFmtId="0" fontId="25" fillId="4" borderId="1" xfId="0" applyFont="1" applyFill="1" applyBorder="1" applyAlignment="1">
      <alignment horizontal="center" vertical="center" wrapText="1"/>
    </xf>
    <xf numFmtId="0" fontId="26" fillId="4" borderId="8" xfId="0" applyFont="1" applyFill="1" applyBorder="1" applyAlignment="1">
      <alignment horizontal="left" vertical="center" wrapText="1"/>
    </xf>
    <xf numFmtId="0" fontId="26" fillId="4" borderId="9" xfId="0" applyFont="1" applyFill="1" applyBorder="1" applyAlignment="1">
      <alignment horizontal="left" vertical="center" wrapText="1"/>
    </xf>
    <xf numFmtId="0" fontId="26" fillId="4" borderId="2" xfId="0" applyFont="1" applyFill="1" applyBorder="1" applyAlignment="1">
      <alignment horizontal="left" vertical="center" wrapText="1"/>
    </xf>
    <xf numFmtId="0" fontId="26" fillId="4" borderId="3" xfId="0" applyFont="1" applyFill="1" applyBorder="1" applyAlignment="1">
      <alignment horizontal="left" vertical="center" wrapText="1"/>
    </xf>
    <xf numFmtId="0" fontId="26" fillId="4" borderId="7" xfId="0" applyFont="1" applyFill="1" applyBorder="1" applyAlignment="1">
      <alignment horizontal="left" vertical="center" wrapText="1"/>
    </xf>
    <xf numFmtId="0" fontId="26" fillId="4" borderId="4" xfId="0" applyFont="1" applyFill="1" applyBorder="1" applyAlignment="1">
      <alignment horizontal="left" vertical="center" wrapText="1"/>
    </xf>
    <xf numFmtId="0" fontId="19" fillId="4" borderId="30" xfId="0" applyFont="1" applyFill="1" applyBorder="1" applyAlignment="1">
      <alignment horizontal="center" vertical="center"/>
    </xf>
    <xf numFmtId="0" fontId="19" fillId="4" borderId="31" xfId="0" applyFont="1" applyFill="1" applyBorder="1" applyAlignment="1">
      <alignment horizontal="center" vertical="center"/>
    </xf>
    <xf numFmtId="0" fontId="19" fillId="4" borderId="32" xfId="0" applyFont="1" applyFill="1" applyBorder="1" applyAlignment="1">
      <alignment horizontal="center" vertical="center"/>
    </xf>
    <xf numFmtId="0" fontId="19" fillId="4" borderId="27" xfId="0" applyFont="1" applyFill="1" applyBorder="1" applyAlignment="1">
      <alignment horizontal="center" vertical="center"/>
    </xf>
    <xf numFmtId="0" fontId="19" fillId="4" borderId="26" xfId="0" applyFont="1" applyFill="1" applyBorder="1" applyAlignment="1">
      <alignment horizontal="center" vertical="center"/>
    </xf>
    <xf numFmtId="0" fontId="19" fillId="4" borderId="28" xfId="0" applyFont="1" applyFill="1" applyBorder="1" applyAlignment="1">
      <alignment horizontal="center" vertical="center"/>
    </xf>
    <xf numFmtId="0" fontId="19" fillId="4" borderId="33" xfId="0" applyFont="1" applyFill="1" applyBorder="1" applyAlignment="1">
      <alignment horizontal="center" vertical="center"/>
    </xf>
    <xf numFmtId="0" fontId="19" fillId="4" borderId="24" xfId="0" applyFont="1" applyFill="1" applyBorder="1" applyAlignment="1">
      <alignment horizontal="center" vertical="center"/>
    </xf>
    <xf numFmtId="0" fontId="19" fillId="4" borderId="34" xfId="0" applyFont="1" applyFill="1" applyBorder="1" applyAlignment="1">
      <alignment horizontal="center" vertical="center"/>
    </xf>
    <xf numFmtId="0" fontId="36" fillId="4" borderId="1" xfId="0" applyNumberFormat="1" applyFont="1" applyFill="1" applyBorder="1" applyAlignment="1">
      <alignment horizontal="center" vertical="center"/>
    </xf>
    <xf numFmtId="176" fontId="36" fillId="4" borderId="1" xfId="0" applyNumberFormat="1" applyFont="1" applyFill="1" applyBorder="1" applyAlignment="1">
      <alignment horizontal="center" vertical="center"/>
    </xf>
    <xf numFmtId="0" fontId="19" fillId="7" borderId="9" xfId="0" applyFont="1" applyFill="1" applyBorder="1" applyAlignment="1">
      <alignment horizontal="left"/>
    </xf>
    <xf numFmtId="0" fontId="0" fillId="4" borderId="8" xfId="0" applyFont="1" applyFill="1" applyBorder="1" applyAlignment="1">
      <alignment horizontal="left" vertical="center" wrapText="1"/>
    </xf>
    <xf numFmtId="0" fontId="0" fillId="4" borderId="9" xfId="0" applyFont="1" applyFill="1" applyBorder="1" applyAlignment="1">
      <alignment horizontal="left" vertical="center" wrapText="1"/>
    </xf>
    <xf numFmtId="0" fontId="0" fillId="4" borderId="2" xfId="0" applyFont="1" applyFill="1" applyBorder="1" applyAlignment="1">
      <alignment horizontal="left" vertical="center" wrapText="1"/>
    </xf>
    <xf numFmtId="0" fontId="0" fillId="4" borderId="3" xfId="0" applyFont="1" applyFill="1" applyBorder="1" applyAlignment="1">
      <alignment horizontal="left" vertical="center" wrapText="1"/>
    </xf>
    <xf numFmtId="0" fontId="0" fillId="4" borderId="7" xfId="0" applyFont="1" applyFill="1" applyBorder="1" applyAlignment="1">
      <alignment horizontal="left" vertical="center" wrapText="1"/>
    </xf>
    <xf numFmtId="0" fontId="0" fillId="4" borderId="4" xfId="0" applyFont="1" applyFill="1" applyBorder="1" applyAlignment="1">
      <alignment horizontal="left" vertical="center" wrapText="1"/>
    </xf>
    <xf numFmtId="0" fontId="10" fillId="4" borderId="1" xfId="0" applyFont="1" applyFill="1" applyBorder="1" applyAlignment="1">
      <alignment horizontal="center" vertical="center" wrapText="1"/>
    </xf>
    <xf numFmtId="0" fontId="0" fillId="4" borderId="1" xfId="0" applyFont="1" applyFill="1" applyBorder="1" applyAlignment="1">
      <alignment horizontal="center" vertical="center"/>
    </xf>
    <xf numFmtId="0" fontId="4" fillId="4" borderId="1" xfId="0" applyFont="1" applyFill="1" applyBorder="1" applyAlignment="1">
      <alignment horizontal="center" vertical="center"/>
    </xf>
    <xf numFmtId="0" fontId="10" fillId="4" borderId="8" xfId="0" applyFont="1" applyFill="1" applyBorder="1" applyAlignment="1">
      <alignment horizontal="center" vertical="center" wrapText="1"/>
    </xf>
    <xf numFmtId="0" fontId="10" fillId="4" borderId="9"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0" fillId="4" borderId="0"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8" xfId="0" applyFont="1" applyFill="1" applyBorder="1" applyAlignment="1">
      <alignment horizontal="left" vertical="center" wrapText="1"/>
    </xf>
    <xf numFmtId="0" fontId="10" fillId="4" borderId="9" xfId="0" applyFont="1" applyFill="1" applyBorder="1" applyAlignment="1">
      <alignment horizontal="left" vertical="center" wrapText="1"/>
    </xf>
    <xf numFmtId="0" fontId="10" fillId="4" borderId="2"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0" fillId="4" borderId="7" xfId="0" applyFont="1" applyFill="1" applyBorder="1" applyAlignment="1">
      <alignment horizontal="left" vertical="center" wrapText="1"/>
    </xf>
    <xf numFmtId="0" fontId="10" fillId="4" borderId="4" xfId="0" applyFont="1" applyFill="1" applyBorder="1" applyAlignment="1">
      <alignment horizontal="left" vertical="center" wrapText="1"/>
    </xf>
    <xf numFmtId="0" fontId="37" fillId="4" borderId="9" xfId="0" applyFont="1" applyFill="1" applyBorder="1" applyAlignment="1">
      <alignment horizontal="left" vertical="center" wrapText="1"/>
    </xf>
    <xf numFmtId="0" fontId="37" fillId="4" borderId="2" xfId="0" applyFont="1" applyFill="1" applyBorder="1" applyAlignment="1">
      <alignment horizontal="left" vertical="center" wrapText="1"/>
    </xf>
    <xf numFmtId="0" fontId="37" fillId="4" borderId="3" xfId="0" applyFont="1" applyFill="1" applyBorder="1" applyAlignment="1">
      <alignment horizontal="left" vertical="center" wrapText="1"/>
    </xf>
    <xf numFmtId="0" fontId="37" fillId="4" borderId="7" xfId="0" applyFont="1" applyFill="1" applyBorder="1" applyAlignment="1">
      <alignment horizontal="left" vertical="center" wrapText="1"/>
    </xf>
    <xf numFmtId="0" fontId="37" fillId="4" borderId="4" xfId="0" applyFont="1" applyFill="1" applyBorder="1" applyAlignment="1">
      <alignment horizontal="left" vertical="center" wrapText="1"/>
    </xf>
    <xf numFmtId="0" fontId="23" fillId="4" borderId="8" xfId="0" applyFont="1" applyFill="1" applyBorder="1" applyAlignment="1">
      <alignment horizontal="left" vertical="center"/>
    </xf>
    <xf numFmtId="0" fontId="23" fillId="4" borderId="9" xfId="0" applyFont="1" applyFill="1" applyBorder="1" applyAlignment="1">
      <alignment horizontal="left" vertical="center"/>
    </xf>
    <xf numFmtId="0" fontId="23" fillId="4" borderId="2" xfId="0" applyFont="1" applyFill="1" applyBorder="1" applyAlignment="1">
      <alignment horizontal="left" vertical="center"/>
    </xf>
    <xf numFmtId="0" fontId="23" fillId="4" borderId="3" xfId="0" applyFont="1" applyFill="1" applyBorder="1" applyAlignment="1">
      <alignment horizontal="left" vertical="center"/>
    </xf>
    <xf numFmtId="0" fontId="23" fillId="4" borderId="7" xfId="0" applyFont="1" applyFill="1" applyBorder="1" applyAlignment="1">
      <alignment horizontal="left" vertical="center"/>
    </xf>
    <xf numFmtId="0" fontId="23" fillId="4" borderId="4" xfId="0" applyFont="1" applyFill="1" applyBorder="1" applyAlignment="1">
      <alignment horizontal="left" vertical="center"/>
    </xf>
    <xf numFmtId="0" fontId="35" fillId="0" borderId="1" xfId="0" applyFont="1" applyBorder="1" applyAlignment="1">
      <alignment horizontal="center" vertical="center"/>
    </xf>
    <xf numFmtId="0" fontId="22" fillId="7" borderId="0" xfId="0" applyFont="1" applyFill="1" applyBorder="1" applyAlignment="1">
      <alignment horizontal="left" vertical="top" wrapText="1"/>
    </xf>
    <xf numFmtId="0" fontId="26" fillId="9" borderId="0" xfId="0" applyFont="1" applyFill="1" applyBorder="1" applyAlignment="1">
      <alignment horizontal="left" wrapText="1"/>
    </xf>
    <xf numFmtId="0" fontId="10" fillId="0" borderId="9" xfId="0" applyFont="1" applyBorder="1" applyAlignment="1">
      <alignment horizontal="left"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7" xfId="0" applyFont="1" applyBorder="1" applyAlignment="1">
      <alignment horizontal="left" vertical="center" wrapText="1"/>
    </xf>
    <xf numFmtId="0" fontId="10" fillId="0" borderId="4" xfId="0" applyFont="1" applyBorder="1" applyAlignment="1">
      <alignment horizontal="left" vertical="center" wrapText="1"/>
    </xf>
    <xf numFmtId="0" fontId="42" fillId="4" borderId="8" xfId="0" applyFont="1" applyFill="1" applyBorder="1" applyAlignment="1">
      <alignment horizontal="center" vertical="center"/>
    </xf>
    <xf numFmtId="0" fontId="42" fillId="4" borderId="9" xfId="0" applyFont="1" applyFill="1" applyBorder="1" applyAlignment="1">
      <alignment horizontal="center" vertical="center"/>
    </xf>
    <xf numFmtId="0" fontId="42" fillId="4" borderId="2" xfId="0" applyFont="1" applyFill="1" applyBorder="1" applyAlignment="1">
      <alignment horizontal="center" vertical="center"/>
    </xf>
    <xf numFmtId="0" fontId="42" fillId="4" borderId="3" xfId="0" applyFont="1" applyFill="1" applyBorder="1" applyAlignment="1">
      <alignment horizontal="center" vertical="center"/>
    </xf>
    <xf numFmtId="0" fontId="42" fillId="4" borderId="7" xfId="0" applyFont="1" applyFill="1" applyBorder="1" applyAlignment="1">
      <alignment horizontal="center" vertical="center"/>
    </xf>
    <xf numFmtId="0" fontId="42" fillId="4" borderId="4" xfId="0" applyFont="1" applyFill="1" applyBorder="1" applyAlignment="1">
      <alignment horizontal="center" vertical="center"/>
    </xf>
    <xf numFmtId="0" fontId="46" fillId="4" borderId="8" xfId="0" applyFont="1" applyFill="1" applyBorder="1" applyAlignment="1">
      <alignment horizontal="left" vertical="center" wrapText="1"/>
    </xf>
    <xf numFmtId="0" fontId="46" fillId="4" borderId="9" xfId="0" applyFont="1" applyFill="1" applyBorder="1" applyAlignment="1">
      <alignment horizontal="left" vertical="center" wrapText="1"/>
    </xf>
    <xf numFmtId="0" fontId="46" fillId="4" borderId="2" xfId="0" applyFont="1" applyFill="1" applyBorder="1" applyAlignment="1">
      <alignment horizontal="left" vertical="center" wrapText="1"/>
    </xf>
    <xf numFmtId="0" fontId="46" fillId="4" borderId="3" xfId="0" applyFont="1" applyFill="1" applyBorder="1" applyAlignment="1">
      <alignment horizontal="left" vertical="center" wrapText="1"/>
    </xf>
    <xf numFmtId="0" fontId="46" fillId="4" borderId="7" xfId="0" applyFont="1" applyFill="1" applyBorder="1" applyAlignment="1">
      <alignment horizontal="left" vertical="center" wrapText="1"/>
    </xf>
    <xf numFmtId="0" fontId="46" fillId="4" borderId="4" xfId="0" applyFont="1" applyFill="1" applyBorder="1" applyAlignment="1">
      <alignment horizontal="left" vertical="center" wrapText="1"/>
    </xf>
    <xf numFmtId="0" fontId="18" fillId="0" borderId="8" xfId="0" applyFont="1" applyFill="1" applyBorder="1" applyAlignment="1">
      <alignment horizontal="center" vertical="center"/>
    </xf>
    <xf numFmtId="0" fontId="18" fillId="0" borderId="36" xfId="0" applyFont="1" applyFill="1" applyBorder="1" applyAlignment="1">
      <alignment horizontal="center" vertical="center"/>
    </xf>
    <xf numFmtId="0" fontId="18" fillId="0" borderId="37" xfId="0" applyFont="1" applyFill="1" applyBorder="1" applyAlignment="1">
      <alignment horizontal="center" vertical="center"/>
    </xf>
    <xf numFmtId="0" fontId="18" fillId="0" borderId="38" xfId="0" applyFont="1" applyFill="1" applyBorder="1" applyAlignment="1">
      <alignment horizontal="center" vertical="center"/>
    </xf>
    <xf numFmtId="0" fontId="18" fillId="0" borderId="39" xfId="0" applyFont="1" applyFill="1" applyBorder="1" applyAlignment="1">
      <alignment horizontal="center" vertical="center"/>
    </xf>
    <xf numFmtId="0" fontId="23" fillId="0" borderId="3" xfId="0" applyFont="1" applyFill="1" applyBorder="1" applyAlignment="1">
      <alignment horizontal="center" vertical="center"/>
    </xf>
    <xf numFmtId="0" fontId="23" fillId="0" borderId="36" xfId="0" applyFont="1" applyFill="1" applyBorder="1" applyAlignment="1">
      <alignment horizontal="center" vertical="center"/>
    </xf>
    <xf numFmtId="0" fontId="23" fillId="0" borderId="37" xfId="0" applyFont="1" applyFill="1" applyBorder="1" applyAlignment="1">
      <alignment horizontal="center" vertical="center"/>
    </xf>
    <xf numFmtId="0" fontId="23" fillId="0" borderId="38" xfId="0" applyFont="1" applyFill="1" applyBorder="1" applyAlignment="1">
      <alignment horizontal="center" vertical="center"/>
    </xf>
    <xf numFmtId="0" fontId="23" fillId="0" borderId="39" xfId="0" applyFont="1" applyFill="1" applyBorder="1" applyAlignment="1">
      <alignment horizontal="center" vertical="center"/>
    </xf>
    <xf numFmtId="0" fontId="0" fillId="0" borderId="9" xfId="0" applyFont="1" applyBorder="1" applyAlignment="1">
      <alignment horizontal="left" vertical="center" wrapText="1"/>
    </xf>
    <xf numFmtId="0" fontId="0" fillId="0" borderId="2" xfId="0" applyFont="1" applyBorder="1" applyAlignment="1">
      <alignment horizontal="left" vertical="center" wrapText="1"/>
    </xf>
    <xf numFmtId="0" fontId="0" fillId="0" borderId="3" xfId="0" applyFont="1" applyBorder="1" applyAlignment="1">
      <alignment horizontal="left" vertical="center" wrapText="1"/>
    </xf>
    <xf numFmtId="0" fontId="0" fillId="0" borderId="7" xfId="0" applyFont="1" applyBorder="1" applyAlignment="1">
      <alignment horizontal="left" vertical="center" wrapText="1"/>
    </xf>
    <xf numFmtId="0" fontId="0" fillId="0" borderId="4" xfId="0" applyFont="1" applyBorder="1" applyAlignment="1">
      <alignment horizontal="left" vertical="center" wrapText="1"/>
    </xf>
    <xf numFmtId="0" fontId="36" fillId="4" borderId="8" xfId="0" applyFont="1" applyFill="1" applyBorder="1" applyAlignment="1">
      <alignment horizontal="center" vertical="center"/>
    </xf>
    <xf numFmtId="0" fontId="36" fillId="4" borderId="9" xfId="0" applyFont="1" applyFill="1" applyBorder="1" applyAlignment="1">
      <alignment horizontal="center" vertical="center"/>
    </xf>
    <xf numFmtId="0" fontId="36" fillId="4" borderId="2" xfId="0" applyFont="1" applyFill="1" applyBorder="1" applyAlignment="1">
      <alignment horizontal="center" vertical="center"/>
    </xf>
    <xf numFmtId="0" fontId="36" fillId="4" borderId="3" xfId="0" applyFont="1" applyFill="1" applyBorder="1" applyAlignment="1">
      <alignment horizontal="center" vertical="center"/>
    </xf>
    <xf numFmtId="0" fontId="36" fillId="4" borderId="7" xfId="0" applyFont="1" applyFill="1" applyBorder="1" applyAlignment="1">
      <alignment horizontal="center" vertical="center"/>
    </xf>
    <xf numFmtId="0" fontId="36" fillId="4" borderId="4" xfId="0" applyFont="1" applyFill="1" applyBorder="1" applyAlignment="1">
      <alignment horizontal="center" vertical="center"/>
    </xf>
    <xf numFmtId="0" fontId="36" fillId="4" borderId="8" xfId="0" applyFont="1" applyFill="1" applyBorder="1" applyAlignment="1">
      <alignment horizontal="left" vertical="center"/>
    </xf>
    <xf numFmtId="0" fontId="36" fillId="4" borderId="9" xfId="0" applyFont="1" applyFill="1" applyBorder="1" applyAlignment="1">
      <alignment horizontal="left" vertical="center"/>
    </xf>
    <xf numFmtId="0" fontId="36" fillId="4" borderId="2" xfId="0" applyFont="1" applyFill="1" applyBorder="1" applyAlignment="1">
      <alignment horizontal="left" vertical="center"/>
    </xf>
    <xf numFmtId="0" fontId="36" fillId="4" borderId="3" xfId="0" applyFont="1" applyFill="1" applyBorder="1" applyAlignment="1">
      <alignment horizontal="left" vertical="center"/>
    </xf>
    <xf numFmtId="0" fontId="36" fillId="4" borderId="7" xfId="0" applyFont="1" applyFill="1" applyBorder="1" applyAlignment="1">
      <alignment horizontal="left" vertical="center"/>
    </xf>
    <xf numFmtId="0" fontId="36" fillId="4" borderId="4" xfId="0" applyFont="1" applyFill="1" applyBorder="1" applyAlignment="1">
      <alignment horizontal="left" vertical="center"/>
    </xf>
    <xf numFmtId="0" fontId="17" fillId="4" borderId="8" xfId="0" applyFont="1" applyFill="1" applyBorder="1" applyAlignment="1">
      <alignment horizontal="center" vertical="center"/>
    </xf>
    <xf numFmtId="0" fontId="26" fillId="0" borderId="8" xfId="0" applyFont="1" applyFill="1" applyBorder="1" applyAlignment="1">
      <alignment horizontal="left" vertical="center" wrapText="1"/>
    </xf>
    <xf numFmtId="0" fontId="26" fillId="0" borderId="9" xfId="0" applyFont="1" applyFill="1" applyBorder="1" applyAlignment="1">
      <alignment horizontal="left" vertical="center" wrapText="1"/>
    </xf>
    <xf numFmtId="0" fontId="26" fillId="0" borderId="2" xfId="0" applyFont="1" applyFill="1" applyBorder="1" applyAlignment="1">
      <alignment horizontal="left" vertical="center" wrapText="1"/>
    </xf>
    <xf numFmtId="0" fontId="26" fillId="0" borderId="5" xfId="0" applyFont="1" applyFill="1" applyBorder="1" applyAlignment="1">
      <alignment horizontal="left" vertical="center" wrapText="1"/>
    </xf>
    <xf numFmtId="0" fontId="26" fillId="0" borderId="0" xfId="0" applyFont="1" applyFill="1" applyBorder="1" applyAlignment="1">
      <alignment horizontal="left" vertical="center" wrapText="1"/>
    </xf>
    <xf numFmtId="0" fontId="26" fillId="0" borderId="6" xfId="0" applyFont="1" applyFill="1" applyBorder="1" applyAlignment="1">
      <alignment horizontal="left" vertical="center" wrapText="1"/>
    </xf>
    <xf numFmtId="0" fontId="26" fillId="0" borderId="3" xfId="0" applyFont="1" applyFill="1" applyBorder="1" applyAlignment="1">
      <alignment horizontal="left" vertical="center" wrapText="1"/>
    </xf>
    <xf numFmtId="0" fontId="26" fillId="0" borderId="7" xfId="0" applyFont="1" applyFill="1" applyBorder="1" applyAlignment="1">
      <alignment horizontal="left" vertical="center" wrapText="1"/>
    </xf>
    <xf numFmtId="0" fontId="26" fillId="0" borderId="4" xfId="0" applyFont="1" applyFill="1" applyBorder="1" applyAlignment="1">
      <alignment horizontal="left" vertical="center" wrapText="1"/>
    </xf>
    <xf numFmtId="0" fontId="23" fillId="4" borderId="8" xfId="0" applyFont="1" applyFill="1" applyBorder="1" applyAlignment="1">
      <alignment horizontal="left" vertical="center" wrapText="1"/>
    </xf>
    <xf numFmtId="0" fontId="23" fillId="4" borderId="9" xfId="0" applyFont="1" applyFill="1" applyBorder="1" applyAlignment="1">
      <alignment horizontal="left" vertical="center" wrapText="1"/>
    </xf>
    <xf numFmtId="0" fontId="23" fillId="4" borderId="2" xfId="0" applyFont="1" applyFill="1" applyBorder="1" applyAlignment="1">
      <alignment horizontal="left" vertical="center" wrapText="1"/>
    </xf>
    <xf numFmtId="0" fontId="23" fillId="4" borderId="3" xfId="0" applyFont="1" applyFill="1" applyBorder="1" applyAlignment="1">
      <alignment horizontal="left" vertical="center" wrapText="1"/>
    </xf>
    <xf numFmtId="0" fontId="23" fillId="4" borderId="7" xfId="0" applyFont="1" applyFill="1" applyBorder="1" applyAlignment="1">
      <alignment horizontal="left" vertical="center" wrapText="1"/>
    </xf>
    <xf numFmtId="0" fontId="23" fillId="4" borderId="4" xfId="0" applyFont="1" applyFill="1" applyBorder="1" applyAlignment="1">
      <alignment horizontal="left" vertical="center" wrapText="1"/>
    </xf>
    <xf numFmtId="0" fontId="37" fillId="0" borderId="1" xfId="0" applyFont="1" applyFill="1" applyBorder="1" applyAlignment="1">
      <alignment horizontal="left" vertical="center" wrapText="1"/>
    </xf>
    <xf numFmtId="0" fontId="46" fillId="0" borderId="9" xfId="0" applyFont="1" applyBorder="1" applyAlignment="1">
      <alignment horizontal="left" vertical="center" wrapText="1"/>
    </xf>
    <xf numFmtId="0" fontId="46" fillId="0" borderId="2" xfId="0" applyFont="1" applyBorder="1" applyAlignment="1">
      <alignment horizontal="left" vertical="center" wrapText="1"/>
    </xf>
    <xf numFmtId="0" fontId="46" fillId="0" borderId="3" xfId="0" applyFont="1" applyBorder="1" applyAlignment="1">
      <alignment horizontal="left" vertical="center" wrapText="1"/>
    </xf>
    <xf numFmtId="0" fontId="46" fillId="0" borderId="7" xfId="0" applyFont="1" applyBorder="1" applyAlignment="1">
      <alignment horizontal="left" vertical="center" wrapText="1"/>
    </xf>
    <xf numFmtId="0" fontId="46" fillId="0" borderId="4" xfId="0" applyFont="1" applyBorder="1" applyAlignment="1">
      <alignment horizontal="left" vertical="center" wrapText="1"/>
    </xf>
    <xf numFmtId="0" fontId="45" fillId="4" borderId="8" xfId="0" applyFont="1" applyFill="1" applyBorder="1" applyAlignment="1">
      <alignment horizontal="left" vertical="center" wrapText="1"/>
    </xf>
    <xf numFmtId="0" fontId="45" fillId="4" borderId="9" xfId="0" applyFont="1" applyFill="1" applyBorder="1" applyAlignment="1">
      <alignment horizontal="left" vertical="center" wrapText="1"/>
    </xf>
    <xf numFmtId="0" fontId="45" fillId="4" borderId="2" xfId="0" applyFont="1" applyFill="1" applyBorder="1" applyAlignment="1">
      <alignment horizontal="left" vertical="center" wrapText="1"/>
    </xf>
    <xf numFmtId="0" fontId="45" fillId="4" borderId="3" xfId="0" applyFont="1" applyFill="1" applyBorder="1" applyAlignment="1">
      <alignment horizontal="left" vertical="center" wrapText="1"/>
    </xf>
    <xf numFmtId="0" fontId="45" fillId="4" borderId="7" xfId="0" applyFont="1" applyFill="1" applyBorder="1" applyAlignment="1">
      <alignment horizontal="left" vertical="center" wrapText="1"/>
    </xf>
    <xf numFmtId="0" fontId="45" fillId="4" borderId="4" xfId="0" applyFont="1" applyFill="1" applyBorder="1" applyAlignment="1">
      <alignment horizontal="left" vertical="center" wrapText="1"/>
    </xf>
    <xf numFmtId="0" fontId="26" fillId="0" borderId="8" xfId="0" applyFont="1" applyFill="1" applyBorder="1" applyAlignment="1">
      <alignment horizontal="center" vertical="center" wrapText="1"/>
    </xf>
    <xf numFmtId="0" fontId="26" fillId="0" borderId="9" xfId="0" applyFont="1" applyFill="1" applyBorder="1" applyAlignment="1">
      <alignment horizontal="center" vertical="center" wrapText="1"/>
    </xf>
    <xf numFmtId="0" fontId="26" fillId="0" borderId="2" xfId="0" applyFont="1" applyFill="1" applyBorder="1" applyAlignment="1">
      <alignment horizontal="center" vertical="center" wrapText="1"/>
    </xf>
    <xf numFmtId="0" fontId="26" fillId="0" borderId="5"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3"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6" fillId="0" borderId="4" xfId="0" applyFont="1" applyFill="1" applyBorder="1" applyAlignment="1">
      <alignment horizontal="center" vertical="center" wrapText="1"/>
    </xf>
    <xf numFmtId="0" fontId="23" fillId="4" borderId="8" xfId="0" applyFont="1" applyFill="1" applyBorder="1" applyAlignment="1">
      <alignment horizontal="center" vertical="center" wrapText="1"/>
    </xf>
    <xf numFmtId="0" fontId="23" fillId="4" borderId="9" xfId="0" applyFont="1" applyFill="1" applyBorder="1" applyAlignment="1">
      <alignment horizontal="center" vertical="center" wrapText="1"/>
    </xf>
    <xf numFmtId="0" fontId="23" fillId="4" borderId="2" xfId="0" applyFont="1" applyFill="1" applyBorder="1" applyAlignment="1">
      <alignment horizontal="center" vertical="center" wrapText="1"/>
    </xf>
    <xf numFmtId="0" fontId="23" fillId="4" borderId="3" xfId="0" applyFont="1" applyFill="1" applyBorder="1" applyAlignment="1">
      <alignment horizontal="center" vertical="center" wrapText="1"/>
    </xf>
    <xf numFmtId="0" fontId="23" fillId="4" borderId="7" xfId="0" applyFont="1" applyFill="1" applyBorder="1" applyAlignment="1">
      <alignment horizontal="center" vertical="center" wrapText="1"/>
    </xf>
    <xf numFmtId="0" fontId="23" fillId="4" borderId="4" xfId="0" applyFont="1" applyFill="1" applyBorder="1" applyAlignment="1">
      <alignment horizontal="center" vertical="center" wrapText="1"/>
    </xf>
    <xf numFmtId="0" fontId="26" fillId="0" borderId="9" xfId="0" applyFont="1" applyBorder="1" applyAlignment="1">
      <alignment horizontal="left" vertical="center" wrapText="1"/>
    </xf>
    <xf numFmtId="0" fontId="26" fillId="0" borderId="2" xfId="0" applyFont="1" applyBorder="1" applyAlignment="1">
      <alignment horizontal="left" vertical="center" wrapText="1"/>
    </xf>
    <xf numFmtId="0" fontId="26" fillId="0" borderId="3" xfId="0" applyFont="1" applyBorder="1" applyAlignment="1">
      <alignment horizontal="left" vertical="center" wrapText="1"/>
    </xf>
    <xf numFmtId="0" fontId="26" fillId="0" borderId="7" xfId="0" applyFont="1" applyBorder="1" applyAlignment="1">
      <alignment horizontal="left" vertical="center" wrapText="1"/>
    </xf>
    <xf numFmtId="0" fontId="26" fillId="0" borderId="4" xfId="0" applyFont="1" applyBorder="1" applyAlignment="1">
      <alignment horizontal="left" vertical="center" wrapText="1"/>
    </xf>
    <xf numFmtId="0" fontId="18" fillId="4" borderId="1" xfId="0" applyFont="1" applyFill="1" applyBorder="1" applyAlignment="1">
      <alignment horizontal="center" vertical="center"/>
    </xf>
    <xf numFmtId="0" fontId="46" fillId="4" borderId="8" xfId="0" applyFont="1" applyFill="1" applyBorder="1" applyAlignment="1">
      <alignment horizontal="center" vertical="center" wrapText="1"/>
    </xf>
    <xf numFmtId="0" fontId="46" fillId="4" borderId="9" xfId="0" applyFont="1" applyFill="1" applyBorder="1" applyAlignment="1">
      <alignment horizontal="center" vertical="center" wrapText="1"/>
    </xf>
    <xf numFmtId="0" fontId="46" fillId="4" borderId="2" xfId="0" applyFont="1" applyFill="1" applyBorder="1" applyAlignment="1">
      <alignment horizontal="center" vertical="center" wrapText="1"/>
    </xf>
    <xf numFmtId="0" fontId="46" fillId="4" borderId="3" xfId="0" applyFont="1" applyFill="1" applyBorder="1" applyAlignment="1">
      <alignment horizontal="center" vertical="center" wrapText="1"/>
    </xf>
    <xf numFmtId="0" fontId="46" fillId="4" borderId="7" xfId="0" applyFont="1" applyFill="1" applyBorder="1" applyAlignment="1">
      <alignment horizontal="center" vertical="center" wrapText="1"/>
    </xf>
    <xf numFmtId="0" fontId="46" fillId="4" borderId="4" xfId="0" applyFont="1" applyFill="1" applyBorder="1" applyAlignment="1">
      <alignment horizontal="center" vertical="center" wrapText="1"/>
    </xf>
    <xf numFmtId="0" fontId="35" fillId="4" borderId="1" xfId="0" applyFont="1" applyFill="1" applyBorder="1" applyAlignment="1">
      <alignment horizontal="center" vertical="center"/>
    </xf>
    <xf numFmtId="0" fontId="0" fillId="4" borderId="1" xfId="0" applyNumberFormat="1" applyFont="1" applyFill="1" applyBorder="1" applyAlignment="1">
      <alignment horizontal="center" vertical="center"/>
    </xf>
    <xf numFmtId="176" fontId="0" fillId="4" borderId="1" xfId="0" applyNumberFormat="1" applyFont="1" applyFill="1" applyBorder="1" applyAlignment="1">
      <alignment horizontal="center" vertical="center"/>
    </xf>
    <xf numFmtId="0" fontId="35" fillId="4" borderId="1" xfId="0" applyNumberFormat="1" applyFont="1" applyFill="1" applyBorder="1" applyAlignment="1">
      <alignment horizontal="center" vertical="center"/>
    </xf>
    <xf numFmtId="176" fontId="35" fillId="4" borderId="1" xfId="0" applyNumberFormat="1" applyFont="1" applyFill="1" applyBorder="1" applyAlignment="1">
      <alignment horizontal="center" vertical="center"/>
    </xf>
    <xf numFmtId="0" fontId="26" fillId="0" borderId="1" xfId="0" applyFont="1" applyFill="1" applyBorder="1" applyAlignment="1">
      <alignment horizontal="left" vertical="center" wrapText="1"/>
    </xf>
    <xf numFmtId="0" fontId="47" fillId="4" borderId="8" xfId="0" applyFont="1" applyFill="1" applyBorder="1" applyAlignment="1">
      <alignment horizontal="center" vertical="center"/>
    </xf>
    <xf numFmtId="0" fontId="47" fillId="4" borderId="9" xfId="0" applyFont="1" applyFill="1" applyBorder="1" applyAlignment="1">
      <alignment horizontal="center" vertical="center"/>
    </xf>
    <xf numFmtId="0" fontId="47" fillId="4" borderId="2" xfId="0" applyFont="1" applyFill="1" applyBorder="1" applyAlignment="1">
      <alignment horizontal="center" vertical="center"/>
    </xf>
    <xf numFmtId="0" fontId="47" fillId="4" borderId="3" xfId="0" applyFont="1" applyFill="1" applyBorder="1" applyAlignment="1">
      <alignment horizontal="center" vertical="center"/>
    </xf>
    <xf numFmtId="0" fontId="47" fillId="4" borderId="7" xfId="0" applyFont="1" applyFill="1" applyBorder="1" applyAlignment="1">
      <alignment horizontal="center" vertical="center"/>
    </xf>
    <xf numFmtId="0" fontId="47" fillId="4" borderId="4" xfId="0" applyFont="1" applyFill="1" applyBorder="1" applyAlignment="1">
      <alignment horizontal="center" vertical="center"/>
    </xf>
    <xf numFmtId="0" fontId="37" fillId="0" borderId="8" xfId="0" applyFont="1" applyFill="1" applyBorder="1" applyAlignment="1">
      <alignment horizontal="center" vertical="center" wrapText="1"/>
    </xf>
    <xf numFmtId="0" fontId="37" fillId="0" borderId="9" xfId="0" applyFont="1" applyFill="1" applyBorder="1" applyAlignment="1">
      <alignment horizontal="center" vertical="center" wrapText="1"/>
    </xf>
    <xf numFmtId="0" fontId="37" fillId="0" borderId="2" xfId="0" applyFont="1" applyFill="1" applyBorder="1" applyAlignment="1">
      <alignment horizontal="center" vertical="center" wrapText="1"/>
    </xf>
    <xf numFmtId="0" fontId="37" fillId="0" borderId="5" xfId="0" applyFont="1" applyFill="1" applyBorder="1" applyAlignment="1">
      <alignment horizontal="center" vertical="center" wrapText="1"/>
    </xf>
    <xf numFmtId="0" fontId="37" fillId="0" borderId="0" xfId="0" applyFont="1" applyFill="1" applyBorder="1" applyAlignment="1">
      <alignment horizontal="center" vertical="center" wrapText="1"/>
    </xf>
    <xf numFmtId="0" fontId="37" fillId="0" borderId="6" xfId="0" applyFont="1" applyFill="1" applyBorder="1" applyAlignment="1">
      <alignment horizontal="center" vertical="center" wrapText="1"/>
    </xf>
    <xf numFmtId="0" fontId="37" fillId="0" borderId="3" xfId="0" applyFont="1" applyFill="1" applyBorder="1" applyAlignment="1">
      <alignment horizontal="center" vertical="center" wrapText="1"/>
    </xf>
    <xf numFmtId="0" fontId="37" fillId="0" borderId="7" xfId="0" applyFont="1" applyFill="1" applyBorder="1" applyAlignment="1">
      <alignment horizontal="center" vertical="center" wrapText="1"/>
    </xf>
    <xf numFmtId="0" fontId="37" fillId="0" borderId="4" xfId="0" applyFont="1" applyFill="1" applyBorder="1" applyAlignment="1">
      <alignment horizontal="center" vertical="center" wrapText="1"/>
    </xf>
    <xf numFmtId="0" fontId="19" fillId="0" borderId="1" xfId="0" applyNumberFormat="1" applyFont="1" applyFill="1" applyBorder="1" applyAlignment="1">
      <alignment horizontal="center" vertical="center"/>
    </xf>
    <xf numFmtId="0" fontId="19" fillId="0" borderId="1" xfId="0" applyFont="1" applyFill="1" applyBorder="1" applyAlignment="1">
      <alignment horizontal="center" vertical="center"/>
    </xf>
    <xf numFmtId="0" fontId="37" fillId="0" borderId="8" xfId="0" applyFont="1" applyFill="1" applyBorder="1" applyAlignment="1">
      <alignment horizontal="left" vertical="center" wrapText="1"/>
    </xf>
    <xf numFmtId="0" fontId="37" fillId="0" borderId="9" xfId="0" applyFont="1" applyFill="1" applyBorder="1" applyAlignment="1">
      <alignment horizontal="left" vertical="center" wrapText="1"/>
    </xf>
    <xf numFmtId="0" fontId="37" fillId="0" borderId="2" xfId="0" applyFont="1" applyFill="1" applyBorder="1" applyAlignment="1">
      <alignment horizontal="left" vertical="center" wrapText="1"/>
    </xf>
    <xf numFmtId="0" fontId="37" fillId="0" borderId="5" xfId="0" applyFont="1" applyFill="1" applyBorder="1" applyAlignment="1">
      <alignment horizontal="left" vertical="center" wrapText="1"/>
    </xf>
    <xf numFmtId="0" fontId="37" fillId="0" borderId="0" xfId="0" applyFont="1" applyFill="1" applyBorder="1" applyAlignment="1">
      <alignment horizontal="left" vertical="center" wrapText="1"/>
    </xf>
    <xf numFmtId="0" fontId="37" fillId="0" borderId="6" xfId="0" applyFont="1" applyFill="1" applyBorder="1" applyAlignment="1">
      <alignment horizontal="left" vertical="center" wrapText="1"/>
    </xf>
    <xf numFmtId="0" fontId="37" fillId="0" borderId="3" xfId="0" applyFont="1" applyFill="1" applyBorder="1" applyAlignment="1">
      <alignment horizontal="left" vertical="center" wrapText="1"/>
    </xf>
    <xf numFmtId="0" fontId="37" fillId="0" borderId="7" xfId="0" applyFont="1" applyFill="1" applyBorder="1" applyAlignment="1">
      <alignment horizontal="left" vertical="center" wrapText="1"/>
    </xf>
    <xf numFmtId="0" fontId="37" fillId="0" borderId="4" xfId="0" applyFont="1" applyFill="1" applyBorder="1" applyAlignment="1">
      <alignment horizontal="left" vertical="center" wrapText="1"/>
    </xf>
    <xf numFmtId="0" fontId="16" fillId="0" borderId="1" xfId="0" applyFont="1" applyFill="1" applyBorder="1" applyAlignment="1">
      <alignment horizontal="center" vertical="center"/>
    </xf>
    <xf numFmtId="0" fontId="0" fillId="0" borderId="8" xfId="0" applyFill="1" applyBorder="1" applyAlignment="1">
      <alignment horizontal="center" vertical="center"/>
    </xf>
    <xf numFmtId="0" fontId="0" fillId="0" borderId="9" xfId="0" applyFill="1" applyBorder="1" applyAlignment="1">
      <alignment horizontal="center"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7" xfId="0" applyFill="1" applyBorder="1" applyAlignment="1">
      <alignment horizontal="center" vertical="center"/>
    </xf>
    <xf numFmtId="0" fontId="0" fillId="0" borderId="4" xfId="0" applyFill="1" applyBorder="1" applyAlignment="1">
      <alignment horizontal="center" vertical="center"/>
    </xf>
    <xf numFmtId="0" fontId="18" fillId="4" borderId="1" xfId="0" applyFont="1" applyFill="1" applyBorder="1" applyAlignment="1">
      <alignment horizontal="center" vertical="center" wrapText="1"/>
    </xf>
    <xf numFmtId="0" fontId="23" fillId="7" borderId="0" xfId="0" applyFont="1" applyFill="1" applyBorder="1" applyAlignment="1">
      <alignment horizontal="center" vertical="top"/>
    </xf>
    <xf numFmtId="0" fontId="25" fillId="4" borderId="8" xfId="0" applyFont="1" applyFill="1" applyBorder="1" applyAlignment="1">
      <alignment horizontal="center" vertical="center"/>
    </xf>
    <xf numFmtId="0" fontId="25" fillId="4" borderId="9" xfId="0" applyFont="1" applyFill="1" applyBorder="1" applyAlignment="1">
      <alignment horizontal="center" vertical="center"/>
    </xf>
    <xf numFmtId="0" fontId="25" fillId="4" borderId="2" xfId="0" applyFont="1" applyFill="1" applyBorder="1" applyAlignment="1">
      <alignment horizontal="center" vertical="center"/>
    </xf>
    <xf numFmtId="0" fontId="25" fillId="4" borderId="3" xfId="0" applyFont="1" applyFill="1" applyBorder="1" applyAlignment="1">
      <alignment horizontal="center" vertical="center"/>
    </xf>
    <xf numFmtId="0" fontId="25" fillId="4" borderId="7" xfId="0" applyFont="1" applyFill="1" applyBorder="1" applyAlignment="1">
      <alignment horizontal="center" vertical="center"/>
    </xf>
    <xf numFmtId="0" fontId="25" fillId="4" borderId="4" xfId="0" applyFont="1" applyFill="1" applyBorder="1" applyAlignment="1">
      <alignment horizontal="center" vertical="center"/>
    </xf>
    <xf numFmtId="0" fontId="44" fillId="4" borderId="8" xfId="0" applyFont="1" applyFill="1" applyBorder="1" applyAlignment="1">
      <alignment horizontal="left" vertical="center" wrapText="1"/>
    </xf>
    <xf numFmtId="0" fontId="22" fillId="0" borderId="9" xfId="0" applyFont="1" applyBorder="1" applyAlignment="1">
      <alignment horizontal="left" vertical="center" wrapText="1"/>
    </xf>
    <xf numFmtId="0" fontId="22" fillId="0" borderId="2" xfId="0" applyFont="1" applyBorder="1" applyAlignment="1">
      <alignment horizontal="left" vertical="center" wrapText="1"/>
    </xf>
    <xf numFmtId="0" fontId="22" fillId="0" borderId="3" xfId="0" applyFont="1" applyBorder="1" applyAlignment="1">
      <alignment horizontal="left" vertical="center" wrapText="1"/>
    </xf>
    <xf numFmtId="0" fontId="22" fillId="0" borderId="7" xfId="0" applyFont="1" applyBorder="1" applyAlignment="1">
      <alignment horizontal="left" vertical="center" wrapText="1"/>
    </xf>
    <xf numFmtId="0" fontId="22" fillId="0" borderId="4" xfId="0" applyFont="1" applyBorder="1" applyAlignment="1">
      <alignment horizontal="left" vertical="center" wrapText="1"/>
    </xf>
    <xf numFmtId="0" fontId="43" fillId="4" borderId="1" xfId="0" applyFont="1" applyFill="1" applyBorder="1" applyAlignment="1">
      <alignment horizontal="center" vertical="center"/>
    </xf>
    <xf numFmtId="0" fontId="36" fillId="4" borderId="8" xfId="0" applyFont="1" applyFill="1" applyBorder="1" applyAlignment="1">
      <alignment horizontal="center" vertical="center" wrapText="1"/>
    </xf>
    <xf numFmtId="0" fontId="36" fillId="4" borderId="9" xfId="0" applyFont="1" applyFill="1" applyBorder="1" applyAlignment="1">
      <alignment horizontal="center" vertical="center" wrapText="1"/>
    </xf>
    <xf numFmtId="0" fontId="36" fillId="4" borderId="2" xfId="0" applyFont="1" applyFill="1" applyBorder="1" applyAlignment="1">
      <alignment horizontal="center" vertical="center" wrapText="1"/>
    </xf>
    <xf numFmtId="0" fontId="36" fillId="4" borderId="3" xfId="0" applyFont="1" applyFill="1" applyBorder="1" applyAlignment="1">
      <alignment horizontal="center" vertical="center" wrapText="1"/>
    </xf>
    <xf numFmtId="0" fontId="36" fillId="4" borderId="7" xfId="0" applyFont="1" applyFill="1" applyBorder="1" applyAlignment="1">
      <alignment horizontal="center" vertical="center" wrapText="1"/>
    </xf>
    <xf numFmtId="0" fontId="36" fillId="4" borderId="4" xfId="0" applyFont="1" applyFill="1" applyBorder="1" applyAlignment="1">
      <alignment horizontal="center" vertical="center" wrapText="1"/>
    </xf>
    <xf numFmtId="0" fontId="36" fillId="4" borderId="8" xfId="0" applyFont="1" applyFill="1" applyBorder="1" applyAlignment="1">
      <alignment horizontal="left" vertical="center" wrapText="1"/>
    </xf>
    <xf numFmtId="0" fontId="36" fillId="4" borderId="9" xfId="0" applyFont="1" applyFill="1" applyBorder="1" applyAlignment="1">
      <alignment horizontal="left" vertical="center" wrapText="1"/>
    </xf>
    <xf numFmtId="0" fontId="36" fillId="4" borderId="2" xfId="0" applyFont="1" applyFill="1" applyBorder="1" applyAlignment="1">
      <alignment horizontal="left" vertical="center" wrapText="1"/>
    </xf>
    <xf numFmtId="0" fontId="36" fillId="4" borderId="3" xfId="0" applyFont="1" applyFill="1" applyBorder="1" applyAlignment="1">
      <alignment horizontal="left" vertical="center" wrapText="1"/>
    </xf>
    <xf numFmtId="0" fontId="36" fillId="4" borderId="7" xfId="0" applyFont="1" applyFill="1" applyBorder="1" applyAlignment="1">
      <alignment horizontal="left" vertical="center" wrapText="1"/>
    </xf>
    <xf numFmtId="0" fontId="36" fillId="4" borderId="4" xfId="0" applyFont="1" applyFill="1" applyBorder="1" applyAlignment="1">
      <alignment horizontal="left" vertical="center" wrapText="1"/>
    </xf>
    <xf numFmtId="0" fontId="37" fillId="4" borderId="8" xfId="0" applyFont="1" applyFill="1" applyBorder="1" applyAlignment="1">
      <alignment horizontal="center" vertical="center" wrapText="1"/>
    </xf>
    <xf numFmtId="0" fontId="37" fillId="4" borderId="9" xfId="0" applyFont="1" applyFill="1" applyBorder="1" applyAlignment="1">
      <alignment horizontal="center" vertical="center" wrapText="1"/>
    </xf>
    <xf numFmtId="0" fontId="37" fillId="4" borderId="2" xfId="0" applyFont="1" applyFill="1" applyBorder="1" applyAlignment="1">
      <alignment horizontal="center" vertical="center" wrapText="1"/>
    </xf>
    <xf numFmtId="0" fontId="37" fillId="4" borderId="3" xfId="0" applyFont="1" applyFill="1" applyBorder="1" applyAlignment="1">
      <alignment horizontal="center" vertical="center" wrapText="1"/>
    </xf>
    <xf numFmtId="0" fontId="37" fillId="4" borderId="7" xfId="0" applyFont="1" applyFill="1" applyBorder="1" applyAlignment="1">
      <alignment horizontal="center" vertical="center" wrapText="1"/>
    </xf>
    <xf numFmtId="0" fontId="37" fillId="4" borderId="4" xfId="0" applyFont="1" applyFill="1" applyBorder="1" applyAlignment="1">
      <alignment horizontal="center" vertical="center" wrapText="1"/>
    </xf>
  </cellXfs>
  <cellStyles count="19">
    <cellStyle name="どちらでもない 2" xfId="7"/>
    <cellStyle name="パーセント 2" xfId="2"/>
    <cellStyle name="ハイパーリンク" xfId="18" builtinId="8"/>
    <cellStyle name="ハイパーリンク 2" xfId="5"/>
    <cellStyle name="桁区切り 2" xfId="4"/>
    <cellStyle name="桁区切り 3" xfId="17"/>
    <cellStyle name="標準" xfId="0" builtinId="0"/>
    <cellStyle name="標準 2" xfId="1"/>
    <cellStyle name="標準 2 2" xfId="3"/>
    <cellStyle name="標準 2 3" xfId="9"/>
    <cellStyle name="標準 3" xfId="8"/>
    <cellStyle name="標準 3 2" xfId="10"/>
    <cellStyle name="標準 4" xfId="11"/>
    <cellStyle name="標準 5" xfId="12"/>
    <cellStyle name="標準 6" xfId="13"/>
    <cellStyle name="標準 7" xfId="14"/>
    <cellStyle name="標準 8" xfId="15"/>
    <cellStyle name="標準 9" xfId="16"/>
    <cellStyle name="良い 2" xfId="6"/>
  </cellStyles>
  <dxfs count="672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colors>
    <mruColors>
      <color rgb="FF3399FF"/>
      <color rgb="FF66CCFF"/>
      <color rgb="FF8EECFC"/>
      <color rgb="FFCCFFFF"/>
      <color rgb="FF33CCFF"/>
      <color rgb="FF009E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drawing1.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137160</xdr:colOff>
      <xdr:row>89</xdr:row>
      <xdr:rowOff>229198</xdr:rowOff>
    </xdr:from>
    <xdr:to>
      <xdr:col>127</xdr:col>
      <xdr:colOff>152400</xdr:colOff>
      <xdr:row>92</xdr:row>
      <xdr:rowOff>11356</xdr:rowOff>
    </xdr:to>
    <xdr:sp macro="" textlink="">
      <xdr:nvSpPr>
        <xdr:cNvPr id="17" name="右矢印 16"/>
        <xdr:cNvSpPr/>
      </xdr:nvSpPr>
      <xdr:spPr>
        <a:xfrm>
          <a:off x="24153607" y="14743057"/>
          <a:ext cx="391758" cy="33797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91440</xdr:colOff>
      <xdr:row>103</xdr:row>
      <xdr:rowOff>135965</xdr:rowOff>
    </xdr:from>
    <xdr:to>
      <xdr:col>127</xdr:col>
      <xdr:colOff>172720</xdr:colOff>
      <xdr:row>106</xdr:row>
      <xdr:rowOff>19125</xdr:rowOff>
    </xdr:to>
    <xdr:sp macro="" textlink="">
      <xdr:nvSpPr>
        <xdr:cNvPr id="18" name="右矢印 17"/>
        <xdr:cNvSpPr/>
      </xdr:nvSpPr>
      <xdr:spPr>
        <a:xfrm>
          <a:off x="24107887" y="17195800"/>
          <a:ext cx="457798" cy="36725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589078" y="8499140"/>
          <a:ext cx="452718" cy="292249"/>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117748" y="14743057"/>
          <a:ext cx="391758" cy="33797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098922" y="17186834"/>
          <a:ext cx="457798" cy="36725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100</xdr:col>
      <xdr:colOff>76200</xdr:colOff>
      <xdr:row>18</xdr:row>
      <xdr:rowOff>30480</xdr:rowOff>
    </xdr:from>
    <xdr:to>
      <xdr:col>102</xdr:col>
      <xdr:colOff>152400</xdr:colOff>
      <xdr:row>20</xdr:row>
      <xdr:rowOff>0</xdr:rowOff>
    </xdr:to>
    <xdr:sp macro="" textlink="">
      <xdr:nvSpPr>
        <xdr:cNvPr id="2" name="右矢印 1"/>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101600</xdr:colOff>
      <xdr:row>33</xdr:row>
      <xdr:rowOff>154940</xdr:rowOff>
    </xdr:from>
    <xdr:to>
      <xdr:col>103</xdr:col>
      <xdr:colOff>172720</xdr:colOff>
      <xdr:row>37</xdr:row>
      <xdr:rowOff>15240</xdr:rowOff>
    </xdr:to>
    <xdr:sp macro="" textlink="">
      <xdr:nvSpPr>
        <xdr:cNvPr id="3" name="右矢印 2"/>
        <xdr:cNvSpPr/>
      </xdr:nvSpPr>
      <xdr:spPr>
        <a:xfrm>
          <a:off x="19814540" y="5435600"/>
          <a:ext cx="452120" cy="5003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4" name="右矢印 3"/>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5" name="右矢印 4"/>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6" name="右矢印 5"/>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7" name="右矢印 6"/>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140746</xdr:colOff>
      <xdr:row>13</xdr:row>
      <xdr:rowOff>138057</xdr:rowOff>
    </xdr:from>
    <xdr:to>
      <xdr:col>96</xdr:col>
      <xdr:colOff>125506</xdr:colOff>
      <xdr:row>16</xdr:row>
      <xdr:rowOff>19663</xdr:rowOff>
    </xdr:to>
    <xdr:sp macro="" textlink="">
      <xdr:nvSpPr>
        <xdr:cNvPr id="8" name="角丸四角形 7"/>
        <xdr:cNvSpPr/>
      </xdr:nvSpPr>
      <xdr:spPr>
        <a:xfrm>
          <a:off x="15662686" y="2218317"/>
          <a:ext cx="3223260" cy="36166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9" name="角丸四角形 8"/>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27</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76200</xdr:colOff>
      <xdr:row>18</xdr:row>
      <xdr:rowOff>30480</xdr:rowOff>
    </xdr:from>
    <xdr:to>
      <xdr:col>102</xdr:col>
      <xdr:colOff>152400</xdr:colOff>
      <xdr:row>20</xdr:row>
      <xdr:rowOff>0</xdr:rowOff>
    </xdr:to>
    <xdr:sp macro="" textlink="">
      <xdr:nvSpPr>
        <xdr:cNvPr id="10" name="右矢印 9"/>
        <xdr:cNvSpPr/>
      </xdr:nvSpPr>
      <xdr:spPr>
        <a:xfrm>
          <a:off x="19598640" y="291084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37</xdr:row>
      <xdr:rowOff>127000</xdr:rowOff>
    </xdr:from>
    <xdr:to>
      <xdr:col>89</xdr:col>
      <xdr:colOff>124460</xdr:colOff>
      <xdr:row>48</xdr:row>
      <xdr:rowOff>127000</xdr:rowOff>
    </xdr:to>
    <xdr:sp macro="" textlink="">
      <xdr:nvSpPr>
        <xdr:cNvPr id="11" name="屈折矢印 10"/>
        <xdr:cNvSpPr/>
      </xdr:nvSpPr>
      <xdr:spPr>
        <a:xfrm rot="5400000">
          <a:off x="16033750" y="6290310"/>
          <a:ext cx="1760220" cy="127508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98</xdr:col>
      <xdr:colOff>149860</xdr:colOff>
      <xdr:row>39</xdr:row>
      <xdr:rowOff>81280</xdr:rowOff>
    </xdr:from>
    <xdr:to>
      <xdr:col>101</xdr:col>
      <xdr:colOff>81280</xdr:colOff>
      <xdr:row>40</xdr:row>
      <xdr:rowOff>101600</xdr:rowOff>
    </xdr:to>
    <xdr:sp macro="" textlink="">
      <xdr:nvSpPr>
        <xdr:cNvPr id="12" name="右矢印 11"/>
        <xdr:cNvSpPr/>
      </xdr:nvSpPr>
      <xdr:spPr>
        <a:xfrm rot="5400000">
          <a:off x="19452590" y="6160770"/>
          <a:ext cx="180340" cy="5029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61</xdr:row>
      <xdr:rowOff>30480</xdr:rowOff>
    </xdr:from>
    <xdr:to>
      <xdr:col>107</xdr:col>
      <xdr:colOff>0</xdr:colOff>
      <xdr:row>64</xdr:row>
      <xdr:rowOff>137160</xdr:rowOff>
    </xdr:to>
    <xdr:sp macro="" textlink="">
      <xdr:nvSpPr>
        <xdr:cNvPr id="13" name="右矢印 12"/>
        <xdr:cNvSpPr/>
      </xdr:nvSpPr>
      <xdr:spPr>
        <a:xfrm>
          <a:off x="20330160" y="979170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68</xdr:row>
      <xdr:rowOff>30480</xdr:rowOff>
    </xdr:from>
    <xdr:to>
      <xdr:col>107</xdr:col>
      <xdr:colOff>0</xdr:colOff>
      <xdr:row>71</xdr:row>
      <xdr:rowOff>137160</xdr:rowOff>
    </xdr:to>
    <xdr:sp macro="" textlink="">
      <xdr:nvSpPr>
        <xdr:cNvPr id="14" name="右矢印 13"/>
        <xdr:cNvSpPr/>
      </xdr:nvSpPr>
      <xdr:spPr>
        <a:xfrm>
          <a:off x="20330160" y="1106424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80</xdr:row>
      <xdr:rowOff>30480</xdr:rowOff>
    </xdr:from>
    <xdr:to>
      <xdr:col>107</xdr:col>
      <xdr:colOff>0</xdr:colOff>
      <xdr:row>83</xdr:row>
      <xdr:rowOff>137160</xdr:rowOff>
    </xdr:to>
    <xdr:sp macro="" textlink="">
      <xdr:nvSpPr>
        <xdr:cNvPr id="15" name="右矢印 14"/>
        <xdr:cNvSpPr/>
      </xdr:nvSpPr>
      <xdr:spPr>
        <a:xfrm>
          <a:off x="20330160" y="1298448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104</xdr:col>
      <xdr:colOff>45720</xdr:colOff>
      <xdr:row>74</xdr:row>
      <xdr:rowOff>30480</xdr:rowOff>
    </xdr:from>
    <xdr:to>
      <xdr:col>107</xdr:col>
      <xdr:colOff>0</xdr:colOff>
      <xdr:row>77</xdr:row>
      <xdr:rowOff>137160</xdr:rowOff>
    </xdr:to>
    <xdr:sp macro="" textlink="">
      <xdr:nvSpPr>
        <xdr:cNvPr id="16" name="右矢印 15"/>
        <xdr:cNvSpPr/>
      </xdr:nvSpPr>
      <xdr:spPr>
        <a:xfrm>
          <a:off x="20330160" y="12024360"/>
          <a:ext cx="525780" cy="5867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101301</xdr:colOff>
      <xdr:row>89</xdr:row>
      <xdr:rowOff>229198</xdr:rowOff>
    </xdr:from>
    <xdr:to>
      <xdr:col>127</xdr:col>
      <xdr:colOff>116541</xdr:colOff>
      <xdr:row>92</xdr:row>
      <xdr:rowOff>11356</xdr:rowOff>
    </xdr:to>
    <xdr:sp macro="" textlink="">
      <xdr:nvSpPr>
        <xdr:cNvPr id="17" name="右矢印 16"/>
        <xdr:cNvSpPr/>
      </xdr:nvSpPr>
      <xdr:spPr>
        <a:xfrm>
          <a:off x="24386241" y="14623378"/>
          <a:ext cx="396240" cy="338418"/>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82475</xdr:colOff>
      <xdr:row>103</xdr:row>
      <xdr:rowOff>126999</xdr:rowOff>
    </xdr:from>
    <xdr:to>
      <xdr:col>127</xdr:col>
      <xdr:colOff>163755</xdr:colOff>
      <xdr:row>106</xdr:row>
      <xdr:rowOff>10159</xdr:rowOff>
    </xdr:to>
    <xdr:sp macro="" textlink="">
      <xdr:nvSpPr>
        <xdr:cNvPr id="18" name="右矢印 17"/>
        <xdr:cNvSpPr/>
      </xdr:nvSpPr>
      <xdr:spPr>
        <a:xfrm>
          <a:off x="24367415" y="17051019"/>
          <a:ext cx="462280" cy="3632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101600</xdr:colOff>
      <xdr:row>100</xdr:row>
      <xdr:rowOff>0</xdr:rowOff>
    </xdr:from>
    <xdr:to>
      <xdr:col>91</xdr:col>
      <xdr:colOff>81280</xdr:colOff>
      <xdr:row>102</xdr:row>
      <xdr:rowOff>60960</xdr:rowOff>
    </xdr:to>
    <xdr:sp macro="" textlink="">
      <xdr:nvSpPr>
        <xdr:cNvPr id="19" name="角丸四角形 18"/>
        <xdr:cNvSpPr/>
      </xdr:nvSpPr>
      <xdr:spPr>
        <a:xfrm>
          <a:off x="15433040" y="16443960"/>
          <a:ext cx="2456180" cy="3810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40640</xdr:colOff>
      <xdr:row>87</xdr:row>
      <xdr:rowOff>30480</xdr:rowOff>
    </xdr:from>
    <xdr:to>
      <xdr:col>99</xdr:col>
      <xdr:colOff>30480</xdr:colOff>
      <xdr:row>89</xdr:row>
      <xdr:rowOff>73451</xdr:rowOff>
    </xdr:to>
    <xdr:sp macro="" textlink="">
      <xdr:nvSpPr>
        <xdr:cNvPr id="20" name="角丸四角形 19"/>
        <xdr:cNvSpPr/>
      </xdr:nvSpPr>
      <xdr:spPr>
        <a:xfrm>
          <a:off x="15372080" y="14104620"/>
          <a:ext cx="3990340"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79</xdr:col>
      <xdr:colOff>81280</xdr:colOff>
      <xdr:row>56</xdr:row>
      <xdr:rowOff>101600</xdr:rowOff>
    </xdr:from>
    <xdr:to>
      <xdr:col>104</xdr:col>
      <xdr:colOff>109855</xdr:colOff>
      <xdr:row>58</xdr:row>
      <xdr:rowOff>144571</xdr:rowOff>
    </xdr:to>
    <xdr:sp macro="" textlink="">
      <xdr:nvSpPr>
        <xdr:cNvPr id="21" name="角丸四角形 20"/>
        <xdr:cNvSpPr/>
      </xdr:nvSpPr>
      <xdr:spPr>
        <a:xfrm>
          <a:off x="15603220" y="9062720"/>
          <a:ext cx="479107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(5)</a:t>
          </a:r>
          <a:r>
            <a:rPr kumimoji="1" lang="ja-JP" altLang="en-US" sz="1800" b="1">
              <a:solidFill>
                <a:sysClr val="windowText" lastClr="000000"/>
              </a:solidFill>
              <a:latin typeface="+mj-ea"/>
              <a:ea typeface="+mj-ea"/>
            </a:rPr>
            <a:t>自治体情報システムのクラウド化</a:t>
          </a:r>
        </a:p>
      </xdr:txBody>
    </xdr:sp>
    <xdr:clientData/>
  </xdr:twoCellAnchor>
  <xdr:twoCellAnchor>
    <xdr:from>
      <xdr:col>80</xdr:col>
      <xdr:colOff>93979</xdr:colOff>
      <xdr:row>29</xdr:row>
      <xdr:rowOff>147320</xdr:rowOff>
    </xdr:from>
    <xdr:to>
      <xdr:col>98</xdr:col>
      <xdr:colOff>78740</xdr:colOff>
      <xdr:row>32</xdr:row>
      <xdr:rowOff>30271</xdr:rowOff>
    </xdr:to>
    <xdr:sp macro="" textlink="">
      <xdr:nvSpPr>
        <xdr:cNvPr id="22" name="角丸四角形 21"/>
        <xdr:cNvSpPr/>
      </xdr:nvSpPr>
      <xdr:spPr>
        <a:xfrm>
          <a:off x="15806419" y="4787900"/>
          <a:ext cx="3413761"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109854</xdr:colOff>
      <xdr:row>56</xdr:row>
      <xdr:rowOff>93345</xdr:rowOff>
    </xdr:from>
    <xdr:to>
      <xdr:col>20</xdr:col>
      <xdr:colOff>161289</xdr:colOff>
      <xdr:row>58</xdr:row>
      <xdr:rowOff>136316</xdr:rowOff>
    </xdr:to>
    <xdr:sp macro="" textlink="">
      <xdr:nvSpPr>
        <xdr:cNvPr id="23" name="角丸四角形 22"/>
        <xdr:cNvSpPr/>
      </xdr:nvSpPr>
      <xdr:spPr>
        <a:xfrm>
          <a:off x="490854" y="9054465"/>
          <a:ext cx="3480435" cy="36301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3</xdr:col>
      <xdr:colOff>106680</xdr:colOff>
      <xdr:row>14</xdr:row>
      <xdr:rowOff>14968</xdr:rowOff>
    </xdr:from>
    <xdr:to>
      <xdr:col>20</xdr:col>
      <xdr:colOff>91440</xdr:colOff>
      <xdr:row>16</xdr:row>
      <xdr:rowOff>52224</xdr:rowOff>
    </xdr:to>
    <xdr:sp macro="" textlink="">
      <xdr:nvSpPr>
        <xdr:cNvPr id="24" name="角丸四角形 23"/>
        <xdr:cNvSpPr/>
      </xdr:nvSpPr>
      <xdr:spPr>
        <a:xfrm>
          <a:off x="678180" y="2255248"/>
          <a:ext cx="3223260" cy="357296"/>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46</xdr:col>
      <xdr:colOff>30480</xdr:colOff>
      <xdr:row>1</xdr:row>
      <xdr:rowOff>45720</xdr:rowOff>
    </xdr:from>
    <xdr:to>
      <xdr:col>106</xdr:col>
      <xdr:colOff>182880</xdr:colOff>
      <xdr:row>5</xdr:row>
      <xdr:rowOff>121920</xdr:rowOff>
    </xdr:to>
    <xdr:sp macro="" textlink="">
      <xdr:nvSpPr>
        <xdr:cNvPr id="25" name="角丸四角形 24"/>
        <xdr:cNvSpPr/>
      </xdr:nvSpPr>
      <xdr:spPr>
        <a:xfrm>
          <a:off x="9281160" y="205740"/>
          <a:ext cx="11567160" cy="716280"/>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地方行政サービス改革の取組状況等（平成</a:t>
          </a:r>
          <a:r>
            <a:rPr kumimoji="1" lang="en-US" altLang="ja-JP" sz="2800" b="1">
              <a:solidFill>
                <a:sysClr val="windowText" lastClr="000000"/>
              </a:solidFill>
            </a:rPr>
            <a:t>29</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24</xdr:row>
      <xdr:rowOff>121920</xdr:rowOff>
    </xdr:from>
    <xdr:to>
      <xdr:col>102</xdr:col>
      <xdr:colOff>137160</xdr:colOff>
      <xdr:row>26</xdr:row>
      <xdr:rowOff>91440</xdr:rowOff>
    </xdr:to>
    <xdr:sp macro="" textlink="">
      <xdr:nvSpPr>
        <xdr:cNvPr id="26" name="右矢印 25"/>
        <xdr:cNvSpPr/>
      </xdr:nvSpPr>
      <xdr:spPr>
        <a:xfrm>
          <a:off x="19583400" y="3962400"/>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101</xdr:col>
      <xdr:colOff>90843</xdr:colOff>
      <xdr:row>52</xdr:row>
      <xdr:rowOff>108175</xdr:rowOff>
    </xdr:from>
    <xdr:to>
      <xdr:col>103</xdr:col>
      <xdr:colOff>167043</xdr:colOff>
      <xdr:row>54</xdr:row>
      <xdr:rowOff>77695</xdr:rowOff>
    </xdr:to>
    <xdr:sp macro="" textlink="">
      <xdr:nvSpPr>
        <xdr:cNvPr id="27" name="右矢印 26"/>
        <xdr:cNvSpPr/>
      </xdr:nvSpPr>
      <xdr:spPr>
        <a:xfrm>
          <a:off x="19803783" y="8429215"/>
          <a:ext cx="457200" cy="2895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D31"/>
  <sheetViews>
    <sheetView tabSelected="1" view="pageBreakPreview" zoomScale="70" zoomScaleNormal="40" zoomScaleSheetLayoutView="70" workbookViewId="0">
      <pane ySplit="7" topLeftCell="A8" activePane="bottomLeft" state="frozen"/>
      <selection pane="bottomLeft" activeCell="GT17" sqref="GT17"/>
    </sheetView>
  </sheetViews>
  <sheetFormatPr defaultColWidth="8.88671875" defaultRowHeight="14.4" x14ac:dyDescent="0.2"/>
  <cols>
    <col min="1" max="1" width="7.6640625" style="3" customWidth="1"/>
    <col min="2" max="2" width="10.109375" style="3" customWidth="1"/>
    <col min="3" max="3" width="14.21875" style="3" customWidth="1"/>
    <col min="4" max="4" width="10.33203125" style="3" customWidth="1"/>
    <col min="5" max="5" width="10.44140625" style="69" customWidth="1"/>
    <col min="6" max="6" width="16.109375" style="3" customWidth="1"/>
    <col min="7" max="7" width="10.44140625" style="3" customWidth="1"/>
    <col min="8" max="8" width="6" style="69" customWidth="1"/>
    <col min="9" max="9" width="22.33203125" style="3" customWidth="1"/>
    <col min="10" max="10" width="12" style="3" customWidth="1"/>
    <col min="11" max="11" width="6" style="69" customWidth="1"/>
    <col min="12" max="12" width="28.6640625" style="3" customWidth="1"/>
    <col min="13" max="13" width="11.109375" style="3" customWidth="1"/>
    <col min="14" max="14" width="6" style="69" customWidth="1"/>
    <col min="15" max="15" width="28.6640625" style="3" customWidth="1"/>
    <col min="16" max="16" width="9.109375" style="3" customWidth="1"/>
    <col min="17" max="17" width="6" style="69" customWidth="1"/>
    <col min="18" max="18" width="28.6640625" style="3" customWidth="1"/>
    <col min="19" max="19" width="10.33203125" style="3" customWidth="1"/>
    <col min="20" max="20" width="6" style="69" customWidth="1"/>
    <col min="21" max="21" width="28.6640625" style="3" customWidth="1"/>
    <col min="22" max="22" width="10.44140625" style="3" customWidth="1"/>
    <col min="23" max="23" width="6" style="69" customWidth="1"/>
    <col min="24" max="24" width="29.44140625" style="3" customWidth="1"/>
    <col min="25" max="25" width="11.77734375" style="3" customWidth="1"/>
    <col min="26" max="26" width="6" style="69" customWidth="1"/>
    <col min="27" max="27" width="28.6640625" style="3" customWidth="1"/>
    <col min="28" max="28" width="10.44140625" style="3" customWidth="1"/>
    <col min="29" max="29" width="6" style="69" customWidth="1"/>
    <col min="30" max="30" width="28.6640625" style="3" customWidth="1"/>
    <col min="31" max="31" width="10.33203125" style="3" customWidth="1"/>
    <col min="32" max="32" width="6" style="69" customWidth="1"/>
    <col min="33" max="33" width="28.6640625" style="3" customWidth="1"/>
    <col min="34" max="34" width="9.33203125" style="3" customWidth="1"/>
    <col min="35" max="35" width="6" style="69" customWidth="1"/>
    <col min="36" max="36" width="28.6640625" style="3" customWidth="1"/>
    <col min="37" max="37" width="10.109375" style="3" customWidth="1"/>
    <col min="38" max="38" width="6" style="69" customWidth="1"/>
    <col min="39" max="39" width="28.6640625" style="3" customWidth="1"/>
    <col min="40" max="40" width="12.6640625" style="3" customWidth="1"/>
    <col min="41" max="41" width="5.88671875" style="69" customWidth="1"/>
    <col min="42" max="42" width="28.6640625" style="3" customWidth="1"/>
    <col min="43" max="43" width="9.88671875" style="3" customWidth="1"/>
    <col min="44" max="44" width="5.88671875" style="69" customWidth="1"/>
    <col min="45" max="45" width="28.6640625" style="3" customWidth="1"/>
    <col min="46" max="46" width="10.88671875" style="3" customWidth="1"/>
    <col min="47" max="47" width="6" style="69" customWidth="1"/>
    <col min="48" max="48" width="28.6640625" style="3" customWidth="1"/>
    <col min="49" max="49" width="10" style="3" customWidth="1"/>
    <col min="50" max="50" width="6" style="69" customWidth="1"/>
    <col min="51" max="51" width="28.6640625" style="3" customWidth="1"/>
    <col min="52" max="52" width="11.44140625" style="3" customWidth="1"/>
    <col min="53" max="53" width="6" style="69" customWidth="1"/>
    <col min="54" max="54" width="28.6640625" style="3" customWidth="1"/>
    <col min="55" max="56" width="8.77734375" style="3" customWidth="1"/>
    <col min="57" max="57" width="10.44140625" style="72" customWidth="1"/>
    <col min="58" max="58" width="29.44140625" style="3" customWidth="1"/>
    <col min="59" max="59" width="9" style="3" customWidth="1"/>
    <col min="60" max="60" width="27.88671875" style="3" customWidth="1"/>
    <col min="61" max="62" width="8.77734375" style="3" customWidth="1"/>
    <col min="63" max="63" width="9.21875" style="72" customWidth="1"/>
    <col min="64" max="64" width="29.33203125" style="3" customWidth="1"/>
    <col min="65" max="65" width="8" style="3" customWidth="1"/>
    <col min="66" max="66" width="27.88671875" style="3" customWidth="1"/>
    <col min="67" max="68" width="8.77734375" style="3" customWidth="1"/>
    <col min="69" max="69" width="9.21875" style="72" customWidth="1"/>
    <col min="70" max="70" width="27.6640625" style="3" customWidth="1"/>
    <col min="71" max="71" width="8.77734375" style="3" customWidth="1"/>
    <col min="72" max="72" width="27.88671875" style="3" customWidth="1"/>
    <col min="73" max="74" width="8.77734375" style="3" customWidth="1"/>
    <col min="75" max="75" width="9.21875" style="68" customWidth="1"/>
    <col min="76" max="76" width="27.6640625" style="3" customWidth="1"/>
    <col min="77" max="77" width="8.77734375" style="3" customWidth="1"/>
    <col min="78" max="78" width="27.88671875" style="3" customWidth="1"/>
    <col min="79" max="80" width="8.77734375" style="3" customWidth="1"/>
    <col min="81" max="81" width="9" style="72" customWidth="1"/>
    <col min="82" max="82" width="27.77734375" style="3" customWidth="1"/>
    <col min="83" max="83" width="8.77734375" style="3" customWidth="1"/>
    <col min="84" max="84" width="27.88671875" style="3" customWidth="1"/>
    <col min="85" max="86" width="8.77734375" style="3" customWidth="1"/>
    <col min="87" max="87" width="9.21875" style="74" customWidth="1"/>
    <col min="88" max="88" width="27" style="3" customWidth="1"/>
    <col min="89" max="89" width="8.77734375" style="3" customWidth="1"/>
    <col min="90" max="90" width="27.88671875" style="3" customWidth="1"/>
    <col min="91" max="92" width="8.77734375" style="3" customWidth="1"/>
    <col min="93" max="93" width="9" style="72" customWidth="1"/>
    <col min="94" max="94" width="27.44140625" style="3" customWidth="1"/>
    <col min="95" max="95" width="8.77734375" style="3" customWidth="1"/>
    <col min="96" max="96" width="27.88671875" style="3" customWidth="1"/>
    <col min="97" max="98" width="8.77734375" style="3" customWidth="1"/>
    <col min="99" max="99" width="9.21875" style="72" customWidth="1"/>
    <col min="100" max="100" width="27.77734375" style="3" customWidth="1"/>
    <col min="101" max="101" width="8.77734375" style="3" customWidth="1"/>
    <col min="102" max="102" width="27.88671875" style="3" customWidth="1"/>
    <col min="103" max="104" width="8.77734375" style="3" customWidth="1"/>
    <col min="105" max="105" width="9" style="72" customWidth="1"/>
    <col min="106" max="106" width="27.44140625" style="3" customWidth="1"/>
    <col min="107" max="107" width="8.77734375" style="3" customWidth="1"/>
    <col min="108" max="108" width="27.88671875" style="3" customWidth="1"/>
    <col min="109" max="110" width="8.77734375" style="3" customWidth="1"/>
    <col min="111" max="111" width="9.21875" style="72" customWidth="1"/>
    <col min="112" max="112" width="27.44140625" style="3" customWidth="1"/>
    <col min="113" max="113" width="8.88671875" style="3" customWidth="1"/>
    <col min="114" max="114" width="21" style="3" customWidth="1"/>
    <col min="115" max="116" width="8.77734375" style="3" customWidth="1"/>
    <col min="117" max="117" width="9" style="72" customWidth="1"/>
    <col min="118" max="118" width="27.44140625" style="3" customWidth="1"/>
    <col min="119" max="119" width="8.77734375" style="3" customWidth="1"/>
    <col min="120" max="120" width="27.88671875" style="3" customWidth="1"/>
    <col min="121" max="121" width="8.77734375" style="3" customWidth="1"/>
    <col min="122" max="122" width="9.33203125" style="3" customWidth="1"/>
    <col min="123" max="123" width="9.21875" style="72" customWidth="1"/>
    <col min="124" max="124" width="27.44140625" style="3" customWidth="1"/>
    <col min="125" max="125" width="8.77734375" style="3" customWidth="1"/>
    <col min="126" max="126" width="27.88671875" style="3" customWidth="1"/>
    <col min="127" max="128" width="8.77734375" style="3" customWidth="1"/>
    <col min="129" max="129" width="9.21875" style="72" customWidth="1"/>
    <col min="130" max="130" width="27.44140625" style="3" customWidth="1"/>
    <col min="131" max="131" width="8.77734375" style="3" customWidth="1"/>
    <col min="132" max="132" width="27.88671875" style="3" customWidth="1"/>
    <col min="133" max="134" width="8.77734375" style="3" customWidth="1"/>
    <col min="135" max="135" width="9.44140625" style="72" customWidth="1"/>
    <col min="136" max="136" width="30.109375" style="3" customWidth="1"/>
    <col min="137" max="137" width="8.88671875" style="3" customWidth="1"/>
    <col min="138" max="138" width="28.109375" style="3" customWidth="1"/>
    <col min="139" max="140" width="8.77734375" style="3" customWidth="1"/>
    <col min="141" max="141" width="9" style="72" customWidth="1"/>
    <col min="142" max="142" width="27.21875" style="3" customWidth="1"/>
    <col min="143" max="143" width="8.77734375" style="3" customWidth="1"/>
    <col min="144" max="144" width="27.88671875" style="3" customWidth="1"/>
    <col min="145" max="146" width="8.77734375" style="3" customWidth="1"/>
    <col min="147" max="147" width="9.21875" style="72" customWidth="1"/>
    <col min="148" max="148" width="27.44140625" style="3" customWidth="1"/>
    <col min="149" max="149" width="8.77734375" style="3" customWidth="1"/>
    <col min="150" max="150" width="27.88671875" style="3" customWidth="1"/>
    <col min="151" max="151" width="9" style="3" customWidth="1"/>
    <col min="152" max="152" width="8.77734375" style="3" customWidth="1"/>
    <col min="153" max="153" width="9.21875" style="72" customWidth="1"/>
    <col min="154" max="154" width="27.109375" style="3" customWidth="1"/>
    <col min="155" max="155" width="8.77734375" style="3" customWidth="1"/>
    <col min="156" max="156" width="27.6640625" style="3" customWidth="1"/>
    <col min="157" max="158" width="8.77734375" style="3" customWidth="1"/>
    <col min="159" max="159" width="9" style="72" customWidth="1"/>
    <col min="160" max="160" width="27.44140625" style="3" customWidth="1"/>
    <col min="161" max="161" width="8.77734375" style="3" customWidth="1"/>
    <col min="162" max="162" width="27.88671875" style="3" customWidth="1"/>
    <col min="163" max="164" width="8.77734375" style="3" customWidth="1"/>
    <col min="165" max="165" width="9" style="72" customWidth="1"/>
    <col min="166" max="166" width="27.6640625" style="3" customWidth="1"/>
    <col min="167" max="167" width="8.6640625" style="3" customWidth="1"/>
    <col min="168" max="168" width="27.88671875" style="3" customWidth="1"/>
    <col min="169" max="170" width="8.77734375" style="3" customWidth="1"/>
    <col min="171" max="171" width="9" style="68" customWidth="1"/>
    <col min="172" max="172" width="27.6640625" style="3" customWidth="1"/>
    <col min="173" max="173" width="8.6640625" style="3" customWidth="1"/>
    <col min="174" max="174" width="27.88671875" style="3" customWidth="1"/>
    <col min="175" max="176" width="8.77734375" style="3" customWidth="1"/>
    <col min="177" max="177" width="9.21875" style="72" customWidth="1"/>
    <col min="178" max="178" width="26.88671875" style="3" customWidth="1"/>
    <col min="179" max="179" width="8.6640625" style="3" customWidth="1"/>
    <col min="180" max="180" width="27.88671875" style="3" customWidth="1"/>
    <col min="181" max="182" width="8.77734375" style="3" customWidth="1"/>
    <col min="183" max="183" width="9" style="72" customWidth="1"/>
    <col min="184" max="184" width="27.33203125" style="3" customWidth="1"/>
    <col min="185" max="185" width="8.6640625" style="3" customWidth="1"/>
    <col min="186" max="186" width="27.88671875" style="3" customWidth="1"/>
    <col min="187" max="188" width="8.77734375" style="3" customWidth="1"/>
    <col min="189" max="189" width="9" style="72" customWidth="1"/>
    <col min="190" max="190" width="27.21875" style="3" customWidth="1"/>
    <col min="191" max="191" width="8.6640625" style="3" customWidth="1"/>
    <col min="192" max="192" width="27.88671875" style="3" customWidth="1"/>
    <col min="193" max="193" width="15.88671875" style="3" customWidth="1"/>
    <col min="194" max="194" width="19.88671875" style="3" customWidth="1"/>
    <col min="195" max="195" width="19" style="76" customWidth="1"/>
    <col min="196" max="197" width="15.6640625" style="76" customWidth="1"/>
    <col min="198" max="198" width="17" style="3" customWidth="1"/>
    <col min="199" max="199" width="17.44140625" style="3" customWidth="1"/>
    <col min="200" max="200" width="10.77734375" style="3" customWidth="1"/>
    <col min="201" max="201" width="8.33203125" style="3" customWidth="1"/>
    <col min="202" max="203" width="10.88671875" style="3" customWidth="1"/>
    <col min="204" max="204" width="76" style="3" customWidth="1"/>
    <col min="205" max="207" width="5.88671875" style="3" customWidth="1"/>
    <col min="208" max="208" width="6.88671875" style="3" customWidth="1"/>
    <col min="209" max="209" width="12.21875" style="3" customWidth="1"/>
    <col min="210" max="210" width="13.21875" style="3" customWidth="1"/>
    <col min="211" max="211" width="13.109375" style="3" customWidth="1"/>
    <col min="212" max="213" width="24.21875" style="3" customWidth="1"/>
    <col min="214" max="214" width="14.6640625" style="3" customWidth="1"/>
    <col min="215" max="216" width="24.21875" style="3" customWidth="1"/>
    <col min="217" max="217" width="12.21875" style="3" customWidth="1"/>
    <col min="218" max="218" width="56.6640625" style="70" customWidth="1"/>
    <col min="219" max="219" width="15.109375" style="3" customWidth="1"/>
    <col min="220" max="220" width="66.109375" style="70" customWidth="1"/>
    <col min="221" max="221" width="14.6640625" style="3" customWidth="1"/>
    <col min="222" max="222" width="15.33203125" style="3" customWidth="1"/>
    <col min="223" max="223" width="14.6640625" style="3" customWidth="1"/>
    <col min="224" max="224" width="15.33203125" style="3" customWidth="1"/>
    <col min="225" max="225" width="7.109375" style="3" customWidth="1"/>
    <col min="226" max="226" width="15.88671875" style="3" customWidth="1"/>
    <col min="227" max="227" width="8.88671875" style="3"/>
    <col min="228" max="228" width="10.77734375" style="129" customWidth="1"/>
    <col min="229" max="238" width="18" style="3" bestFit="1" customWidth="1"/>
    <col min="239" max="16384" width="8.88671875" style="3"/>
  </cols>
  <sheetData>
    <row r="1" spans="1:238" ht="18.600000000000001" customHeight="1" thickBot="1" x14ac:dyDescent="0.25">
      <c r="A1" s="364" t="s">
        <v>4</v>
      </c>
      <c r="B1" s="364" t="s">
        <v>7</v>
      </c>
      <c r="C1" s="364" t="s">
        <v>52</v>
      </c>
      <c r="D1" s="407" t="s">
        <v>35</v>
      </c>
      <c r="E1" s="408"/>
      <c r="F1" s="408"/>
      <c r="G1" s="408"/>
      <c r="H1" s="408"/>
      <c r="I1" s="408"/>
      <c r="J1" s="408"/>
      <c r="K1" s="408"/>
      <c r="L1" s="408"/>
      <c r="M1" s="408"/>
      <c r="N1" s="408"/>
      <c r="O1" s="408"/>
      <c r="P1" s="408"/>
      <c r="Q1" s="408"/>
      <c r="R1" s="408"/>
      <c r="S1" s="408"/>
      <c r="T1" s="408"/>
      <c r="U1" s="408"/>
      <c r="V1" s="408"/>
      <c r="W1" s="408"/>
      <c r="X1" s="408"/>
      <c r="Y1" s="408"/>
      <c r="Z1" s="408"/>
      <c r="AA1" s="408"/>
      <c r="AB1" s="408"/>
      <c r="AC1" s="408"/>
      <c r="AD1" s="408"/>
      <c r="AE1" s="408"/>
      <c r="AF1" s="408"/>
      <c r="AG1" s="408"/>
      <c r="AH1" s="408"/>
      <c r="AI1" s="408"/>
      <c r="AJ1" s="408"/>
      <c r="AK1" s="408"/>
      <c r="AL1" s="408"/>
      <c r="AM1" s="408"/>
      <c r="AN1" s="408"/>
      <c r="AO1" s="408"/>
      <c r="AP1" s="408"/>
      <c r="AQ1" s="408"/>
      <c r="AR1" s="408"/>
      <c r="AS1" s="408"/>
      <c r="AT1" s="408"/>
      <c r="AU1" s="408"/>
      <c r="AV1" s="408"/>
      <c r="AW1" s="408"/>
      <c r="AX1" s="408"/>
      <c r="AY1" s="408"/>
      <c r="AZ1" s="408"/>
      <c r="BA1" s="408"/>
      <c r="BB1" s="409"/>
      <c r="BC1" s="386" t="s">
        <v>73</v>
      </c>
      <c r="BD1" s="386"/>
      <c r="BE1" s="386"/>
      <c r="BF1" s="386"/>
      <c r="BG1" s="386"/>
      <c r="BH1" s="386"/>
      <c r="BI1" s="386"/>
      <c r="BJ1" s="386"/>
      <c r="BK1" s="386"/>
      <c r="BL1" s="386"/>
      <c r="BM1" s="386"/>
      <c r="BN1" s="386"/>
      <c r="BO1" s="386"/>
      <c r="BP1" s="386"/>
      <c r="BQ1" s="386"/>
      <c r="BR1" s="386"/>
      <c r="BS1" s="386"/>
      <c r="BT1" s="386"/>
      <c r="BU1" s="386"/>
      <c r="BV1" s="386"/>
      <c r="BW1" s="386"/>
      <c r="BX1" s="386"/>
      <c r="BY1" s="386"/>
      <c r="BZ1" s="386"/>
      <c r="CA1" s="386"/>
      <c r="CB1" s="386"/>
      <c r="CC1" s="386"/>
      <c r="CD1" s="386"/>
      <c r="CE1" s="386"/>
      <c r="CF1" s="386"/>
      <c r="CG1" s="386"/>
      <c r="CH1" s="386"/>
      <c r="CI1" s="386"/>
      <c r="CJ1" s="386"/>
      <c r="CK1" s="386"/>
      <c r="CL1" s="386"/>
      <c r="CM1" s="386"/>
      <c r="CN1" s="386"/>
      <c r="CO1" s="386"/>
      <c r="CP1" s="386"/>
      <c r="CQ1" s="386"/>
      <c r="CR1" s="386"/>
      <c r="CS1" s="386"/>
      <c r="CT1" s="386"/>
      <c r="CU1" s="386"/>
      <c r="CV1" s="386"/>
      <c r="CW1" s="386"/>
      <c r="CX1" s="386"/>
      <c r="CY1" s="386"/>
      <c r="CZ1" s="386"/>
      <c r="DA1" s="386"/>
      <c r="DB1" s="386"/>
      <c r="DC1" s="386"/>
      <c r="DD1" s="386"/>
      <c r="DE1" s="386"/>
      <c r="DF1" s="386"/>
      <c r="DG1" s="386"/>
      <c r="DH1" s="386"/>
      <c r="DI1" s="386"/>
      <c r="DJ1" s="386"/>
      <c r="DK1" s="386"/>
      <c r="DL1" s="386"/>
      <c r="DM1" s="386"/>
      <c r="DN1" s="386"/>
      <c r="DO1" s="386"/>
      <c r="DP1" s="386"/>
      <c r="DQ1" s="386"/>
      <c r="DR1" s="386"/>
      <c r="DS1" s="386"/>
      <c r="DT1" s="386"/>
      <c r="DU1" s="386"/>
      <c r="DV1" s="386"/>
      <c r="DW1" s="386"/>
      <c r="DX1" s="386"/>
      <c r="DY1" s="386"/>
      <c r="DZ1" s="386"/>
      <c r="EA1" s="386"/>
      <c r="EB1" s="386"/>
      <c r="EC1" s="386"/>
      <c r="ED1" s="386"/>
      <c r="EE1" s="386"/>
      <c r="EF1" s="386"/>
      <c r="EG1" s="386"/>
      <c r="EH1" s="386"/>
      <c r="EI1" s="386"/>
      <c r="EJ1" s="386"/>
      <c r="EK1" s="386"/>
      <c r="EL1" s="386"/>
      <c r="EM1" s="386"/>
      <c r="EN1" s="386"/>
      <c r="EO1" s="386"/>
      <c r="EP1" s="386"/>
      <c r="EQ1" s="386"/>
      <c r="ER1" s="386"/>
      <c r="ES1" s="386"/>
      <c r="ET1" s="386"/>
      <c r="EU1" s="386"/>
      <c r="EV1" s="386"/>
      <c r="EW1" s="386"/>
      <c r="EX1" s="386"/>
      <c r="EY1" s="386"/>
      <c r="EZ1" s="386"/>
      <c r="FA1" s="386"/>
      <c r="FB1" s="386"/>
      <c r="FC1" s="386"/>
      <c r="FD1" s="386"/>
      <c r="FE1" s="386"/>
      <c r="FF1" s="386"/>
      <c r="FG1" s="386"/>
      <c r="FH1" s="386"/>
      <c r="FI1" s="386"/>
      <c r="FJ1" s="386"/>
      <c r="FK1" s="386"/>
      <c r="FL1" s="386"/>
      <c r="FM1" s="386"/>
      <c r="FN1" s="386"/>
      <c r="FO1" s="386"/>
      <c r="FP1" s="386"/>
      <c r="FQ1" s="386"/>
      <c r="FR1" s="386"/>
      <c r="FS1" s="386"/>
      <c r="FT1" s="386"/>
      <c r="FU1" s="386"/>
      <c r="FV1" s="386"/>
      <c r="FW1" s="386"/>
      <c r="FX1" s="386"/>
      <c r="FY1" s="386"/>
      <c r="FZ1" s="386"/>
      <c r="GA1" s="386"/>
      <c r="GB1" s="386"/>
      <c r="GC1" s="386"/>
      <c r="GD1" s="386"/>
      <c r="GE1" s="386"/>
      <c r="GF1" s="386"/>
      <c r="GG1" s="386"/>
      <c r="GH1" s="386"/>
      <c r="GI1" s="386"/>
      <c r="GJ1" s="386"/>
      <c r="GK1" s="388" t="s">
        <v>78</v>
      </c>
      <c r="GL1" s="388"/>
      <c r="GM1" s="388"/>
      <c r="GN1" s="388"/>
      <c r="GO1" s="388"/>
      <c r="GP1" s="363" t="s">
        <v>74</v>
      </c>
      <c r="GQ1" s="363"/>
      <c r="GR1" s="363"/>
      <c r="GS1" s="363"/>
      <c r="GT1" s="363"/>
      <c r="GU1" s="363"/>
      <c r="GV1" s="363"/>
      <c r="GW1" s="363"/>
      <c r="GX1" s="363"/>
      <c r="GY1" s="363"/>
      <c r="GZ1" s="363"/>
      <c r="HA1" s="363"/>
      <c r="HB1" s="363"/>
      <c r="HC1" s="386" t="s">
        <v>150</v>
      </c>
      <c r="HD1" s="386"/>
      <c r="HE1" s="386"/>
      <c r="HF1" s="386"/>
      <c r="HG1" s="386"/>
      <c r="HH1" s="386"/>
      <c r="HI1" s="386"/>
      <c r="HJ1" s="386"/>
      <c r="HK1" s="386"/>
      <c r="HL1" s="386"/>
      <c r="HM1" s="396" t="s">
        <v>173</v>
      </c>
      <c r="HN1" s="397"/>
      <c r="HO1" s="397"/>
      <c r="HP1" s="396" t="s">
        <v>174</v>
      </c>
      <c r="HQ1" s="397"/>
      <c r="HR1" s="397"/>
    </row>
    <row r="2" spans="1:238" ht="21.6" customHeight="1" x14ac:dyDescent="0.2">
      <c r="A2" s="364"/>
      <c r="B2" s="364"/>
      <c r="C2" s="364"/>
      <c r="D2" s="365" t="s">
        <v>18</v>
      </c>
      <c r="E2" s="366"/>
      <c r="F2" s="367"/>
      <c r="G2" s="365" t="s">
        <v>58</v>
      </c>
      <c r="H2" s="366"/>
      <c r="I2" s="367"/>
      <c r="J2" s="365" t="s">
        <v>59</v>
      </c>
      <c r="K2" s="366"/>
      <c r="L2" s="367"/>
      <c r="M2" s="365" t="s">
        <v>20</v>
      </c>
      <c r="N2" s="366"/>
      <c r="O2" s="367"/>
      <c r="P2" s="365" t="s">
        <v>21</v>
      </c>
      <c r="Q2" s="366"/>
      <c r="R2" s="367"/>
      <c r="S2" s="371" t="s">
        <v>169</v>
      </c>
      <c r="T2" s="372"/>
      <c r="U2" s="373"/>
      <c r="V2" s="371" t="s">
        <v>170</v>
      </c>
      <c r="W2" s="372"/>
      <c r="X2" s="373"/>
      <c r="Y2" s="365" t="s">
        <v>22</v>
      </c>
      <c r="Z2" s="366"/>
      <c r="AA2" s="367"/>
      <c r="AB2" s="371" t="s">
        <v>158</v>
      </c>
      <c r="AC2" s="372"/>
      <c r="AD2" s="373"/>
      <c r="AE2" s="365" t="s">
        <v>23</v>
      </c>
      <c r="AF2" s="366"/>
      <c r="AG2" s="367"/>
      <c r="AH2" s="365" t="s">
        <v>24</v>
      </c>
      <c r="AI2" s="366"/>
      <c r="AJ2" s="367"/>
      <c r="AK2" s="365" t="s">
        <v>25</v>
      </c>
      <c r="AL2" s="366"/>
      <c r="AM2" s="367"/>
      <c r="AN2" s="371" t="s">
        <v>29</v>
      </c>
      <c r="AO2" s="372"/>
      <c r="AP2" s="373"/>
      <c r="AQ2" s="371" t="s">
        <v>30</v>
      </c>
      <c r="AR2" s="372"/>
      <c r="AS2" s="373"/>
      <c r="AT2" s="365" t="s">
        <v>26</v>
      </c>
      <c r="AU2" s="366"/>
      <c r="AV2" s="367"/>
      <c r="AW2" s="365" t="s">
        <v>27</v>
      </c>
      <c r="AX2" s="366"/>
      <c r="AY2" s="367"/>
      <c r="AZ2" s="365" t="s">
        <v>28</v>
      </c>
      <c r="BA2" s="366"/>
      <c r="BB2" s="367"/>
      <c r="BC2" s="377" t="s">
        <v>39</v>
      </c>
      <c r="BD2" s="377"/>
      <c r="BE2" s="377"/>
      <c r="BF2" s="377"/>
      <c r="BG2" s="377"/>
      <c r="BH2" s="377"/>
      <c r="BI2" s="377" t="s">
        <v>40</v>
      </c>
      <c r="BJ2" s="377"/>
      <c r="BK2" s="377"/>
      <c r="BL2" s="377"/>
      <c r="BM2" s="377"/>
      <c r="BN2" s="377"/>
      <c r="BO2" s="377" t="s">
        <v>80</v>
      </c>
      <c r="BP2" s="377"/>
      <c r="BQ2" s="377"/>
      <c r="BR2" s="377"/>
      <c r="BS2" s="377"/>
      <c r="BT2" s="377"/>
      <c r="BU2" s="377" t="s">
        <v>60</v>
      </c>
      <c r="BV2" s="377"/>
      <c r="BW2" s="377"/>
      <c r="BX2" s="377"/>
      <c r="BY2" s="377"/>
      <c r="BZ2" s="377"/>
      <c r="CA2" s="377" t="s">
        <v>41</v>
      </c>
      <c r="CB2" s="377"/>
      <c r="CC2" s="377"/>
      <c r="CD2" s="377"/>
      <c r="CE2" s="377"/>
      <c r="CF2" s="377"/>
      <c r="CG2" s="377" t="s">
        <v>42</v>
      </c>
      <c r="CH2" s="377"/>
      <c r="CI2" s="377"/>
      <c r="CJ2" s="377"/>
      <c r="CK2" s="377"/>
      <c r="CL2" s="377"/>
      <c r="CM2" s="377" t="s">
        <v>43</v>
      </c>
      <c r="CN2" s="377"/>
      <c r="CO2" s="377"/>
      <c r="CP2" s="377"/>
      <c r="CQ2" s="377"/>
      <c r="CR2" s="377"/>
      <c r="CS2" s="377" t="s">
        <v>61</v>
      </c>
      <c r="CT2" s="377"/>
      <c r="CU2" s="377"/>
      <c r="CV2" s="377"/>
      <c r="CW2" s="377"/>
      <c r="CX2" s="377"/>
      <c r="CY2" s="377" t="s">
        <v>62</v>
      </c>
      <c r="CZ2" s="377"/>
      <c r="DA2" s="377"/>
      <c r="DB2" s="377"/>
      <c r="DC2" s="377"/>
      <c r="DD2" s="377"/>
      <c r="DE2" s="377" t="s">
        <v>63</v>
      </c>
      <c r="DF2" s="377"/>
      <c r="DG2" s="377"/>
      <c r="DH2" s="377"/>
      <c r="DI2" s="377"/>
      <c r="DJ2" s="377"/>
      <c r="DK2" s="377" t="s">
        <v>44</v>
      </c>
      <c r="DL2" s="377"/>
      <c r="DM2" s="377"/>
      <c r="DN2" s="377"/>
      <c r="DO2" s="377"/>
      <c r="DP2" s="377"/>
      <c r="DQ2" s="395" t="s">
        <v>45</v>
      </c>
      <c r="DR2" s="395"/>
      <c r="DS2" s="395"/>
      <c r="DT2" s="395"/>
      <c r="DU2" s="395"/>
      <c r="DV2" s="395"/>
      <c r="DW2" s="377" t="s">
        <v>64</v>
      </c>
      <c r="DX2" s="377"/>
      <c r="DY2" s="377"/>
      <c r="DZ2" s="377"/>
      <c r="EA2" s="377"/>
      <c r="EB2" s="377"/>
      <c r="EC2" s="377" t="s">
        <v>46</v>
      </c>
      <c r="ED2" s="377"/>
      <c r="EE2" s="377"/>
      <c r="EF2" s="377"/>
      <c r="EG2" s="377"/>
      <c r="EH2" s="377"/>
      <c r="EI2" s="377" t="s">
        <v>47</v>
      </c>
      <c r="EJ2" s="377"/>
      <c r="EK2" s="377"/>
      <c r="EL2" s="377"/>
      <c r="EM2" s="377"/>
      <c r="EN2" s="377"/>
      <c r="EO2" s="377" t="s">
        <v>48</v>
      </c>
      <c r="EP2" s="377"/>
      <c r="EQ2" s="377"/>
      <c r="ER2" s="377"/>
      <c r="ES2" s="377"/>
      <c r="ET2" s="377"/>
      <c r="EU2" s="377" t="s">
        <v>49</v>
      </c>
      <c r="EV2" s="377"/>
      <c r="EW2" s="377"/>
      <c r="EX2" s="377"/>
      <c r="EY2" s="377"/>
      <c r="EZ2" s="377"/>
      <c r="FA2" s="377" t="s">
        <v>65</v>
      </c>
      <c r="FB2" s="377"/>
      <c r="FC2" s="377"/>
      <c r="FD2" s="377"/>
      <c r="FE2" s="377"/>
      <c r="FF2" s="377"/>
      <c r="FG2" s="377" t="s">
        <v>50</v>
      </c>
      <c r="FH2" s="377"/>
      <c r="FI2" s="377"/>
      <c r="FJ2" s="377"/>
      <c r="FK2" s="377"/>
      <c r="FL2" s="377"/>
      <c r="FM2" s="377" t="s">
        <v>69</v>
      </c>
      <c r="FN2" s="377"/>
      <c r="FO2" s="377"/>
      <c r="FP2" s="377"/>
      <c r="FQ2" s="377"/>
      <c r="FR2" s="377"/>
      <c r="FS2" s="377" t="s">
        <v>70</v>
      </c>
      <c r="FT2" s="377"/>
      <c r="FU2" s="377"/>
      <c r="FV2" s="377"/>
      <c r="FW2" s="377"/>
      <c r="FX2" s="377"/>
      <c r="FY2" s="377" t="s">
        <v>71</v>
      </c>
      <c r="FZ2" s="377"/>
      <c r="GA2" s="377"/>
      <c r="GB2" s="377"/>
      <c r="GC2" s="377"/>
      <c r="GD2" s="377"/>
      <c r="GE2" s="394" t="s">
        <v>72</v>
      </c>
      <c r="GF2" s="394"/>
      <c r="GG2" s="394"/>
      <c r="GH2" s="394"/>
      <c r="GI2" s="394"/>
      <c r="GJ2" s="394"/>
      <c r="GK2" s="364" t="s">
        <v>155</v>
      </c>
      <c r="GL2" s="364" t="s">
        <v>157</v>
      </c>
      <c r="GM2" s="389" t="s">
        <v>156</v>
      </c>
      <c r="GN2" s="392" t="s">
        <v>153</v>
      </c>
      <c r="GO2" s="392" t="s">
        <v>161</v>
      </c>
      <c r="GP2" s="387" t="s">
        <v>75</v>
      </c>
      <c r="GQ2" s="387" t="s">
        <v>31</v>
      </c>
      <c r="GR2" s="364" t="s">
        <v>38</v>
      </c>
      <c r="GS2" s="364"/>
      <c r="GT2" s="364"/>
      <c r="GU2" s="364"/>
      <c r="GV2" s="364"/>
      <c r="GW2" s="364" t="s">
        <v>37</v>
      </c>
      <c r="GX2" s="364"/>
      <c r="GY2" s="364"/>
      <c r="GZ2" s="364"/>
      <c r="HA2" s="382" t="s">
        <v>153</v>
      </c>
      <c r="HB2" s="382" t="s">
        <v>162</v>
      </c>
      <c r="HC2" s="387" t="s">
        <v>13</v>
      </c>
      <c r="HD2" s="387"/>
      <c r="HE2" s="387"/>
      <c r="HF2" s="387" t="s">
        <v>10</v>
      </c>
      <c r="HG2" s="387"/>
      <c r="HH2" s="387"/>
      <c r="HI2" s="387" t="s">
        <v>11</v>
      </c>
      <c r="HJ2" s="387"/>
      <c r="HK2" s="387" t="s">
        <v>12</v>
      </c>
      <c r="HL2" s="387"/>
      <c r="HM2" s="398" t="s">
        <v>175</v>
      </c>
      <c r="HN2" s="399"/>
      <c r="HO2" s="399"/>
      <c r="HP2" s="398" t="s">
        <v>176</v>
      </c>
      <c r="HQ2" s="399"/>
      <c r="HR2" s="399"/>
      <c r="HU2" s="359" t="s">
        <v>245</v>
      </c>
      <c r="HV2" s="359"/>
      <c r="HW2" s="359"/>
      <c r="HX2" s="359"/>
      <c r="HY2" s="359"/>
      <c r="HZ2" s="359" t="s">
        <v>246</v>
      </c>
      <c r="IA2" s="359"/>
      <c r="IB2" s="359"/>
      <c r="IC2" s="359"/>
      <c r="ID2" s="359"/>
    </row>
    <row r="3" spans="1:238" ht="9" customHeight="1" x14ac:dyDescent="0.2">
      <c r="A3" s="364"/>
      <c r="B3" s="364"/>
      <c r="C3" s="364"/>
      <c r="D3" s="368"/>
      <c r="E3" s="369"/>
      <c r="F3" s="370"/>
      <c r="G3" s="368"/>
      <c r="H3" s="369"/>
      <c r="I3" s="370"/>
      <c r="J3" s="368"/>
      <c r="K3" s="369"/>
      <c r="L3" s="370"/>
      <c r="M3" s="368"/>
      <c r="N3" s="369"/>
      <c r="O3" s="370"/>
      <c r="P3" s="368"/>
      <c r="Q3" s="369"/>
      <c r="R3" s="370"/>
      <c r="S3" s="374"/>
      <c r="T3" s="375"/>
      <c r="U3" s="376"/>
      <c r="V3" s="374"/>
      <c r="W3" s="375"/>
      <c r="X3" s="376"/>
      <c r="Y3" s="368"/>
      <c r="Z3" s="369"/>
      <c r="AA3" s="370"/>
      <c r="AB3" s="374"/>
      <c r="AC3" s="375"/>
      <c r="AD3" s="376"/>
      <c r="AE3" s="368"/>
      <c r="AF3" s="369"/>
      <c r="AG3" s="370"/>
      <c r="AH3" s="368"/>
      <c r="AI3" s="369"/>
      <c r="AJ3" s="370"/>
      <c r="AK3" s="368"/>
      <c r="AL3" s="369"/>
      <c r="AM3" s="370"/>
      <c r="AN3" s="374"/>
      <c r="AO3" s="375"/>
      <c r="AP3" s="376"/>
      <c r="AQ3" s="374"/>
      <c r="AR3" s="375"/>
      <c r="AS3" s="376"/>
      <c r="AT3" s="368"/>
      <c r="AU3" s="369"/>
      <c r="AV3" s="370"/>
      <c r="AW3" s="368"/>
      <c r="AX3" s="369"/>
      <c r="AY3" s="370"/>
      <c r="AZ3" s="368"/>
      <c r="BA3" s="369"/>
      <c r="BB3" s="370"/>
      <c r="BC3" s="377"/>
      <c r="BD3" s="377"/>
      <c r="BE3" s="377"/>
      <c r="BF3" s="377"/>
      <c r="BG3" s="377"/>
      <c r="BH3" s="377"/>
      <c r="BI3" s="377"/>
      <c r="BJ3" s="377"/>
      <c r="BK3" s="377"/>
      <c r="BL3" s="377"/>
      <c r="BM3" s="377"/>
      <c r="BN3" s="377"/>
      <c r="BO3" s="377"/>
      <c r="BP3" s="377"/>
      <c r="BQ3" s="377"/>
      <c r="BR3" s="377"/>
      <c r="BS3" s="377"/>
      <c r="BT3" s="377"/>
      <c r="BU3" s="377"/>
      <c r="BV3" s="377"/>
      <c r="BW3" s="377"/>
      <c r="BX3" s="377"/>
      <c r="BY3" s="377"/>
      <c r="BZ3" s="377"/>
      <c r="CA3" s="377"/>
      <c r="CB3" s="377"/>
      <c r="CC3" s="377"/>
      <c r="CD3" s="377"/>
      <c r="CE3" s="377"/>
      <c r="CF3" s="377"/>
      <c r="CG3" s="377"/>
      <c r="CH3" s="377"/>
      <c r="CI3" s="377"/>
      <c r="CJ3" s="377"/>
      <c r="CK3" s="377"/>
      <c r="CL3" s="377"/>
      <c r="CM3" s="377"/>
      <c r="CN3" s="377"/>
      <c r="CO3" s="377"/>
      <c r="CP3" s="377"/>
      <c r="CQ3" s="377"/>
      <c r="CR3" s="377"/>
      <c r="CS3" s="377"/>
      <c r="CT3" s="377"/>
      <c r="CU3" s="377"/>
      <c r="CV3" s="377"/>
      <c r="CW3" s="377"/>
      <c r="CX3" s="377"/>
      <c r="CY3" s="377"/>
      <c r="CZ3" s="377"/>
      <c r="DA3" s="377"/>
      <c r="DB3" s="377"/>
      <c r="DC3" s="377"/>
      <c r="DD3" s="377"/>
      <c r="DE3" s="377"/>
      <c r="DF3" s="377"/>
      <c r="DG3" s="377"/>
      <c r="DH3" s="377"/>
      <c r="DI3" s="377"/>
      <c r="DJ3" s="377"/>
      <c r="DK3" s="377"/>
      <c r="DL3" s="377"/>
      <c r="DM3" s="377"/>
      <c r="DN3" s="377"/>
      <c r="DO3" s="377"/>
      <c r="DP3" s="377"/>
      <c r="DQ3" s="395"/>
      <c r="DR3" s="395"/>
      <c r="DS3" s="395"/>
      <c r="DT3" s="395"/>
      <c r="DU3" s="395"/>
      <c r="DV3" s="395"/>
      <c r="DW3" s="377"/>
      <c r="DX3" s="377"/>
      <c r="DY3" s="377"/>
      <c r="DZ3" s="377"/>
      <c r="EA3" s="377"/>
      <c r="EB3" s="377"/>
      <c r="EC3" s="377"/>
      <c r="ED3" s="377"/>
      <c r="EE3" s="377"/>
      <c r="EF3" s="377"/>
      <c r="EG3" s="377"/>
      <c r="EH3" s="377"/>
      <c r="EI3" s="377"/>
      <c r="EJ3" s="377"/>
      <c r="EK3" s="377"/>
      <c r="EL3" s="377"/>
      <c r="EM3" s="377"/>
      <c r="EN3" s="377"/>
      <c r="EO3" s="377"/>
      <c r="EP3" s="377"/>
      <c r="EQ3" s="377"/>
      <c r="ER3" s="377"/>
      <c r="ES3" s="377"/>
      <c r="ET3" s="377"/>
      <c r="EU3" s="377"/>
      <c r="EV3" s="377"/>
      <c r="EW3" s="377"/>
      <c r="EX3" s="377"/>
      <c r="EY3" s="377"/>
      <c r="EZ3" s="377"/>
      <c r="FA3" s="377"/>
      <c r="FB3" s="377"/>
      <c r="FC3" s="377"/>
      <c r="FD3" s="377"/>
      <c r="FE3" s="377"/>
      <c r="FF3" s="377"/>
      <c r="FG3" s="377"/>
      <c r="FH3" s="377"/>
      <c r="FI3" s="377"/>
      <c r="FJ3" s="377"/>
      <c r="FK3" s="377"/>
      <c r="FL3" s="377"/>
      <c r="FM3" s="377"/>
      <c r="FN3" s="377"/>
      <c r="FO3" s="377"/>
      <c r="FP3" s="377"/>
      <c r="FQ3" s="377"/>
      <c r="FR3" s="377"/>
      <c r="FS3" s="377"/>
      <c r="FT3" s="377"/>
      <c r="FU3" s="377"/>
      <c r="FV3" s="377"/>
      <c r="FW3" s="377"/>
      <c r="FX3" s="377"/>
      <c r="FY3" s="377"/>
      <c r="FZ3" s="377"/>
      <c r="GA3" s="377"/>
      <c r="GB3" s="377"/>
      <c r="GC3" s="377"/>
      <c r="GD3" s="377"/>
      <c r="GE3" s="394"/>
      <c r="GF3" s="394"/>
      <c r="GG3" s="394"/>
      <c r="GH3" s="394"/>
      <c r="GI3" s="394"/>
      <c r="GJ3" s="394"/>
      <c r="GK3" s="364"/>
      <c r="GL3" s="364"/>
      <c r="GM3" s="389"/>
      <c r="GN3" s="392"/>
      <c r="GO3" s="392"/>
      <c r="GP3" s="387"/>
      <c r="GQ3" s="387"/>
      <c r="GR3" s="364"/>
      <c r="GS3" s="364"/>
      <c r="GT3" s="364"/>
      <c r="GU3" s="364"/>
      <c r="GV3" s="364"/>
      <c r="GW3" s="364"/>
      <c r="GX3" s="364"/>
      <c r="GY3" s="364"/>
      <c r="GZ3" s="364"/>
      <c r="HA3" s="382"/>
      <c r="HB3" s="382"/>
      <c r="HC3" s="387"/>
      <c r="HD3" s="387"/>
      <c r="HE3" s="387"/>
      <c r="HF3" s="387"/>
      <c r="HG3" s="387"/>
      <c r="HH3" s="387"/>
      <c r="HI3" s="387"/>
      <c r="HJ3" s="387"/>
      <c r="HK3" s="387"/>
      <c r="HL3" s="387"/>
      <c r="HM3" s="400"/>
      <c r="HN3" s="401"/>
      <c r="HO3" s="401"/>
      <c r="HP3" s="400"/>
      <c r="HQ3" s="401"/>
      <c r="HR3" s="401"/>
    </row>
    <row r="4" spans="1:238" ht="12.6" customHeight="1" x14ac:dyDescent="0.2">
      <c r="A4" s="364"/>
      <c r="B4" s="364"/>
      <c r="C4" s="364"/>
      <c r="D4" s="363" t="s">
        <v>0</v>
      </c>
      <c r="E4" s="362" t="s">
        <v>19</v>
      </c>
      <c r="F4" s="364" t="s">
        <v>36</v>
      </c>
      <c r="G4" s="363" t="s">
        <v>0</v>
      </c>
      <c r="H4" s="362" t="s">
        <v>19</v>
      </c>
      <c r="I4" s="364" t="s">
        <v>36</v>
      </c>
      <c r="J4" s="363" t="s">
        <v>0</v>
      </c>
      <c r="K4" s="362" t="s">
        <v>19</v>
      </c>
      <c r="L4" s="364" t="s">
        <v>36</v>
      </c>
      <c r="M4" s="363" t="s">
        <v>0</v>
      </c>
      <c r="N4" s="362" t="s">
        <v>19</v>
      </c>
      <c r="O4" s="364" t="s">
        <v>36</v>
      </c>
      <c r="P4" s="363" t="s">
        <v>0</v>
      </c>
      <c r="Q4" s="362" t="s">
        <v>19</v>
      </c>
      <c r="R4" s="364" t="s">
        <v>36</v>
      </c>
      <c r="S4" s="363" t="s">
        <v>0</v>
      </c>
      <c r="T4" s="362" t="s">
        <v>19</v>
      </c>
      <c r="U4" s="364" t="s">
        <v>36</v>
      </c>
      <c r="V4" s="363" t="s">
        <v>0</v>
      </c>
      <c r="W4" s="362" t="s">
        <v>19</v>
      </c>
      <c r="X4" s="364" t="s">
        <v>36</v>
      </c>
      <c r="Y4" s="363" t="s">
        <v>0</v>
      </c>
      <c r="Z4" s="362" t="s">
        <v>19</v>
      </c>
      <c r="AA4" s="364" t="s">
        <v>36</v>
      </c>
      <c r="AB4" s="363" t="s">
        <v>0</v>
      </c>
      <c r="AC4" s="362" t="s">
        <v>19</v>
      </c>
      <c r="AD4" s="364" t="s">
        <v>36</v>
      </c>
      <c r="AE4" s="363" t="s">
        <v>0</v>
      </c>
      <c r="AF4" s="362" t="s">
        <v>19</v>
      </c>
      <c r="AG4" s="364" t="s">
        <v>36</v>
      </c>
      <c r="AH4" s="363" t="s">
        <v>0</v>
      </c>
      <c r="AI4" s="362" t="s">
        <v>19</v>
      </c>
      <c r="AJ4" s="364" t="s">
        <v>36</v>
      </c>
      <c r="AK4" s="363" t="s">
        <v>0</v>
      </c>
      <c r="AL4" s="362" t="s">
        <v>19</v>
      </c>
      <c r="AM4" s="364" t="s">
        <v>36</v>
      </c>
      <c r="AN4" s="363" t="s">
        <v>0</v>
      </c>
      <c r="AO4" s="362" t="s">
        <v>19</v>
      </c>
      <c r="AP4" s="364" t="s">
        <v>36</v>
      </c>
      <c r="AQ4" s="363" t="s">
        <v>0</v>
      </c>
      <c r="AR4" s="362" t="s">
        <v>19</v>
      </c>
      <c r="AS4" s="364" t="s">
        <v>36</v>
      </c>
      <c r="AT4" s="363" t="s">
        <v>0</v>
      </c>
      <c r="AU4" s="362" t="s">
        <v>19</v>
      </c>
      <c r="AV4" s="364" t="s">
        <v>36</v>
      </c>
      <c r="AW4" s="363" t="s">
        <v>0</v>
      </c>
      <c r="AX4" s="362" t="s">
        <v>19</v>
      </c>
      <c r="AY4" s="364" t="s">
        <v>36</v>
      </c>
      <c r="AZ4" s="363" t="s">
        <v>0</v>
      </c>
      <c r="BA4" s="362" t="s">
        <v>19</v>
      </c>
      <c r="BB4" s="364" t="s">
        <v>36</v>
      </c>
      <c r="BC4" s="364" t="s">
        <v>5</v>
      </c>
      <c r="BD4" s="364" t="s">
        <v>2</v>
      </c>
      <c r="BE4" s="381" t="s">
        <v>3</v>
      </c>
      <c r="BF4" s="378" t="s">
        <v>79</v>
      </c>
      <c r="BG4" s="378" t="s">
        <v>67</v>
      </c>
      <c r="BH4" s="378" t="s">
        <v>68</v>
      </c>
      <c r="BI4" s="364" t="s">
        <v>5</v>
      </c>
      <c r="BJ4" s="364" t="s">
        <v>2</v>
      </c>
      <c r="BK4" s="381" t="s">
        <v>3</v>
      </c>
      <c r="BL4" s="378" t="s">
        <v>79</v>
      </c>
      <c r="BM4" s="378" t="s">
        <v>67</v>
      </c>
      <c r="BN4" s="378" t="s">
        <v>68</v>
      </c>
      <c r="BO4" s="364" t="s">
        <v>5</v>
      </c>
      <c r="BP4" s="364" t="s">
        <v>2</v>
      </c>
      <c r="BQ4" s="381" t="s">
        <v>3</v>
      </c>
      <c r="BR4" s="378" t="s">
        <v>79</v>
      </c>
      <c r="BS4" s="378" t="s">
        <v>67</v>
      </c>
      <c r="BT4" s="378" t="s">
        <v>68</v>
      </c>
      <c r="BU4" s="364" t="s">
        <v>5</v>
      </c>
      <c r="BV4" s="364" t="s">
        <v>2</v>
      </c>
      <c r="BW4" s="364" t="s">
        <v>3</v>
      </c>
      <c r="BX4" s="378" t="s">
        <v>79</v>
      </c>
      <c r="BY4" s="378" t="s">
        <v>67</v>
      </c>
      <c r="BZ4" s="378" t="s">
        <v>68</v>
      </c>
      <c r="CA4" s="364" t="s">
        <v>5</v>
      </c>
      <c r="CB4" s="364" t="s">
        <v>2</v>
      </c>
      <c r="CC4" s="381" t="s">
        <v>3</v>
      </c>
      <c r="CD4" s="378" t="s">
        <v>79</v>
      </c>
      <c r="CE4" s="378" t="s">
        <v>67</v>
      </c>
      <c r="CF4" s="378" t="s">
        <v>68</v>
      </c>
      <c r="CG4" s="364" t="s">
        <v>5</v>
      </c>
      <c r="CH4" s="364" t="s">
        <v>2</v>
      </c>
      <c r="CI4" s="410" t="s">
        <v>3</v>
      </c>
      <c r="CJ4" s="378" t="s">
        <v>79</v>
      </c>
      <c r="CK4" s="378" t="s">
        <v>67</v>
      </c>
      <c r="CL4" s="378" t="s">
        <v>68</v>
      </c>
      <c r="CM4" s="364" t="s">
        <v>5</v>
      </c>
      <c r="CN4" s="364" t="s">
        <v>2</v>
      </c>
      <c r="CO4" s="381" t="s">
        <v>3</v>
      </c>
      <c r="CP4" s="378" t="s">
        <v>79</v>
      </c>
      <c r="CQ4" s="378" t="s">
        <v>67</v>
      </c>
      <c r="CR4" s="378" t="s">
        <v>68</v>
      </c>
      <c r="CS4" s="364" t="s">
        <v>5</v>
      </c>
      <c r="CT4" s="364" t="s">
        <v>2</v>
      </c>
      <c r="CU4" s="381" t="s">
        <v>3</v>
      </c>
      <c r="CV4" s="378" t="s">
        <v>79</v>
      </c>
      <c r="CW4" s="378" t="s">
        <v>67</v>
      </c>
      <c r="CX4" s="378" t="s">
        <v>68</v>
      </c>
      <c r="CY4" s="364" t="s">
        <v>5</v>
      </c>
      <c r="CZ4" s="364" t="s">
        <v>2</v>
      </c>
      <c r="DA4" s="381" t="s">
        <v>3</v>
      </c>
      <c r="DB4" s="378" t="s">
        <v>79</v>
      </c>
      <c r="DC4" s="378" t="s">
        <v>67</v>
      </c>
      <c r="DD4" s="378" t="s">
        <v>68</v>
      </c>
      <c r="DE4" s="364" t="s">
        <v>5</v>
      </c>
      <c r="DF4" s="364" t="s">
        <v>2</v>
      </c>
      <c r="DG4" s="381" t="s">
        <v>3</v>
      </c>
      <c r="DH4" s="378" t="s">
        <v>79</v>
      </c>
      <c r="DI4" s="378" t="s">
        <v>67</v>
      </c>
      <c r="DJ4" s="378" t="s">
        <v>68</v>
      </c>
      <c r="DK4" s="364" t="s">
        <v>5</v>
      </c>
      <c r="DL4" s="364" t="s">
        <v>2</v>
      </c>
      <c r="DM4" s="381" t="s">
        <v>3</v>
      </c>
      <c r="DN4" s="378" t="s">
        <v>79</v>
      </c>
      <c r="DO4" s="378" t="s">
        <v>67</v>
      </c>
      <c r="DP4" s="378" t="s">
        <v>68</v>
      </c>
      <c r="DQ4" s="364" t="s">
        <v>5</v>
      </c>
      <c r="DR4" s="364" t="s">
        <v>2</v>
      </c>
      <c r="DS4" s="381" t="s">
        <v>3</v>
      </c>
      <c r="DT4" s="378" t="s">
        <v>79</v>
      </c>
      <c r="DU4" s="378" t="s">
        <v>67</v>
      </c>
      <c r="DV4" s="378" t="s">
        <v>68</v>
      </c>
      <c r="DW4" s="364" t="s">
        <v>5</v>
      </c>
      <c r="DX4" s="364" t="s">
        <v>2</v>
      </c>
      <c r="DY4" s="381" t="s">
        <v>3</v>
      </c>
      <c r="DZ4" s="378" t="s">
        <v>79</v>
      </c>
      <c r="EA4" s="378" t="s">
        <v>67</v>
      </c>
      <c r="EB4" s="378" t="s">
        <v>68</v>
      </c>
      <c r="EC4" s="364" t="s">
        <v>5</v>
      </c>
      <c r="ED4" s="364" t="s">
        <v>2</v>
      </c>
      <c r="EE4" s="381" t="s">
        <v>3</v>
      </c>
      <c r="EF4" s="378" t="s">
        <v>79</v>
      </c>
      <c r="EG4" s="378" t="s">
        <v>67</v>
      </c>
      <c r="EH4" s="378" t="s">
        <v>68</v>
      </c>
      <c r="EI4" s="364" t="s">
        <v>5</v>
      </c>
      <c r="EJ4" s="364" t="s">
        <v>2</v>
      </c>
      <c r="EK4" s="381" t="s">
        <v>3</v>
      </c>
      <c r="EL4" s="378" t="s">
        <v>79</v>
      </c>
      <c r="EM4" s="378" t="s">
        <v>67</v>
      </c>
      <c r="EN4" s="378" t="s">
        <v>68</v>
      </c>
      <c r="EO4" s="364" t="s">
        <v>5</v>
      </c>
      <c r="EP4" s="364" t="s">
        <v>2</v>
      </c>
      <c r="EQ4" s="381" t="s">
        <v>3</v>
      </c>
      <c r="ER4" s="378" t="s">
        <v>79</v>
      </c>
      <c r="ES4" s="378" t="s">
        <v>67</v>
      </c>
      <c r="ET4" s="378" t="s">
        <v>68</v>
      </c>
      <c r="EU4" s="364" t="s">
        <v>5</v>
      </c>
      <c r="EV4" s="364" t="s">
        <v>2</v>
      </c>
      <c r="EW4" s="381" t="s">
        <v>3</v>
      </c>
      <c r="EX4" s="378" t="s">
        <v>79</v>
      </c>
      <c r="EY4" s="378" t="s">
        <v>67</v>
      </c>
      <c r="EZ4" s="378" t="s">
        <v>68</v>
      </c>
      <c r="FA4" s="364" t="s">
        <v>5</v>
      </c>
      <c r="FB4" s="364" t="s">
        <v>2</v>
      </c>
      <c r="FC4" s="381" t="s">
        <v>3</v>
      </c>
      <c r="FD4" s="378" t="s">
        <v>79</v>
      </c>
      <c r="FE4" s="378" t="s">
        <v>67</v>
      </c>
      <c r="FF4" s="378" t="s">
        <v>68</v>
      </c>
      <c r="FG4" s="364" t="s">
        <v>5</v>
      </c>
      <c r="FH4" s="364" t="s">
        <v>2</v>
      </c>
      <c r="FI4" s="381" t="s">
        <v>3</v>
      </c>
      <c r="FJ4" s="378" t="s">
        <v>79</v>
      </c>
      <c r="FK4" s="378" t="s">
        <v>67</v>
      </c>
      <c r="FL4" s="378" t="s">
        <v>68</v>
      </c>
      <c r="FM4" s="364" t="s">
        <v>5</v>
      </c>
      <c r="FN4" s="364" t="s">
        <v>2</v>
      </c>
      <c r="FO4" s="364" t="s">
        <v>3</v>
      </c>
      <c r="FP4" s="378" t="s">
        <v>79</v>
      </c>
      <c r="FQ4" s="378" t="s">
        <v>67</v>
      </c>
      <c r="FR4" s="378" t="s">
        <v>68</v>
      </c>
      <c r="FS4" s="364" t="s">
        <v>5</v>
      </c>
      <c r="FT4" s="364" t="s">
        <v>2</v>
      </c>
      <c r="FU4" s="381" t="s">
        <v>3</v>
      </c>
      <c r="FV4" s="378" t="s">
        <v>79</v>
      </c>
      <c r="FW4" s="378" t="s">
        <v>67</v>
      </c>
      <c r="FX4" s="378" t="s">
        <v>68</v>
      </c>
      <c r="FY4" s="364" t="s">
        <v>5</v>
      </c>
      <c r="FZ4" s="364" t="s">
        <v>2</v>
      </c>
      <c r="GA4" s="381" t="s">
        <v>3</v>
      </c>
      <c r="GB4" s="378" t="s">
        <v>79</v>
      </c>
      <c r="GC4" s="378" t="s">
        <v>67</v>
      </c>
      <c r="GD4" s="378" t="s">
        <v>68</v>
      </c>
      <c r="GE4" s="364" t="s">
        <v>5</v>
      </c>
      <c r="GF4" s="364" t="s">
        <v>2</v>
      </c>
      <c r="GG4" s="381" t="s">
        <v>3</v>
      </c>
      <c r="GH4" s="378" t="s">
        <v>79</v>
      </c>
      <c r="GI4" s="378" t="s">
        <v>67</v>
      </c>
      <c r="GJ4" s="378" t="s">
        <v>68</v>
      </c>
      <c r="GK4" s="364"/>
      <c r="GL4" s="364"/>
      <c r="GM4" s="389"/>
      <c r="GN4" s="392"/>
      <c r="GO4" s="392"/>
      <c r="GP4" s="387"/>
      <c r="GQ4" s="387"/>
      <c r="GR4" s="65"/>
      <c r="GS4" s="65"/>
      <c r="GT4" s="65"/>
      <c r="GU4" s="65"/>
      <c r="GV4" s="65"/>
      <c r="GW4" s="364"/>
      <c r="GX4" s="364"/>
      <c r="GY4" s="364"/>
      <c r="GZ4" s="364"/>
      <c r="HA4" s="382"/>
      <c r="HB4" s="382"/>
      <c r="HC4" s="387"/>
      <c r="HD4" s="387"/>
      <c r="HE4" s="387"/>
      <c r="HF4" s="387"/>
      <c r="HG4" s="387"/>
      <c r="HH4" s="387"/>
      <c r="HI4" s="387"/>
      <c r="HJ4" s="387"/>
      <c r="HK4" s="387"/>
      <c r="HL4" s="387"/>
      <c r="HM4" s="400"/>
      <c r="HN4" s="401"/>
      <c r="HO4" s="401"/>
      <c r="HP4" s="400"/>
      <c r="HQ4" s="401"/>
      <c r="HR4" s="401"/>
      <c r="HU4" s="360" t="s">
        <v>240</v>
      </c>
      <c r="HV4" s="360" t="s">
        <v>241</v>
      </c>
      <c r="HW4" s="360" t="s">
        <v>242</v>
      </c>
      <c r="HX4" s="360" t="s">
        <v>243</v>
      </c>
      <c r="HY4" s="360" t="s">
        <v>244</v>
      </c>
      <c r="HZ4" s="357" t="s">
        <v>240</v>
      </c>
      <c r="IA4" s="357" t="s">
        <v>241</v>
      </c>
      <c r="IB4" s="357" t="s">
        <v>242</v>
      </c>
      <c r="IC4" s="357" t="s">
        <v>243</v>
      </c>
      <c r="ID4" s="357" t="s">
        <v>244</v>
      </c>
    </row>
    <row r="5" spans="1:238" ht="83.4" customHeight="1" thickBot="1" x14ac:dyDescent="0.25">
      <c r="A5" s="364"/>
      <c r="B5" s="364"/>
      <c r="C5" s="364"/>
      <c r="D5" s="363"/>
      <c r="E5" s="362"/>
      <c r="F5" s="364"/>
      <c r="G5" s="363"/>
      <c r="H5" s="362"/>
      <c r="I5" s="364"/>
      <c r="J5" s="363"/>
      <c r="K5" s="362"/>
      <c r="L5" s="364"/>
      <c r="M5" s="363"/>
      <c r="N5" s="362"/>
      <c r="O5" s="364"/>
      <c r="P5" s="363"/>
      <c r="Q5" s="362"/>
      <c r="R5" s="364"/>
      <c r="S5" s="363"/>
      <c r="T5" s="362"/>
      <c r="U5" s="364"/>
      <c r="V5" s="363"/>
      <c r="W5" s="362"/>
      <c r="X5" s="364"/>
      <c r="Y5" s="363"/>
      <c r="Z5" s="362"/>
      <c r="AA5" s="364"/>
      <c r="AB5" s="363"/>
      <c r="AC5" s="362"/>
      <c r="AD5" s="364"/>
      <c r="AE5" s="363"/>
      <c r="AF5" s="362"/>
      <c r="AG5" s="364"/>
      <c r="AH5" s="363"/>
      <c r="AI5" s="362"/>
      <c r="AJ5" s="364"/>
      <c r="AK5" s="363"/>
      <c r="AL5" s="362"/>
      <c r="AM5" s="364"/>
      <c r="AN5" s="363"/>
      <c r="AO5" s="362"/>
      <c r="AP5" s="364"/>
      <c r="AQ5" s="363"/>
      <c r="AR5" s="362"/>
      <c r="AS5" s="364"/>
      <c r="AT5" s="363"/>
      <c r="AU5" s="362"/>
      <c r="AV5" s="364"/>
      <c r="AW5" s="363"/>
      <c r="AX5" s="362"/>
      <c r="AY5" s="364"/>
      <c r="AZ5" s="363"/>
      <c r="BA5" s="362"/>
      <c r="BB5" s="364"/>
      <c r="BC5" s="364"/>
      <c r="BD5" s="364"/>
      <c r="BE5" s="381"/>
      <c r="BF5" s="379"/>
      <c r="BG5" s="379"/>
      <c r="BH5" s="379"/>
      <c r="BI5" s="364"/>
      <c r="BJ5" s="364"/>
      <c r="BK5" s="381"/>
      <c r="BL5" s="379"/>
      <c r="BM5" s="379"/>
      <c r="BN5" s="379"/>
      <c r="BO5" s="364"/>
      <c r="BP5" s="364"/>
      <c r="BQ5" s="381"/>
      <c r="BR5" s="379"/>
      <c r="BS5" s="379"/>
      <c r="BT5" s="379"/>
      <c r="BU5" s="364"/>
      <c r="BV5" s="364"/>
      <c r="BW5" s="364"/>
      <c r="BX5" s="379"/>
      <c r="BY5" s="379"/>
      <c r="BZ5" s="379"/>
      <c r="CA5" s="364"/>
      <c r="CB5" s="364"/>
      <c r="CC5" s="381"/>
      <c r="CD5" s="379"/>
      <c r="CE5" s="379"/>
      <c r="CF5" s="379"/>
      <c r="CG5" s="364"/>
      <c r="CH5" s="364"/>
      <c r="CI5" s="410"/>
      <c r="CJ5" s="379"/>
      <c r="CK5" s="379"/>
      <c r="CL5" s="379"/>
      <c r="CM5" s="364"/>
      <c r="CN5" s="364"/>
      <c r="CO5" s="381"/>
      <c r="CP5" s="379"/>
      <c r="CQ5" s="379"/>
      <c r="CR5" s="379"/>
      <c r="CS5" s="364"/>
      <c r="CT5" s="364"/>
      <c r="CU5" s="381"/>
      <c r="CV5" s="379"/>
      <c r="CW5" s="379"/>
      <c r="CX5" s="379"/>
      <c r="CY5" s="364"/>
      <c r="CZ5" s="364"/>
      <c r="DA5" s="381"/>
      <c r="DB5" s="379"/>
      <c r="DC5" s="379"/>
      <c r="DD5" s="379"/>
      <c r="DE5" s="364"/>
      <c r="DF5" s="364"/>
      <c r="DG5" s="381"/>
      <c r="DH5" s="379"/>
      <c r="DI5" s="379"/>
      <c r="DJ5" s="379"/>
      <c r="DK5" s="364"/>
      <c r="DL5" s="364"/>
      <c r="DM5" s="381"/>
      <c r="DN5" s="379"/>
      <c r="DO5" s="379"/>
      <c r="DP5" s="379"/>
      <c r="DQ5" s="364"/>
      <c r="DR5" s="364"/>
      <c r="DS5" s="381"/>
      <c r="DT5" s="379"/>
      <c r="DU5" s="379"/>
      <c r="DV5" s="379"/>
      <c r="DW5" s="364"/>
      <c r="DX5" s="364"/>
      <c r="DY5" s="381"/>
      <c r="DZ5" s="379"/>
      <c r="EA5" s="379"/>
      <c r="EB5" s="379"/>
      <c r="EC5" s="364"/>
      <c r="ED5" s="364"/>
      <c r="EE5" s="381"/>
      <c r="EF5" s="379"/>
      <c r="EG5" s="379"/>
      <c r="EH5" s="379"/>
      <c r="EI5" s="364"/>
      <c r="EJ5" s="364"/>
      <c r="EK5" s="381"/>
      <c r="EL5" s="379"/>
      <c r="EM5" s="379"/>
      <c r="EN5" s="379"/>
      <c r="EO5" s="364"/>
      <c r="EP5" s="364"/>
      <c r="EQ5" s="381"/>
      <c r="ER5" s="379"/>
      <c r="ES5" s="379"/>
      <c r="ET5" s="379"/>
      <c r="EU5" s="364"/>
      <c r="EV5" s="364"/>
      <c r="EW5" s="381"/>
      <c r="EX5" s="379"/>
      <c r="EY5" s="379"/>
      <c r="EZ5" s="379"/>
      <c r="FA5" s="364"/>
      <c r="FB5" s="364"/>
      <c r="FC5" s="381"/>
      <c r="FD5" s="379"/>
      <c r="FE5" s="379"/>
      <c r="FF5" s="379"/>
      <c r="FG5" s="364"/>
      <c r="FH5" s="364"/>
      <c r="FI5" s="381"/>
      <c r="FJ5" s="379"/>
      <c r="FK5" s="379"/>
      <c r="FL5" s="379"/>
      <c r="FM5" s="364"/>
      <c r="FN5" s="364"/>
      <c r="FO5" s="364"/>
      <c r="FP5" s="379"/>
      <c r="FQ5" s="379"/>
      <c r="FR5" s="379"/>
      <c r="FS5" s="364"/>
      <c r="FT5" s="364"/>
      <c r="FU5" s="381"/>
      <c r="FV5" s="379"/>
      <c r="FW5" s="379"/>
      <c r="FX5" s="379"/>
      <c r="FY5" s="364"/>
      <c r="FZ5" s="364"/>
      <c r="GA5" s="381"/>
      <c r="GB5" s="379"/>
      <c r="GC5" s="379"/>
      <c r="GD5" s="379"/>
      <c r="GE5" s="364"/>
      <c r="GF5" s="364"/>
      <c r="GG5" s="381"/>
      <c r="GH5" s="379"/>
      <c r="GI5" s="379"/>
      <c r="GJ5" s="379"/>
      <c r="GK5" s="364"/>
      <c r="GL5" s="364"/>
      <c r="GM5" s="389"/>
      <c r="GN5" s="392"/>
      <c r="GO5" s="392"/>
      <c r="GP5" s="387"/>
      <c r="GQ5" s="387"/>
      <c r="GR5" s="384" t="s">
        <v>1</v>
      </c>
      <c r="GS5" s="384" t="s">
        <v>14</v>
      </c>
      <c r="GT5" s="384" t="s">
        <v>8</v>
      </c>
      <c r="GU5" s="384" t="s">
        <v>6</v>
      </c>
      <c r="GV5" s="364" t="s">
        <v>76</v>
      </c>
      <c r="GW5" s="384" t="s">
        <v>51</v>
      </c>
      <c r="GX5" s="384" t="s">
        <v>32</v>
      </c>
      <c r="GY5" s="384" t="s">
        <v>33</v>
      </c>
      <c r="GZ5" s="384" t="s">
        <v>34</v>
      </c>
      <c r="HA5" s="382"/>
      <c r="HB5" s="382"/>
      <c r="HC5" s="387"/>
      <c r="HD5" s="387"/>
      <c r="HE5" s="387"/>
      <c r="HF5" s="387"/>
      <c r="HG5" s="387"/>
      <c r="HH5" s="387"/>
      <c r="HI5" s="387"/>
      <c r="HJ5" s="387"/>
      <c r="HK5" s="387"/>
      <c r="HL5" s="387"/>
      <c r="HM5" s="402"/>
      <c r="HN5" s="403"/>
      <c r="HO5" s="403"/>
      <c r="HP5" s="402"/>
      <c r="HQ5" s="403"/>
      <c r="HR5" s="403"/>
      <c r="HU5" s="361"/>
      <c r="HV5" s="361"/>
      <c r="HW5" s="361"/>
      <c r="HX5" s="361"/>
      <c r="HY5" s="361"/>
      <c r="HZ5" s="358"/>
      <c r="IA5" s="358"/>
      <c r="IB5" s="358"/>
      <c r="IC5" s="358"/>
      <c r="ID5" s="358"/>
    </row>
    <row r="6" spans="1:238" ht="40.950000000000003" customHeight="1" x14ac:dyDescent="0.2">
      <c r="A6" s="364"/>
      <c r="B6" s="364"/>
      <c r="C6" s="364"/>
      <c r="D6" s="363"/>
      <c r="E6" s="362"/>
      <c r="F6" s="364"/>
      <c r="G6" s="363"/>
      <c r="H6" s="362"/>
      <c r="I6" s="364"/>
      <c r="J6" s="363"/>
      <c r="K6" s="362"/>
      <c r="L6" s="364"/>
      <c r="M6" s="363"/>
      <c r="N6" s="362"/>
      <c r="O6" s="364"/>
      <c r="P6" s="363"/>
      <c r="Q6" s="362"/>
      <c r="R6" s="364"/>
      <c r="S6" s="363"/>
      <c r="T6" s="362"/>
      <c r="U6" s="364"/>
      <c r="V6" s="363"/>
      <c r="W6" s="362"/>
      <c r="X6" s="364"/>
      <c r="Y6" s="363"/>
      <c r="Z6" s="362"/>
      <c r="AA6" s="364"/>
      <c r="AB6" s="363"/>
      <c r="AC6" s="362"/>
      <c r="AD6" s="364"/>
      <c r="AE6" s="363"/>
      <c r="AF6" s="362"/>
      <c r="AG6" s="364"/>
      <c r="AH6" s="363"/>
      <c r="AI6" s="362"/>
      <c r="AJ6" s="364"/>
      <c r="AK6" s="363"/>
      <c r="AL6" s="362"/>
      <c r="AM6" s="364"/>
      <c r="AN6" s="363"/>
      <c r="AO6" s="362"/>
      <c r="AP6" s="364"/>
      <c r="AQ6" s="363"/>
      <c r="AR6" s="362"/>
      <c r="AS6" s="364"/>
      <c r="AT6" s="363"/>
      <c r="AU6" s="362"/>
      <c r="AV6" s="364"/>
      <c r="AW6" s="363"/>
      <c r="AX6" s="362"/>
      <c r="AY6" s="364"/>
      <c r="AZ6" s="363"/>
      <c r="BA6" s="362"/>
      <c r="BB6" s="364"/>
      <c r="BC6" s="364"/>
      <c r="BD6" s="364"/>
      <c r="BE6" s="381"/>
      <c r="BF6" s="379"/>
      <c r="BG6" s="379"/>
      <c r="BH6" s="379"/>
      <c r="BI6" s="364"/>
      <c r="BJ6" s="364"/>
      <c r="BK6" s="381"/>
      <c r="BL6" s="379"/>
      <c r="BM6" s="379"/>
      <c r="BN6" s="379"/>
      <c r="BO6" s="364"/>
      <c r="BP6" s="364"/>
      <c r="BQ6" s="381"/>
      <c r="BR6" s="379"/>
      <c r="BS6" s="379"/>
      <c r="BT6" s="379"/>
      <c r="BU6" s="364"/>
      <c r="BV6" s="364"/>
      <c r="BW6" s="364"/>
      <c r="BX6" s="379"/>
      <c r="BY6" s="379"/>
      <c r="BZ6" s="379"/>
      <c r="CA6" s="364"/>
      <c r="CB6" s="364"/>
      <c r="CC6" s="381"/>
      <c r="CD6" s="379"/>
      <c r="CE6" s="379"/>
      <c r="CF6" s="379"/>
      <c r="CG6" s="364"/>
      <c r="CH6" s="364"/>
      <c r="CI6" s="410"/>
      <c r="CJ6" s="379"/>
      <c r="CK6" s="379"/>
      <c r="CL6" s="379"/>
      <c r="CM6" s="364"/>
      <c r="CN6" s="364"/>
      <c r="CO6" s="381"/>
      <c r="CP6" s="379"/>
      <c r="CQ6" s="379"/>
      <c r="CR6" s="379"/>
      <c r="CS6" s="364"/>
      <c r="CT6" s="364"/>
      <c r="CU6" s="381"/>
      <c r="CV6" s="379"/>
      <c r="CW6" s="379"/>
      <c r="CX6" s="379"/>
      <c r="CY6" s="364"/>
      <c r="CZ6" s="364"/>
      <c r="DA6" s="381"/>
      <c r="DB6" s="379"/>
      <c r="DC6" s="379"/>
      <c r="DD6" s="379"/>
      <c r="DE6" s="364"/>
      <c r="DF6" s="364"/>
      <c r="DG6" s="381"/>
      <c r="DH6" s="379"/>
      <c r="DI6" s="379"/>
      <c r="DJ6" s="379"/>
      <c r="DK6" s="364"/>
      <c r="DL6" s="364"/>
      <c r="DM6" s="381"/>
      <c r="DN6" s="379"/>
      <c r="DO6" s="379"/>
      <c r="DP6" s="379"/>
      <c r="DQ6" s="364"/>
      <c r="DR6" s="364"/>
      <c r="DS6" s="381"/>
      <c r="DT6" s="379"/>
      <c r="DU6" s="379"/>
      <c r="DV6" s="379"/>
      <c r="DW6" s="364"/>
      <c r="DX6" s="364"/>
      <c r="DY6" s="381"/>
      <c r="DZ6" s="379"/>
      <c r="EA6" s="379"/>
      <c r="EB6" s="379"/>
      <c r="EC6" s="364"/>
      <c r="ED6" s="364"/>
      <c r="EE6" s="381"/>
      <c r="EF6" s="379"/>
      <c r="EG6" s="379"/>
      <c r="EH6" s="379"/>
      <c r="EI6" s="364"/>
      <c r="EJ6" s="364"/>
      <c r="EK6" s="381"/>
      <c r="EL6" s="379"/>
      <c r="EM6" s="379"/>
      <c r="EN6" s="379"/>
      <c r="EO6" s="364"/>
      <c r="EP6" s="364"/>
      <c r="EQ6" s="381"/>
      <c r="ER6" s="379"/>
      <c r="ES6" s="379"/>
      <c r="ET6" s="379"/>
      <c r="EU6" s="364"/>
      <c r="EV6" s="364"/>
      <c r="EW6" s="381"/>
      <c r="EX6" s="379"/>
      <c r="EY6" s="379"/>
      <c r="EZ6" s="379"/>
      <c r="FA6" s="364"/>
      <c r="FB6" s="364"/>
      <c r="FC6" s="381"/>
      <c r="FD6" s="379"/>
      <c r="FE6" s="379"/>
      <c r="FF6" s="379"/>
      <c r="FG6" s="364"/>
      <c r="FH6" s="364"/>
      <c r="FI6" s="381"/>
      <c r="FJ6" s="379"/>
      <c r="FK6" s="379"/>
      <c r="FL6" s="379"/>
      <c r="FM6" s="364"/>
      <c r="FN6" s="364"/>
      <c r="FO6" s="364"/>
      <c r="FP6" s="379"/>
      <c r="FQ6" s="379"/>
      <c r="FR6" s="379"/>
      <c r="FS6" s="364"/>
      <c r="FT6" s="364"/>
      <c r="FU6" s="381"/>
      <c r="FV6" s="379"/>
      <c r="FW6" s="379"/>
      <c r="FX6" s="379"/>
      <c r="FY6" s="364"/>
      <c r="FZ6" s="364"/>
      <c r="GA6" s="381"/>
      <c r="GB6" s="379"/>
      <c r="GC6" s="379"/>
      <c r="GD6" s="379"/>
      <c r="GE6" s="364"/>
      <c r="GF6" s="364"/>
      <c r="GG6" s="381"/>
      <c r="GH6" s="379"/>
      <c r="GI6" s="379"/>
      <c r="GJ6" s="379"/>
      <c r="GK6" s="364"/>
      <c r="GL6" s="364"/>
      <c r="GM6" s="389"/>
      <c r="GN6" s="392"/>
      <c r="GO6" s="392"/>
      <c r="GP6" s="387"/>
      <c r="GQ6" s="387"/>
      <c r="GR6" s="384"/>
      <c r="GS6" s="384"/>
      <c r="GT6" s="384"/>
      <c r="GU6" s="384"/>
      <c r="GV6" s="364"/>
      <c r="GW6" s="384"/>
      <c r="GX6" s="384"/>
      <c r="GY6" s="384"/>
      <c r="GZ6" s="384"/>
      <c r="HA6" s="382"/>
      <c r="HB6" s="382"/>
      <c r="HC6" s="65"/>
      <c r="HD6" s="65"/>
      <c r="HE6" s="65"/>
      <c r="HF6" s="65"/>
      <c r="HG6" s="65"/>
      <c r="HH6" s="65"/>
      <c r="HI6" s="65"/>
      <c r="HJ6" s="92"/>
      <c r="HK6" s="65"/>
      <c r="HL6" s="92"/>
      <c r="HM6" s="96" t="s">
        <v>177</v>
      </c>
      <c r="HN6" s="404" t="s">
        <v>16</v>
      </c>
      <c r="HO6" s="404"/>
      <c r="HP6" s="100" t="s">
        <v>178</v>
      </c>
      <c r="HQ6" s="405" t="s">
        <v>17</v>
      </c>
      <c r="HR6" s="406"/>
      <c r="HU6" s="128">
        <f>COLUMN()</f>
        <v>229</v>
      </c>
      <c r="HV6" s="128">
        <f>COLUMN()</f>
        <v>230</v>
      </c>
      <c r="HW6" s="128">
        <f>COLUMN()</f>
        <v>231</v>
      </c>
      <c r="HX6" s="128">
        <f>COLUMN()</f>
        <v>232</v>
      </c>
      <c r="HY6" s="128">
        <f>COLUMN()</f>
        <v>233</v>
      </c>
      <c r="HZ6" s="128">
        <f>COLUMN()</f>
        <v>234</v>
      </c>
      <c r="IA6" s="128">
        <f>COLUMN()</f>
        <v>235</v>
      </c>
      <c r="IB6" s="128">
        <f>COLUMN()</f>
        <v>236</v>
      </c>
      <c r="IC6" s="128">
        <f>COLUMN()</f>
        <v>237</v>
      </c>
      <c r="ID6" s="128">
        <f>COLUMN()</f>
        <v>238</v>
      </c>
    </row>
    <row r="7" spans="1:238" ht="129.6" customHeight="1" thickBot="1" x14ac:dyDescent="0.25">
      <c r="A7" s="364"/>
      <c r="B7" s="364"/>
      <c r="C7" s="364"/>
      <c r="D7" s="64" t="s">
        <v>168</v>
      </c>
      <c r="E7" s="362"/>
      <c r="F7" s="364"/>
      <c r="G7" s="64" t="s">
        <v>168</v>
      </c>
      <c r="H7" s="362"/>
      <c r="I7" s="364"/>
      <c r="J7" s="64" t="s">
        <v>168</v>
      </c>
      <c r="K7" s="362"/>
      <c r="L7" s="364"/>
      <c r="M7" s="64" t="s">
        <v>168</v>
      </c>
      <c r="N7" s="362"/>
      <c r="O7" s="364"/>
      <c r="P7" s="64" t="s">
        <v>168</v>
      </c>
      <c r="Q7" s="362"/>
      <c r="R7" s="364"/>
      <c r="S7" s="64" t="s">
        <v>168</v>
      </c>
      <c r="T7" s="362"/>
      <c r="U7" s="364"/>
      <c r="V7" s="64" t="s">
        <v>168</v>
      </c>
      <c r="W7" s="362"/>
      <c r="X7" s="364"/>
      <c r="Y7" s="64" t="s">
        <v>168</v>
      </c>
      <c r="Z7" s="362"/>
      <c r="AA7" s="364"/>
      <c r="AB7" s="64" t="s">
        <v>168</v>
      </c>
      <c r="AC7" s="362"/>
      <c r="AD7" s="364"/>
      <c r="AE7" s="64" t="s">
        <v>168</v>
      </c>
      <c r="AF7" s="362"/>
      <c r="AG7" s="364"/>
      <c r="AH7" s="64" t="s">
        <v>168</v>
      </c>
      <c r="AI7" s="362"/>
      <c r="AJ7" s="364"/>
      <c r="AK7" s="64" t="s">
        <v>168</v>
      </c>
      <c r="AL7" s="362"/>
      <c r="AM7" s="364"/>
      <c r="AN7" s="64" t="s">
        <v>168</v>
      </c>
      <c r="AO7" s="362"/>
      <c r="AP7" s="364"/>
      <c r="AQ7" s="64" t="s">
        <v>168</v>
      </c>
      <c r="AR7" s="362"/>
      <c r="AS7" s="364"/>
      <c r="AT7" s="64" t="s">
        <v>168</v>
      </c>
      <c r="AU7" s="362"/>
      <c r="AV7" s="364"/>
      <c r="AW7" s="64" t="s">
        <v>168</v>
      </c>
      <c r="AX7" s="362"/>
      <c r="AY7" s="364"/>
      <c r="AZ7" s="64" t="s">
        <v>168</v>
      </c>
      <c r="BA7" s="362"/>
      <c r="BB7" s="364"/>
      <c r="BC7" s="364"/>
      <c r="BD7" s="364"/>
      <c r="BE7" s="381"/>
      <c r="BF7" s="380"/>
      <c r="BG7" s="380"/>
      <c r="BH7" s="380"/>
      <c r="BI7" s="364"/>
      <c r="BJ7" s="364"/>
      <c r="BK7" s="381"/>
      <c r="BL7" s="380"/>
      <c r="BM7" s="380"/>
      <c r="BN7" s="380"/>
      <c r="BO7" s="364"/>
      <c r="BP7" s="364"/>
      <c r="BQ7" s="381"/>
      <c r="BR7" s="380"/>
      <c r="BS7" s="380"/>
      <c r="BT7" s="380"/>
      <c r="BU7" s="364"/>
      <c r="BV7" s="364"/>
      <c r="BW7" s="364"/>
      <c r="BX7" s="380"/>
      <c r="BY7" s="380"/>
      <c r="BZ7" s="380"/>
      <c r="CA7" s="364"/>
      <c r="CB7" s="364"/>
      <c r="CC7" s="381"/>
      <c r="CD7" s="380"/>
      <c r="CE7" s="380"/>
      <c r="CF7" s="380"/>
      <c r="CG7" s="364"/>
      <c r="CH7" s="364"/>
      <c r="CI7" s="410"/>
      <c r="CJ7" s="380"/>
      <c r="CK7" s="380"/>
      <c r="CL7" s="380"/>
      <c r="CM7" s="364"/>
      <c r="CN7" s="364"/>
      <c r="CO7" s="381"/>
      <c r="CP7" s="380"/>
      <c r="CQ7" s="380"/>
      <c r="CR7" s="380"/>
      <c r="CS7" s="364"/>
      <c r="CT7" s="364"/>
      <c r="CU7" s="381"/>
      <c r="CV7" s="380"/>
      <c r="CW7" s="380"/>
      <c r="CX7" s="380"/>
      <c r="CY7" s="364"/>
      <c r="CZ7" s="364"/>
      <c r="DA7" s="381"/>
      <c r="DB7" s="380"/>
      <c r="DC7" s="380"/>
      <c r="DD7" s="380"/>
      <c r="DE7" s="364"/>
      <c r="DF7" s="364"/>
      <c r="DG7" s="381"/>
      <c r="DH7" s="380"/>
      <c r="DI7" s="380"/>
      <c r="DJ7" s="380"/>
      <c r="DK7" s="364"/>
      <c r="DL7" s="364"/>
      <c r="DM7" s="381"/>
      <c r="DN7" s="380"/>
      <c r="DO7" s="380"/>
      <c r="DP7" s="380"/>
      <c r="DQ7" s="364"/>
      <c r="DR7" s="364"/>
      <c r="DS7" s="381"/>
      <c r="DT7" s="380"/>
      <c r="DU7" s="380"/>
      <c r="DV7" s="380"/>
      <c r="DW7" s="364"/>
      <c r="DX7" s="364"/>
      <c r="DY7" s="381"/>
      <c r="DZ7" s="380"/>
      <c r="EA7" s="380"/>
      <c r="EB7" s="380"/>
      <c r="EC7" s="364"/>
      <c r="ED7" s="364"/>
      <c r="EE7" s="381"/>
      <c r="EF7" s="380"/>
      <c r="EG7" s="380"/>
      <c r="EH7" s="380"/>
      <c r="EI7" s="364"/>
      <c r="EJ7" s="364"/>
      <c r="EK7" s="381"/>
      <c r="EL7" s="380"/>
      <c r="EM7" s="380"/>
      <c r="EN7" s="380"/>
      <c r="EO7" s="364"/>
      <c r="EP7" s="364"/>
      <c r="EQ7" s="381"/>
      <c r="ER7" s="380"/>
      <c r="ES7" s="380"/>
      <c r="ET7" s="380"/>
      <c r="EU7" s="364"/>
      <c r="EV7" s="364"/>
      <c r="EW7" s="381"/>
      <c r="EX7" s="380"/>
      <c r="EY7" s="380"/>
      <c r="EZ7" s="380"/>
      <c r="FA7" s="364"/>
      <c r="FB7" s="364"/>
      <c r="FC7" s="381"/>
      <c r="FD7" s="380"/>
      <c r="FE7" s="380"/>
      <c r="FF7" s="380"/>
      <c r="FG7" s="364"/>
      <c r="FH7" s="364"/>
      <c r="FI7" s="381"/>
      <c r="FJ7" s="380"/>
      <c r="FK7" s="380"/>
      <c r="FL7" s="380"/>
      <c r="FM7" s="364"/>
      <c r="FN7" s="364"/>
      <c r="FO7" s="364"/>
      <c r="FP7" s="380"/>
      <c r="FQ7" s="380"/>
      <c r="FR7" s="380"/>
      <c r="FS7" s="364"/>
      <c r="FT7" s="364"/>
      <c r="FU7" s="381"/>
      <c r="FV7" s="380"/>
      <c r="FW7" s="380"/>
      <c r="FX7" s="380"/>
      <c r="FY7" s="364"/>
      <c r="FZ7" s="364"/>
      <c r="GA7" s="381"/>
      <c r="GB7" s="380"/>
      <c r="GC7" s="380"/>
      <c r="GD7" s="380"/>
      <c r="GE7" s="364"/>
      <c r="GF7" s="364"/>
      <c r="GG7" s="381"/>
      <c r="GH7" s="380"/>
      <c r="GI7" s="380"/>
      <c r="GJ7" s="380"/>
      <c r="GK7" s="378"/>
      <c r="GL7" s="378"/>
      <c r="GM7" s="390"/>
      <c r="GN7" s="393"/>
      <c r="GO7" s="393"/>
      <c r="GP7" s="391"/>
      <c r="GQ7" s="391"/>
      <c r="GR7" s="385"/>
      <c r="GS7" s="385"/>
      <c r="GT7" s="385"/>
      <c r="GU7" s="385"/>
      <c r="GV7" s="378"/>
      <c r="GW7" s="385"/>
      <c r="GX7" s="385"/>
      <c r="GY7" s="385"/>
      <c r="GZ7" s="385"/>
      <c r="HA7" s="383"/>
      <c r="HB7" s="383"/>
      <c r="HC7" s="66" t="s">
        <v>163</v>
      </c>
      <c r="HD7" s="88" t="s">
        <v>171</v>
      </c>
      <c r="HE7" s="88" t="s">
        <v>172</v>
      </c>
      <c r="HF7" s="66" t="s">
        <v>164</v>
      </c>
      <c r="HG7" s="88" t="s">
        <v>171</v>
      </c>
      <c r="HH7" s="88" t="s">
        <v>172</v>
      </c>
      <c r="HI7" s="67"/>
      <c r="HJ7" s="93" t="s">
        <v>167</v>
      </c>
      <c r="HK7" s="67"/>
      <c r="HL7" s="93" t="s">
        <v>151</v>
      </c>
      <c r="HM7" s="97"/>
      <c r="HN7" s="98"/>
      <c r="HO7" s="99" t="s">
        <v>179</v>
      </c>
      <c r="HP7" s="101"/>
      <c r="HQ7" s="102"/>
      <c r="HR7" s="103" t="s">
        <v>180</v>
      </c>
    </row>
    <row r="8" spans="1:238" s="87" customFormat="1" ht="143.4" customHeight="1" x14ac:dyDescent="0.2">
      <c r="A8" s="77" t="s">
        <v>249</v>
      </c>
      <c r="B8" s="77" t="s">
        <v>406</v>
      </c>
      <c r="C8" s="77" t="s">
        <v>407</v>
      </c>
      <c r="D8" s="78" t="s">
        <v>181</v>
      </c>
      <c r="E8" s="79" t="s">
        <v>378</v>
      </c>
      <c r="F8" s="80" t="s">
        <v>378</v>
      </c>
      <c r="G8" s="78" t="s">
        <v>181</v>
      </c>
      <c r="H8" s="79" t="s">
        <v>378</v>
      </c>
      <c r="I8" s="80" t="s">
        <v>378</v>
      </c>
      <c r="J8" s="78" t="s">
        <v>181</v>
      </c>
      <c r="K8" s="79" t="s">
        <v>378</v>
      </c>
      <c r="L8" s="80" t="s">
        <v>378</v>
      </c>
      <c r="M8" s="78" t="s">
        <v>181</v>
      </c>
      <c r="N8" s="79" t="s">
        <v>378</v>
      </c>
      <c r="O8" s="80" t="s">
        <v>378</v>
      </c>
      <c r="P8" s="78" t="s">
        <v>181</v>
      </c>
      <c r="Q8" s="79" t="s">
        <v>378</v>
      </c>
      <c r="R8" s="80" t="s">
        <v>378</v>
      </c>
      <c r="S8" s="78" t="s">
        <v>181</v>
      </c>
      <c r="T8" s="79" t="s">
        <v>378</v>
      </c>
      <c r="U8" s="80" t="s">
        <v>378</v>
      </c>
      <c r="V8" s="78" t="s">
        <v>181</v>
      </c>
      <c r="W8" s="79" t="s">
        <v>378</v>
      </c>
      <c r="X8" s="80" t="s">
        <v>378</v>
      </c>
      <c r="Y8" s="78" t="s">
        <v>181</v>
      </c>
      <c r="Z8" s="79" t="s">
        <v>378</v>
      </c>
      <c r="AA8" s="80" t="s">
        <v>378</v>
      </c>
      <c r="AB8" s="78" t="s">
        <v>181</v>
      </c>
      <c r="AC8" s="79" t="s">
        <v>378</v>
      </c>
      <c r="AD8" s="80" t="s">
        <v>378</v>
      </c>
      <c r="AE8" s="78" t="s">
        <v>181</v>
      </c>
      <c r="AF8" s="79" t="s">
        <v>378</v>
      </c>
      <c r="AG8" s="80" t="s">
        <v>378</v>
      </c>
      <c r="AH8" s="78" t="s">
        <v>181</v>
      </c>
      <c r="AI8" s="79" t="s">
        <v>378</v>
      </c>
      <c r="AJ8" s="80" t="s">
        <v>378</v>
      </c>
      <c r="AK8" s="78" t="s">
        <v>181</v>
      </c>
      <c r="AL8" s="79" t="s">
        <v>378</v>
      </c>
      <c r="AM8" s="80" t="s">
        <v>378</v>
      </c>
      <c r="AN8" s="78" t="s">
        <v>181</v>
      </c>
      <c r="AO8" s="79" t="s">
        <v>378</v>
      </c>
      <c r="AP8" s="80" t="s">
        <v>378</v>
      </c>
      <c r="AQ8" s="78" t="s">
        <v>181</v>
      </c>
      <c r="AR8" s="79" t="s">
        <v>378</v>
      </c>
      <c r="AS8" s="80" t="s">
        <v>378</v>
      </c>
      <c r="AT8" s="78" t="s">
        <v>181</v>
      </c>
      <c r="AU8" s="79" t="s">
        <v>378</v>
      </c>
      <c r="AV8" s="80" t="s">
        <v>378</v>
      </c>
      <c r="AW8" s="78" t="s">
        <v>181</v>
      </c>
      <c r="AX8" s="79" t="s">
        <v>378</v>
      </c>
      <c r="AY8" s="80" t="s">
        <v>378</v>
      </c>
      <c r="AZ8" s="78" t="s">
        <v>181</v>
      </c>
      <c r="BA8" s="79" t="s">
        <v>378</v>
      </c>
      <c r="BB8" s="80" t="s">
        <v>378</v>
      </c>
      <c r="BC8" s="81">
        <v>15</v>
      </c>
      <c r="BD8" s="81">
        <v>15</v>
      </c>
      <c r="BE8" s="82">
        <v>1</v>
      </c>
      <c r="BF8" s="80" t="s">
        <v>378</v>
      </c>
      <c r="BG8" s="77">
        <v>0</v>
      </c>
      <c r="BH8" s="80" t="s">
        <v>378</v>
      </c>
      <c r="BI8" s="81">
        <v>7</v>
      </c>
      <c r="BJ8" s="81">
        <v>6</v>
      </c>
      <c r="BK8" s="82">
        <v>0.8571428571428571</v>
      </c>
      <c r="BL8" s="80" t="s">
        <v>182</v>
      </c>
      <c r="BM8" s="77">
        <v>0</v>
      </c>
      <c r="BN8" s="80" t="s">
        <v>378</v>
      </c>
      <c r="BO8" s="81">
        <v>9</v>
      </c>
      <c r="BP8" s="81">
        <v>9</v>
      </c>
      <c r="BQ8" s="82">
        <v>1</v>
      </c>
      <c r="BR8" s="80" t="s">
        <v>378</v>
      </c>
      <c r="BS8" s="77">
        <v>0</v>
      </c>
      <c r="BT8" s="80" t="s">
        <v>378</v>
      </c>
      <c r="BU8" s="81">
        <v>0</v>
      </c>
      <c r="BV8" s="81">
        <v>0</v>
      </c>
      <c r="BW8" s="84" t="e">
        <v>#DIV/0!</v>
      </c>
      <c r="BX8" s="80" t="s">
        <v>378</v>
      </c>
      <c r="BY8" s="77">
        <v>0</v>
      </c>
      <c r="BZ8" s="80" t="s">
        <v>378</v>
      </c>
      <c r="CA8" s="81">
        <v>1</v>
      </c>
      <c r="CB8" s="81">
        <v>1</v>
      </c>
      <c r="CC8" s="82">
        <v>1</v>
      </c>
      <c r="CD8" s="80" t="s">
        <v>378</v>
      </c>
      <c r="CE8" s="77">
        <v>0</v>
      </c>
      <c r="CF8" s="80" t="s">
        <v>378</v>
      </c>
      <c r="CG8" s="81">
        <v>1</v>
      </c>
      <c r="CH8" s="81">
        <v>1</v>
      </c>
      <c r="CI8" s="82">
        <v>1</v>
      </c>
      <c r="CJ8" s="80" t="s">
        <v>378</v>
      </c>
      <c r="CK8" s="77">
        <v>0</v>
      </c>
      <c r="CL8" s="80" t="s">
        <v>378</v>
      </c>
      <c r="CM8" s="81">
        <v>0</v>
      </c>
      <c r="CN8" s="81">
        <v>0</v>
      </c>
      <c r="CO8" s="82" t="e">
        <v>#DIV/0!</v>
      </c>
      <c r="CP8" s="80" t="s">
        <v>378</v>
      </c>
      <c r="CQ8" s="77">
        <v>0</v>
      </c>
      <c r="CR8" s="80" t="s">
        <v>378</v>
      </c>
      <c r="CS8" s="81">
        <v>1</v>
      </c>
      <c r="CT8" s="81">
        <v>1</v>
      </c>
      <c r="CU8" s="82">
        <v>1</v>
      </c>
      <c r="CV8" s="80" t="s">
        <v>378</v>
      </c>
      <c r="CW8" s="77">
        <v>0</v>
      </c>
      <c r="CX8" s="80" t="s">
        <v>378</v>
      </c>
      <c r="CY8" s="81">
        <v>1</v>
      </c>
      <c r="CZ8" s="81">
        <v>1</v>
      </c>
      <c r="DA8" s="82">
        <v>1</v>
      </c>
      <c r="DB8" s="80" t="s">
        <v>378</v>
      </c>
      <c r="DC8" s="77">
        <v>0</v>
      </c>
      <c r="DD8" s="80" t="s">
        <v>378</v>
      </c>
      <c r="DE8" s="81">
        <v>1</v>
      </c>
      <c r="DF8" s="81">
        <v>1</v>
      </c>
      <c r="DG8" s="82">
        <v>1</v>
      </c>
      <c r="DH8" s="80" t="s">
        <v>378</v>
      </c>
      <c r="DI8" s="77">
        <v>0</v>
      </c>
      <c r="DJ8" s="83" t="s">
        <v>378</v>
      </c>
      <c r="DK8" s="81">
        <v>30</v>
      </c>
      <c r="DL8" s="81">
        <v>23</v>
      </c>
      <c r="DM8" s="82">
        <v>0.76666666666666672</v>
      </c>
      <c r="DN8" s="83" t="s">
        <v>408</v>
      </c>
      <c r="DO8" s="77">
        <v>0</v>
      </c>
      <c r="DP8" s="83" t="s">
        <v>378</v>
      </c>
      <c r="DQ8" s="81">
        <v>110</v>
      </c>
      <c r="DR8" s="81">
        <v>110</v>
      </c>
      <c r="DS8" s="82">
        <v>1</v>
      </c>
      <c r="DT8" s="83" t="s">
        <v>378</v>
      </c>
      <c r="DU8" s="77">
        <v>0</v>
      </c>
      <c r="DV8" s="83" t="s">
        <v>378</v>
      </c>
      <c r="DW8" s="81">
        <v>18</v>
      </c>
      <c r="DX8" s="81">
        <v>15</v>
      </c>
      <c r="DY8" s="82">
        <v>0.83333333333333337</v>
      </c>
      <c r="DZ8" s="83" t="s">
        <v>183</v>
      </c>
      <c r="EA8" s="77">
        <v>0</v>
      </c>
      <c r="EB8" s="83" t="s">
        <v>378</v>
      </c>
      <c r="EC8" s="81">
        <v>5</v>
      </c>
      <c r="ED8" s="81">
        <v>0</v>
      </c>
      <c r="EE8" s="82">
        <v>0</v>
      </c>
      <c r="EF8" s="83" t="s">
        <v>184</v>
      </c>
      <c r="EG8" s="77">
        <v>4</v>
      </c>
      <c r="EH8" s="83" t="s">
        <v>185</v>
      </c>
      <c r="EI8" s="81">
        <v>11</v>
      </c>
      <c r="EJ8" s="81">
        <v>0</v>
      </c>
      <c r="EK8" s="82">
        <v>0</v>
      </c>
      <c r="EL8" s="83" t="s">
        <v>186</v>
      </c>
      <c r="EM8" s="77">
        <v>11</v>
      </c>
      <c r="EN8" s="83" t="s">
        <v>186</v>
      </c>
      <c r="EO8" s="81">
        <v>12</v>
      </c>
      <c r="EP8" s="81">
        <v>7</v>
      </c>
      <c r="EQ8" s="82">
        <v>0.58333333333333337</v>
      </c>
      <c r="ER8" s="83" t="s">
        <v>187</v>
      </c>
      <c r="ES8" s="77">
        <v>4</v>
      </c>
      <c r="ET8" s="83" t="s">
        <v>187</v>
      </c>
      <c r="EU8" s="81">
        <v>37</v>
      </c>
      <c r="EV8" s="81">
        <v>37</v>
      </c>
      <c r="EW8" s="82">
        <v>1</v>
      </c>
      <c r="EX8" s="83" t="s">
        <v>378</v>
      </c>
      <c r="EY8" s="77">
        <v>0</v>
      </c>
      <c r="EZ8" s="83" t="s">
        <v>378</v>
      </c>
      <c r="FA8" s="81">
        <v>5</v>
      </c>
      <c r="FB8" s="81">
        <v>5</v>
      </c>
      <c r="FC8" s="82">
        <v>1</v>
      </c>
      <c r="FD8" s="83" t="s">
        <v>378</v>
      </c>
      <c r="FE8" s="77">
        <v>0</v>
      </c>
      <c r="FF8" s="83" t="s">
        <v>378</v>
      </c>
      <c r="FG8" s="81">
        <v>1</v>
      </c>
      <c r="FH8" s="81">
        <v>1</v>
      </c>
      <c r="FI8" s="82">
        <v>1</v>
      </c>
      <c r="FJ8" s="83" t="s">
        <v>378</v>
      </c>
      <c r="FK8" s="77">
        <v>0</v>
      </c>
      <c r="FL8" s="83" t="s">
        <v>378</v>
      </c>
      <c r="FM8" s="81">
        <v>1</v>
      </c>
      <c r="FN8" s="81">
        <v>1</v>
      </c>
      <c r="FO8" s="84">
        <v>1</v>
      </c>
      <c r="FP8" s="83" t="s">
        <v>378</v>
      </c>
      <c r="FQ8" s="77">
        <v>0</v>
      </c>
      <c r="FR8" s="83" t="s">
        <v>378</v>
      </c>
      <c r="FS8" s="81">
        <v>0</v>
      </c>
      <c r="FT8" s="81">
        <v>0</v>
      </c>
      <c r="FU8" s="82" t="e">
        <v>#DIV/0!</v>
      </c>
      <c r="FV8" s="83" t="s">
        <v>378</v>
      </c>
      <c r="FW8" s="77">
        <v>0</v>
      </c>
      <c r="FX8" s="83" t="s">
        <v>378</v>
      </c>
      <c r="FY8" s="81">
        <v>14</v>
      </c>
      <c r="FZ8" s="81">
        <v>14</v>
      </c>
      <c r="GA8" s="82">
        <v>1</v>
      </c>
      <c r="GB8" s="83" t="s">
        <v>378</v>
      </c>
      <c r="GC8" s="77">
        <v>0</v>
      </c>
      <c r="GD8" s="83" t="s">
        <v>378</v>
      </c>
      <c r="GE8" s="81">
        <v>117</v>
      </c>
      <c r="GF8" s="81">
        <v>105</v>
      </c>
      <c r="GG8" s="82">
        <v>0.89743589743589747</v>
      </c>
      <c r="GH8" s="83" t="s">
        <v>409</v>
      </c>
      <c r="GI8" s="77">
        <v>0</v>
      </c>
      <c r="GJ8" s="83" t="s">
        <v>378</v>
      </c>
      <c r="GK8" s="83" t="s">
        <v>188</v>
      </c>
      <c r="GL8" s="83" t="s">
        <v>410</v>
      </c>
      <c r="GM8" s="83" t="s">
        <v>295</v>
      </c>
      <c r="GN8" s="160" t="s">
        <v>378</v>
      </c>
      <c r="GO8" s="160" t="s">
        <v>379</v>
      </c>
      <c r="GP8" s="83" t="s">
        <v>565</v>
      </c>
      <c r="GQ8" s="83" t="s">
        <v>189</v>
      </c>
      <c r="GR8" s="159" t="s">
        <v>181</v>
      </c>
      <c r="GS8" s="159" t="s">
        <v>181</v>
      </c>
      <c r="GT8" s="159" t="s">
        <v>181</v>
      </c>
      <c r="GU8" s="159" t="s">
        <v>378</v>
      </c>
      <c r="GV8" s="83" t="s">
        <v>378</v>
      </c>
      <c r="GW8" s="159" t="s">
        <v>181</v>
      </c>
      <c r="GX8" s="159" t="s">
        <v>378</v>
      </c>
      <c r="GY8" s="159" t="s">
        <v>378</v>
      </c>
      <c r="GZ8" s="159" t="s">
        <v>378</v>
      </c>
      <c r="HA8" s="159" t="s">
        <v>378</v>
      </c>
      <c r="HB8" s="159" t="s">
        <v>378</v>
      </c>
      <c r="HC8" s="85" t="s">
        <v>378</v>
      </c>
      <c r="HD8" s="86" t="s">
        <v>378</v>
      </c>
      <c r="HE8" s="86" t="s">
        <v>378</v>
      </c>
      <c r="HF8" s="85" t="s">
        <v>378</v>
      </c>
      <c r="HG8" s="86" t="s">
        <v>378</v>
      </c>
      <c r="HH8" s="86" t="s">
        <v>378</v>
      </c>
      <c r="HI8" s="86" t="s">
        <v>378</v>
      </c>
      <c r="HJ8" s="94" t="s">
        <v>567</v>
      </c>
      <c r="HK8" s="86" t="s">
        <v>181</v>
      </c>
      <c r="HL8" s="94" t="s">
        <v>191</v>
      </c>
      <c r="HM8" s="136" t="s">
        <v>181</v>
      </c>
      <c r="HN8" s="86"/>
      <c r="HO8" s="86"/>
      <c r="HP8" s="140"/>
      <c r="HQ8" s="138" t="s">
        <v>181</v>
      </c>
      <c r="HR8" s="140" t="s">
        <v>248</v>
      </c>
      <c r="HT8" s="130" t="s">
        <v>407</v>
      </c>
      <c r="HU8" s="157" t="s">
        <v>190</v>
      </c>
      <c r="HV8" s="157" t="s">
        <v>190</v>
      </c>
      <c r="HW8" s="157" t="s">
        <v>190</v>
      </c>
      <c r="HX8" s="157" t="s">
        <v>190</v>
      </c>
      <c r="HY8" s="157" t="s">
        <v>190</v>
      </c>
      <c r="HZ8" s="157" t="s">
        <v>190</v>
      </c>
      <c r="IA8" s="157" t="s">
        <v>190</v>
      </c>
      <c r="IB8" s="157" t="s">
        <v>190</v>
      </c>
      <c r="IC8" s="157" t="s">
        <v>190</v>
      </c>
      <c r="ID8" s="157" t="s">
        <v>190</v>
      </c>
    </row>
    <row r="9" spans="1:238" s="87" customFormat="1" ht="114.6" customHeight="1" x14ac:dyDescent="0.2">
      <c r="A9" s="77" t="s">
        <v>247</v>
      </c>
      <c r="B9" s="77" t="s">
        <v>411</v>
      </c>
      <c r="C9" s="77" t="s">
        <v>412</v>
      </c>
      <c r="D9" s="78" t="s">
        <v>181</v>
      </c>
      <c r="E9" s="79" t="s">
        <v>378</v>
      </c>
      <c r="F9" s="80" t="s">
        <v>378</v>
      </c>
      <c r="G9" s="78" t="s">
        <v>181</v>
      </c>
      <c r="H9" s="79" t="s">
        <v>378</v>
      </c>
      <c r="I9" s="80" t="s">
        <v>378</v>
      </c>
      <c r="J9" s="78" t="s">
        <v>181</v>
      </c>
      <c r="K9" s="79" t="s">
        <v>378</v>
      </c>
      <c r="L9" s="80" t="s">
        <v>378</v>
      </c>
      <c r="M9" s="78" t="s">
        <v>181</v>
      </c>
      <c r="N9" s="79" t="s">
        <v>378</v>
      </c>
      <c r="O9" s="80" t="s">
        <v>378</v>
      </c>
      <c r="P9" s="78" t="s">
        <v>181</v>
      </c>
      <c r="Q9" s="79" t="s">
        <v>378</v>
      </c>
      <c r="R9" s="80" t="s">
        <v>378</v>
      </c>
      <c r="S9" s="78" t="s">
        <v>181</v>
      </c>
      <c r="T9" s="79" t="s">
        <v>378</v>
      </c>
      <c r="U9" s="80" t="s">
        <v>378</v>
      </c>
      <c r="V9" s="78" t="s">
        <v>181</v>
      </c>
      <c r="W9" s="79" t="s">
        <v>378</v>
      </c>
      <c r="X9" s="80" t="s">
        <v>378</v>
      </c>
      <c r="Y9" s="78" t="s">
        <v>181</v>
      </c>
      <c r="Z9" s="79" t="s">
        <v>378</v>
      </c>
      <c r="AA9" s="80" t="s">
        <v>378</v>
      </c>
      <c r="AB9" s="78" t="s">
        <v>181</v>
      </c>
      <c r="AC9" s="79" t="s">
        <v>378</v>
      </c>
      <c r="AD9" s="80" t="s">
        <v>378</v>
      </c>
      <c r="AE9" s="78" t="s">
        <v>379</v>
      </c>
      <c r="AF9" s="79" t="s">
        <v>181</v>
      </c>
      <c r="AG9" s="80" t="s">
        <v>413</v>
      </c>
      <c r="AH9" s="78" t="s">
        <v>181</v>
      </c>
      <c r="AI9" s="79" t="s">
        <v>378</v>
      </c>
      <c r="AJ9" s="80" t="s">
        <v>378</v>
      </c>
      <c r="AK9" s="78" t="s">
        <v>181</v>
      </c>
      <c r="AL9" s="79" t="s">
        <v>378</v>
      </c>
      <c r="AM9" s="80" t="s">
        <v>378</v>
      </c>
      <c r="AN9" s="78" t="s">
        <v>181</v>
      </c>
      <c r="AO9" s="79" t="s">
        <v>378</v>
      </c>
      <c r="AP9" s="80" t="s">
        <v>378</v>
      </c>
      <c r="AQ9" s="78" t="s">
        <v>181</v>
      </c>
      <c r="AR9" s="79" t="s">
        <v>378</v>
      </c>
      <c r="AS9" s="80" t="s">
        <v>378</v>
      </c>
      <c r="AT9" s="78" t="s">
        <v>181</v>
      </c>
      <c r="AU9" s="79" t="s">
        <v>378</v>
      </c>
      <c r="AV9" s="80" t="s">
        <v>378</v>
      </c>
      <c r="AW9" s="78" t="s">
        <v>181</v>
      </c>
      <c r="AX9" s="79" t="s">
        <v>378</v>
      </c>
      <c r="AY9" s="80" t="s">
        <v>378</v>
      </c>
      <c r="AZ9" s="78" t="s">
        <v>181</v>
      </c>
      <c r="BA9" s="79" t="s">
        <v>378</v>
      </c>
      <c r="BB9" s="80" t="s">
        <v>378</v>
      </c>
      <c r="BC9" s="81">
        <v>7</v>
      </c>
      <c r="BD9" s="81">
        <v>7</v>
      </c>
      <c r="BE9" s="82">
        <v>1</v>
      </c>
      <c r="BF9" s="80" t="s">
        <v>378</v>
      </c>
      <c r="BG9" s="77">
        <v>0</v>
      </c>
      <c r="BH9" s="80" t="s">
        <v>378</v>
      </c>
      <c r="BI9" s="81">
        <v>57</v>
      </c>
      <c r="BJ9" s="81">
        <v>57</v>
      </c>
      <c r="BK9" s="82">
        <v>1</v>
      </c>
      <c r="BL9" s="80" t="s">
        <v>378</v>
      </c>
      <c r="BM9" s="77">
        <v>0</v>
      </c>
      <c r="BN9" s="80" t="s">
        <v>378</v>
      </c>
      <c r="BO9" s="81">
        <v>5</v>
      </c>
      <c r="BP9" s="81">
        <v>5</v>
      </c>
      <c r="BQ9" s="82">
        <v>1</v>
      </c>
      <c r="BR9" s="80" t="s">
        <v>378</v>
      </c>
      <c r="BS9" s="77">
        <v>0</v>
      </c>
      <c r="BT9" s="80" t="s">
        <v>378</v>
      </c>
      <c r="BU9" s="81">
        <v>0</v>
      </c>
      <c r="BV9" s="81">
        <v>0</v>
      </c>
      <c r="BW9" s="84" t="e">
        <v>#DIV/0!</v>
      </c>
      <c r="BX9" s="80" t="s">
        <v>378</v>
      </c>
      <c r="BY9" s="77">
        <v>0</v>
      </c>
      <c r="BZ9" s="80" t="s">
        <v>378</v>
      </c>
      <c r="CA9" s="81">
        <v>0</v>
      </c>
      <c r="CB9" s="81">
        <v>0</v>
      </c>
      <c r="CC9" s="82" t="e">
        <v>#DIV/0!</v>
      </c>
      <c r="CD9" s="80" t="s">
        <v>378</v>
      </c>
      <c r="CE9" s="77">
        <v>0</v>
      </c>
      <c r="CF9" s="80" t="s">
        <v>378</v>
      </c>
      <c r="CG9" s="81">
        <v>0</v>
      </c>
      <c r="CH9" s="81">
        <v>0</v>
      </c>
      <c r="CI9" s="82" t="e">
        <v>#DIV/0!</v>
      </c>
      <c r="CJ9" s="80" t="s">
        <v>378</v>
      </c>
      <c r="CK9" s="77">
        <v>0</v>
      </c>
      <c r="CL9" s="80" t="s">
        <v>378</v>
      </c>
      <c r="CM9" s="81">
        <v>3</v>
      </c>
      <c r="CN9" s="81">
        <v>2</v>
      </c>
      <c r="CO9" s="82">
        <v>0.66666666666666663</v>
      </c>
      <c r="CP9" s="80" t="s">
        <v>414</v>
      </c>
      <c r="CQ9" s="77">
        <v>0</v>
      </c>
      <c r="CR9" s="80" t="s">
        <v>378</v>
      </c>
      <c r="CS9" s="81">
        <v>1</v>
      </c>
      <c r="CT9" s="81">
        <v>1</v>
      </c>
      <c r="CU9" s="82">
        <v>1</v>
      </c>
      <c r="CV9" s="80" t="s">
        <v>378</v>
      </c>
      <c r="CW9" s="77">
        <v>0</v>
      </c>
      <c r="CX9" s="80" t="s">
        <v>378</v>
      </c>
      <c r="CY9" s="81">
        <v>2</v>
      </c>
      <c r="CZ9" s="81">
        <v>2</v>
      </c>
      <c r="DA9" s="82">
        <v>1</v>
      </c>
      <c r="DB9" s="80" t="s">
        <v>378</v>
      </c>
      <c r="DC9" s="77">
        <v>0</v>
      </c>
      <c r="DD9" s="80" t="s">
        <v>378</v>
      </c>
      <c r="DE9" s="81">
        <v>0</v>
      </c>
      <c r="DF9" s="81">
        <v>0</v>
      </c>
      <c r="DG9" s="82" t="e">
        <v>#DIV/0!</v>
      </c>
      <c r="DH9" s="80" t="s">
        <v>378</v>
      </c>
      <c r="DI9" s="77">
        <v>0</v>
      </c>
      <c r="DJ9" s="83" t="s">
        <v>378</v>
      </c>
      <c r="DK9" s="81">
        <v>0</v>
      </c>
      <c r="DL9" s="81">
        <v>0</v>
      </c>
      <c r="DM9" s="82" t="e">
        <v>#DIV/0!</v>
      </c>
      <c r="DN9" s="83" t="s">
        <v>378</v>
      </c>
      <c r="DO9" s="77">
        <v>0</v>
      </c>
      <c r="DP9" s="83" t="s">
        <v>378</v>
      </c>
      <c r="DQ9" s="81">
        <v>76</v>
      </c>
      <c r="DR9" s="81">
        <v>76</v>
      </c>
      <c r="DS9" s="82">
        <v>1</v>
      </c>
      <c r="DT9" s="83" t="s">
        <v>378</v>
      </c>
      <c r="DU9" s="77">
        <v>0</v>
      </c>
      <c r="DV9" s="83" t="s">
        <v>378</v>
      </c>
      <c r="DW9" s="81">
        <v>6</v>
      </c>
      <c r="DX9" s="81">
        <v>4</v>
      </c>
      <c r="DY9" s="82">
        <v>0.66666666666666663</v>
      </c>
      <c r="DZ9" s="83" t="s">
        <v>415</v>
      </c>
      <c r="EA9" s="77">
        <v>0</v>
      </c>
      <c r="EB9" s="83" t="s">
        <v>378</v>
      </c>
      <c r="EC9" s="81">
        <v>4</v>
      </c>
      <c r="ED9" s="81">
        <v>1</v>
      </c>
      <c r="EE9" s="82">
        <v>0.25</v>
      </c>
      <c r="EF9" s="83" t="s">
        <v>415</v>
      </c>
      <c r="EG9" s="77">
        <v>0</v>
      </c>
      <c r="EH9" s="83" t="s">
        <v>378</v>
      </c>
      <c r="EI9" s="81">
        <v>8</v>
      </c>
      <c r="EJ9" s="81">
        <v>3</v>
      </c>
      <c r="EK9" s="82">
        <v>0.375</v>
      </c>
      <c r="EL9" s="83" t="s">
        <v>416</v>
      </c>
      <c r="EM9" s="77">
        <v>5</v>
      </c>
      <c r="EN9" s="83" t="s">
        <v>417</v>
      </c>
      <c r="EO9" s="81">
        <v>8</v>
      </c>
      <c r="EP9" s="81">
        <v>6</v>
      </c>
      <c r="EQ9" s="82">
        <v>0.75</v>
      </c>
      <c r="ER9" s="83" t="s">
        <v>418</v>
      </c>
      <c r="ES9" s="77">
        <v>2</v>
      </c>
      <c r="ET9" s="83" t="s">
        <v>419</v>
      </c>
      <c r="EU9" s="81">
        <v>60</v>
      </c>
      <c r="EV9" s="81">
        <v>60</v>
      </c>
      <c r="EW9" s="82">
        <v>1</v>
      </c>
      <c r="EX9" s="83" t="s">
        <v>378</v>
      </c>
      <c r="EY9" s="77">
        <v>0</v>
      </c>
      <c r="EZ9" s="83" t="s">
        <v>378</v>
      </c>
      <c r="FA9" s="81">
        <v>8</v>
      </c>
      <c r="FB9" s="81">
        <v>8</v>
      </c>
      <c r="FC9" s="82">
        <v>1</v>
      </c>
      <c r="FD9" s="83" t="s">
        <v>378</v>
      </c>
      <c r="FE9" s="77">
        <v>0</v>
      </c>
      <c r="FF9" s="83" t="s">
        <v>378</v>
      </c>
      <c r="FG9" s="81">
        <v>1</v>
      </c>
      <c r="FH9" s="81">
        <v>1</v>
      </c>
      <c r="FI9" s="82">
        <v>1</v>
      </c>
      <c r="FJ9" s="83" t="s">
        <v>378</v>
      </c>
      <c r="FK9" s="77">
        <v>0</v>
      </c>
      <c r="FL9" s="83" t="s">
        <v>378</v>
      </c>
      <c r="FM9" s="81">
        <v>0</v>
      </c>
      <c r="FN9" s="81">
        <v>0</v>
      </c>
      <c r="FO9" s="84" t="e">
        <v>#DIV/0!</v>
      </c>
      <c r="FP9" s="83" t="s">
        <v>378</v>
      </c>
      <c r="FQ9" s="77">
        <v>0</v>
      </c>
      <c r="FR9" s="83" t="s">
        <v>378</v>
      </c>
      <c r="FS9" s="81">
        <v>0</v>
      </c>
      <c r="FT9" s="81">
        <v>0</v>
      </c>
      <c r="FU9" s="82" t="e">
        <v>#DIV/0!</v>
      </c>
      <c r="FV9" s="83" t="s">
        <v>378</v>
      </c>
      <c r="FW9" s="77">
        <v>0</v>
      </c>
      <c r="FX9" s="83" t="s">
        <v>378</v>
      </c>
      <c r="FY9" s="81">
        <v>47</v>
      </c>
      <c r="FZ9" s="81">
        <v>36</v>
      </c>
      <c r="GA9" s="82">
        <v>0.76595744680851063</v>
      </c>
      <c r="GB9" s="83" t="s">
        <v>420</v>
      </c>
      <c r="GC9" s="77">
        <v>11</v>
      </c>
      <c r="GD9" s="83" t="s">
        <v>281</v>
      </c>
      <c r="GE9" s="81">
        <v>98</v>
      </c>
      <c r="GF9" s="81">
        <v>98</v>
      </c>
      <c r="GG9" s="82">
        <v>1</v>
      </c>
      <c r="GH9" s="83" t="s">
        <v>378</v>
      </c>
      <c r="GI9" s="77">
        <v>0</v>
      </c>
      <c r="GJ9" s="83" t="s">
        <v>378</v>
      </c>
      <c r="GK9" s="83" t="s">
        <v>188</v>
      </c>
      <c r="GL9" s="83" t="s">
        <v>410</v>
      </c>
      <c r="GM9" s="83" t="s">
        <v>295</v>
      </c>
      <c r="GN9" s="160" t="s">
        <v>378</v>
      </c>
      <c r="GO9" s="160" t="s">
        <v>379</v>
      </c>
      <c r="GP9" s="83" t="s">
        <v>192</v>
      </c>
      <c r="GQ9" s="83" t="s">
        <v>1216</v>
      </c>
      <c r="GR9" s="159" t="s">
        <v>181</v>
      </c>
      <c r="GS9" s="159" t="s">
        <v>181</v>
      </c>
      <c r="GT9" s="159" t="s">
        <v>181</v>
      </c>
      <c r="GU9" s="159" t="s">
        <v>378</v>
      </c>
      <c r="GV9" s="83" t="s">
        <v>378</v>
      </c>
      <c r="GW9" s="159" t="s">
        <v>181</v>
      </c>
      <c r="GX9" s="159" t="s">
        <v>378</v>
      </c>
      <c r="GY9" s="159" t="s">
        <v>181</v>
      </c>
      <c r="GZ9" s="159" t="s">
        <v>181</v>
      </c>
      <c r="HA9" s="159" t="s">
        <v>378</v>
      </c>
      <c r="HB9" s="159" t="s">
        <v>378</v>
      </c>
      <c r="HC9" s="85" t="s">
        <v>378</v>
      </c>
      <c r="HD9" s="86" t="s">
        <v>378</v>
      </c>
      <c r="HE9" s="86" t="s">
        <v>378</v>
      </c>
      <c r="HF9" s="85" t="s">
        <v>378</v>
      </c>
      <c r="HG9" s="86" t="s">
        <v>378</v>
      </c>
      <c r="HH9" s="86" t="s">
        <v>378</v>
      </c>
      <c r="HI9" s="86" t="s">
        <v>378</v>
      </c>
      <c r="HJ9" s="94" t="s">
        <v>378</v>
      </c>
      <c r="HK9" s="86" t="s">
        <v>181</v>
      </c>
      <c r="HL9" s="94" t="s">
        <v>282</v>
      </c>
      <c r="HM9" s="136" t="s">
        <v>181</v>
      </c>
      <c r="HN9" s="86"/>
      <c r="HO9" s="86"/>
      <c r="HP9" s="140"/>
      <c r="HQ9" s="138" t="s">
        <v>181</v>
      </c>
      <c r="HR9" s="140" t="s">
        <v>248</v>
      </c>
      <c r="HT9" s="130" t="s">
        <v>412</v>
      </c>
      <c r="HU9" s="87" t="s">
        <v>190</v>
      </c>
      <c r="HV9" s="87" t="s">
        <v>190</v>
      </c>
      <c r="HW9" s="87" t="s">
        <v>190</v>
      </c>
      <c r="HX9" s="87" t="s">
        <v>190</v>
      </c>
      <c r="HY9" s="87" t="s">
        <v>190</v>
      </c>
      <c r="HZ9" s="87" t="s">
        <v>190</v>
      </c>
      <c r="IA9" s="87" t="s">
        <v>190</v>
      </c>
      <c r="IB9" s="87" t="s">
        <v>190</v>
      </c>
      <c r="IC9" s="87" t="s">
        <v>190</v>
      </c>
      <c r="ID9" s="87" t="s">
        <v>190</v>
      </c>
    </row>
    <row r="10" spans="1:238" s="87" customFormat="1" ht="114.6" customHeight="1" x14ac:dyDescent="0.2">
      <c r="A10" s="77" t="s">
        <v>526</v>
      </c>
      <c r="B10" s="77" t="s">
        <v>549</v>
      </c>
      <c r="C10" s="77" t="s">
        <v>550</v>
      </c>
      <c r="D10" s="78" t="s">
        <v>181</v>
      </c>
      <c r="E10" s="79" t="s">
        <v>378</v>
      </c>
      <c r="F10" s="80" t="s">
        <v>378</v>
      </c>
      <c r="G10" s="78" t="s">
        <v>181</v>
      </c>
      <c r="H10" s="79" t="s">
        <v>378</v>
      </c>
      <c r="I10" s="80" t="s">
        <v>378</v>
      </c>
      <c r="J10" s="78" t="s">
        <v>181</v>
      </c>
      <c r="K10" s="79" t="s">
        <v>378</v>
      </c>
      <c r="L10" s="80" t="s">
        <v>378</v>
      </c>
      <c r="M10" s="78" t="s">
        <v>181</v>
      </c>
      <c r="N10" s="79" t="s">
        <v>378</v>
      </c>
      <c r="O10" s="80" t="s">
        <v>378</v>
      </c>
      <c r="P10" s="78" t="s">
        <v>181</v>
      </c>
      <c r="Q10" s="79" t="s">
        <v>378</v>
      </c>
      <c r="R10" s="80" t="s">
        <v>378</v>
      </c>
      <c r="S10" s="78" t="s">
        <v>181</v>
      </c>
      <c r="T10" s="79" t="s">
        <v>378</v>
      </c>
      <c r="U10" s="80" t="s">
        <v>378</v>
      </c>
      <c r="V10" s="78" t="s">
        <v>181</v>
      </c>
      <c r="W10" s="79" t="s">
        <v>378</v>
      </c>
      <c r="X10" s="80" t="s">
        <v>378</v>
      </c>
      <c r="Y10" s="78" t="s">
        <v>181</v>
      </c>
      <c r="Z10" s="79" t="s">
        <v>378</v>
      </c>
      <c r="AA10" s="80" t="s">
        <v>378</v>
      </c>
      <c r="AB10" s="78" t="s">
        <v>181</v>
      </c>
      <c r="AC10" s="79" t="s">
        <v>378</v>
      </c>
      <c r="AD10" s="80" t="s">
        <v>378</v>
      </c>
      <c r="AE10" s="78" t="s">
        <v>181</v>
      </c>
      <c r="AF10" s="79" t="s">
        <v>378</v>
      </c>
      <c r="AG10" s="80" t="s">
        <v>378</v>
      </c>
      <c r="AH10" s="78" t="s">
        <v>181</v>
      </c>
      <c r="AI10" s="79" t="s">
        <v>378</v>
      </c>
      <c r="AJ10" s="80" t="s">
        <v>378</v>
      </c>
      <c r="AK10" s="78" t="s">
        <v>181</v>
      </c>
      <c r="AL10" s="79" t="s">
        <v>378</v>
      </c>
      <c r="AM10" s="80" t="s">
        <v>378</v>
      </c>
      <c r="AN10" s="78" t="s">
        <v>181</v>
      </c>
      <c r="AO10" s="79" t="s">
        <v>378</v>
      </c>
      <c r="AP10" s="80" t="s">
        <v>378</v>
      </c>
      <c r="AQ10" s="78" t="s">
        <v>181</v>
      </c>
      <c r="AR10" s="79" t="s">
        <v>378</v>
      </c>
      <c r="AS10" s="80" t="s">
        <v>378</v>
      </c>
      <c r="AT10" s="78" t="s">
        <v>181</v>
      </c>
      <c r="AU10" s="79" t="s">
        <v>378</v>
      </c>
      <c r="AV10" s="80" t="s">
        <v>378</v>
      </c>
      <c r="AW10" s="78" t="s">
        <v>181</v>
      </c>
      <c r="AX10" s="79" t="s">
        <v>378</v>
      </c>
      <c r="AY10" s="80" t="s">
        <v>378</v>
      </c>
      <c r="AZ10" s="78" t="s">
        <v>181</v>
      </c>
      <c r="BA10" s="79" t="s">
        <v>378</v>
      </c>
      <c r="BB10" s="80" t="s">
        <v>378</v>
      </c>
      <c r="BC10" s="81">
        <v>6</v>
      </c>
      <c r="BD10" s="81">
        <v>6</v>
      </c>
      <c r="BE10" s="82">
        <v>1</v>
      </c>
      <c r="BF10" s="80" t="s">
        <v>378</v>
      </c>
      <c r="BG10" s="77">
        <v>0</v>
      </c>
      <c r="BH10" s="80" t="s">
        <v>378</v>
      </c>
      <c r="BI10" s="81">
        <v>1</v>
      </c>
      <c r="BJ10" s="81">
        <v>1</v>
      </c>
      <c r="BK10" s="82">
        <v>1</v>
      </c>
      <c r="BL10" s="80" t="s">
        <v>378</v>
      </c>
      <c r="BM10" s="77">
        <v>0</v>
      </c>
      <c r="BN10" s="80" t="s">
        <v>378</v>
      </c>
      <c r="BO10" s="81">
        <v>4</v>
      </c>
      <c r="BP10" s="81">
        <v>4</v>
      </c>
      <c r="BQ10" s="82">
        <v>1</v>
      </c>
      <c r="BR10" s="80" t="s">
        <v>378</v>
      </c>
      <c r="BS10" s="77">
        <v>0</v>
      </c>
      <c r="BT10" s="80" t="s">
        <v>378</v>
      </c>
      <c r="BU10" s="81">
        <v>0</v>
      </c>
      <c r="BV10" s="81">
        <v>0</v>
      </c>
      <c r="BW10" s="84" t="e">
        <v>#DIV/0!</v>
      </c>
      <c r="BX10" s="80" t="s">
        <v>378</v>
      </c>
      <c r="BY10" s="77">
        <v>0</v>
      </c>
      <c r="BZ10" s="80" t="s">
        <v>378</v>
      </c>
      <c r="CA10" s="81">
        <v>2</v>
      </c>
      <c r="CB10" s="81">
        <v>2</v>
      </c>
      <c r="CC10" s="82">
        <v>1</v>
      </c>
      <c r="CD10" s="80" t="s">
        <v>378</v>
      </c>
      <c r="CE10" s="77">
        <v>0</v>
      </c>
      <c r="CF10" s="80" t="s">
        <v>378</v>
      </c>
      <c r="CG10" s="81">
        <v>1</v>
      </c>
      <c r="CH10" s="81">
        <v>1</v>
      </c>
      <c r="CI10" s="82">
        <v>1</v>
      </c>
      <c r="CJ10" s="80" t="s">
        <v>378</v>
      </c>
      <c r="CK10" s="77">
        <v>0</v>
      </c>
      <c r="CL10" s="80" t="s">
        <v>378</v>
      </c>
      <c r="CM10" s="81">
        <v>2</v>
      </c>
      <c r="CN10" s="81">
        <v>1</v>
      </c>
      <c r="CO10" s="82">
        <v>0.5</v>
      </c>
      <c r="CP10" s="80" t="s">
        <v>527</v>
      </c>
      <c r="CQ10" s="77">
        <v>0</v>
      </c>
      <c r="CR10" s="80" t="s">
        <v>378</v>
      </c>
      <c r="CS10" s="81">
        <v>1</v>
      </c>
      <c r="CT10" s="81">
        <v>0</v>
      </c>
      <c r="CU10" s="82">
        <v>0</v>
      </c>
      <c r="CV10" s="80" t="s">
        <v>551</v>
      </c>
      <c r="CW10" s="77">
        <v>1</v>
      </c>
      <c r="CX10" s="80" t="s">
        <v>552</v>
      </c>
      <c r="CY10" s="81">
        <v>1</v>
      </c>
      <c r="CZ10" s="81">
        <v>0</v>
      </c>
      <c r="DA10" s="82">
        <v>0</v>
      </c>
      <c r="DB10" s="80" t="s">
        <v>553</v>
      </c>
      <c r="DC10" s="77">
        <v>1</v>
      </c>
      <c r="DD10" s="80" t="s">
        <v>553</v>
      </c>
      <c r="DE10" s="81">
        <v>0</v>
      </c>
      <c r="DF10" s="81">
        <v>0</v>
      </c>
      <c r="DG10" s="82" t="e">
        <v>#DIV/0!</v>
      </c>
      <c r="DH10" s="80" t="s">
        <v>378</v>
      </c>
      <c r="DI10" s="77">
        <v>0</v>
      </c>
      <c r="DJ10" s="83" t="s">
        <v>378</v>
      </c>
      <c r="DK10" s="81">
        <v>10</v>
      </c>
      <c r="DL10" s="81">
        <v>10</v>
      </c>
      <c r="DM10" s="82">
        <v>1</v>
      </c>
      <c r="DN10" s="83" t="s">
        <v>378</v>
      </c>
      <c r="DO10" s="77">
        <v>0</v>
      </c>
      <c r="DP10" s="83" t="s">
        <v>378</v>
      </c>
      <c r="DQ10" s="81">
        <v>36</v>
      </c>
      <c r="DR10" s="81">
        <v>0</v>
      </c>
      <c r="DS10" s="82">
        <v>0</v>
      </c>
      <c r="DT10" s="83" t="s">
        <v>554</v>
      </c>
      <c r="DU10" s="77">
        <v>0</v>
      </c>
      <c r="DV10" s="83" t="s">
        <v>378</v>
      </c>
      <c r="DW10" s="81">
        <v>33</v>
      </c>
      <c r="DX10" s="81">
        <v>31</v>
      </c>
      <c r="DY10" s="82">
        <v>0.93939393939393945</v>
      </c>
      <c r="DZ10" s="83" t="s">
        <v>555</v>
      </c>
      <c r="EA10" s="77">
        <v>0</v>
      </c>
      <c r="EB10" s="83" t="s">
        <v>378</v>
      </c>
      <c r="EC10" s="81">
        <v>10</v>
      </c>
      <c r="ED10" s="81">
        <v>1</v>
      </c>
      <c r="EE10" s="82">
        <v>0.1</v>
      </c>
      <c r="EF10" s="83" t="s">
        <v>556</v>
      </c>
      <c r="EG10" s="77">
        <v>5</v>
      </c>
      <c r="EH10" s="83" t="s">
        <v>557</v>
      </c>
      <c r="EI10" s="81">
        <v>22</v>
      </c>
      <c r="EJ10" s="81">
        <v>0</v>
      </c>
      <c r="EK10" s="82">
        <v>0</v>
      </c>
      <c r="EL10" s="83" t="s">
        <v>528</v>
      </c>
      <c r="EM10" s="77">
        <v>22</v>
      </c>
      <c r="EN10" s="83" t="s">
        <v>558</v>
      </c>
      <c r="EO10" s="81">
        <v>9</v>
      </c>
      <c r="EP10" s="81">
        <v>1</v>
      </c>
      <c r="EQ10" s="82">
        <v>0.1111111111111111</v>
      </c>
      <c r="ER10" s="83" t="s">
        <v>559</v>
      </c>
      <c r="ES10" s="77">
        <v>8</v>
      </c>
      <c r="ET10" s="83" t="s">
        <v>559</v>
      </c>
      <c r="EU10" s="81">
        <v>82</v>
      </c>
      <c r="EV10" s="81">
        <v>21</v>
      </c>
      <c r="EW10" s="82">
        <v>0.25609756097560976</v>
      </c>
      <c r="EX10" s="83" t="s">
        <v>560</v>
      </c>
      <c r="EY10" s="77">
        <v>61</v>
      </c>
      <c r="EZ10" s="83" t="s">
        <v>561</v>
      </c>
      <c r="FA10" s="81">
        <v>11</v>
      </c>
      <c r="FB10" s="81">
        <v>11</v>
      </c>
      <c r="FC10" s="82">
        <v>1</v>
      </c>
      <c r="FD10" s="83" t="s">
        <v>378</v>
      </c>
      <c r="FE10" s="77">
        <v>0</v>
      </c>
      <c r="FF10" s="83" t="s">
        <v>378</v>
      </c>
      <c r="FG10" s="81">
        <v>2</v>
      </c>
      <c r="FH10" s="81">
        <v>0</v>
      </c>
      <c r="FI10" s="82">
        <v>0</v>
      </c>
      <c r="FJ10" s="83" t="s">
        <v>529</v>
      </c>
      <c r="FK10" s="77">
        <v>2</v>
      </c>
      <c r="FL10" s="83" t="s">
        <v>530</v>
      </c>
      <c r="FM10" s="81">
        <v>0</v>
      </c>
      <c r="FN10" s="81">
        <v>0</v>
      </c>
      <c r="FO10" s="84" t="e">
        <v>#DIV/0!</v>
      </c>
      <c r="FP10" s="83" t="s">
        <v>378</v>
      </c>
      <c r="FQ10" s="77">
        <v>0</v>
      </c>
      <c r="FR10" s="83" t="s">
        <v>378</v>
      </c>
      <c r="FS10" s="81">
        <v>0</v>
      </c>
      <c r="FT10" s="81">
        <v>0</v>
      </c>
      <c r="FU10" s="82" t="e">
        <v>#DIV/0!</v>
      </c>
      <c r="FV10" s="83" t="s">
        <v>378</v>
      </c>
      <c r="FW10" s="77">
        <v>0</v>
      </c>
      <c r="FX10" s="83" t="s">
        <v>378</v>
      </c>
      <c r="FY10" s="81">
        <v>45</v>
      </c>
      <c r="FZ10" s="81">
        <v>38</v>
      </c>
      <c r="GA10" s="82">
        <v>0.84444444444444444</v>
      </c>
      <c r="GB10" s="83" t="s">
        <v>531</v>
      </c>
      <c r="GC10" s="77">
        <v>6</v>
      </c>
      <c r="GD10" s="83" t="s">
        <v>562</v>
      </c>
      <c r="GE10" s="81">
        <v>92</v>
      </c>
      <c r="GF10" s="81">
        <v>92</v>
      </c>
      <c r="GG10" s="82">
        <v>1</v>
      </c>
      <c r="GH10" s="83" t="s">
        <v>378</v>
      </c>
      <c r="GI10" s="77">
        <v>0</v>
      </c>
      <c r="GJ10" s="83" t="s">
        <v>378</v>
      </c>
      <c r="GK10" s="83" t="s">
        <v>290</v>
      </c>
      <c r="GL10" s="83" t="s">
        <v>378</v>
      </c>
      <c r="GM10" s="83" t="s">
        <v>295</v>
      </c>
      <c r="GN10" s="160" t="s">
        <v>378</v>
      </c>
      <c r="GO10" s="160" t="s">
        <v>379</v>
      </c>
      <c r="GP10" s="83" t="s">
        <v>192</v>
      </c>
      <c r="GQ10" s="83" t="s">
        <v>295</v>
      </c>
      <c r="GR10" s="159" t="s">
        <v>181</v>
      </c>
      <c r="GS10" s="159" t="s">
        <v>181</v>
      </c>
      <c r="GT10" s="159" t="s">
        <v>181</v>
      </c>
      <c r="GU10" s="159" t="s">
        <v>181</v>
      </c>
      <c r="GV10" s="83" t="s">
        <v>378</v>
      </c>
      <c r="GW10" s="159" t="s">
        <v>181</v>
      </c>
      <c r="GX10" s="159" t="s">
        <v>378</v>
      </c>
      <c r="GY10" s="159" t="s">
        <v>181</v>
      </c>
      <c r="GZ10" s="159" t="s">
        <v>378</v>
      </c>
      <c r="HA10" s="159" t="s">
        <v>181</v>
      </c>
      <c r="HB10" s="159" t="s">
        <v>181</v>
      </c>
      <c r="HC10" s="85" t="s">
        <v>378</v>
      </c>
      <c r="HD10" s="86" t="s">
        <v>378</v>
      </c>
      <c r="HE10" s="86" t="s">
        <v>378</v>
      </c>
      <c r="HF10" s="85" t="s">
        <v>378</v>
      </c>
      <c r="HG10" s="86" t="s">
        <v>378</v>
      </c>
      <c r="HH10" s="86" t="s">
        <v>378</v>
      </c>
      <c r="HI10" s="86" t="s">
        <v>181</v>
      </c>
      <c r="HJ10" s="94" t="s">
        <v>563</v>
      </c>
      <c r="HK10" s="86" t="s">
        <v>378</v>
      </c>
      <c r="HL10" s="94" t="s">
        <v>378</v>
      </c>
      <c r="HM10" s="136" t="s">
        <v>181</v>
      </c>
      <c r="HN10" s="86"/>
      <c r="HO10" s="86"/>
      <c r="HP10" s="140"/>
      <c r="HQ10" s="138" t="s">
        <v>181</v>
      </c>
      <c r="HR10" s="140" t="s">
        <v>248</v>
      </c>
      <c r="HT10" s="130" t="s">
        <v>550</v>
      </c>
      <c r="HU10" s="87" t="s">
        <v>190</v>
      </c>
      <c r="HV10" s="87" t="s">
        <v>190</v>
      </c>
      <c r="HW10" s="87" t="s">
        <v>190</v>
      </c>
      <c r="HX10" s="87" t="s">
        <v>190</v>
      </c>
      <c r="HY10" s="87" t="s">
        <v>190</v>
      </c>
      <c r="HZ10" s="87" t="s">
        <v>190</v>
      </c>
      <c r="IA10" s="87" t="s">
        <v>190</v>
      </c>
      <c r="IB10" s="87" t="s">
        <v>190</v>
      </c>
      <c r="IC10" s="87" t="s">
        <v>190</v>
      </c>
      <c r="ID10" s="87" t="s">
        <v>190</v>
      </c>
    </row>
    <row r="11" spans="1:238" s="87" customFormat="1" ht="115.2" customHeight="1" x14ac:dyDescent="0.2">
      <c r="A11" s="77" t="s">
        <v>250</v>
      </c>
      <c r="B11" s="77" t="s">
        <v>421</v>
      </c>
      <c r="C11" s="77" t="s">
        <v>422</v>
      </c>
      <c r="D11" s="78" t="s">
        <v>181</v>
      </c>
      <c r="E11" s="79" t="s">
        <v>378</v>
      </c>
      <c r="F11" s="80" t="s">
        <v>378</v>
      </c>
      <c r="G11" s="78" t="s">
        <v>181</v>
      </c>
      <c r="H11" s="79" t="s">
        <v>378</v>
      </c>
      <c r="I11" s="80" t="s">
        <v>378</v>
      </c>
      <c r="J11" s="78" t="s">
        <v>181</v>
      </c>
      <c r="K11" s="79" t="s">
        <v>378</v>
      </c>
      <c r="L11" s="80" t="s">
        <v>378</v>
      </c>
      <c r="M11" s="78" t="s">
        <v>181</v>
      </c>
      <c r="N11" s="79" t="s">
        <v>378</v>
      </c>
      <c r="O11" s="80" t="s">
        <v>378</v>
      </c>
      <c r="P11" s="78" t="s">
        <v>181</v>
      </c>
      <c r="Q11" s="79" t="s">
        <v>378</v>
      </c>
      <c r="R11" s="80" t="s">
        <v>378</v>
      </c>
      <c r="S11" s="78" t="s">
        <v>181</v>
      </c>
      <c r="T11" s="79" t="s">
        <v>378</v>
      </c>
      <c r="U11" s="80" t="s">
        <v>378</v>
      </c>
      <c r="V11" s="78" t="s">
        <v>181</v>
      </c>
      <c r="W11" s="79" t="s">
        <v>378</v>
      </c>
      <c r="X11" s="80" t="s">
        <v>378</v>
      </c>
      <c r="Y11" s="78" t="s">
        <v>181</v>
      </c>
      <c r="Z11" s="79" t="s">
        <v>378</v>
      </c>
      <c r="AA11" s="80" t="s">
        <v>378</v>
      </c>
      <c r="AB11" s="78" t="s">
        <v>181</v>
      </c>
      <c r="AC11" s="79" t="s">
        <v>378</v>
      </c>
      <c r="AD11" s="80" t="s">
        <v>378</v>
      </c>
      <c r="AE11" s="78" t="s">
        <v>379</v>
      </c>
      <c r="AF11" s="79" t="s">
        <v>181</v>
      </c>
      <c r="AG11" s="80" t="s">
        <v>423</v>
      </c>
      <c r="AH11" s="78" t="s">
        <v>181</v>
      </c>
      <c r="AI11" s="79" t="s">
        <v>378</v>
      </c>
      <c r="AJ11" s="80" t="s">
        <v>378</v>
      </c>
      <c r="AK11" s="78" t="s">
        <v>181</v>
      </c>
      <c r="AL11" s="79" t="s">
        <v>378</v>
      </c>
      <c r="AM11" s="80" t="s">
        <v>378</v>
      </c>
      <c r="AN11" s="78" t="s">
        <v>379</v>
      </c>
      <c r="AO11" s="79" t="s">
        <v>378</v>
      </c>
      <c r="AP11" s="80" t="s">
        <v>378</v>
      </c>
      <c r="AQ11" s="78" t="s">
        <v>379</v>
      </c>
      <c r="AR11" s="79" t="s">
        <v>378</v>
      </c>
      <c r="AS11" s="80" t="s">
        <v>378</v>
      </c>
      <c r="AT11" s="78" t="s">
        <v>181</v>
      </c>
      <c r="AU11" s="79" t="s">
        <v>378</v>
      </c>
      <c r="AV11" s="80" t="s">
        <v>378</v>
      </c>
      <c r="AW11" s="78" t="s">
        <v>181</v>
      </c>
      <c r="AX11" s="79" t="s">
        <v>378</v>
      </c>
      <c r="AY11" s="80" t="s">
        <v>378</v>
      </c>
      <c r="AZ11" s="78" t="s">
        <v>181</v>
      </c>
      <c r="BA11" s="79" t="s">
        <v>378</v>
      </c>
      <c r="BB11" s="80" t="s">
        <v>378</v>
      </c>
      <c r="BC11" s="81">
        <v>21</v>
      </c>
      <c r="BD11" s="81">
        <v>21</v>
      </c>
      <c r="BE11" s="82">
        <v>1</v>
      </c>
      <c r="BF11" s="80" t="s">
        <v>378</v>
      </c>
      <c r="BG11" s="77">
        <v>0</v>
      </c>
      <c r="BH11" s="80" t="s">
        <v>378</v>
      </c>
      <c r="BI11" s="81">
        <v>28</v>
      </c>
      <c r="BJ11" s="81">
        <v>28</v>
      </c>
      <c r="BK11" s="82">
        <v>1</v>
      </c>
      <c r="BL11" s="80" t="s">
        <v>378</v>
      </c>
      <c r="BM11" s="77">
        <v>0</v>
      </c>
      <c r="BN11" s="80" t="s">
        <v>378</v>
      </c>
      <c r="BO11" s="81">
        <v>10</v>
      </c>
      <c r="BP11" s="81">
        <v>10</v>
      </c>
      <c r="BQ11" s="82">
        <v>1</v>
      </c>
      <c r="BR11" s="80" t="s">
        <v>378</v>
      </c>
      <c r="BS11" s="77">
        <v>0</v>
      </c>
      <c r="BT11" s="80" t="s">
        <v>378</v>
      </c>
      <c r="BU11" s="81">
        <v>0</v>
      </c>
      <c r="BV11" s="81">
        <v>0</v>
      </c>
      <c r="BW11" s="84" t="e">
        <v>#DIV/0!</v>
      </c>
      <c r="BX11" s="80" t="s">
        <v>378</v>
      </c>
      <c r="BY11" s="77">
        <v>0</v>
      </c>
      <c r="BZ11" s="80" t="s">
        <v>378</v>
      </c>
      <c r="CA11" s="81">
        <v>0</v>
      </c>
      <c r="CB11" s="81">
        <v>0</v>
      </c>
      <c r="CC11" s="82" t="e">
        <v>#DIV/0!</v>
      </c>
      <c r="CD11" s="80" t="s">
        <v>378</v>
      </c>
      <c r="CE11" s="77">
        <v>0</v>
      </c>
      <c r="CF11" s="80" t="s">
        <v>378</v>
      </c>
      <c r="CG11" s="81">
        <v>2</v>
      </c>
      <c r="CH11" s="81">
        <v>0</v>
      </c>
      <c r="CI11" s="82">
        <v>0</v>
      </c>
      <c r="CJ11" s="80" t="s">
        <v>424</v>
      </c>
      <c r="CK11" s="77">
        <v>1</v>
      </c>
      <c r="CL11" s="80" t="s">
        <v>283</v>
      </c>
      <c r="CM11" s="81">
        <v>0</v>
      </c>
      <c r="CN11" s="81">
        <v>0</v>
      </c>
      <c r="CO11" s="82" t="e">
        <v>#DIV/0!</v>
      </c>
      <c r="CP11" s="80" t="s">
        <v>378</v>
      </c>
      <c r="CQ11" s="77">
        <v>0</v>
      </c>
      <c r="CR11" s="80" t="s">
        <v>378</v>
      </c>
      <c r="CS11" s="81">
        <v>1</v>
      </c>
      <c r="CT11" s="81">
        <v>1</v>
      </c>
      <c r="CU11" s="82">
        <v>1</v>
      </c>
      <c r="CV11" s="80" t="s">
        <v>378</v>
      </c>
      <c r="CW11" s="77">
        <v>0</v>
      </c>
      <c r="CX11" s="80" t="s">
        <v>378</v>
      </c>
      <c r="CY11" s="81">
        <v>0</v>
      </c>
      <c r="CZ11" s="81">
        <v>0</v>
      </c>
      <c r="DA11" s="82" t="e">
        <v>#DIV/0!</v>
      </c>
      <c r="DB11" s="80" t="s">
        <v>378</v>
      </c>
      <c r="DC11" s="77">
        <v>0</v>
      </c>
      <c r="DD11" s="80" t="s">
        <v>378</v>
      </c>
      <c r="DE11" s="81">
        <v>0</v>
      </c>
      <c r="DF11" s="81">
        <v>0</v>
      </c>
      <c r="DG11" s="82" t="e">
        <v>#DIV/0!</v>
      </c>
      <c r="DH11" s="80" t="s">
        <v>378</v>
      </c>
      <c r="DI11" s="77">
        <v>0</v>
      </c>
      <c r="DJ11" s="83" t="s">
        <v>378</v>
      </c>
      <c r="DK11" s="81">
        <v>9</v>
      </c>
      <c r="DL11" s="81">
        <v>0</v>
      </c>
      <c r="DM11" s="82">
        <v>0</v>
      </c>
      <c r="DN11" s="83" t="s">
        <v>284</v>
      </c>
      <c r="DO11" s="77">
        <v>1</v>
      </c>
      <c r="DP11" s="83" t="s">
        <v>425</v>
      </c>
      <c r="DQ11" s="81">
        <v>47</v>
      </c>
      <c r="DR11" s="81">
        <v>0</v>
      </c>
      <c r="DS11" s="82">
        <v>0</v>
      </c>
      <c r="DT11" s="83" t="s">
        <v>285</v>
      </c>
      <c r="DU11" s="77">
        <v>0</v>
      </c>
      <c r="DV11" s="83" t="s">
        <v>378</v>
      </c>
      <c r="DW11" s="81">
        <v>1</v>
      </c>
      <c r="DX11" s="81">
        <v>1</v>
      </c>
      <c r="DY11" s="82">
        <v>1</v>
      </c>
      <c r="DZ11" s="83" t="s">
        <v>378</v>
      </c>
      <c r="EA11" s="77">
        <v>0</v>
      </c>
      <c r="EB11" s="83" t="s">
        <v>378</v>
      </c>
      <c r="EC11" s="81">
        <v>3</v>
      </c>
      <c r="ED11" s="81">
        <v>1</v>
      </c>
      <c r="EE11" s="82">
        <v>0.33333333333333331</v>
      </c>
      <c r="EF11" s="83" t="s">
        <v>426</v>
      </c>
      <c r="EG11" s="77">
        <v>2</v>
      </c>
      <c r="EH11" s="83" t="s">
        <v>427</v>
      </c>
      <c r="EI11" s="81">
        <v>7</v>
      </c>
      <c r="EJ11" s="81">
        <v>0</v>
      </c>
      <c r="EK11" s="82">
        <v>0</v>
      </c>
      <c r="EL11" s="83" t="s">
        <v>286</v>
      </c>
      <c r="EM11" s="77">
        <v>7</v>
      </c>
      <c r="EN11" s="83" t="s">
        <v>287</v>
      </c>
      <c r="EO11" s="81">
        <v>9</v>
      </c>
      <c r="EP11" s="81">
        <v>7</v>
      </c>
      <c r="EQ11" s="82">
        <v>0.77777777777777779</v>
      </c>
      <c r="ER11" s="83" t="s">
        <v>428</v>
      </c>
      <c r="ES11" s="77">
        <v>2</v>
      </c>
      <c r="ET11" s="83" t="s">
        <v>288</v>
      </c>
      <c r="EU11" s="81">
        <v>48</v>
      </c>
      <c r="EV11" s="81">
        <v>1</v>
      </c>
      <c r="EW11" s="82">
        <v>2.0833333333333332E-2</v>
      </c>
      <c r="EX11" s="83" t="s">
        <v>429</v>
      </c>
      <c r="EY11" s="77">
        <v>46</v>
      </c>
      <c r="EZ11" s="83" t="s">
        <v>289</v>
      </c>
      <c r="FA11" s="81">
        <v>5</v>
      </c>
      <c r="FB11" s="81">
        <v>5</v>
      </c>
      <c r="FC11" s="82">
        <v>1</v>
      </c>
      <c r="FD11" s="83" t="s">
        <v>378</v>
      </c>
      <c r="FE11" s="77">
        <v>0</v>
      </c>
      <c r="FF11" s="83" t="s">
        <v>378</v>
      </c>
      <c r="FG11" s="81">
        <v>1</v>
      </c>
      <c r="FH11" s="81">
        <v>0</v>
      </c>
      <c r="FI11" s="82">
        <v>0</v>
      </c>
      <c r="FJ11" s="83" t="s">
        <v>430</v>
      </c>
      <c r="FK11" s="77">
        <v>0</v>
      </c>
      <c r="FL11" s="83" t="s">
        <v>378</v>
      </c>
      <c r="FM11" s="81">
        <v>0</v>
      </c>
      <c r="FN11" s="81">
        <v>0</v>
      </c>
      <c r="FO11" s="84" t="e">
        <v>#DIV/0!</v>
      </c>
      <c r="FP11" s="83" t="s">
        <v>378</v>
      </c>
      <c r="FQ11" s="77">
        <v>0</v>
      </c>
      <c r="FR11" s="83" t="s">
        <v>378</v>
      </c>
      <c r="FS11" s="81">
        <v>0</v>
      </c>
      <c r="FT11" s="81">
        <v>0</v>
      </c>
      <c r="FU11" s="82" t="e">
        <v>#DIV/0!</v>
      </c>
      <c r="FV11" s="83" t="s">
        <v>378</v>
      </c>
      <c r="FW11" s="77">
        <v>0</v>
      </c>
      <c r="FX11" s="83" t="s">
        <v>378</v>
      </c>
      <c r="FY11" s="81">
        <v>20</v>
      </c>
      <c r="FZ11" s="81">
        <v>20</v>
      </c>
      <c r="GA11" s="82">
        <v>1</v>
      </c>
      <c r="GB11" s="83" t="s">
        <v>378</v>
      </c>
      <c r="GC11" s="77">
        <v>0</v>
      </c>
      <c r="GD11" s="83" t="s">
        <v>378</v>
      </c>
      <c r="GE11" s="81">
        <v>2</v>
      </c>
      <c r="GF11" s="81">
        <v>2</v>
      </c>
      <c r="GG11" s="82">
        <v>1</v>
      </c>
      <c r="GH11" s="83" t="s">
        <v>378</v>
      </c>
      <c r="GI11" s="77">
        <v>0</v>
      </c>
      <c r="GJ11" s="83" t="s">
        <v>378</v>
      </c>
      <c r="GK11" s="83" t="s">
        <v>290</v>
      </c>
      <c r="GL11" s="83" t="s">
        <v>378</v>
      </c>
      <c r="GM11" s="83" t="s">
        <v>1216</v>
      </c>
      <c r="GN11" s="160" t="s">
        <v>181</v>
      </c>
      <c r="GO11" s="160" t="s">
        <v>181</v>
      </c>
      <c r="GP11" s="83" t="s">
        <v>1217</v>
      </c>
      <c r="GQ11" s="83" t="s">
        <v>1216</v>
      </c>
      <c r="GR11" s="159" t="s">
        <v>378</v>
      </c>
      <c r="GS11" s="159" t="s">
        <v>378</v>
      </c>
      <c r="GT11" s="159" t="s">
        <v>378</v>
      </c>
      <c r="GU11" s="159" t="s">
        <v>378</v>
      </c>
      <c r="GV11" s="83" t="s">
        <v>431</v>
      </c>
      <c r="GW11" s="159" t="s">
        <v>378</v>
      </c>
      <c r="GX11" s="159" t="s">
        <v>378</v>
      </c>
      <c r="GY11" s="159" t="s">
        <v>378</v>
      </c>
      <c r="GZ11" s="159" t="s">
        <v>378</v>
      </c>
      <c r="HA11" s="159" t="s">
        <v>181</v>
      </c>
      <c r="HB11" s="159" t="s">
        <v>378</v>
      </c>
      <c r="HC11" s="85" t="s">
        <v>181</v>
      </c>
      <c r="HD11" s="86" t="s">
        <v>378</v>
      </c>
      <c r="HE11" s="86" t="s">
        <v>432</v>
      </c>
      <c r="HF11" s="85" t="s">
        <v>378</v>
      </c>
      <c r="HG11" s="86" t="s">
        <v>378</v>
      </c>
      <c r="HH11" s="86" t="s">
        <v>378</v>
      </c>
      <c r="HI11" s="86" t="s">
        <v>378</v>
      </c>
      <c r="HJ11" s="94" t="s">
        <v>378</v>
      </c>
      <c r="HK11" s="86" t="s">
        <v>378</v>
      </c>
      <c r="HL11" s="94" t="s">
        <v>378</v>
      </c>
      <c r="HM11" s="136" t="s">
        <v>181</v>
      </c>
      <c r="HN11" s="86"/>
      <c r="HO11" s="86"/>
      <c r="HP11" s="140"/>
      <c r="HQ11" s="138" t="s">
        <v>181</v>
      </c>
      <c r="HR11" s="140" t="s">
        <v>248</v>
      </c>
      <c r="HT11" s="130" t="s">
        <v>422</v>
      </c>
      <c r="HU11" s="87" t="s">
        <v>190</v>
      </c>
      <c r="HV11" s="87" t="s">
        <v>190</v>
      </c>
      <c r="HW11" s="87" t="s">
        <v>190</v>
      </c>
      <c r="HX11" s="87" t="s">
        <v>190</v>
      </c>
      <c r="HY11" s="87" t="s">
        <v>190</v>
      </c>
      <c r="HZ11" s="87" t="s">
        <v>190</v>
      </c>
      <c r="IA11" s="87" t="s">
        <v>190</v>
      </c>
      <c r="IB11" s="87" t="s">
        <v>190</v>
      </c>
      <c r="IC11" s="87" t="s">
        <v>190</v>
      </c>
      <c r="ID11" s="87" t="s">
        <v>190</v>
      </c>
    </row>
    <row r="12" spans="1:238" s="87" customFormat="1" ht="123" customHeight="1" x14ac:dyDescent="0.2">
      <c r="A12" s="77" t="s">
        <v>251</v>
      </c>
      <c r="B12" s="77" t="s">
        <v>433</v>
      </c>
      <c r="C12" s="77" t="s">
        <v>434</v>
      </c>
      <c r="D12" s="78" t="s">
        <v>181</v>
      </c>
      <c r="E12" s="79" t="s">
        <v>378</v>
      </c>
      <c r="F12" s="80" t="s">
        <v>378</v>
      </c>
      <c r="G12" s="78" t="s">
        <v>181</v>
      </c>
      <c r="H12" s="79" t="s">
        <v>378</v>
      </c>
      <c r="I12" s="80" t="s">
        <v>378</v>
      </c>
      <c r="J12" s="78" t="s">
        <v>379</v>
      </c>
      <c r="K12" s="79" t="s">
        <v>181</v>
      </c>
      <c r="L12" s="80" t="s">
        <v>380</v>
      </c>
      <c r="M12" s="78" t="s">
        <v>181</v>
      </c>
      <c r="N12" s="79" t="s">
        <v>378</v>
      </c>
      <c r="O12" s="80" t="s">
        <v>378</v>
      </c>
      <c r="P12" s="78" t="s">
        <v>181</v>
      </c>
      <c r="Q12" s="79" t="s">
        <v>378</v>
      </c>
      <c r="R12" s="80" t="s">
        <v>378</v>
      </c>
      <c r="S12" s="78" t="s">
        <v>379</v>
      </c>
      <c r="T12" s="79" t="s">
        <v>181</v>
      </c>
      <c r="U12" s="80" t="s">
        <v>381</v>
      </c>
      <c r="V12" s="78" t="s">
        <v>181</v>
      </c>
      <c r="W12" s="79" t="s">
        <v>378</v>
      </c>
      <c r="X12" s="80" t="s">
        <v>378</v>
      </c>
      <c r="Y12" s="78" t="s">
        <v>181</v>
      </c>
      <c r="Z12" s="79" t="s">
        <v>378</v>
      </c>
      <c r="AA12" s="80" t="s">
        <v>378</v>
      </c>
      <c r="AB12" s="78" t="s">
        <v>379</v>
      </c>
      <c r="AC12" s="79" t="s">
        <v>378</v>
      </c>
      <c r="AD12" s="80" t="s">
        <v>378</v>
      </c>
      <c r="AE12" s="78" t="s">
        <v>379</v>
      </c>
      <c r="AF12" s="79" t="s">
        <v>181</v>
      </c>
      <c r="AG12" s="80" t="s">
        <v>382</v>
      </c>
      <c r="AH12" s="78" t="s">
        <v>181</v>
      </c>
      <c r="AI12" s="79" t="s">
        <v>378</v>
      </c>
      <c r="AJ12" s="80" t="s">
        <v>378</v>
      </c>
      <c r="AK12" s="78" t="s">
        <v>181</v>
      </c>
      <c r="AL12" s="79" t="s">
        <v>378</v>
      </c>
      <c r="AM12" s="80" t="s">
        <v>378</v>
      </c>
      <c r="AN12" s="78" t="s">
        <v>181</v>
      </c>
      <c r="AO12" s="79" t="s">
        <v>378</v>
      </c>
      <c r="AP12" s="80" t="s">
        <v>378</v>
      </c>
      <c r="AQ12" s="78" t="s">
        <v>181</v>
      </c>
      <c r="AR12" s="79" t="s">
        <v>378</v>
      </c>
      <c r="AS12" s="80" t="s">
        <v>378</v>
      </c>
      <c r="AT12" s="78" t="s">
        <v>181</v>
      </c>
      <c r="AU12" s="79" t="s">
        <v>378</v>
      </c>
      <c r="AV12" s="80" t="s">
        <v>378</v>
      </c>
      <c r="AW12" s="78" t="s">
        <v>181</v>
      </c>
      <c r="AX12" s="79" t="s">
        <v>378</v>
      </c>
      <c r="AY12" s="80" t="s">
        <v>378</v>
      </c>
      <c r="AZ12" s="78" t="s">
        <v>181</v>
      </c>
      <c r="BA12" s="79" t="s">
        <v>378</v>
      </c>
      <c r="BB12" s="80" t="s">
        <v>378</v>
      </c>
      <c r="BC12" s="81">
        <v>24</v>
      </c>
      <c r="BD12" s="81">
        <v>24</v>
      </c>
      <c r="BE12" s="82">
        <v>1</v>
      </c>
      <c r="BF12" s="80" t="s">
        <v>378</v>
      </c>
      <c r="BG12" s="77" t="s">
        <v>291</v>
      </c>
      <c r="BH12" s="80" t="s">
        <v>383</v>
      </c>
      <c r="BI12" s="81">
        <v>64</v>
      </c>
      <c r="BJ12" s="81">
        <v>61</v>
      </c>
      <c r="BK12" s="82">
        <v>0.953125</v>
      </c>
      <c r="BL12" s="80" t="s">
        <v>384</v>
      </c>
      <c r="BM12" s="77">
        <v>1</v>
      </c>
      <c r="BN12" s="80" t="s">
        <v>193</v>
      </c>
      <c r="BO12" s="81">
        <v>34</v>
      </c>
      <c r="BP12" s="81">
        <v>34</v>
      </c>
      <c r="BQ12" s="82">
        <v>1</v>
      </c>
      <c r="BR12" s="80" t="s">
        <v>378</v>
      </c>
      <c r="BS12" s="77">
        <v>1</v>
      </c>
      <c r="BT12" s="80" t="s">
        <v>383</v>
      </c>
      <c r="BU12" s="81">
        <v>1</v>
      </c>
      <c r="BV12" s="81">
        <v>1</v>
      </c>
      <c r="BW12" s="84">
        <v>1</v>
      </c>
      <c r="BX12" s="80" t="s">
        <v>378</v>
      </c>
      <c r="BY12" s="77">
        <v>0</v>
      </c>
      <c r="BZ12" s="80" t="s">
        <v>378</v>
      </c>
      <c r="CA12" s="81">
        <v>1</v>
      </c>
      <c r="CB12" s="81">
        <v>1</v>
      </c>
      <c r="CC12" s="82">
        <v>1</v>
      </c>
      <c r="CD12" s="80" t="s">
        <v>378</v>
      </c>
      <c r="CE12" s="77">
        <v>0</v>
      </c>
      <c r="CF12" s="80" t="s">
        <v>378</v>
      </c>
      <c r="CG12" s="81">
        <v>0</v>
      </c>
      <c r="CH12" s="81">
        <v>0</v>
      </c>
      <c r="CI12" s="82" t="e">
        <v>#DIV/0!</v>
      </c>
      <c r="CJ12" s="80" t="s">
        <v>378</v>
      </c>
      <c r="CK12" s="77">
        <v>0</v>
      </c>
      <c r="CL12" s="80" t="s">
        <v>378</v>
      </c>
      <c r="CM12" s="81">
        <v>2</v>
      </c>
      <c r="CN12" s="81">
        <v>2</v>
      </c>
      <c r="CO12" s="82">
        <v>1</v>
      </c>
      <c r="CP12" s="80" t="s">
        <v>378</v>
      </c>
      <c r="CQ12" s="77">
        <v>0</v>
      </c>
      <c r="CR12" s="80" t="s">
        <v>378</v>
      </c>
      <c r="CS12" s="81">
        <v>1</v>
      </c>
      <c r="CT12" s="81">
        <v>1</v>
      </c>
      <c r="CU12" s="82">
        <v>1</v>
      </c>
      <c r="CV12" s="80" t="s">
        <v>378</v>
      </c>
      <c r="CW12" s="77">
        <v>0</v>
      </c>
      <c r="CX12" s="80" t="s">
        <v>378</v>
      </c>
      <c r="CY12" s="81">
        <v>0</v>
      </c>
      <c r="CZ12" s="81">
        <v>0</v>
      </c>
      <c r="DA12" s="82" t="e">
        <v>#DIV/0!</v>
      </c>
      <c r="DB12" s="80" t="s">
        <v>378</v>
      </c>
      <c r="DC12" s="77">
        <v>0</v>
      </c>
      <c r="DD12" s="80" t="s">
        <v>378</v>
      </c>
      <c r="DE12" s="81">
        <v>0</v>
      </c>
      <c r="DF12" s="81">
        <v>0</v>
      </c>
      <c r="DG12" s="82" t="e">
        <v>#DIV/0!</v>
      </c>
      <c r="DH12" s="80" t="s">
        <v>378</v>
      </c>
      <c r="DI12" s="77">
        <v>0</v>
      </c>
      <c r="DJ12" s="83" t="s">
        <v>378</v>
      </c>
      <c r="DK12" s="81">
        <v>18</v>
      </c>
      <c r="DL12" s="81">
        <v>14</v>
      </c>
      <c r="DM12" s="82">
        <v>0.77777777777777779</v>
      </c>
      <c r="DN12" s="83" t="s">
        <v>193</v>
      </c>
      <c r="DO12" s="77">
        <v>4</v>
      </c>
      <c r="DP12" s="83" t="s">
        <v>292</v>
      </c>
      <c r="DQ12" s="81">
        <v>280</v>
      </c>
      <c r="DR12" s="81">
        <v>280</v>
      </c>
      <c r="DS12" s="82">
        <v>1</v>
      </c>
      <c r="DT12" s="83" t="s">
        <v>378</v>
      </c>
      <c r="DU12" s="77">
        <v>0</v>
      </c>
      <c r="DV12" s="83" t="s">
        <v>378</v>
      </c>
      <c r="DW12" s="81">
        <v>29</v>
      </c>
      <c r="DX12" s="81">
        <v>28</v>
      </c>
      <c r="DY12" s="82">
        <v>0.96551724137931039</v>
      </c>
      <c r="DZ12" s="83" t="s">
        <v>194</v>
      </c>
      <c r="EA12" s="77">
        <v>0</v>
      </c>
      <c r="EB12" s="83" t="s">
        <v>378</v>
      </c>
      <c r="EC12" s="81">
        <v>10</v>
      </c>
      <c r="ED12" s="81">
        <v>1</v>
      </c>
      <c r="EE12" s="82">
        <v>0.1</v>
      </c>
      <c r="EF12" s="83" t="s">
        <v>195</v>
      </c>
      <c r="EG12" s="77">
        <v>9</v>
      </c>
      <c r="EH12" s="83" t="s">
        <v>385</v>
      </c>
      <c r="EI12" s="81">
        <v>18</v>
      </c>
      <c r="EJ12" s="81">
        <v>1</v>
      </c>
      <c r="EK12" s="82">
        <v>5.5555555555555552E-2</v>
      </c>
      <c r="EL12" s="83" t="s">
        <v>386</v>
      </c>
      <c r="EM12" s="77">
        <v>17</v>
      </c>
      <c r="EN12" s="83" t="s">
        <v>293</v>
      </c>
      <c r="EO12" s="81">
        <v>11</v>
      </c>
      <c r="EP12" s="81">
        <v>11</v>
      </c>
      <c r="EQ12" s="82">
        <v>1</v>
      </c>
      <c r="ER12" s="83" t="s">
        <v>378</v>
      </c>
      <c r="ES12" s="77">
        <v>1</v>
      </c>
      <c r="ET12" s="83" t="s">
        <v>196</v>
      </c>
      <c r="EU12" s="81">
        <v>120</v>
      </c>
      <c r="EV12" s="81">
        <v>120</v>
      </c>
      <c r="EW12" s="82">
        <v>1</v>
      </c>
      <c r="EX12" s="83" t="s">
        <v>378</v>
      </c>
      <c r="EY12" s="77">
        <v>0</v>
      </c>
      <c r="EZ12" s="83" t="s">
        <v>378</v>
      </c>
      <c r="FA12" s="81">
        <v>3</v>
      </c>
      <c r="FB12" s="81">
        <v>3</v>
      </c>
      <c r="FC12" s="82">
        <v>1</v>
      </c>
      <c r="FD12" s="83" t="s">
        <v>378</v>
      </c>
      <c r="FE12" s="77">
        <v>0</v>
      </c>
      <c r="FF12" s="83" t="s">
        <v>378</v>
      </c>
      <c r="FG12" s="81">
        <v>3</v>
      </c>
      <c r="FH12" s="81">
        <v>3</v>
      </c>
      <c r="FI12" s="82">
        <v>1</v>
      </c>
      <c r="FJ12" s="83" t="s">
        <v>378</v>
      </c>
      <c r="FK12" s="77">
        <v>0</v>
      </c>
      <c r="FL12" s="83" t="s">
        <v>378</v>
      </c>
      <c r="FM12" s="81">
        <v>3</v>
      </c>
      <c r="FN12" s="81">
        <v>3</v>
      </c>
      <c r="FO12" s="84">
        <v>1</v>
      </c>
      <c r="FP12" s="83" t="s">
        <v>378</v>
      </c>
      <c r="FQ12" s="77">
        <v>0</v>
      </c>
      <c r="FR12" s="83" t="s">
        <v>378</v>
      </c>
      <c r="FS12" s="81">
        <v>0</v>
      </c>
      <c r="FT12" s="81">
        <v>0</v>
      </c>
      <c r="FU12" s="82" t="e">
        <v>#DIV/0!</v>
      </c>
      <c r="FV12" s="83" t="s">
        <v>378</v>
      </c>
      <c r="FW12" s="77">
        <v>0</v>
      </c>
      <c r="FX12" s="83" t="s">
        <v>378</v>
      </c>
      <c r="FY12" s="81">
        <v>37</v>
      </c>
      <c r="FZ12" s="81">
        <v>31</v>
      </c>
      <c r="GA12" s="82">
        <v>0.83783783783783783</v>
      </c>
      <c r="GB12" s="83" t="s">
        <v>294</v>
      </c>
      <c r="GC12" s="77">
        <v>6</v>
      </c>
      <c r="GD12" s="83" t="s">
        <v>387</v>
      </c>
      <c r="GE12" s="81">
        <v>0</v>
      </c>
      <c r="GF12" s="81">
        <v>0</v>
      </c>
      <c r="GG12" s="82" t="e">
        <v>#DIV/0!</v>
      </c>
      <c r="GH12" s="83" t="s">
        <v>378</v>
      </c>
      <c r="GI12" s="77">
        <v>0</v>
      </c>
      <c r="GJ12" s="83" t="s">
        <v>378</v>
      </c>
      <c r="GK12" s="83" t="s">
        <v>1215</v>
      </c>
      <c r="GL12" s="83" t="s">
        <v>378</v>
      </c>
      <c r="GM12" s="83" t="s">
        <v>295</v>
      </c>
      <c r="GN12" s="160" t="s">
        <v>378</v>
      </c>
      <c r="GO12" s="160" t="s">
        <v>379</v>
      </c>
      <c r="GP12" s="83" t="s">
        <v>192</v>
      </c>
      <c r="GQ12" s="83" t="s">
        <v>295</v>
      </c>
      <c r="GR12" s="159" t="s">
        <v>181</v>
      </c>
      <c r="GS12" s="159" t="s">
        <v>378</v>
      </c>
      <c r="GT12" s="159" t="s">
        <v>181</v>
      </c>
      <c r="GU12" s="159" t="s">
        <v>181</v>
      </c>
      <c r="GV12" s="83" t="s">
        <v>378</v>
      </c>
      <c r="GW12" s="159" t="s">
        <v>181</v>
      </c>
      <c r="GX12" s="159" t="s">
        <v>181</v>
      </c>
      <c r="GY12" s="159" t="s">
        <v>181</v>
      </c>
      <c r="GZ12" s="159" t="s">
        <v>378</v>
      </c>
      <c r="HA12" s="159" t="s">
        <v>181</v>
      </c>
      <c r="HB12" s="159" t="s">
        <v>181</v>
      </c>
      <c r="HC12" s="85" t="s">
        <v>378</v>
      </c>
      <c r="HD12" s="86" t="s">
        <v>378</v>
      </c>
      <c r="HE12" s="86" t="s">
        <v>378</v>
      </c>
      <c r="HF12" s="85" t="s">
        <v>378</v>
      </c>
      <c r="HG12" s="86" t="s">
        <v>378</v>
      </c>
      <c r="HH12" s="86" t="s">
        <v>378</v>
      </c>
      <c r="HI12" s="86" t="s">
        <v>378</v>
      </c>
      <c r="HJ12" s="94" t="s">
        <v>378</v>
      </c>
      <c r="HK12" s="86" t="s">
        <v>181</v>
      </c>
      <c r="HL12" s="94" t="s">
        <v>197</v>
      </c>
      <c r="HM12" s="136" t="s">
        <v>181</v>
      </c>
      <c r="HN12" s="86"/>
      <c r="HO12" s="86"/>
      <c r="HP12" s="140"/>
      <c r="HQ12" s="138" t="s">
        <v>181</v>
      </c>
      <c r="HR12" s="140" t="s">
        <v>248</v>
      </c>
      <c r="HT12" s="130" t="s">
        <v>434</v>
      </c>
      <c r="HU12" s="87" t="s">
        <v>190</v>
      </c>
      <c r="HV12" s="87" t="s">
        <v>190</v>
      </c>
      <c r="HW12" s="87" t="s">
        <v>190</v>
      </c>
      <c r="HX12" s="87" t="s">
        <v>190</v>
      </c>
      <c r="HY12" s="87" t="s">
        <v>190</v>
      </c>
      <c r="HZ12" s="87" t="s">
        <v>181</v>
      </c>
      <c r="IA12" s="87" t="s">
        <v>181</v>
      </c>
      <c r="IB12" s="87" t="s">
        <v>181</v>
      </c>
      <c r="IC12" s="87" t="s">
        <v>181</v>
      </c>
      <c r="ID12" s="87" t="s">
        <v>181</v>
      </c>
    </row>
    <row r="13" spans="1:238" s="87" customFormat="1" ht="109.95" customHeight="1" x14ac:dyDescent="0.2">
      <c r="A13" s="77" t="s">
        <v>370</v>
      </c>
      <c r="B13" s="77" t="s">
        <v>433</v>
      </c>
      <c r="C13" s="77" t="s">
        <v>435</v>
      </c>
      <c r="D13" s="78" t="s">
        <v>181</v>
      </c>
      <c r="E13" s="79" t="s">
        <v>378</v>
      </c>
      <c r="F13" s="80" t="s">
        <v>378</v>
      </c>
      <c r="G13" s="78" t="s">
        <v>181</v>
      </c>
      <c r="H13" s="79" t="s">
        <v>378</v>
      </c>
      <c r="I13" s="80" t="s">
        <v>378</v>
      </c>
      <c r="J13" s="78" t="s">
        <v>181</v>
      </c>
      <c r="K13" s="79" t="s">
        <v>378</v>
      </c>
      <c r="L13" s="80" t="s">
        <v>378</v>
      </c>
      <c r="M13" s="78" t="s">
        <v>181</v>
      </c>
      <c r="N13" s="79" t="s">
        <v>378</v>
      </c>
      <c r="O13" s="80" t="s">
        <v>378</v>
      </c>
      <c r="P13" s="78" t="s">
        <v>181</v>
      </c>
      <c r="Q13" s="79" t="s">
        <v>378</v>
      </c>
      <c r="R13" s="80" t="s">
        <v>378</v>
      </c>
      <c r="S13" s="78" t="s">
        <v>379</v>
      </c>
      <c r="T13" s="79" t="s">
        <v>378</v>
      </c>
      <c r="U13" s="80" t="s">
        <v>378</v>
      </c>
      <c r="V13" s="78" t="s">
        <v>181</v>
      </c>
      <c r="W13" s="79" t="s">
        <v>378</v>
      </c>
      <c r="X13" s="80" t="s">
        <v>378</v>
      </c>
      <c r="Y13" s="78" t="s">
        <v>181</v>
      </c>
      <c r="Z13" s="79" t="s">
        <v>378</v>
      </c>
      <c r="AA13" s="80" t="s">
        <v>378</v>
      </c>
      <c r="AB13" s="78" t="s">
        <v>379</v>
      </c>
      <c r="AC13" s="79" t="s">
        <v>378</v>
      </c>
      <c r="AD13" s="80" t="s">
        <v>378</v>
      </c>
      <c r="AE13" s="78" t="s">
        <v>181</v>
      </c>
      <c r="AF13" s="79" t="s">
        <v>378</v>
      </c>
      <c r="AG13" s="80" t="s">
        <v>378</v>
      </c>
      <c r="AH13" s="78" t="s">
        <v>181</v>
      </c>
      <c r="AI13" s="79" t="s">
        <v>378</v>
      </c>
      <c r="AJ13" s="80" t="s">
        <v>378</v>
      </c>
      <c r="AK13" s="78" t="s">
        <v>181</v>
      </c>
      <c r="AL13" s="79" t="s">
        <v>378</v>
      </c>
      <c r="AM13" s="80" t="s">
        <v>378</v>
      </c>
      <c r="AN13" s="78" t="s">
        <v>181</v>
      </c>
      <c r="AO13" s="79" t="s">
        <v>378</v>
      </c>
      <c r="AP13" s="80" t="s">
        <v>378</v>
      </c>
      <c r="AQ13" s="78" t="s">
        <v>181</v>
      </c>
      <c r="AR13" s="79" t="s">
        <v>378</v>
      </c>
      <c r="AS13" s="80" t="s">
        <v>378</v>
      </c>
      <c r="AT13" s="78" t="s">
        <v>181</v>
      </c>
      <c r="AU13" s="79" t="s">
        <v>378</v>
      </c>
      <c r="AV13" s="80" t="s">
        <v>378</v>
      </c>
      <c r="AW13" s="78" t="s">
        <v>181</v>
      </c>
      <c r="AX13" s="79" t="s">
        <v>378</v>
      </c>
      <c r="AY13" s="80" t="s">
        <v>378</v>
      </c>
      <c r="AZ13" s="78" t="s">
        <v>181</v>
      </c>
      <c r="BA13" s="79" t="s">
        <v>378</v>
      </c>
      <c r="BB13" s="80" t="s">
        <v>378</v>
      </c>
      <c r="BC13" s="81">
        <v>7</v>
      </c>
      <c r="BD13" s="81">
        <v>7</v>
      </c>
      <c r="BE13" s="82">
        <v>1</v>
      </c>
      <c r="BF13" s="80" t="s">
        <v>378</v>
      </c>
      <c r="BG13" s="77">
        <v>0</v>
      </c>
      <c r="BH13" s="80" t="s">
        <v>378</v>
      </c>
      <c r="BI13" s="81">
        <v>0</v>
      </c>
      <c r="BJ13" s="81">
        <v>0</v>
      </c>
      <c r="BK13" s="82" t="e">
        <v>#DIV/0!</v>
      </c>
      <c r="BL13" s="80" t="s">
        <v>378</v>
      </c>
      <c r="BM13" s="77">
        <v>0</v>
      </c>
      <c r="BN13" s="80" t="s">
        <v>378</v>
      </c>
      <c r="BO13" s="81">
        <v>3</v>
      </c>
      <c r="BP13" s="81">
        <v>3</v>
      </c>
      <c r="BQ13" s="82">
        <v>1</v>
      </c>
      <c r="BR13" s="80" t="s">
        <v>378</v>
      </c>
      <c r="BS13" s="77">
        <v>0</v>
      </c>
      <c r="BT13" s="80" t="s">
        <v>378</v>
      </c>
      <c r="BU13" s="81">
        <v>0</v>
      </c>
      <c r="BV13" s="81">
        <v>0</v>
      </c>
      <c r="BW13" s="84" t="e">
        <v>#DIV/0!</v>
      </c>
      <c r="BX13" s="80" t="s">
        <v>378</v>
      </c>
      <c r="BY13" s="77">
        <v>0</v>
      </c>
      <c r="BZ13" s="80" t="s">
        <v>378</v>
      </c>
      <c r="CA13" s="81">
        <v>0</v>
      </c>
      <c r="CB13" s="81">
        <v>0</v>
      </c>
      <c r="CC13" s="82" t="e">
        <v>#DIV/0!</v>
      </c>
      <c r="CD13" s="80" t="s">
        <v>378</v>
      </c>
      <c r="CE13" s="77">
        <v>0</v>
      </c>
      <c r="CF13" s="80" t="s">
        <v>378</v>
      </c>
      <c r="CG13" s="81">
        <v>0</v>
      </c>
      <c r="CH13" s="81">
        <v>0</v>
      </c>
      <c r="CI13" s="82" t="e">
        <v>#DIV/0!</v>
      </c>
      <c r="CJ13" s="80" t="s">
        <v>378</v>
      </c>
      <c r="CK13" s="77">
        <v>0</v>
      </c>
      <c r="CL13" s="80" t="s">
        <v>378</v>
      </c>
      <c r="CM13" s="81">
        <v>1</v>
      </c>
      <c r="CN13" s="81">
        <v>1</v>
      </c>
      <c r="CO13" s="82">
        <v>1</v>
      </c>
      <c r="CP13" s="80" t="s">
        <v>378</v>
      </c>
      <c r="CQ13" s="77">
        <v>0</v>
      </c>
      <c r="CR13" s="80" t="s">
        <v>378</v>
      </c>
      <c r="CS13" s="81">
        <v>4</v>
      </c>
      <c r="CT13" s="81">
        <v>4</v>
      </c>
      <c r="CU13" s="82">
        <v>1</v>
      </c>
      <c r="CV13" s="80" t="s">
        <v>378</v>
      </c>
      <c r="CW13" s="77">
        <v>0</v>
      </c>
      <c r="CX13" s="80" t="s">
        <v>378</v>
      </c>
      <c r="CY13" s="81">
        <v>0</v>
      </c>
      <c r="CZ13" s="81">
        <v>0</v>
      </c>
      <c r="DA13" s="82" t="e">
        <v>#DIV/0!</v>
      </c>
      <c r="DB13" s="80" t="s">
        <v>378</v>
      </c>
      <c r="DC13" s="77">
        <v>0</v>
      </c>
      <c r="DD13" s="80" t="s">
        <v>378</v>
      </c>
      <c r="DE13" s="81">
        <v>0</v>
      </c>
      <c r="DF13" s="81">
        <v>0</v>
      </c>
      <c r="DG13" s="82" t="e">
        <v>#DIV/0!</v>
      </c>
      <c r="DH13" s="80" t="s">
        <v>378</v>
      </c>
      <c r="DI13" s="77">
        <v>0</v>
      </c>
      <c r="DJ13" s="83" t="s">
        <v>378</v>
      </c>
      <c r="DK13" s="81">
        <v>6</v>
      </c>
      <c r="DL13" s="81">
        <v>4</v>
      </c>
      <c r="DM13" s="82">
        <v>0.66666666666666663</v>
      </c>
      <c r="DN13" s="83" t="s">
        <v>436</v>
      </c>
      <c r="DO13" s="77">
        <v>2</v>
      </c>
      <c r="DP13" s="83" t="s">
        <v>372</v>
      </c>
      <c r="DQ13" s="81">
        <v>105</v>
      </c>
      <c r="DR13" s="81">
        <v>0</v>
      </c>
      <c r="DS13" s="82">
        <v>0</v>
      </c>
      <c r="DT13" s="83" t="s">
        <v>373</v>
      </c>
      <c r="DU13" s="77">
        <v>0</v>
      </c>
      <c r="DV13" s="83" t="s">
        <v>378</v>
      </c>
      <c r="DW13" s="81">
        <v>0</v>
      </c>
      <c r="DX13" s="81">
        <v>0</v>
      </c>
      <c r="DY13" s="82" t="e">
        <v>#DIV/0!</v>
      </c>
      <c r="DZ13" s="83" t="s">
        <v>378</v>
      </c>
      <c r="EA13" s="77">
        <v>0</v>
      </c>
      <c r="EB13" s="83" t="s">
        <v>378</v>
      </c>
      <c r="EC13" s="81">
        <v>2</v>
      </c>
      <c r="ED13" s="81">
        <v>2</v>
      </c>
      <c r="EE13" s="82">
        <v>1</v>
      </c>
      <c r="EF13" s="83" t="s">
        <v>378</v>
      </c>
      <c r="EG13" s="77">
        <v>0</v>
      </c>
      <c r="EH13" s="83" t="s">
        <v>378</v>
      </c>
      <c r="EI13" s="81">
        <v>12</v>
      </c>
      <c r="EJ13" s="81">
        <v>0</v>
      </c>
      <c r="EK13" s="82">
        <v>0</v>
      </c>
      <c r="EL13" s="83" t="s">
        <v>374</v>
      </c>
      <c r="EM13" s="77">
        <v>12</v>
      </c>
      <c r="EN13" s="83" t="s">
        <v>374</v>
      </c>
      <c r="EO13" s="81">
        <v>3</v>
      </c>
      <c r="EP13" s="81">
        <v>3</v>
      </c>
      <c r="EQ13" s="82">
        <v>1</v>
      </c>
      <c r="ER13" s="83" t="s">
        <v>378</v>
      </c>
      <c r="ES13" s="77">
        <v>0</v>
      </c>
      <c r="ET13" s="83" t="s">
        <v>378</v>
      </c>
      <c r="EU13" s="81">
        <v>11</v>
      </c>
      <c r="EV13" s="81">
        <v>1</v>
      </c>
      <c r="EW13" s="82">
        <v>9.0909090909090912E-2</v>
      </c>
      <c r="EX13" s="83" t="s">
        <v>374</v>
      </c>
      <c r="EY13" s="77">
        <v>10</v>
      </c>
      <c r="EZ13" s="83" t="s">
        <v>374</v>
      </c>
      <c r="FA13" s="81">
        <v>3</v>
      </c>
      <c r="FB13" s="81">
        <v>0</v>
      </c>
      <c r="FC13" s="82">
        <v>0</v>
      </c>
      <c r="FD13" s="83" t="s">
        <v>374</v>
      </c>
      <c r="FE13" s="77">
        <v>3</v>
      </c>
      <c r="FF13" s="83" t="s">
        <v>374</v>
      </c>
      <c r="FG13" s="81">
        <v>4</v>
      </c>
      <c r="FH13" s="81">
        <v>4</v>
      </c>
      <c r="FI13" s="82">
        <v>1</v>
      </c>
      <c r="FJ13" s="83" t="s">
        <v>378</v>
      </c>
      <c r="FK13" s="77">
        <v>0</v>
      </c>
      <c r="FL13" s="83" t="s">
        <v>378</v>
      </c>
      <c r="FM13" s="81">
        <v>8</v>
      </c>
      <c r="FN13" s="81">
        <v>8</v>
      </c>
      <c r="FO13" s="84">
        <v>1</v>
      </c>
      <c r="FP13" s="83" t="s">
        <v>378</v>
      </c>
      <c r="FQ13" s="77">
        <v>0</v>
      </c>
      <c r="FR13" s="83" t="s">
        <v>378</v>
      </c>
      <c r="FS13" s="81">
        <v>0</v>
      </c>
      <c r="FT13" s="81">
        <v>0</v>
      </c>
      <c r="FU13" s="82" t="e">
        <v>#DIV/0!</v>
      </c>
      <c r="FV13" s="83" t="s">
        <v>378</v>
      </c>
      <c r="FW13" s="77">
        <v>0</v>
      </c>
      <c r="FX13" s="83" t="s">
        <v>378</v>
      </c>
      <c r="FY13" s="81">
        <v>27</v>
      </c>
      <c r="FZ13" s="81">
        <v>24</v>
      </c>
      <c r="GA13" s="82">
        <v>0.88888888888888884</v>
      </c>
      <c r="GB13" s="83" t="s">
        <v>374</v>
      </c>
      <c r="GC13" s="77">
        <v>3</v>
      </c>
      <c r="GD13" s="83" t="s">
        <v>374</v>
      </c>
      <c r="GE13" s="81">
        <v>58</v>
      </c>
      <c r="GF13" s="81">
        <v>58</v>
      </c>
      <c r="GG13" s="82">
        <v>1</v>
      </c>
      <c r="GH13" s="83" t="s">
        <v>378</v>
      </c>
      <c r="GI13" s="77">
        <v>0</v>
      </c>
      <c r="GJ13" s="83" t="s">
        <v>378</v>
      </c>
      <c r="GK13" s="83" t="s">
        <v>1215</v>
      </c>
      <c r="GL13" s="83" t="s">
        <v>378</v>
      </c>
      <c r="GM13" s="83" t="s">
        <v>295</v>
      </c>
      <c r="GN13" s="160" t="s">
        <v>378</v>
      </c>
      <c r="GO13" s="160" t="s">
        <v>379</v>
      </c>
      <c r="GP13" s="83" t="s">
        <v>371</v>
      </c>
      <c r="GQ13" s="83" t="s">
        <v>189</v>
      </c>
      <c r="GR13" s="159" t="s">
        <v>378</v>
      </c>
      <c r="GS13" s="159" t="s">
        <v>378</v>
      </c>
      <c r="GT13" s="159" t="s">
        <v>378</v>
      </c>
      <c r="GU13" s="159" t="s">
        <v>378</v>
      </c>
      <c r="GV13" s="83" t="s">
        <v>437</v>
      </c>
      <c r="GW13" s="159" t="s">
        <v>378</v>
      </c>
      <c r="GX13" s="159" t="s">
        <v>378</v>
      </c>
      <c r="GY13" s="159" t="s">
        <v>378</v>
      </c>
      <c r="GZ13" s="159" t="s">
        <v>378</v>
      </c>
      <c r="HA13" s="159" t="s">
        <v>378</v>
      </c>
      <c r="HB13" s="159" t="s">
        <v>378</v>
      </c>
      <c r="HC13" s="85" t="s">
        <v>378</v>
      </c>
      <c r="HD13" s="86" t="s">
        <v>378</v>
      </c>
      <c r="HE13" s="86" t="s">
        <v>378</v>
      </c>
      <c r="HF13" s="85" t="s">
        <v>378</v>
      </c>
      <c r="HG13" s="86" t="s">
        <v>378</v>
      </c>
      <c r="HH13" s="86" t="s">
        <v>378</v>
      </c>
      <c r="HI13" s="86" t="s">
        <v>378</v>
      </c>
      <c r="HJ13" s="94" t="s">
        <v>378</v>
      </c>
      <c r="HK13" s="86" t="s">
        <v>378</v>
      </c>
      <c r="HL13" s="94" t="s">
        <v>378</v>
      </c>
      <c r="HM13" s="136" t="s">
        <v>181</v>
      </c>
      <c r="HN13" s="86"/>
      <c r="HO13" s="86"/>
      <c r="HP13" s="140"/>
      <c r="HQ13" s="138" t="s">
        <v>181</v>
      </c>
      <c r="HR13" s="140" t="s">
        <v>248</v>
      </c>
      <c r="HT13" s="130" t="s">
        <v>435</v>
      </c>
      <c r="HU13" s="87" t="s">
        <v>190</v>
      </c>
      <c r="HV13" s="87" t="s">
        <v>190</v>
      </c>
      <c r="HW13" s="87" t="s">
        <v>190</v>
      </c>
      <c r="HX13" s="87" t="s">
        <v>190</v>
      </c>
      <c r="HY13" s="87" t="s">
        <v>190</v>
      </c>
      <c r="HZ13" s="87" t="s">
        <v>190</v>
      </c>
      <c r="IA13" s="87" t="s">
        <v>190</v>
      </c>
      <c r="IB13" s="87" t="s">
        <v>190</v>
      </c>
      <c r="IC13" s="87" t="s">
        <v>190</v>
      </c>
      <c r="ID13" s="87" t="s">
        <v>190</v>
      </c>
    </row>
    <row r="14" spans="1:238" s="87" customFormat="1" ht="112.2" customHeight="1" x14ac:dyDescent="0.2">
      <c r="A14" s="77" t="s">
        <v>252</v>
      </c>
      <c r="B14" s="77" t="s">
        <v>433</v>
      </c>
      <c r="C14" s="77" t="s">
        <v>438</v>
      </c>
      <c r="D14" s="78" t="s">
        <v>181</v>
      </c>
      <c r="E14" s="79" t="s">
        <v>378</v>
      </c>
      <c r="F14" s="80" t="s">
        <v>378</v>
      </c>
      <c r="G14" s="78" t="s">
        <v>181</v>
      </c>
      <c r="H14" s="79" t="s">
        <v>378</v>
      </c>
      <c r="I14" s="80" t="s">
        <v>378</v>
      </c>
      <c r="J14" s="78" t="s">
        <v>181</v>
      </c>
      <c r="K14" s="79" t="s">
        <v>378</v>
      </c>
      <c r="L14" s="80" t="s">
        <v>378</v>
      </c>
      <c r="M14" s="78" t="s">
        <v>181</v>
      </c>
      <c r="N14" s="79" t="s">
        <v>378</v>
      </c>
      <c r="O14" s="80" t="s">
        <v>378</v>
      </c>
      <c r="P14" s="78" t="s">
        <v>181</v>
      </c>
      <c r="Q14" s="79" t="s">
        <v>378</v>
      </c>
      <c r="R14" s="80" t="s">
        <v>378</v>
      </c>
      <c r="S14" s="78" t="s">
        <v>181</v>
      </c>
      <c r="T14" s="79" t="s">
        <v>378</v>
      </c>
      <c r="U14" s="80" t="s">
        <v>378</v>
      </c>
      <c r="V14" s="78" t="s">
        <v>181</v>
      </c>
      <c r="W14" s="79" t="s">
        <v>378</v>
      </c>
      <c r="X14" s="80" t="s">
        <v>378</v>
      </c>
      <c r="Y14" s="78" t="s">
        <v>181</v>
      </c>
      <c r="Z14" s="79" t="s">
        <v>378</v>
      </c>
      <c r="AA14" s="80" t="s">
        <v>378</v>
      </c>
      <c r="AB14" s="78" t="s">
        <v>181</v>
      </c>
      <c r="AC14" s="79" t="s">
        <v>378</v>
      </c>
      <c r="AD14" s="80" t="s">
        <v>378</v>
      </c>
      <c r="AE14" s="78" t="s">
        <v>379</v>
      </c>
      <c r="AF14" s="79" t="s">
        <v>181</v>
      </c>
      <c r="AG14" s="80" t="s">
        <v>296</v>
      </c>
      <c r="AH14" s="78" t="s">
        <v>379</v>
      </c>
      <c r="AI14" s="79" t="s">
        <v>181</v>
      </c>
      <c r="AJ14" s="80" t="s">
        <v>297</v>
      </c>
      <c r="AK14" s="78" t="s">
        <v>181</v>
      </c>
      <c r="AL14" s="79" t="s">
        <v>378</v>
      </c>
      <c r="AM14" s="80" t="s">
        <v>378</v>
      </c>
      <c r="AN14" s="78" t="s">
        <v>181</v>
      </c>
      <c r="AO14" s="79" t="s">
        <v>378</v>
      </c>
      <c r="AP14" s="80" t="s">
        <v>378</v>
      </c>
      <c r="AQ14" s="78" t="s">
        <v>181</v>
      </c>
      <c r="AR14" s="79" t="s">
        <v>378</v>
      </c>
      <c r="AS14" s="80" t="s">
        <v>378</v>
      </c>
      <c r="AT14" s="78" t="s">
        <v>181</v>
      </c>
      <c r="AU14" s="79" t="s">
        <v>378</v>
      </c>
      <c r="AV14" s="80" t="s">
        <v>378</v>
      </c>
      <c r="AW14" s="78" t="s">
        <v>181</v>
      </c>
      <c r="AX14" s="79" t="s">
        <v>378</v>
      </c>
      <c r="AY14" s="80" t="s">
        <v>378</v>
      </c>
      <c r="AZ14" s="78" t="s">
        <v>181</v>
      </c>
      <c r="BA14" s="79" t="s">
        <v>378</v>
      </c>
      <c r="BB14" s="80" t="s">
        <v>378</v>
      </c>
      <c r="BC14" s="81">
        <v>6</v>
      </c>
      <c r="BD14" s="81">
        <v>4</v>
      </c>
      <c r="BE14" s="82">
        <v>0.66666666666666663</v>
      </c>
      <c r="BF14" s="80" t="s">
        <v>439</v>
      </c>
      <c r="BG14" s="77">
        <v>0</v>
      </c>
      <c r="BH14" s="80" t="s">
        <v>378</v>
      </c>
      <c r="BI14" s="81">
        <v>47</v>
      </c>
      <c r="BJ14" s="81">
        <v>27</v>
      </c>
      <c r="BK14" s="82">
        <v>0.57446808510638303</v>
      </c>
      <c r="BL14" s="80" t="s">
        <v>439</v>
      </c>
      <c r="BM14" s="77">
        <v>0</v>
      </c>
      <c r="BN14" s="80" t="s">
        <v>378</v>
      </c>
      <c r="BO14" s="81">
        <v>7</v>
      </c>
      <c r="BP14" s="81">
        <v>6</v>
      </c>
      <c r="BQ14" s="82">
        <v>0.8571428571428571</v>
      </c>
      <c r="BR14" s="80" t="s">
        <v>439</v>
      </c>
      <c r="BS14" s="77">
        <v>1</v>
      </c>
      <c r="BT14" s="80" t="s">
        <v>440</v>
      </c>
      <c r="BU14" s="81">
        <v>0</v>
      </c>
      <c r="BV14" s="81">
        <v>0</v>
      </c>
      <c r="BW14" s="84" t="e">
        <v>#DIV/0!</v>
      </c>
      <c r="BX14" s="80" t="s">
        <v>378</v>
      </c>
      <c r="BY14" s="77">
        <v>0</v>
      </c>
      <c r="BZ14" s="80" t="s">
        <v>378</v>
      </c>
      <c r="CA14" s="81">
        <v>2</v>
      </c>
      <c r="CB14" s="81">
        <v>2</v>
      </c>
      <c r="CC14" s="82">
        <v>1</v>
      </c>
      <c r="CD14" s="80" t="s">
        <v>378</v>
      </c>
      <c r="CE14" s="77">
        <v>0</v>
      </c>
      <c r="CF14" s="80" t="s">
        <v>378</v>
      </c>
      <c r="CG14" s="81">
        <v>2</v>
      </c>
      <c r="CH14" s="81">
        <v>2</v>
      </c>
      <c r="CI14" s="82">
        <v>1</v>
      </c>
      <c r="CJ14" s="80" t="s">
        <v>378</v>
      </c>
      <c r="CK14" s="77">
        <v>0</v>
      </c>
      <c r="CL14" s="80" t="s">
        <v>378</v>
      </c>
      <c r="CM14" s="81">
        <v>0</v>
      </c>
      <c r="CN14" s="81">
        <v>0</v>
      </c>
      <c r="CO14" s="82" t="e">
        <v>#DIV/0!</v>
      </c>
      <c r="CP14" s="80" t="s">
        <v>378</v>
      </c>
      <c r="CQ14" s="77">
        <v>0</v>
      </c>
      <c r="CR14" s="80" t="s">
        <v>378</v>
      </c>
      <c r="CS14" s="81">
        <v>1</v>
      </c>
      <c r="CT14" s="81">
        <v>1</v>
      </c>
      <c r="CU14" s="82">
        <v>1</v>
      </c>
      <c r="CV14" s="80" t="s">
        <v>378</v>
      </c>
      <c r="CW14" s="77">
        <v>0</v>
      </c>
      <c r="CX14" s="80" t="s">
        <v>378</v>
      </c>
      <c r="CY14" s="81">
        <v>0</v>
      </c>
      <c r="CZ14" s="81">
        <v>0</v>
      </c>
      <c r="DA14" s="82" t="e">
        <v>#DIV/0!</v>
      </c>
      <c r="DB14" s="80" t="s">
        <v>378</v>
      </c>
      <c r="DC14" s="77">
        <v>0</v>
      </c>
      <c r="DD14" s="80" t="s">
        <v>378</v>
      </c>
      <c r="DE14" s="81">
        <v>0</v>
      </c>
      <c r="DF14" s="81">
        <v>0</v>
      </c>
      <c r="DG14" s="82" t="e">
        <v>#DIV/0!</v>
      </c>
      <c r="DH14" s="80" t="s">
        <v>378</v>
      </c>
      <c r="DI14" s="77">
        <v>0</v>
      </c>
      <c r="DJ14" s="83" t="s">
        <v>378</v>
      </c>
      <c r="DK14" s="81">
        <v>7</v>
      </c>
      <c r="DL14" s="81">
        <v>7</v>
      </c>
      <c r="DM14" s="82">
        <v>1</v>
      </c>
      <c r="DN14" s="83" t="s">
        <v>378</v>
      </c>
      <c r="DO14" s="77">
        <v>0</v>
      </c>
      <c r="DP14" s="83" t="s">
        <v>378</v>
      </c>
      <c r="DQ14" s="81">
        <v>61</v>
      </c>
      <c r="DR14" s="81">
        <v>61</v>
      </c>
      <c r="DS14" s="82">
        <v>1</v>
      </c>
      <c r="DT14" s="83" t="s">
        <v>378</v>
      </c>
      <c r="DU14" s="77">
        <v>0</v>
      </c>
      <c r="DV14" s="83" t="s">
        <v>378</v>
      </c>
      <c r="DW14" s="81">
        <v>8</v>
      </c>
      <c r="DX14" s="81">
        <v>7</v>
      </c>
      <c r="DY14" s="82">
        <v>0.875</v>
      </c>
      <c r="DZ14" s="83" t="s">
        <v>198</v>
      </c>
      <c r="EA14" s="77">
        <v>1</v>
      </c>
      <c r="EB14" s="83" t="s">
        <v>298</v>
      </c>
      <c r="EC14" s="81">
        <v>2</v>
      </c>
      <c r="ED14" s="81">
        <v>2</v>
      </c>
      <c r="EE14" s="82">
        <v>1</v>
      </c>
      <c r="EF14" s="83" t="s">
        <v>378</v>
      </c>
      <c r="EG14" s="77">
        <v>0</v>
      </c>
      <c r="EH14" s="83" t="s">
        <v>378</v>
      </c>
      <c r="EI14" s="81">
        <v>4</v>
      </c>
      <c r="EJ14" s="81">
        <v>0</v>
      </c>
      <c r="EK14" s="82">
        <v>0</v>
      </c>
      <c r="EL14" s="83" t="s">
        <v>199</v>
      </c>
      <c r="EM14" s="77">
        <v>4</v>
      </c>
      <c r="EN14" s="83" t="s">
        <v>299</v>
      </c>
      <c r="EO14" s="81">
        <v>2</v>
      </c>
      <c r="EP14" s="81">
        <v>1</v>
      </c>
      <c r="EQ14" s="82">
        <v>0.5</v>
      </c>
      <c r="ER14" s="83" t="s">
        <v>441</v>
      </c>
      <c r="ES14" s="77">
        <v>1</v>
      </c>
      <c r="ET14" s="83" t="s">
        <v>200</v>
      </c>
      <c r="EU14" s="81">
        <v>35</v>
      </c>
      <c r="EV14" s="81">
        <v>3</v>
      </c>
      <c r="EW14" s="82">
        <v>8.5714285714285715E-2</v>
      </c>
      <c r="EX14" s="83" t="s">
        <v>442</v>
      </c>
      <c r="EY14" s="77">
        <v>27</v>
      </c>
      <c r="EZ14" s="83" t="s">
        <v>300</v>
      </c>
      <c r="FA14" s="81">
        <v>2</v>
      </c>
      <c r="FB14" s="81">
        <v>2</v>
      </c>
      <c r="FC14" s="82">
        <v>1</v>
      </c>
      <c r="FD14" s="83" t="s">
        <v>378</v>
      </c>
      <c r="FE14" s="77">
        <v>0</v>
      </c>
      <c r="FF14" s="83" t="s">
        <v>378</v>
      </c>
      <c r="FG14" s="81">
        <v>2</v>
      </c>
      <c r="FH14" s="81">
        <v>1</v>
      </c>
      <c r="FI14" s="82">
        <v>0.5</v>
      </c>
      <c r="FJ14" s="83" t="s">
        <v>443</v>
      </c>
      <c r="FK14" s="77">
        <v>2</v>
      </c>
      <c r="FL14" s="83" t="s">
        <v>301</v>
      </c>
      <c r="FM14" s="81">
        <v>0</v>
      </c>
      <c r="FN14" s="81">
        <v>0</v>
      </c>
      <c r="FO14" s="84" t="e">
        <v>#DIV/0!</v>
      </c>
      <c r="FP14" s="83" t="s">
        <v>378</v>
      </c>
      <c r="FQ14" s="77">
        <v>0</v>
      </c>
      <c r="FR14" s="83" t="s">
        <v>378</v>
      </c>
      <c r="FS14" s="81">
        <v>3</v>
      </c>
      <c r="FT14" s="81">
        <v>3</v>
      </c>
      <c r="FU14" s="82">
        <v>1</v>
      </c>
      <c r="FV14" s="83" t="s">
        <v>378</v>
      </c>
      <c r="FW14" s="77">
        <v>0</v>
      </c>
      <c r="FX14" s="83" t="s">
        <v>378</v>
      </c>
      <c r="FY14" s="81">
        <v>6</v>
      </c>
      <c r="FZ14" s="81">
        <v>5</v>
      </c>
      <c r="GA14" s="82">
        <v>0.83333333333333337</v>
      </c>
      <c r="GB14" s="83" t="s">
        <v>201</v>
      </c>
      <c r="GC14" s="77">
        <v>1</v>
      </c>
      <c r="GD14" s="83" t="s">
        <v>201</v>
      </c>
      <c r="GE14" s="81">
        <v>91</v>
      </c>
      <c r="GF14" s="81">
        <v>0</v>
      </c>
      <c r="GG14" s="82">
        <v>0</v>
      </c>
      <c r="GH14" s="83" t="s">
        <v>302</v>
      </c>
      <c r="GI14" s="77">
        <v>91</v>
      </c>
      <c r="GJ14" s="83" t="s">
        <v>202</v>
      </c>
      <c r="GK14" s="83" t="s">
        <v>290</v>
      </c>
      <c r="GL14" s="83" t="s">
        <v>378</v>
      </c>
      <c r="GM14" s="83" t="s">
        <v>295</v>
      </c>
      <c r="GN14" s="160" t="s">
        <v>378</v>
      </c>
      <c r="GO14" s="160" t="s">
        <v>379</v>
      </c>
      <c r="GP14" s="83" t="s">
        <v>192</v>
      </c>
      <c r="GQ14" s="83" t="s">
        <v>1216</v>
      </c>
      <c r="GR14" s="159" t="s">
        <v>181</v>
      </c>
      <c r="GS14" s="159" t="s">
        <v>378</v>
      </c>
      <c r="GT14" s="159" t="s">
        <v>181</v>
      </c>
      <c r="GU14" s="159" t="s">
        <v>378</v>
      </c>
      <c r="GV14" s="83" t="s">
        <v>378</v>
      </c>
      <c r="GW14" s="159" t="s">
        <v>181</v>
      </c>
      <c r="GX14" s="159" t="s">
        <v>378</v>
      </c>
      <c r="GY14" s="159" t="s">
        <v>378</v>
      </c>
      <c r="GZ14" s="159" t="s">
        <v>378</v>
      </c>
      <c r="HA14" s="159" t="s">
        <v>378</v>
      </c>
      <c r="HB14" s="159" t="s">
        <v>378</v>
      </c>
      <c r="HC14" s="85" t="s">
        <v>181</v>
      </c>
      <c r="HD14" s="86" t="s">
        <v>378</v>
      </c>
      <c r="HE14" s="86" t="s">
        <v>444</v>
      </c>
      <c r="HF14" s="85" t="s">
        <v>378</v>
      </c>
      <c r="HG14" s="86" t="s">
        <v>378</v>
      </c>
      <c r="HH14" s="86" t="s">
        <v>378</v>
      </c>
      <c r="HI14" s="86" t="s">
        <v>378</v>
      </c>
      <c r="HJ14" s="94" t="s">
        <v>378</v>
      </c>
      <c r="HK14" s="86" t="s">
        <v>378</v>
      </c>
      <c r="HL14" s="94" t="s">
        <v>378</v>
      </c>
      <c r="HM14" s="136" t="s">
        <v>181</v>
      </c>
      <c r="HN14" s="86"/>
      <c r="HO14" s="86"/>
      <c r="HP14" s="140"/>
      <c r="HQ14" s="138" t="s">
        <v>181</v>
      </c>
      <c r="HR14" s="140" t="s">
        <v>248</v>
      </c>
      <c r="HT14" s="130" t="s">
        <v>438</v>
      </c>
      <c r="HU14" s="87" t="s">
        <v>190</v>
      </c>
      <c r="HV14" s="87" t="s">
        <v>190</v>
      </c>
      <c r="HW14" s="87" t="s">
        <v>190</v>
      </c>
      <c r="HX14" s="87" t="s">
        <v>190</v>
      </c>
      <c r="HY14" s="87" t="s">
        <v>190</v>
      </c>
      <c r="HZ14" s="87" t="s">
        <v>190</v>
      </c>
      <c r="IA14" s="87" t="s">
        <v>190</v>
      </c>
      <c r="IB14" s="87" t="s">
        <v>190</v>
      </c>
      <c r="IC14" s="87" t="s">
        <v>190</v>
      </c>
      <c r="ID14" s="87" t="s">
        <v>190</v>
      </c>
    </row>
    <row r="15" spans="1:238" s="87" customFormat="1" ht="142.80000000000001" customHeight="1" x14ac:dyDescent="0.2">
      <c r="A15" s="77" t="s">
        <v>253</v>
      </c>
      <c r="B15" s="77" t="s">
        <v>445</v>
      </c>
      <c r="C15" s="77" t="s">
        <v>446</v>
      </c>
      <c r="D15" s="78" t="s">
        <v>181</v>
      </c>
      <c r="E15" s="79" t="s">
        <v>378</v>
      </c>
      <c r="F15" s="80" t="s">
        <v>378</v>
      </c>
      <c r="G15" s="78" t="s">
        <v>181</v>
      </c>
      <c r="H15" s="79" t="s">
        <v>378</v>
      </c>
      <c r="I15" s="80" t="s">
        <v>378</v>
      </c>
      <c r="J15" s="78" t="s">
        <v>181</v>
      </c>
      <c r="K15" s="79" t="s">
        <v>378</v>
      </c>
      <c r="L15" s="80" t="s">
        <v>378</v>
      </c>
      <c r="M15" s="78" t="s">
        <v>181</v>
      </c>
      <c r="N15" s="79" t="s">
        <v>378</v>
      </c>
      <c r="O15" s="80" t="s">
        <v>378</v>
      </c>
      <c r="P15" s="78" t="s">
        <v>181</v>
      </c>
      <c r="Q15" s="79" t="s">
        <v>378</v>
      </c>
      <c r="R15" s="80" t="s">
        <v>378</v>
      </c>
      <c r="S15" s="78" t="s">
        <v>181</v>
      </c>
      <c r="T15" s="79" t="s">
        <v>378</v>
      </c>
      <c r="U15" s="80" t="s">
        <v>378</v>
      </c>
      <c r="V15" s="78" t="s">
        <v>181</v>
      </c>
      <c r="W15" s="79" t="s">
        <v>378</v>
      </c>
      <c r="X15" s="80" t="s">
        <v>378</v>
      </c>
      <c r="Y15" s="78" t="s">
        <v>181</v>
      </c>
      <c r="Z15" s="79" t="s">
        <v>378</v>
      </c>
      <c r="AA15" s="80" t="s">
        <v>378</v>
      </c>
      <c r="AB15" s="78" t="s">
        <v>181</v>
      </c>
      <c r="AC15" s="79" t="s">
        <v>378</v>
      </c>
      <c r="AD15" s="80" t="s">
        <v>378</v>
      </c>
      <c r="AE15" s="78" t="s">
        <v>379</v>
      </c>
      <c r="AF15" s="79" t="s">
        <v>181</v>
      </c>
      <c r="AG15" s="80" t="s">
        <v>447</v>
      </c>
      <c r="AH15" s="78" t="s">
        <v>181</v>
      </c>
      <c r="AI15" s="79" t="s">
        <v>378</v>
      </c>
      <c r="AJ15" s="80" t="s">
        <v>378</v>
      </c>
      <c r="AK15" s="78" t="s">
        <v>181</v>
      </c>
      <c r="AL15" s="79" t="s">
        <v>378</v>
      </c>
      <c r="AM15" s="80" t="s">
        <v>378</v>
      </c>
      <c r="AN15" s="78" t="s">
        <v>181</v>
      </c>
      <c r="AO15" s="79" t="s">
        <v>378</v>
      </c>
      <c r="AP15" s="80" t="s">
        <v>378</v>
      </c>
      <c r="AQ15" s="78" t="s">
        <v>181</v>
      </c>
      <c r="AR15" s="79" t="s">
        <v>378</v>
      </c>
      <c r="AS15" s="80" t="s">
        <v>378</v>
      </c>
      <c r="AT15" s="78" t="s">
        <v>181</v>
      </c>
      <c r="AU15" s="79" t="s">
        <v>378</v>
      </c>
      <c r="AV15" s="80" t="s">
        <v>378</v>
      </c>
      <c r="AW15" s="78" t="s">
        <v>181</v>
      </c>
      <c r="AX15" s="79" t="s">
        <v>378</v>
      </c>
      <c r="AY15" s="80" t="s">
        <v>378</v>
      </c>
      <c r="AZ15" s="78" t="s">
        <v>181</v>
      </c>
      <c r="BA15" s="79" t="s">
        <v>378</v>
      </c>
      <c r="BB15" s="80" t="s">
        <v>378</v>
      </c>
      <c r="BC15" s="81">
        <v>23</v>
      </c>
      <c r="BD15" s="81">
        <v>21</v>
      </c>
      <c r="BE15" s="82">
        <v>0.91304347826086951</v>
      </c>
      <c r="BF15" s="80" t="s">
        <v>303</v>
      </c>
      <c r="BG15" s="77">
        <v>0</v>
      </c>
      <c r="BH15" s="80" t="s">
        <v>378</v>
      </c>
      <c r="BI15" s="81">
        <v>76</v>
      </c>
      <c r="BJ15" s="81">
        <v>74</v>
      </c>
      <c r="BK15" s="82">
        <v>0.97368421052631582</v>
      </c>
      <c r="BL15" s="80" t="s">
        <v>303</v>
      </c>
      <c r="BM15" s="77">
        <v>0</v>
      </c>
      <c r="BN15" s="80" t="s">
        <v>378</v>
      </c>
      <c r="BO15" s="81">
        <v>8</v>
      </c>
      <c r="BP15" s="81">
        <v>8</v>
      </c>
      <c r="BQ15" s="82">
        <v>1</v>
      </c>
      <c r="BR15" s="80" t="s">
        <v>378</v>
      </c>
      <c r="BS15" s="77">
        <v>0</v>
      </c>
      <c r="BT15" s="80" t="s">
        <v>378</v>
      </c>
      <c r="BU15" s="81">
        <v>0</v>
      </c>
      <c r="BV15" s="81">
        <v>0</v>
      </c>
      <c r="BW15" s="84" t="e">
        <v>#DIV/0!</v>
      </c>
      <c r="BX15" s="80" t="s">
        <v>378</v>
      </c>
      <c r="BY15" s="77">
        <v>0</v>
      </c>
      <c r="BZ15" s="80" t="s">
        <v>378</v>
      </c>
      <c r="CA15" s="81">
        <v>1</v>
      </c>
      <c r="CB15" s="81">
        <v>1</v>
      </c>
      <c r="CC15" s="82">
        <v>1</v>
      </c>
      <c r="CD15" s="80" t="s">
        <v>378</v>
      </c>
      <c r="CE15" s="77">
        <v>0</v>
      </c>
      <c r="CF15" s="80" t="s">
        <v>378</v>
      </c>
      <c r="CG15" s="81">
        <v>4</v>
      </c>
      <c r="CH15" s="81">
        <v>4</v>
      </c>
      <c r="CI15" s="82">
        <v>1</v>
      </c>
      <c r="CJ15" s="80" t="s">
        <v>378</v>
      </c>
      <c r="CK15" s="77">
        <v>0</v>
      </c>
      <c r="CL15" s="80" t="s">
        <v>378</v>
      </c>
      <c r="CM15" s="81">
        <v>2</v>
      </c>
      <c r="CN15" s="81">
        <v>2</v>
      </c>
      <c r="CO15" s="82">
        <v>1</v>
      </c>
      <c r="CP15" s="80" t="s">
        <v>378</v>
      </c>
      <c r="CQ15" s="77">
        <v>0</v>
      </c>
      <c r="CR15" s="80" t="s">
        <v>378</v>
      </c>
      <c r="CS15" s="81">
        <v>5</v>
      </c>
      <c r="CT15" s="81">
        <v>5</v>
      </c>
      <c r="CU15" s="82">
        <v>1</v>
      </c>
      <c r="CV15" s="80" t="s">
        <v>378</v>
      </c>
      <c r="CW15" s="77">
        <v>0</v>
      </c>
      <c r="CX15" s="80" t="s">
        <v>378</v>
      </c>
      <c r="CY15" s="81">
        <v>1</v>
      </c>
      <c r="CZ15" s="81">
        <v>1</v>
      </c>
      <c r="DA15" s="82">
        <v>1</v>
      </c>
      <c r="DB15" s="80" t="s">
        <v>378</v>
      </c>
      <c r="DC15" s="77">
        <v>0</v>
      </c>
      <c r="DD15" s="80" t="s">
        <v>378</v>
      </c>
      <c r="DE15" s="81">
        <v>1</v>
      </c>
      <c r="DF15" s="81">
        <v>1</v>
      </c>
      <c r="DG15" s="82">
        <v>1</v>
      </c>
      <c r="DH15" s="80" t="s">
        <v>378</v>
      </c>
      <c r="DI15" s="77">
        <v>0</v>
      </c>
      <c r="DJ15" s="83" t="s">
        <v>378</v>
      </c>
      <c r="DK15" s="81">
        <v>0</v>
      </c>
      <c r="DL15" s="81">
        <v>0</v>
      </c>
      <c r="DM15" s="82" t="e">
        <v>#DIV/0!</v>
      </c>
      <c r="DN15" s="83" t="s">
        <v>378</v>
      </c>
      <c r="DO15" s="77">
        <v>0</v>
      </c>
      <c r="DP15" s="83" t="s">
        <v>378</v>
      </c>
      <c r="DQ15" s="81">
        <v>1</v>
      </c>
      <c r="DR15" s="81">
        <v>1</v>
      </c>
      <c r="DS15" s="82">
        <v>1</v>
      </c>
      <c r="DT15" s="83" t="s">
        <v>378</v>
      </c>
      <c r="DU15" s="77">
        <v>0</v>
      </c>
      <c r="DV15" s="83" t="s">
        <v>378</v>
      </c>
      <c r="DW15" s="81">
        <v>11</v>
      </c>
      <c r="DX15" s="81">
        <v>4</v>
      </c>
      <c r="DY15" s="82">
        <v>0.36363636363636365</v>
      </c>
      <c r="DZ15" s="83" t="s">
        <v>448</v>
      </c>
      <c r="EA15" s="77">
        <v>0</v>
      </c>
      <c r="EB15" s="83" t="s">
        <v>378</v>
      </c>
      <c r="EC15" s="81">
        <v>10</v>
      </c>
      <c r="ED15" s="81">
        <v>3</v>
      </c>
      <c r="EE15" s="82">
        <v>0.3</v>
      </c>
      <c r="EF15" s="83" t="s">
        <v>449</v>
      </c>
      <c r="EG15" s="77">
        <v>2</v>
      </c>
      <c r="EH15" s="83" t="s">
        <v>304</v>
      </c>
      <c r="EI15" s="81">
        <v>19</v>
      </c>
      <c r="EJ15" s="81">
        <v>0</v>
      </c>
      <c r="EK15" s="82">
        <v>0</v>
      </c>
      <c r="EL15" s="83" t="s">
        <v>450</v>
      </c>
      <c r="EM15" s="77">
        <v>19</v>
      </c>
      <c r="EN15" s="83" t="s">
        <v>451</v>
      </c>
      <c r="EO15" s="81">
        <v>23</v>
      </c>
      <c r="EP15" s="81">
        <v>11</v>
      </c>
      <c r="EQ15" s="82">
        <v>0.47826086956521741</v>
      </c>
      <c r="ER15" s="83" t="s">
        <v>452</v>
      </c>
      <c r="ES15" s="77">
        <v>12</v>
      </c>
      <c r="ET15" s="83" t="s">
        <v>304</v>
      </c>
      <c r="EU15" s="81">
        <v>31</v>
      </c>
      <c r="EV15" s="81">
        <v>1</v>
      </c>
      <c r="EW15" s="82">
        <v>3.2258064516129031E-2</v>
      </c>
      <c r="EX15" s="83" t="s">
        <v>453</v>
      </c>
      <c r="EY15" s="77">
        <v>30</v>
      </c>
      <c r="EZ15" s="83" t="s">
        <v>305</v>
      </c>
      <c r="FA15" s="81">
        <v>7</v>
      </c>
      <c r="FB15" s="81">
        <v>5</v>
      </c>
      <c r="FC15" s="82">
        <v>0.7142857142857143</v>
      </c>
      <c r="FD15" s="83" t="s">
        <v>454</v>
      </c>
      <c r="FE15" s="77">
        <v>2</v>
      </c>
      <c r="FF15" s="83" t="s">
        <v>306</v>
      </c>
      <c r="FG15" s="81">
        <v>1</v>
      </c>
      <c r="FH15" s="81">
        <v>1</v>
      </c>
      <c r="FI15" s="82">
        <v>1</v>
      </c>
      <c r="FJ15" s="83" t="s">
        <v>378</v>
      </c>
      <c r="FK15" s="77">
        <v>0</v>
      </c>
      <c r="FL15" s="83" t="s">
        <v>378</v>
      </c>
      <c r="FM15" s="81">
        <v>1</v>
      </c>
      <c r="FN15" s="81">
        <v>1</v>
      </c>
      <c r="FO15" s="84">
        <v>1</v>
      </c>
      <c r="FP15" s="83" t="s">
        <v>378</v>
      </c>
      <c r="FQ15" s="77">
        <v>0</v>
      </c>
      <c r="FR15" s="83" t="s">
        <v>378</v>
      </c>
      <c r="FS15" s="81">
        <v>0</v>
      </c>
      <c r="FT15" s="81">
        <v>0</v>
      </c>
      <c r="FU15" s="82" t="e">
        <v>#DIV/0!</v>
      </c>
      <c r="FV15" s="83" t="s">
        <v>378</v>
      </c>
      <c r="FW15" s="77">
        <v>0</v>
      </c>
      <c r="FX15" s="83" t="s">
        <v>378</v>
      </c>
      <c r="FY15" s="81">
        <v>16</v>
      </c>
      <c r="FZ15" s="81">
        <v>14</v>
      </c>
      <c r="GA15" s="82">
        <v>0.875</v>
      </c>
      <c r="GB15" s="83" t="s">
        <v>455</v>
      </c>
      <c r="GC15" s="77">
        <v>2</v>
      </c>
      <c r="GD15" s="83" t="s">
        <v>456</v>
      </c>
      <c r="GE15" s="81">
        <v>94</v>
      </c>
      <c r="GF15" s="81">
        <v>92</v>
      </c>
      <c r="GG15" s="82">
        <v>0.97872340425531912</v>
      </c>
      <c r="GH15" s="83" t="s">
        <v>457</v>
      </c>
      <c r="GI15" s="77">
        <v>2</v>
      </c>
      <c r="GJ15" s="83" t="s">
        <v>307</v>
      </c>
      <c r="GK15" s="83" t="s">
        <v>188</v>
      </c>
      <c r="GL15" s="83" t="s">
        <v>248</v>
      </c>
      <c r="GM15" s="83" t="s">
        <v>189</v>
      </c>
      <c r="GN15" s="160" t="s">
        <v>378</v>
      </c>
      <c r="GO15" s="160" t="s">
        <v>379</v>
      </c>
      <c r="GP15" s="83" t="s">
        <v>192</v>
      </c>
      <c r="GQ15" s="83" t="s">
        <v>295</v>
      </c>
      <c r="GR15" s="159" t="s">
        <v>181</v>
      </c>
      <c r="GS15" s="159" t="s">
        <v>181</v>
      </c>
      <c r="GT15" s="159" t="s">
        <v>181</v>
      </c>
      <c r="GU15" s="159" t="s">
        <v>181</v>
      </c>
      <c r="GV15" s="83" t="s">
        <v>378</v>
      </c>
      <c r="GW15" s="159" t="s">
        <v>181</v>
      </c>
      <c r="GX15" s="159" t="s">
        <v>181</v>
      </c>
      <c r="GY15" s="159" t="s">
        <v>181</v>
      </c>
      <c r="GZ15" s="159" t="s">
        <v>378</v>
      </c>
      <c r="HA15" s="159" t="s">
        <v>378</v>
      </c>
      <c r="HB15" s="159" t="s">
        <v>378</v>
      </c>
      <c r="HC15" s="85" t="s">
        <v>378</v>
      </c>
      <c r="HD15" s="86" t="s">
        <v>378</v>
      </c>
      <c r="HE15" s="86" t="s">
        <v>378</v>
      </c>
      <c r="HF15" s="85" t="s">
        <v>378</v>
      </c>
      <c r="HG15" s="86" t="s">
        <v>378</v>
      </c>
      <c r="HH15" s="86" t="s">
        <v>378</v>
      </c>
      <c r="HI15" s="86" t="s">
        <v>378</v>
      </c>
      <c r="HJ15" s="94" t="s">
        <v>378</v>
      </c>
      <c r="HK15" s="86" t="s">
        <v>181</v>
      </c>
      <c r="HL15" s="94" t="s">
        <v>308</v>
      </c>
      <c r="HM15" s="136" t="s">
        <v>181</v>
      </c>
      <c r="HN15" s="86"/>
      <c r="HO15" s="86"/>
      <c r="HP15" s="140" t="s">
        <v>181</v>
      </c>
      <c r="HQ15" s="138"/>
      <c r="HR15" s="140"/>
      <c r="HT15" s="130" t="s">
        <v>446</v>
      </c>
      <c r="HU15" s="87" t="s">
        <v>190</v>
      </c>
      <c r="HV15" s="87" t="s">
        <v>190</v>
      </c>
      <c r="HW15" s="87" t="s">
        <v>190</v>
      </c>
      <c r="HX15" s="87" t="s">
        <v>190</v>
      </c>
      <c r="HY15" s="87" t="s">
        <v>190</v>
      </c>
      <c r="HZ15" s="87" t="s">
        <v>181</v>
      </c>
      <c r="IA15" s="87" t="s">
        <v>190</v>
      </c>
      <c r="IB15" s="87" t="s">
        <v>181</v>
      </c>
      <c r="IC15" s="87" t="s">
        <v>181</v>
      </c>
      <c r="ID15" s="87" t="s">
        <v>190</v>
      </c>
    </row>
    <row r="16" spans="1:238" s="87" customFormat="1" ht="134.4" customHeight="1" x14ac:dyDescent="0.2">
      <c r="A16" s="77" t="s">
        <v>375</v>
      </c>
      <c r="B16" s="77" t="s">
        <v>458</v>
      </c>
      <c r="C16" s="77" t="s">
        <v>459</v>
      </c>
      <c r="D16" s="78" t="s">
        <v>181</v>
      </c>
      <c r="E16" s="79" t="s">
        <v>378</v>
      </c>
      <c r="F16" s="80" t="s">
        <v>378</v>
      </c>
      <c r="G16" s="78" t="s">
        <v>379</v>
      </c>
      <c r="H16" s="79" t="s">
        <v>181</v>
      </c>
      <c r="I16" s="80" t="s">
        <v>376</v>
      </c>
      <c r="J16" s="78" t="s">
        <v>181</v>
      </c>
      <c r="K16" s="79" t="s">
        <v>378</v>
      </c>
      <c r="L16" s="80" t="s">
        <v>378</v>
      </c>
      <c r="M16" s="78" t="s">
        <v>181</v>
      </c>
      <c r="N16" s="79" t="s">
        <v>378</v>
      </c>
      <c r="O16" s="80" t="s">
        <v>378</v>
      </c>
      <c r="P16" s="78" t="s">
        <v>181</v>
      </c>
      <c r="Q16" s="79" t="s">
        <v>378</v>
      </c>
      <c r="R16" s="80" t="s">
        <v>378</v>
      </c>
      <c r="S16" s="78" t="s">
        <v>181</v>
      </c>
      <c r="T16" s="79" t="s">
        <v>378</v>
      </c>
      <c r="U16" s="80" t="s">
        <v>378</v>
      </c>
      <c r="V16" s="78" t="s">
        <v>181</v>
      </c>
      <c r="W16" s="79" t="s">
        <v>378</v>
      </c>
      <c r="X16" s="80" t="s">
        <v>378</v>
      </c>
      <c r="Y16" s="78" t="s">
        <v>181</v>
      </c>
      <c r="Z16" s="79" t="s">
        <v>378</v>
      </c>
      <c r="AA16" s="80" t="s">
        <v>378</v>
      </c>
      <c r="AB16" s="78" t="s">
        <v>181</v>
      </c>
      <c r="AC16" s="79" t="s">
        <v>378</v>
      </c>
      <c r="AD16" s="80" t="s">
        <v>378</v>
      </c>
      <c r="AE16" s="78" t="s">
        <v>379</v>
      </c>
      <c r="AF16" s="79" t="s">
        <v>181</v>
      </c>
      <c r="AG16" s="80" t="s">
        <v>377</v>
      </c>
      <c r="AH16" s="78" t="s">
        <v>181</v>
      </c>
      <c r="AI16" s="79" t="s">
        <v>378</v>
      </c>
      <c r="AJ16" s="80" t="s">
        <v>378</v>
      </c>
      <c r="AK16" s="78" t="s">
        <v>181</v>
      </c>
      <c r="AL16" s="79" t="s">
        <v>378</v>
      </c>
      <c r="AM16" s="80" t="s">
        <v>378</v>
      </c>
      <c r="AN16" s="78" t="s">
        <v>379</v>
      </c>
      <c r="AO16" s="79" t="s">
        <v>378</v>
      </c>
      <c r="AP16" s="80" t="s">
        <v>378</v>
      </c>
      <c r="AQ16" s="78" t="s">
        <v>379</v>
      </c>
      <c r="AR16" s="79" t="s">
        <v>378</v>
      </c>
      <c r="AS16" s="80" t="s">
        <v>378</v>
      </c>
      <c r="AT16" s="78" t="s">
        <v>181</v>
      </c>
      <c r="AU16" s="79" t="s">
        <v>378</v>
      </c>
      <c r="AV16" s="80" t="s">
        <v>378</v>
      </c>
      <c r="AW16" s="78" t="s">
        <v>181</v>
      </c>
      <c r="AX16" s="79" t="s">
        <v>378</v>
      </c>
      <c r="AY16" s="80" t="s">
        <v>378</v>
      </c>
      <c r="AZ16" s="78" t="s">
        <v>181</v>
      </c>
      <c r="BA16" s="79" t="s">
        <v>378</v>
      </c>
      <c r="BB16" s="80" t="s">
        <v>378</v>
      </c>
      <c r="BC16" s="81">
        <v>11</v>
      </c>
      <c r="BD16" s="81">
        <v>7</v>
      </c>
      <c r="BE16" s="82">
        <v>0.63636363636363635</v>
      </c>
      <c r="BF16" s="80" t="s">
        <v>460</v>
      </c>
      <c r="BG16" s="77">
        <v>0</v>
      </c>
      <c r="BH16" s="80" t="s">
        <v>378</v>
      </c>
      <c r="BI16" s="81">
        <v>20</v>
      </c>
      <c r="BJ16" s="81">
        <v>10</v>
      </c>
      <c r="BK16" s="82">
        <v>0.5</v>
      </c>
      <c r="BL16" s="80" t="s">
        <v>460</v>
      </c>
      <c r="BM16" s="77">
        <v>1</v>
      </c>
      <c r="BN16" s="80" t="s">
        <v>461</v>
      </c>
      <c r="BO16" s="81">
        <v>2</v>
      </c>
      <c r="BP16" s="81">
        <v>0</v>
      </c>
      <c r="BQ16" s="82">
        <v>0</v>
      </c>
      <c r="BR16" s="80" t="s">
        <v>460</v>
      </c>
      <c r="BS16" s="77">
        <v>0</v>
      </c>
      <c r="BT16" s="80" t="s">
        <v>378</v>
      </c>
      <c r="BU16" s="81">
        <v>0</v>
      </c>
      <c r="BV16" s="81">
        <v>0</v>
      </c>
      <c r="BW16" s="84" t="e">
        <v>#DIV/0!</v>
      </c>
      <c r="BX16" s="80" t="s">
        <v>378</v>
      </c>
      <c r="BY16" s="77">
        <v>0</v>
      </c>
      <c r="BZ16" s="80" t="s">
        <v>378</v>
      </c>
      <c r="CA16" s="81">
        <v>1</v>
      </c>
      <c r="CB16" s="81">
        <v>1</v>
      </c>
      <c r="CC16" s="82">
        <v>1</v>
      </c>
      <c r="CD16" s="80" t="s">
        <v>378</v>
      </c>
      <c r="CE16" s="77">
        <v>0</v>
      </c>
      <c r="CF16" s="80" t="s">
        <v>378</v>
      </c>
      <c r="CG16" s="81">
        <v>11</v>
      </c>
      <c r="CH16" s="81">
        <v>11</v>
      </c>
      <c r="CI16" s="82">
        <v>1</v>
      </c>
      <c r="CJ16" s="80" t="s">
        <v>378</v>
      </c>
      <c r="CK16" s="77">
        <v>0</v>
      </c>
      <c r="CL16" s="80" t="s">
        <v>378</v>
      </c>
      <c r="CM16" s="81">
        <v>3</v>
      </c>
      <c r="CN16" s="81">
        <v>1</v>
      </c>
      <c r="CO16" s="82">
        <v>0.33333333333333331</v>
      </c>
      <c r="CP16" s="80" t="s">
        <v>460</v>
      </c>
      <c r="CQ16" s="77">
        <v>0</v>
      </c>
      <c r="CR16" s="80" t="s">
        <v>378</v>
      </c>
      <c r="CS16" s="81">
        <v>8</v>
      </c>
      <c r="CT16" s="81">
        <v>7</v>
      </c>
      <c r="CU16" s="82">
        <v>0.875</v>
      </c>
      <c r="CV16" s="80" t="s">
        <v>460</v>
      </c>
      <c r="CW16" s="77">
        <v>1</v>
      </c>
      <c r="CX16" s="80" t="s">
        <v>462</v>
      </c>
      <c r="CY16" s="81">
        <v>2</v>
      </c>
      <c r="CZ16" s="81">
        <v>2</v>
      </c>
      <c r="DA16" s="82">
        <v>1</v>
      </c>
      <c r="DB16" s="80" t="s">
        <v>378</v>
      </c>
      <c r="DC16" s="77">
        <v>0</v>
      </c>
      <c r="DD16" s="80" t="s">
        <v>378</v>
      </c>
      <c r="DE16" s="81">
        <v>0</v>
      </c>
      <c r="DF16" s="81">
        <v>0</v>
      </c>
      <c r="DG16" s="82" t="e">
        <v>#DIV/0!</v>
      </c>
      <c r="DH16" s="80" t="s">
        <v>378</v>
      </c>
      <c r="DI16" s="77">
        <v>0</v>
      </c>
      <c r="DJ16" s="83" t="s">
        <v>378</v>
      </c>
      <c r="DK16" s="81">
        <v>13</v>
      </c>
      <c r="DL16" s="81">
        <v>2</v>
      </c>
      <c r="DM16" s="82">
        <v>0.15384615384615385</v>
      </c>
      <c r="DN16" s="83" t="s">
        <v>460</v>
      </c>
      <c r="DO16" s="77">
        <v>1</v>
      </c>
      <c r="DP16" s="83" t="s">
        <v>463</v>
      </c>
      <c r="DQ16" s="81">
        <v>75</v>
      </c>
      <c r="DR16" s="81">
        <v>75</v>
      </c>
      <c r="DS16" s="82">
        <v>1</v>
      </c>
      <c r="DT16" s="83" t="s">
        <v>378</v>
      </c>
      <c r="DU16" s="77">
        <v>0</v>
      </c>
      <c r="DV16" s="83" t="s">
        <v>378</v>
      </c>
      <c r="DW16" s="81">
        <v>28</v>
      </c>
      <c r="DX16" s="81">
        <v>3</v>
      </c>
      <c r="DY16" s="82">
        <v>0.10714285714285714</v>
      </c>
      <c r="DZ16" s="83" t="s">
        <v>464</v>
      </c>
      <c r="EA16" s="77">
        <v>0</v>
      </c>
      <c r="EB16" s="83" t="s">
        <v>378</v>
      </c>
      <c r="EC16" s="81">
        <v>9</v>
      </c>
      <c r="ED16" s="81">
        <v>0</v>
      </c>
      <c r="EE16" s="82">
        <v>0</v>
      </c>
      <c r="EF16" s="83" t="s">
        <v>460</v>
      </c>
      <c r="EG16" s="77">
        <v>6</v>
      </c>
      <c r="EH16" s="83" t="s">
        <v>465</v>
      </c>
      <c r="EI16" s="81">
        <v>12</v>
      </c>
      <c r="EJ16" s="81">
        <v>0</v>
      </c>
      <c r="EK16" s="82">
        <v>0</v>
      </c>
      <c r="EL16" s="83" t="s">
        <v>466</v>
      </c>
      <c r="EM16" s="77">
        <v>12</v>
      </c>
      <c r="EN16" s="83" t="s">
        <v>467</v>
      </c>
      <c r="EO16" s="81">
        <v>10</v>
      </c>
      <c r="EP16" s="81">
        <v>5</v>
      </c>
      <c r="EQ16" s="82">
        <v>0.5</v>
      </c>
      <c r="ER16" s="83" t="s">
        <v>468</v>
      </c>
      <c r="ES16" s="77">
        <v>4</v>
      </c>
      <c r="ET16" s="83" t="s">
        <v>469</v>
      </c>
      <c r="EU16" s="81">
        <v>43</v>
      </c>
      <c r="EV16" s="81">
        <v>35</v>
      </c>
      <c r="EW16" s="82">
        <v>0.81395348837209303</v>
      </c>
      <c r="EX16" s="83" t="s">
        <v>460</v>
      </c>
      <c r="EY16" s="77">
        <v>5</v>
      </c>
      <c r="EZ16" s="83" t="s">
        <v>470</v>
      </c>
      <c r="FA16" s="81">
        <v>4</v>
      </c>
      <c r="FB16" s="81">
        <v>3</v>
      </c>
      <c r="FC16" s="82">
        <v>0.75</v>
      </c>
      <c r="FD16" s="83" t="s">
        <v>460</v>
      </c>
      <c r="FE16" s="77">
        <v>0</v>
      </c>
      <c r="FF16" s="83" t="s">
        <v>378</v>
      </c>
      <c r="FG16" s="81">
        <v>10</v>
      </c>
      <c r="FH16" s="81">
        <v>2</v>
      </c>
      <c r="FI16" s="82">
        <v>0.2</v>
      </c>
      <c r="FJ16" s="83" t="s">
        <v>468</v>
      </c>
      <c r="FK16" s="77">
        <v>4</v>
      </c>
      <c r="FL16" s="83" t="s">
        <v>469</v>
      </c>
      <c r="FM16" s="81">
        <v>2</v>
      </c>
      <c r="FN16" s="81">
        <v>2</v>
      </c>
      <c r="FO16" s="84">
        <v>1</v>
      </c>
      <c r="FP16" s="83" t="s">
        <v>378</v>
      </c>
      <c r="FQ16" s="77">
        <v>0</v>
      </c>
      <c r="FR16" s="83" t="s">
        <v>378</v>
      </c>
      <c r="FS16" s="81">
        <v>0</v>
      </c>
      <c r="FT16" s="81">
        <v>0</v>
      </c>
      <c r="FU16" s="82" t="e">
        <v>#DIV/0!</v>
      </c>
      <c r="FV16" s="83" t="s">
        <v>378</v>
      </c>
      <c r="FW16" s="77">
        <v>0</v>
      </c>
      <c r="FX16" s="83" t="s">
        <v>378</v>
      </c>
      <c r="FY16" s="81">
        <v>49</v>
      </c>
      <c r="FZ16" s="81">
        <v>36</v>
      </c>
      <c r="GA16" s="82">
        <v>0.73469387755102045</v>
      </c>
      <c r="GB16" s="83" t="s">
        <v>466</v>
      </c>
      <c r="GC16" s="77">
        <v>13</v>
      </c>
      <c r="GD16" s="83" t="s">
        <v>469</v>
      </c>
      <c r="GE16" s="81">
        <v>22</v>
      </c>
      <c r="GF16" s="81">
        <v>15</v>
      </c>
      <c r="GG16" s="82">
        <v>0.68181818181818177</v>
      </c>
      <c r="GH16" s="83" t="s">
        <v>466</v>
      </c>
      <c r="GI16" s="77">
        <v>5</v>
      </c>
      <c r="GJ16" s="83" t="s">
        <v>469</v>
      </c>
      <c r="GK16" s="83" t="s">
        <v>1215</v>
      </c>
      <c r="GL16" s="83" t="s">
        <v>378</v>
      </c>
      <c r="GM16" s="83" t="s">
        <v>295</v>
      </c>
      <c r="GN16" s="160" t="s">
        <v>378</v>
      </c>
      <c r="GO16" s="160" t="s">
        <v>379</v>
      </c>
      <c r="GP16" s="83" t="s">
        <v>1217</v>
      </c>
      <c r="GQ16" s="83" t="s">
        <v>1216</v>
      </c>
      <c r="GR16" s="159" t="s">
        <v>378</v>
      </c>
      <c r="GS16" s="159" t="s">
        <v>378</v>
      </c>
      <c r="GT16" s="159" t="s">
        <v>378</v>
      </c>
      <c r="GU16" s="159" t="s">
        <v>378</v>
      </c>
      <c r="GV16" s="83" t="s">
        <v>471</v>
      </c>
      <c r="GW16" s="159" t="s">
        <v>378</v>
      </c>
      <c r="GX16" s="159" t="s">
        <v>378</v>
      </c>
      <c r="GY16" s="159" t="s">
        <v>378</v>
      </c>
      <c r="GZ16" s="159" t="s">
        <v>378</v>
      </c>
      <c r="HA16" s="159" t="s">
        <v>378</v>
      </c>
      <c r="HB16" s="159" t="s">
        <v>378</v>
      </c>
      <c r="HC16" s="85" t="s">
        <v>378</v>
      </c>
      <c r="HD16" s="86" t="s">
        <v>378</v>
      </c>
      <c r="HE16" s="86" t="s">
        <v>378</v>
      </c>
      <c r="HF16" s="85" t="s">
        <v>378</v>
      </c>
      <c r="HG16" s="86" t="s">
        <v>378</v>
      </c>
      <c r="HH16" s="86" t="s">
        <v>378</v>
      </c>
      <c r="HI16" s="86" t="s">
        <v>181</v>
      </c>
      <c r="HJ16" s="94" t="s">
        <v>472</v>
      </c>
      <c r="HK16" s="86" t="s">
        <v>378</v>
      </c>
      <c r="HL16" s="94" t="s">
        <v>378</v>
      </c>
      <c r="HM16" s="136" t="s">
        <v>181</v>
      </c>
      <c r="HN16" s="86"/>
      <c r="HO16" s="86"/>
      <c r="HP16" s="138"/>
      <c r="HQ16" s="138" t="s">
        <v>181</v>
      </c>
      <c r="HR16" s="140" t="s">
        <v>248</v>
      </c>
      <c r="HT16" s="130" t="s">
        <v>459</v>
      </c>
      <c r="HU16" s="87" t="s">
        <v>190</v>
      </c>
      <c r="HV16" s="87" t="s">
        <v>190</v>
      </c>
      <c r="HW16" s="87" t="s">
        <v>190</v>
      </c>
      <c r="HX16" s="87" t="s">
        <v>190</v>
      </c>
      <c r="HY16" s="87" t="s">
        <v>190</v>
      </c>
      <c r="HZ16" s="87" t="s">
        <v>190</v>
      </c>
      <c r="IA16" s="87" t="s">
        <v>190</v>
      </c>
      <c r="IB16" s="87" t="s">
        <v>190</v>
      </c>
      <c r="IC16" s="87" t="s">
        <v>190</v>
      </c>
      <c r="ID16" s="87" t="s">
        <v>190</v>
      </c>
    </row>
    <row r="17" spans="1:238" s="87" customFormat="1" ht="141" customHeight="1" x14ac:dyDescent="0.2">
      <c r="A17" s="77" t="s">
        <v>254</v>
      </c>
      <c r="B17" s="77" t="s">
        <v>458</v>
      </c>
      <c r="C17" s="77" t="s">
        <v>473</v>
      </c>
      <c r="D17" s="78" t="s">
        <v>181</v>
      </c>
      <c r="E17" s="79" t="s">
        <v>378</v>
      </c>
      <c r="F17" s="80" t="s">
        <v>378</v>
      </c>
      <c r="G17" s="78" t="s">
        <v>181</v>
      </c>
      <c r="H17" s="79" t="s">
        <v>378</v>
      </c>
      <c r="I17" s="80" t="s">
        <v>378</v>
      </c>
      <c r="J17" s="78" t="s">
        <v>181</v>
      </c>
      <c r="K17" s="79" t="s">
        <v>378</v>
      </c>
      <c r="L17" s="80" t="s">
        <v>378</v>
      </c>
      <c r="M17" s="78" t="s">
        <v>181</v>
      </c>
      <c r="N17" s="79" t="s">
        <v>378</v>
      </c>
      <c r="O17" s="80" t="s">
        <v>378</v>
      </c>
      <c r="P17" s="78" t="s">
        <v>181</v>
      </c>
      <c r="Q17" s="79" t="s">
        <v>378</v>
      </c>
      <c r="R17" s="80" t="s">
        <v>378</v>
      </c>
      <c r="S17" s="78" t="s">
        <v>181</v>
      </c>
      <c r="T17" s="79" t="s">
        <v>378</v>
      </c>
      <c r="U17" s="80" t="s">
        <v>378</v>
      </c>
      <c r="V17" s="78" t="s">
        <v>181</v>
      </c>
      <c r="W17" s="79" t="s">
        <v>378</v>
      </c>
      <c r="X17" s="80" t="s">
        <v>378</v>
      </c>
      <c r="Y17" s="78" t="s">
        <v>181</v>
      </c>
      <c r="Z17" s="79" t="s">
        <v>378</v>
      </c>
      <c r="AA17" s="80" t="s">
        <v>378</v>
      </c>
      <c r="AB17" s="78" t="s">
        <v>181</v>
      </c>
      <c r="AC17" s="79" t="s">
        <v>378</v>
      </c>
      <c r="AD17" s="80" t="s">
        <v>378</v>
      </c>
      <c r="AE17" s="78" t="s">
        <v>181</v>
      </c>
      <c r="AF17" s="79" t="s">
        <v>378</v>
      </c>
      <c r="AG17" s="80" t="s">
        <v>378</v>
      </c>
      <c r="AH17" s="78" t="s">
        <v>181</v>
      </c>
      <c r="AI17" s="79" t="s">
        <v>378</v>
      </c>
      <c r="AJ17" s="80" t="s">
        <v>378</v>
      </c>
      <c r="AK17" s="78" t="s">
        <v>181</v>
      </c>
      <c r="AL17" s="79" t="s">
        <v>378</v>
      </c>
      <c r="AM17" s="80" t="s">
        <v>378</v>
      </c>
      <c r="AN17" s="78" t="s">
        <v>181</v>
      </c>
      <c r="AO17" s="79" t="s">
        <v>378</v>
      </c>
      <c r="AP17" s="80" t="s">
        <v>378</v>
      </c>
      <c r="AQ17" s="78" t="s">
        <v>181</v>
      </c>
      <c r="AR17" s="79" t="s">
        <v>378</v>
      </c>
      <c r="AS17" s="80" t="s">
        <v>378</v>
      </c>
      <c r="AT17" s="78" t="s">
        <v>181</v>
      </c>
      <c r="AU17" s="79" t="s">
        <v>378</v>
      </c>
      <c r="AV17" s="80" t="s">
        <v>378</v>
      </c>
      <c r="AW17" s="78" t="s">
        <v>181</v>
      </c>
      <c r="AX17" s="79" t="s">
        <v>378</v>
      </c>
      <c r="AY17" s="80" t="s">
        <v>378</v>
      </c>
      <c r="AZ17" s="78" t="s">
        <v>181</v>
      </c>
      <c r="BA17" s="79" t="s">
        <v>378</v>
      </c>
      <c r="BB17" s="80" t="s">
        <v>378</v>
      </c>
      <c r="BC17" s="81">
        <v>15</v>
      </c>
      <c r="BD17" s="81">
        <v>13</v>
      </c>
      <c r="BE17" s="82">
        <v>0.8666666666666667</v>
      </c>
      <c r="BF17" s="80" t="s">
        <v>309</v>
      </c>
      <c r="BG17" s="77">
        <v>0</v>
      </c>
      <c r="BH17" s="80" t="s">
        <v>378</v>
      </c>
      <c r="BI17" s="81">
        <v>37</v>
      </c>
      <c r="BJ17" s="81">
        <v>24</v>
      </c>
      <c r="BK17" s="82">
        <v>0.64864864864864868</v>
      </c>
      <c r="BL17" s="80" t="s">
        <v>309</v>
      </c>
      <c r="BM17" s="77">
        <v>0</v>
      </c>
      <c r="BN17" s="80" t="s">
        <v>378</v>
      </c>
      <c r="BO17" s="81">
        <v>8</v>
      </c>
      <c r="BP17" s="81">
        <v>5</v>
      </c>
      <c r="BQ17" s="82">
        <v>0.625</v>
      </c>
      <c r="BR17" s="80" t="s">
        <v>309</v>
      </c>
      <c r="BS17" s="77">
        <v>0</v>
      </c>
      <c r="BT17" s="80" t="s">
        <v>378</v>
      </c>
      <c r="BU17" s="81">
        <v>0</v>
      </c>
      <c r="BV17" s="81">
        <v>0</v>
      </c>
      <c r="BW17" s="84" t="e">
        <v>#DIV/0!</v>
      </c>
      <c r="BX17" s="80" t="s">
        <v>378</v>
      </c>
      <c r="BY17" s="77">
        <v>0</v>
      </c>
      <c r="BZ17" s="80" t="s">
        <v>378</v>
      </c>
      <c r="CA17" s="81">
        <v>1</v>
      </c>
      <c r="CB17" s="81">
        <v>1</v>
      </c>
      <c r="CC17" s="82">
        <v>1</v>
      </c>
      <c r="CD17" s="80" t="s">
        <v>378</v>
      </c>
      <c r="CE17" s="77">
        <v>0</v>
      </c>
      <c r="CF17" s="80" t="s">
        <v>378</v>
      </c>
      <c r="CG17" s="81">
        <v>2</v>
      </c>
      <c r="CH17" s="81">
        <v>1</v>
      </c>
      <c r="CI17" s="82">
        <v>0.5</v>
      </c>
      <c r="CJ17" s="80" t="s">
        <v>310</v>
      </c>
      <c r="CK17" s="77">
        <v>0</v>
      </c>
      <c r="CL17" s="80" t="s">
        <v>378</v>
      </c>
      <c r="CM17" s="81">
        <v>1</v>
      </c>
      <c r="CN17" s="81">
        <v>1</v>
      </c>
      <c r="CO17" s="82">
        <v>1</v>
      </c>
      <c r="CP17" s="80" t="s">
        <v>378</v>
      </c>
      <c r="CQ17" s="77">
        <v>0</v>
      </c>
      <c r="CR17" s="80" t="s">
        <v>378</v>
      </c>
      <c r="CS17" s="81">
        <v>7</v>
      </c>
      <c r="CT17" s="81">
        <v>3</v>
      </c>
      <c r="CU17" s="82">
        <v>0.42857142857142855</v>
      </c>
      <c r="CV17" s="80" t="s">
        <v>311</v>
      </c>
      <c r="CW17" s="77">
        <v>3</v>
      </c>
      <c r="CX17" s="80" t="s">
        <v>312</v>
      </c>
      <c r="CY17" s="81">
        <v>1</v>
      </c>
      <c r="CZ17" s="81">
        <v>1</v>
      </c>
      <c r="DA17" s="82">
        <v>1</v>
      </c>
      <c r="DB17" s="80" t="s">
        <v>378</v>
      </c>
      <c r="DC17" s="77">
        <v>0</v>
      </c>
      <c r="DD17" s="80" t="s">
        <v>378</v>
      </c>
      <c r="DE17" s="81">
        <v>0</v>
      </c>
      <c r="DF17" s="81">
        <v>0</v>
      </c>
      <c r="DG17" s="82" t="e">
        <v>#DIV/0!</v>
      </c>
      <c r="DH17" s="80" t="s">
        <v>378</v>
      </c>
      <c r="DI17" s="77">
        <v>0</v>
      </c>
      <c r="DJ17" s="83" t="s">
        <v>378</v>
      </c>
      <c r="DK17" s="81">
        <v>3</v>
      </c>
      <c r="DL17" s="81">
        <v>3</v>
      </c>
      <c r="DM17" s="82">
        <v>1</v>
      </c>
      <c r="DN17" s="83" t="s">
        <v>378</v>
      </c>
      <c r="DO17" s="77">
        <v>0</v>
      </c>
      <c r="DP17" s="83" t="s">
        <v>378</v>
      </c>
      <c r="DQ17" s="81">
        <v>101</v>
      </c>
      <c r="DR17" s="81">
        <v>101</v>
      </c>
      <c r="DS17" s="82">
        <v>1</v>
      </c>
      <c r="DT17" s="83" t="s">
        <v>378</v>
      </c>
      <c r="DU17" s="77">
        <v>0</v>
      </c>
      <c r="DV17" s="83" t="s">
        <v>378</v>
      </c>
      <c r="DW17" s="81">
        <v>9</v>
      </c>
      <c r="DX17" s="81">
        <v>7</v>
      </c>
      <c r="DY17" s="82">
        <v>0.77777777777777779</v>
      </c>
      <c r="DZ17" s="83" t="s">
        <v>313</v>
      </c>
      <c r="EA17" s="77">
        <v>0</v>
      </c>
      <c r="EB17" s="83" t="s">
        <v>378</v>
      </c>
      <c r="EC17" s="81">
        <v>15</v>
      </c>
      <c r="ED17" s="81">
        <v>11</v>
      </c>
      <c r="EE17" s="82">
        <v>0.73333333333333328</v>
      </c>
      <c r="EF17" s="83" t="s">
        <v>314</v>
      </c>
      <c r="EG17" s="77">
        <v>0</v>
      </c>
      <c r="EH17" s="83" t="s">
        <v>378</v>
      </c>
      <c r="EI17" s="81">
        <v>24</v>
      </c>
      <c r="EJ17" s="81">
        <v>17</v>
      </c>
      <c r="EK17" s="82">
        <v>0.70833333333333337</v>
      </c>
      <c r="EL17" s="83" t="s">
        <v>315</v>
      </c>
      <c r="EM17" s="77">
        <v>6</v>
      </c>
      <c r="EN17" s="83" t="s">
        <v>316</v>
      </c>
      <c r="EO17" s="81">
        <v>21</v>
      </c>
      <c r="EP17" s="81">
        <v>10</v>
      </c>
      <c r="EQ17" s="82">
        <v>0.47619047619047616</v>
      </c>
      <c r="ER17" s="83" t="s">
        <v>317</v>
      </c>
      <c r="ES17" s="77">
        <v>4</v>
      </c>
      <c r="ET17" s="83" t="s">
        <v>316</v>
      </c>
      <c r="EU17" s="81">
        <v>51</v>
      </c>
      <c r="EV17" s="81">
        <v>2</v>
      </c>
      <c r="EW17" s="82">
        <v>3.9215686274509803E-2</v>
      </c>
      <c r="EX17" s="83" t="s">
        <v>318</v>
      </c>
      <c r="EY17" s="77">
        <v>49</v>
      </c>
      <c r="EZ17" s="83" t="s">
        <v>319</v>
      </c>
      <c r="FA17" s="81">
        <v>18</v>
      </c>
      <c r="FB17" s="81">
        <v>10</v>
      </c>
      <c r="FC17" s="82">
        <v>0.55555555555555558</v>
      </c>
      <c r="FD17" s="83" t="s">
        <v>320</v>
      </c>
      <c r="FE17" s="77">
        <v>4</v>
      </c>
      <c r="FF17" s="83" t="s">
        <v>319</v>
      </c>
      <c r="FG17" s="81">
        <v>5</v>
      </c>
      <c r="FH17" s="81">
        <v>3</v>
      </c>
      <c r="FI17" s="82">
        <v>0.6</v>
      </c>
      <c r="FJ17" s="83" t="s">
        <v>321</v>
      </c>
      <c r="FK17" s="77">
        <v>2</v>
      </c>
      <c r="FL17" s="83" t="s">
        <v>312</v>
      </c>
      <c r="FM17" s="81">
        <v>0</v>
      </c>
      <c r="FN17" s="81">
        <v>0</v>
      </c>
      <c r="FO17" s="84" t="e">
        <v>#DIV/0!</v>
      </c>
      <c r="FP17" s="83" t="s">
        <v>378</v>
      </c>
      <c r="FQ17" s="77">
        <v>0</v>
      </c>
      <c r="FR17" s="83" t="s">
        <v>378</v>
      </c>
      <c r="FS17" s="81">
        <v>0</v>
      </c>
      <c r="FT17" s="81">
        <v>0</v>
      </c>
      <c r="FU17" s="82" t="e">
        <v>#DIV/0!</v>
      </c>
      <c r="FV17" s="83" t="s">
        <v>378</v>
      </c>
      <c r="FW17" s="77">
        <v>0</v>
      </c>
      <c r="FX17" s="83" t="s">
        <v>378</v>
      </c>
      <c r="FY17" s="81">
        <v>36</v>
      </c>
      <c r="FZ17" s="81">
        <v>15</v>
      </c>
      <c r="GA17" s="82">
        <v>0.41666666666666669</v>
      </c>
      <c r="GB17" s="83" t="s">
        <v>322</v>
      </c>
      <c r="GC17" s="77">
        <v>12</v>
      </c>
      <c r="GD17" s="83" t="s">
        <v>316</v>
      </c>
      <c r="GE17" s="81">
        <v>4</v>
      </c>
      <c r="GF17" s="81">
        <v>1</v>
      </c>
      <c r="GG17" s="82">
        <v>0.25</v>
      </c>
      <c r="GH17" s="83" t="s">
        <v>323</v>
      </c>
      <c r="GI17" s="77">
        <v>3</v>
      </c>
      <c r="GJ17" s="83" t="s">
        <v>312</v>
      </c>
      <c r="GK17" s="83" t="s">
        <v>290</v>
      </c>
      <c r="GL17" s="83" t="s">
        <v>378</v>
      </c>
      <c r="GM17" s="83" t="s">
        <v>1216</v>
      </c>
      <c r="GN17" s="160" t="s">
        <v>181</v>
      </c>
      <c r="GO17" s="160" t="s">
        <v>379</v>
      </c>
      <c r="GP17" s="83" t="s">
        <v>192</v>
      </c>
      <c r="GQ17" s="83" t="s">
        <v>1216</v>
      </c>
      <c r="GR17" s="159" t="s">
        <v>181</v>
      </c>
      <c r="GS17" s="159" t="s">
        <v>181</v>
      </c>
      <c r="GT17" s="159" t="s">
        <v>181</v>
      </c>
      <c r="GU17" s="159" t="s">
        <v>378</v>
      </c>
      <c r="GV17" s="83" t="s">
        <v>378</v>
      </c>
      <c r="GW17" s="159" t="s">
        <v>181</v>
      </c>
      <c r="GX17" s="159" t="s">
        <v>181</v>
      </c>
      <c r="GY17" s="159" t="s">
        <v>181</v>
      </c>
      <c r="GZ17" s="159" t="s">
        <v>181</v>
      </c>
      <c r="HA17" s="159" t="s">
        <v>181</v>
      </c>
      <c r="HB17" s="159" t="s">
        <v>181</v>
      </c>
      <c r="HC17" s="85" t="s">
        <v>378</v>
      </c>
      <c r="HD17" s="86" t="s">
        <v>378</v>
      </c>
      <c r="HE17" s="86" t="s">
        <v>378</v>
      </c>
      <c r="HF17" s="85" t="s">
        <v>378</v>
      </c>
      <c r="HG17" s="86" t="s">
        <v>378</v>
      </c>
      <c r="HH17" s="86" t="s">
        <v>378</v>
      </c>
      <c r="HI17" s="86" t="s">
        <v>378</v>
      </c>
      <c r="HJ17" s="94" t="s">
        <v>378</v>
      </c>
      <c r="HK17" s="86" t="s">
        <v>181</v>
      </c>
      <c r="HL17" s="94" t="s">
        <v>324</v>
      </c>
      <c r="HM17" s="136" t="s">
        <v>181</v>
      </c>
      <c r="HN17" s="86"/>
      <c r="HO17" s="86"/>
      <c r="HP17" s="140"/>
      <c r="HQ17" s="138" t="s">
        <v>181</v>
      </c>
      <c r="HR17" s="140" t="s">
        <v>248</v>
      </c>
      <c r="HT17" s="130" t="s">
        <v>473</v>
      </c>
      <c r="HU17" s="87" t="s">
        <v>190</v>
      </c>
      <c r="HV17" s="87" t="s">
        <v>190</v>
      </c>
      <c r="HW17" s="87" t="s">
        <v>190</v>
      </c>
      <c r="HX17" s="87" t="s">
        <v>190</v>
      </c>
      <c r="HY17" s="87" t="s">
        <v>190</v>
      </c>
      <c r="HZ17" s="87" t="s">
        <v>190</v>
      </c>
      <c r="IA17" s="87" t="s">
        <v>190</v>
      </c>
      <c r="IB17" s="87" t="s">
        <v>190</v>
      </c>
      <c r="IC17" s="87" t="s">
        <v>190</v>
      </c>
      <c r="ID17" s="87" t="s">
        <v>190</v>
      </c>
    </row>
    <row r="18" spans="1:238" s="87" customFormat="1" ht="174.6" customHeight="1" x14ac:dyDescent="0.2">
      <c r="A18" s="77" t="s">
        <v>255</v>
      </c>
      <c r="B18" s="77" t="s">
        <v>474</v>
      </c>
      <c r="C18" s="77" t="s">
        <v>475</v>
      </c>
      <c r="D18" s="78" t="s">
        <v>181</v>
      </c>
      <c r="E18" s="79" t="s">
        <v>378</v>
      </c>
      <c r="F18" s="80" t="s">
        <v>378</v>
      </c>
      <c r="G18" s="78" t="s">
        <v>181</v>
      </c>
      <c r="H18" s="79" t="s">
        <v>378</v>
      </c>
      <c r="I18" s="80" t="s">
        <v>378</v>
      </c>
      <c r="J18" s="78" t="s">
        <v>181</v>
      </c>
      <c r="K18" s="79" t="s">
        <v>378</v>
      </c>
      <c r="L18" s="80" t="s">
        <v>378</v>
      </c>
      <c r="M18" s="78" t="s">
        <v>181</v>
      </c>
      <c r="N18" s="79" t="s">
        <v>378</v>
      </c>
      <c r="O18" s="80" t="s">
        <v>378</v>
      </c>
      <c r="P18" s="78" t="s">
        <v>181</v>
      </c>
      <c r="Q18" s="79" t="s">
        <v>378</v>
      </c>
      <c r="R18" s="80" t="s">
        <v>378</v>
      </c>
      <c r="S18" s="78" t="s">
        <v>379</v>
      </c>
      <c r="T18" s="79" t="s">
        <v>181</v>
      </c>
      <c r="U18" s="80" t="s">
        <v>476</v>
      </c>
      <c r="V18" s="78" t="s">
        <v>181</v>
      </c>
      <c r="W18" s="79" t="s">
        <v>378</v>
      </c>
      <c r="X18" s="80" t="s">
        <v>378</v>
      </c>
      <c r="Y18" s="78" t="s">
        <v>181</v>
      </c>
      <c r="Z18" s="79" t="s">
        <v>378</v>
      </c>
      <c r="AA18" s="80" t="s">
        <v>378</v>
      </c>
      <c r="AB18" s="78" t="s">
        <v>181</v>
      </c>
      <c r="AC18" s="79" t="s">
        <v>378</v>
      </c>
      <c r="AD18" s="80" t="s">
        <v>378</v>
      </c>
      <c r="AE18" s="78" t="s">
        <v>379</v>
      </c>
      <c r="AF18" s="79" t="s">
        <v>181</v>
      </c>
      <c r="AG18" s="80" t="s">
        <v>476</v>
      </c>
      <c r="AH18" s="78" t="s">
        <v>181</v>
      </c>
      <c r="AI18" s="79" t="s">
        <v>378</v>
      </c>
      <c r="AJ18" s="80" t="s">
        <v>378</v>
      </c>
      <c r="AK18" s="78" t="s">
        <v>181</v>
      </c>
      <c r="AL18" s="79" t="s">
        <v>378</v>
      </c>
      <c r="AM18" s="80" t="s">
        <v>378</v>
      </c>
      <c r="AN18" s="78" t="s">
        <v>181</v>
      </c>
      <c r="AO18" s="79" t="s">
        <v>378</v>
      </c>
      <c r="AP18" s="80" t="s">
        <v>378</v>
      </c>
      <c r="AQ18" s="78" t="s">
        <v>181</v>
      </c>
      <c r="AR18" s="79" t="s">
        <v>378</v>
      </c>
      <c r="AS18" s="80" t="s">
        <v>378</v>
      </c>
      <c r="AT18" s="78" t="s">
        <v>181</v>
      </c>
      <c r="AU18" s="79" t="s">
        <v>378</v>
      </c>
      <c r="AV18" s="80" t="s">
        <v>378</v>
      </c>
      <c r="AW18" s="78" t="s">
        <v>181</v>
      </c>
      <c r="AX18" s="79" t="s">
        <v>378</v>
      </c>
      <c r="AY18" s="80" t="s">
        <v>378</v>
      </c>
      <c r="AZ18" s="78" t="s">
        <v>181</v>
      </c>
      <c r="BA18" s="79" t="s">
        <v>378</v>
      </c>
      <c r="BB18" s="80" t="s">
        <v>378</v>
      </c>
      <c r="BC18" s="81">
        <v>16</v>
      </c>
      <c r="BD18" s="81">
        <v>16</v>
      </c>
      <c r="BE18" s="82">
        <v>1</v>
      </c>
      <c r="BF18" s="80" t="s">
        <v>378</v>
      </c>
      <c r="BG18" s="77">
        <v>0</v>
      </c>
      <c r="BH18" s="80" t="s">
        <v>378</v>
      </c>
      <c r="BI18" s="81">
        <v>92</v>
      </c>
      <c r="BJ18" s="81">
        <v>4</v>
      </c>
      <c r="BK18" s="82">
        <v>4.3478260869565216E-2</v>
      </c>
      <c r="BL18" s="80" t="s">
        <v>203</v>
      </c>
      <c r="BM18" s="77">
        <v>0</v>
      </c>
      <c r="BN18" s="80" t="s">
        <v>378</v>
      </c>
      <c r="BO18" s="81">
        <v>14</v>
      </c>
      <c r="BP18" s="81">
        <v>14</v>
      </c>
      <c r="BQ18" s="82">
        <v>1</v>
      </c>
      <c r="BR18" s="80" t="s">
        <v>378</v>
      </c>
      <c r="BS18" s="77">
        <v>0</v>
      </c>
      <c r="BT18" s="80" t="s">
        <v>378</v>
      </c>
      <c r="BU18" s="81">
        <v>0</v>
      </c>
      <c r="BV18" s="81">
        <v>0</v>
      </c>
      <c r="BW18" s="84" t="e">
        <v>#DIV/0!</v>
      </c>
      <c r="BX18" s="80" t="s">
        <v>378</v>
      </c>
      <c r="BY18" s="77">
        <v>0</v>
      </c>
      <c r="BZ18" s="80" t="s">
        <v>378</v>
      </c>
      <c r="CA18" s="81">
        <v>1</v>
      </c>
      <c r="CB18" s="81">
        <v>1</v>
      </c>
      <c r="CC18" s="82">
        <v>1</v>
      </c>
      <c r="CD18" s="80" t="s">
        <v>378</v>
      </c>
      <c r="CE18" s="77">
        <v>0</v>
      </c>
      <c r="CF18" s="80" t="s">
        <v>378</v>
      </c>
      <c r="CG18" s="81">
        <v>0</v>
      </c>
      <c r="CH18" s="81">
        <v>0</v>
      </c>
      <c r="CI18" s="82" t="e">
        <v>#DIV/0!</v>
      </c>
      <c r="CJ18" s="80" t="s">
        <v>378</v>
      </c>
      <c r="CK18" s="77">
        <v>0</v>
      </c>
      <c r="CL18" s="80" t="s">
        <v>378</v>
      </c>
      <c r="CM18" s="81">
        <v>0</v>
      </c>
      <c r="CN18" s="81">
        <v>0</v>
      </c>
      <c r="CO18" s="82" t="e">
        <v>#DIV/0!</v>
      </c>
      <c r="CP18" s="80" t="s">
        <v>378</v>
      </c>
      <c r="CQ18" s="77">
        <v>0</v>
      </c>
      <c r="CR18" s="80" t="s">
        <v>378</v>
      </c>
      <c r="CS18" s="81">
        <v>0</v>
      </c>
      <c r="CT18" s="81">
        <v>0</v>
      </c>
      <c r="CU18" s="82" t="e">
        <v>#DIV/0!</v>
      </c>
      <c r="CV18" s="80" t="s">
        <v>378</v>
      </c>
      <c r="CW18" s="77">
        <v>0</v>
      </c>
      <c r="CX18" s="80" t="s">
        <v>378</v>
      </c>
      <c r="CY18" s="81">
        <v>1</v>
      </c>
      <c r="CZ18" s="81">
        <v>1</v>
      </c>
      <c r="DA18" s="82">
        <v>1</v>
      </c>
      <c r="DB18" s="80" t="s">
        <v>378</v>
      </c>
      <c r="DC18" s="77">
        <v>0</v>
      </c>
      <c r="DD18" s="80" t="s">
        <v>378</v>
      </c>
      <c r="DE18" s="81">
        <v>0</v>
      </c>
      <c r="DF18" s="81">
        <v>0</v>
      </c>
      <c r="DG18" s="82" t="e">
        <v>#DIV/0!</v>
      </c>
      <c r="DH18" s="80" t="s">
        <v>378</v>
      </c>
      <c r="DI18" s="77">
        <v>0</v>
      </c>
      <c r="DJ18" s="83" t="s">
        <v>378</v>
      </c>
      <c r="DK18" s="81">
        <v>20</v>
      </c>
      <c r="DL18" s="81">
        <v>7</v>
      </c>
      <c r="DM18" s="82">
        <v>0.35</v>
      </c>
      <c r="DN18" s="83" t="s">
        <v>204</v>
      </c>
      <c r="DO18" s="77">
        <v>0</v>
      </c>
      <c r="DP18" s="83" t="s">
        <v>378</v>
      </c>
      <c r="DQ18" s="81">
        <v>1</v>
      </c>
      <c r="DR18" s="81">
        <v>0</v>
      </c>
      <c r="DS18" s="82">
        <v>0</v>
      </c>
      <c r="DT18" s="83" t="s">
        <v>325</v>
      </c>
      <c r="DU18" s="77">
        <v>0</v>
      </c>
      <c r="DV18" s="83" t="s">
        <v>378</v>
      </c>
      <c r="DW18" s="81">
        <v>8</v>
      </c>
      <c r="DX18" s="81">
        <v>8</v>
      </c>
      <c r="DY18" s="82">
        <v>1</v>
      </c>
      <c r="DZ18" s="83" t="s">
        <v>378</v>
      </c>
      <c r="EA18" s="77">
        <v>0</v>
      </c>
      <c r="EB18" s="83" t="s">
        <v>378</v>
      </c>
      <c r="EC18" s="81">
        <v>5</v>
      </c>
      <c r="ED18" s="81">
        <v>2</v>
      </c>
      <c r="EE18" s="82">
        <v>0.4</v>
      </c>
      <c r="EF18" s="83" t="s">
        <v>205</v>
      </c>
      <c r="EG18" s="77">
        <v>2</v>
      </c>
      <c r="EH18" s="83" t="s">
        <v>206</v>
      </c>
      <c r="EI18" s="81">
        <v>21</v>
      </c>
      <c r="EJ18" s="81">
        <v>5</v>
      </c>
      <c r="EK18" s="82">
        <v>0.23809523809523808</v>
      </c>
      <c r="EL18" s="83" t="s">
        <v>207</v>
      </c>
      <c r="EM18" s="77">
        <v>16</v>
      </c>
      <c r="EN18" s="83" t="s">
        <v>207</v>
      </c>
      <c r="EO18" s="81">
        <v>8</v>
      </c>
      <c r="EP18" s="81">
        <v>0</v>
      </c>
      <c r="EQ18" s="82">
        <v>0</v>
      </c>
      <c r="ER18" s="83" t="s">
        <v>208</v>
      </c>
      <c r="ES18" s="77">
        <v>8</v>
      </c>
      <c r="ET18" s="83" t="s">
        <v>208</v>
      </c>
      <c r="EU18" s="81">
        <v>0</v>
      </c>
      <c r="EV18" s="81">
        <v>0</v>
      </c>
      <c r="EW18" s="82">
        <v>0</v>
      </c>
      <c r="EX18" s="83" t="s">
        <v>378</v>
      </c>
      <c r="EY18" s="77">
        <v>0</v>
      </c>
      <c r="EZ18" s="83" t="s">
        <v>378</v>
      </c>
      <c r="FA18" s="81">
        <v>19</v>
      </c>
      <c r="FB18" s="81">
        <v>19</v>
      </c>
      <c r="FC18" s="82">
        <v>1</v>
      </c>
      <c r="FD18" s="83" t="s">
        <v>378</v>
      </c>
      <c r="FE18" s="77">
        <v>0</v>
      </c>
      <c r="FF18" s="83" t="s">
        <v>378</v>
      </c>
      <c r="FG18" s="81">
        <v>2</v>
      </c>
      <c r="FH18" s="81">
        <v>2</v>
      </c>
      <c r="FI18" s="82">
        <v>1</v>
      </c>
      <c r="FJ18" s="83" t="s">
        <v>378</v>
      </c>
      <c r="FK18" s="77">
        <v>0</v>
      </c>
      <c r="FL18" s="83" t="s">
        <v>378</v>
      </c>
      <c r="FM18" s="81">
        <v>1</v>
      </c>
      <c r="FN18" s="81">
        <v>0</v>
      </c>
      <c r="FO18" s="84">
        <v>0</v>
      </c>
      <c r="FP18" s="83" t="s">
        <v>209</v>
      </c>
      <c r="FQ18" s="77">
        <v>1</v>
      </c>
      <c r="FR18" s="83" t="s">
        <v>209</v>
      </c>
      <c r="FS18" s="81">
        <v>0</v>
      </c>
      <c r="FT18" s="81">
        <v>0</v>
      </c>
      <c r="FU18" s="82" t="e">
        <v>#DIV/0!</v>
      </c>
      <c r="FV18" s="83" t="s">
        <v>378</v>
      </c>
      <c r="FW18" s="77">
        <v>0</v>
      </c>
      <c r="FX18" s="83" t="s">
        <v>378</v>
      </c>
      <c r="FY18" s="81">
        <v>19</v>
      </c>
      <c r="FZ18" s="81">
        <v>19</v>
      </c>
      <c r="GA18" s="82">
        <v>1</v>
      </c>
      <c r="GB18" s="83" t="s">
        <v>378</v>
      </c>
      <c r="GC18" s="77">
        <v>0</v>
      </c>
      <c r="GD18" s="83" t="s">
        <v>378</v>
      </c>
      <c r="GE18" s="81">
        <v>16</v>
      </c>
      <c r="GF18" s="81">
        <v>16</v>
      </c>
      <c r="GG18" s="82">
        <v>1</v>
      </c>
      <c r="GH18" s="83" t="s">
        <v>378</v>
      </c>
      <c r="GI18" s="77">
        <v>0</v>
      </c>
      <c r="GJ18" s="83" t="s">
        <v>378</v>
      </c>
      <c r="GK18" s="83" t="s">
        <v>1215</v>
      </c>
      <c r="GL18" s="83" t="s">
        <v>378</v>
      </c>
      <c r="GM18" s="83" t="s">
        <v>295</v>
      </c>
      <c r="GN18" s="160" t="s">
        <v>378</v>
      </c>
      <c r="GO18" s="160" t="s">
        <v>379</v>
      </c>
      <c r="GP18" s="83" t="s">
        <v>1217</v>
      </c>
      <c r="GQ18" s="83" t="s">
        <v>1218</v>
      </c>
      <c r="GR18" s="159" t="s">
        <v>378</v>
      </c>
      <c r="GS18" s="159" t="s">
        <v>378</v>
      </c>
      <c r="GT18" s="159" t="s">
        <v>378</v>
      </c>
      <c r="GU18" s="159" t="s">
        <v>378</v>
      </c>
      <c r="GV18" s="83" t="s">
        <v>210</v>
      </c>
      <c r="GW18" s="159" t="s">
        <v>378</v>
      </c>
      <c r="GX18" s="159" t="s">
        <v>378</v>
      </c>
      <c r="GY18" s="159" t="s">
        <v>378</v>
      </c>
      <c r="GZ18" s="159" t="s">
        <v>378</v>
      </c>
      <c r="HA18" s="159" t="s">
        <v>378</v>
      </c>
      <c r="HB18" s="159" t="s">
        <v>378</v>
      </c>
      <c r="HC18" s="85" t="s">
        <v>378</v>
      </c>
      <c r="HD18" s="86" t="s">
        <v>378</v>
      </c>
      <c r="HE18" s="86" t="s">
        <v>378</v>
      </c>
      <c r="HF18" s="85" t="s">
        <v>378</v>
      </c>
      <c r="HG18" s="86" t="s">
        <v>378</v>
      </c>
      <c r="HH18" s="86" t="s">
        <v>378</v>
      </c>
      <c r="HI18" s="86" t="s">
        <v>378</v>
      </c>
      <c r="HJ18" s="94" t="s">
        <v>378</v>
      </c>
      <c r="HK18" s="86" t="s">
        <v>181</v>
      </c>
      <c r="HL18" s="94" t="s">
        <v>211</v>
      </c>
      <c r="HM18" s="136" t="s">
        <v>181</v>
      </c>
      <c r="HN18" s="86"/>
      <c r="HO18" s="86"/>
      <c r="HP18" s="140"/>
      <c r="HQ18" s="138" t="s">
        <v>181</v>
      </c>
      <c r="HR18" s="140" t="s">
        <v>248</v>
      </c>
      <c r="HT18" s="130" t="s">
        <v>475</v>
      </c>
      <c r="HU18" s="87" t="s">
        <v>190</v>
      </c>
      <c r="HV18" s="87" t="s">
        <v>190</v>
      </c>
      <c r="HW18" s="87" t="s">
        <v>190</v>
      </c>
      <c r="HX18" s="87" t="s">
        <v>190</v>
      </c>
      <c r="HY18" s="87" t="s">
        <v>190</v>
      </c>
      <c r="HZ18" s="87" t="s">
        <v>190</v>
      </c>
      <c r="IA18" s="87" t="s">
        <v>190</v>
      </c>
      <c r="IB18" s="87" t="s">
        <v>190</v>
      </c>
      <c r="IC18" s="87" t="s">
        <v>190</v>
      </c>
      <c r="ID18" s="87" t="s">
        <v>190</v>
      </c>
    </row>
    <row r="19" spans="1:238" s="87" customFormat="1" ht="117" customHeight="1" x14ac:dyDescent="0.2">
      <c r="A19" s="77" t="s">
        <v>388</v>
      </c>
      <c r="B19" s="77" t="s">
        <v>389</v>
      </c>
      <c r="C19" s="77" t="s">
        <v>390</v>
      </c>
      <c r="D19" s="78" t="s">
        <v>181</v>
      </c>
      <c r="E19" s="79" t="s">
        <v>378</v>
      </c>
      <c r="F19" s="80" t="s">
        <v>378</v>
      </c>
      <c r="G19" s="78" t="s">
        <v>181</v>
      </c>
      <c r="H19" s="79" t="s">
        <v>378</v>
      </c>
      <c r="I19" s="80" t="s">
        <v>378</v>
      </c>
      <c r="J19" s="78" t="s">
        <v>181</v>
      </c>
      <c r="K19" s="79" t="s">
        <v>378</v>
      </c>
      <c r="L19" s="80" t="s">
        <v>378</v>
      </c>
      <c r="M19" s="78" t="s">
        <v>379</v>
      </c>
      <c r="N19" s="79" t="s">
        <v>181</v>
      </c>
      <c r="O19" s="80" t="s">
        <v>391</v>
      </c>
      <c r="P19" s="78" t="s">
        <v>379</v>
      </c>
      <c r="Q19" s="79" t="s">
        <v>181</v>
      </c>
      <c r="R19" s="80" t="s">
        <v>392</v>
      </c>
      <c r="S19" s="78" t="s">
        <v>181</v>
      </c>
      <c r="T19" s="79" t="s">
        <v>378</v>
      </c>
      <c r="U19" s="80" t="s">
        <v>378</v>
      </c>
      <c r="V19" s="78" t="s">
        <v>181</v>
      </c>
      <c r="W19" s="79" t="s">
        <v>378</v>
      </c>
      <c r="X19" s="80" t="s">
        <v>378</v>
      </c>
      <c r="Y19" s="78" t="s">
        <v>181</v>
      </c>
      <c r="Z19" s="79" t="s">
        <v>378</v>
      </c>
      <c r="AA19" s="80" t="s">
        <v>378</v>
      </c>
      <c r="AB19" s="78" t="s">
        <v>181</v>
      </c>
      <c r="AC19" s="79" t="s">
        <v>378</v>
      </c>
      <c r="AD19" s="80" t="s">
        <v>378</v>
      </c>
      <c r="AE19" s="78" t="s">
        <v>379</v>
      </c>
      <c r="AF19" s="79" t="s">
        <v>181</v>
      </c>
      <c r="AG19" s="80" t="s">
        <v>393</v>
      </c>
      <c r="AH19" s="78" t="s">
        <v>181</v>
      </c>
      <c r="AI19" s="79" t="s">
        <v>378</v>
      </c>
      <c r="AJ19" s="80" t="s">
        <v>378</v>
      </c>
      <c r="AK19" s="78" t="s">
        <v>181</v>
      </c>
      <c r="AL19" s="79" t="s">
        <v>378</v>
      </c>
      <c r="AM19" s="80" t="s">
        <v>378</v>
      </c>
      <c r="AN19" s="78" t="s">
        <v>181</v>
      </c>
      <c r="AO19" s="79" t="s">
        <v>378</v>
      </c>
      <c r="AP19" s="80" t="s">
        <v>378</v>
      </c>
      <c r="AQ19" s="78" t="s">
        <v>181</v>
      </c>
      <c r="AR19" s="79" t="s">
        <v>378</v>
      </c>
      <c r="AS19" s="80" t="s">
        <v>378</v>
      </c>
      <c r="AT19" s="78" t="s">
        <v>181</v>
      </c>
      <c r="AU19" s="79" t="s">
        <v>378</v>
      </c>
      <c r="AV19" s="80" t="s">
        <v>378</v>
      </c>
      <c r="AW19" s="78" t="s">
        <v>181</v>
      </c>
      <c r="AX19" s="79" t="s">
        <v>378</v>
      </c>
      <c r="AY19" s="80" t="s">
        <v>378</v>
      </c>
      <c r="AZ19" s="78" t="s">
        <v>379</v>
      </c>
      <c r="BA19" s="79" t="s">
        <v>181</v>
      </c>
      <c r="BB19" s="80" t="s">
        <v>394</v>
      </c>
      <c r="BC19" s="81">
        <v>19</v>
      </c>
      <c r="BD19" s="81">
        <v>17</v>
      </c>
      <c r="BE19" s="82">
        <v>0.89473684210526316</v>
      </c>
      <c r="BF19" s="80" t="s">
        <v>395</v>
      </c>
      <c r="BG19" s="77">
        <v>1</v>
      </c>
      <c r="BH19" s="80" t="s">
        <v>396</v>
      </c>
      <c r="BI19" s="81">
        <v>25</v>
      </c>
      <c r="BJ19" s="81">
        <v>22</v>
      </c>
      <c r="BK19" s="82">
        <v>0.88</v>
      </c>
      <c r="BL19" s="80" t="s">
        <v>397</v>
      </c>
      <c r="BM19" s="77">
        <v>1</v>
      </c>
      <c r="BN19" s="80" t="s">
        <v>396</v>
      </c>
      <c r="BO19" s="81">
        <v>1</v>
      </c>
      <c r="BP19" s="81">
        <v>1</v>
      </c>
      <c r="BQ19" s="82">
        <v>1</v>
      </c>
      <c r="BR19" s="80" t="s">
        <v>378</v>
      </c>
      <c r="BS19" s="77">
        <v>0</v>
      </c>
      <c r="BT19" s="80" t="s">
        <v>378</v>
      </c>
      <c r="BU19" s="81">
        <v>0</v>
      </c>
      <c r="BV19" s="81">
        <v>0</v>
      </c>
      <c r="BW19" s="84" t="e">
        <v>#DIV/0!</v>
      </c>
      <c r="BX19" s="80" t="s">
        <v>378</v>
      </c>
      <c r="BY19" s="77">
        <v>0</v>
      </c>
      <c r="BZ19" s="80" t="s">
        <v>378</v>
      </c>
      <c r="CA19" s="81">
        <v>1</v>
      </c>
      <c r="CB19" s="81">
        <v>1</v>
      </c>
      <c r="CC19" s="82">
        <v>1</v>
      </c>
      <c r="CD19" s="80" t="s">
        <v>378</v>
      </c>
      <c r="CE19" s="77">
        <v>0</v>
      </c>
      <c r="CF19" s="80" t="s">
        <v>378</v>
      </c>
      <c r="CG19" s="81">
        <v>10</v>
      </c>
      <c r="CH19" s="81">
        <v>10</v>
      </c>
      <c r="CI19" s="82">
        <v>1</v>
      </c>
      <c r="CJ19" s="80" t="s">
        <v>378</v>
      </c>
      <c r="CK19" s="77">
        <v>0</v>
      </c>
      <c r="CL19" s="80" t="s">
        <v>378</v>
      </c>
      <c r="CM19" s="81">
        <v>2</v>
      </c>
      <c r="CN19" s="81">
        <v>2</v>
      </c>
      <c r="CO19" s="82">
        <v>1</v>
      </c>
      <c r="CP19" s="80" t="s">
        <v>378</v>
      </c>
      <c r="CQ19" s="77">
        <v>0</v>
      </c>
      <c r="CR19" s="80" t="s">
        <v>378</v>
      </c>
      <c r="CS19" s="81">
        <v>2</v>
      </c>
      <c r="CT19" s="81">
        <v>2</v>
      </c>
      <c r="CU19" s="82">
        <v>1</v>
      </c>
      <c r="CV19" s="80" t="s">
        <v>378</v>
      </c>
      <c r="CW19" s="77">
        <v>0</v>
      </c>
      <c r="CX19" s="80" t="s">
        <v>378</v>
      </c>
      <c r="CY19" s="81">
        <v>1</v>
      </c>
      <c r="CZ19" s="81">
        <v>1</v>
      </c>
      <c r="DA19" s="82">
        <v>1</v>
      </c>
      <c r="DB19" s="80" t="s">
        <v>378</v>
      </c>
      <c r="DC19" s="77">
        <v>0</v>
      </c>
      <c r="DD19" s="80" t="s">
        <v>378</v>
      </c>
      <c r="DE19" s="81">
        <v>0</v>
      </c>
      <c r="DF19" s="81">
        <v>0</v>
      </c>
      <c r="DG19" s="82" t="e">
        <v>#DIV/0!</v>
      </c>
      <c r="DH19" s="80" t="s">
        <v>378</v>
      </c>
      <c r="DI19" s="77">
        <v>0</v>
      </c>
      <c r="DJ19" s="83" t="s">
        <v>378</v>
      </c>
      <c r="DK19" s="81">
        <v>1</v>
      </c>
      <c r="DL19" s="81">
        <v>1</v>
      </c>
      <c r="DM19" s="82">
        <v>1</v>
      </c>
      <c r="DN19" s="83" t="s">
        <v>378</v>
      </c>
      <c r="DO19" s="77">
        <v>0</v>
      </c>
      <c r="DP19" s="83" t="s">
        <v>378</v>
      </c>
      <c r="DQ19" s="81">
        <v>88</v>
      </c>
      <c r="DR19" s="81">
        <v>0</v>
      </c>
      <c r="DS19" s="82">
        <v>0</v>
      </c>
      <c r="DT19" s="83" t="s">
        <v>398</v>
      </c>
      <c r="DU19" s="77">
        <v>0</v>
      </c>
      <c r="DV19" s="83" t="s">
        <v>378</v>
      </c>
      <c r="DW19" s="81">
        <v>10</v>
      </c>
      <c r="DX19" s="81">
        <v>10</v>
      </c>
      <c r="DY19" s="82">
        <v>1</v>
      </c>
      <c r="DZ19" s="83" t="s">
        <v>378</v>
      </c>
      <c r="EA19" s="77">
        <v>0</v>
      </c>
      <c r="EB19" s="83" t="s">
        <v>378</v>
      </c>
      <c r="EC19" s="81">
        <v>2</v>
      </c>
      <c r="ED19" s="81">
        <v>1</v>
      </c>
      <c r="EE19" s="82">
        <v>0.5</v>
      </c>
      <c r="EF19" s="83" t="s">
        <v>399</v>
      </c>
      <c r="EG19" s="77">
        <v>1</v>
      </c>
      <c r="EH19" s="83" t="s">
        <v>400</v>
      </c>
      <c r="EI19" s="81">
        <v>19</v>
      </c>
      <c r="EJ19" s="81">
        <v>0</v>
      </c>
      <c r="EK19" s="82">
        <v>0</v>
      </c>
      <c r="EL19" s="83" t="s">
        <v>401</v>
      </c>
      <c r="EM19" s="77">
        <v>19</v>
      </c>
      <c r="EN19" s="83" t="s">
        <v>402</v>
      </c>
      <c r="EO19" s="81">
        <v>12</v>
      </c>
      <c r="EP19" s="81">
        <v>6</v>
      </c>
      <c r="EQ19" s="82">
        <v>0.5</v>
      </c>
      <c r="ER19" s="83" t="s">
        <v>403</v>
      </c>
      <c r="ES19" s="77">
        <v>6</v>
      </c>
      <c r="ET19" s="83" t="s">
        <v>402</v>
      </c>
      <c r="EU19" s="81">
        <v>30</v>
      </c>
      <c r="EV19" s="81">
        <v>26</v>
      </c>
      <c r="EW19" s="82">
        <v>0.8666666666666667</v>
      </c>
      <c r="EX19" s="83" t="s">
        <v>401</v>
      </c>
      <c r="EY19" s="77">
        <v>4</v>
      </c>
      <c r="EZ19" s="83" t="s">
        <v>402</v>
      </c>
      <c r="FA19" s="81">
        <v>9</v>
      </c>
      <c r="FB19" s="81">
        <v>9</v>
      </c>
      <c r="FC19" s="82">
        <v>1</v>
      </c>
      <c r="FD19" s="83" t="s">
        <v>378</v>
      </c>
      <c r="FE19" s="77">
        <v>0</v>
      </c>
      <c r="FF19" s="83" t="s">
        <v>378</v>
      </c>
      <c r="FG19" s="81">
        <v>9</v>
      </c>
      <c r="FH19" s="81">
        <v>5</v>
      </c>
      <c r="FI19" s="82">
        <v>0.55555555555555558</v>
      </c>
      <c r="FJ19" s="83" t="s">
        <v>401</v>
      </c>
      <c r="FK19" s="77">
        <v>4</v>
      </c>
      <c r="FL19" s="83" t="s">
        <v>402</v>
      </c>
      <c r="FM19" s="81">
        <v>7</v>
      </c>
      <c r="FN19" s="81">
        <v>7</v>
      </c>
      <c r="FO19" s="84">
        <v>1</v>
      </c>
      <c r="FP19" s="83" t="s">
        <v>378</v>
      </c>
      <c r="FQ19" s="77">
        <v>0</v>
      </c>
      <c r="FR19" s="83" t="s">
        <v>378</v>
      </c>
      <c r="FS19" s="81">
        <v>24</v>
      </c>
      <c r="FT19" s="81">
        <v>24</v>
      </c>
      <c r="FU19" s="82">
        <v>1</v>
      </c>
      <c r="FV19" s="83" t="s">
        <v>378</v>
      </c>
      <c r="FW19" s="77">
        <v>0</v>
      </c>
      <c r="FX19" s="83" t="s">
        <v>378</v>
      </c>
      <c r="FY19" s="81">
        <v>26</v>
      </c>
      <c r="FZ19" s="81">
        <v>26</v>
      </c>
      <c r="GA19" s="82">
        <v>1</v>
      </c>
      <c r="GB19" s="83" t="s">
        <v>378</v>
      </c>
      <c r="GC19" s="77">
        <v>0</v>
      </c>
      <c r="GD19" s="83" t="s">
        <v>378</v>
      </c>
      <c r="GE19" s="81">
        <v>99</v>
      </c>
      <c r="GF19" s="81">
        <v>99</v>
      </c>
      <c r="GG19" s="82">
        <v>1</v>
      </c>
      <c r="GH19" s="83" t="s">
        <v>378</v>
      </c>
      <c r="GI19" s="77">
        <v>0</v>
      </c>
      <c r="GJ19" s="83" t="s">
        <v>378</v>
      </c>
      <c r="GK19" s="83" t="s">
        <v>188</v>
      </c>
      <c r="GL19" s="83" t="s">
        <v>404</v>
      </c>
      <c r="GM19" s="83" t="s">
        <v>295</v>
      </c>
      <c r="GN19" s="160" t="s">
        <v>378</v>
      </c>
      <c r="GO19" s="160" t="s">
        <v>379</v>
      </c>
      <c r="GP19" s="83" t="s">
        <v>192</v>
      </c>
      <c r="GQ19" s="83" t="s">
        <v>295</v>
      </c>
      <c r="GR19" s="159" t="s">
        <v>181</v>
      </c>
      <c r="GS19" s="159" t="s">
        <v>378</v>
      </c>
      <c r="GT19" s="159" t="s">
        <v>181</v>
      </c>
      <c r="GU19" s="159" t="s">
        <v>181</v>
      </c>
      <c r="GV19" s="83" t="s">
        <v>378</v>
      </c>
      <c r="GW19" s="159" t="s">
        <v>181</v>
      </c>
      <c r="GX19" s="159" t="s">
        <v>181</v>
      </c>
      <c r="GY19" s="159" t="s">
        <v>181</v>
      </c>
      <c r="GZ19" s="159" t="s">
        <v>181</v>
      </c>
      <c r="HA19" s="159" t="s">
        <v>378</v>
      </c>
      <c r="HB19" s="159" t="s">
        <v>378</v>
      </c>
      <c r="HC19" s="85" t="s">
        <v>378</v>
      </c>
      <c r="HD19" s="86" t="s">
        <v>378</v>
      </c>
      <c r="HE19" s="86" t="s">
        <v>378</v>
      </c>
      <c r="HF19" s="85" t="s">
        <v>378</v>
      </c>
      <c r="HG19" s="86" t="s">
        <v>378</v>
      </c>
      <c r="HH19" s="86" t="s">
        <v>378</v>
      </c>
      <c r="HI19" s="86" t="s">
        <v>378</v>
      </c>
      <c r="HJ19" s="94" t="s">
        <v>378</v>
      </c>
      <c r="HK19" s="86" t="s">
        <v>181</v>
      </c>
      <c r="HL19" s="94" t="s">
        <v>405</v>
      </c>
      <c r="HM19" s="136" t="s">
        <v>181</v>
      </c>
      <c r="HN19" s="86"/>
      <c r="HO19" s="86"/>
      <c r="HP19" s="140"/>
      <c r="HQ19" s="138" t="s">
        <v>181</v>
      </c>
      <c r="HR19" s="140" t="s">
        <v>248</v>
      </c>
      <c r="HT19" s="130" t="s">
        <v>390</v>
      </c>
      <c r="HU19" s="87" t="s">
        <v>190</v>
      </c>
      <c r="HV19" s="87" t="s">
        <v>190</v>
      </c>
      <c r="HW19" s="87" t="s">
        <v>190</v>
      </c>
      <c r="HX19" s="87" t="s">
        <v>190</v>
      </c>
      <c r="HY19" s="87" t="s">
        <v>190</v>
      </c>
      <c r="HZ19" s="87" t="s">
        <v>190</v>
      </c>
      <c r="IA19" s="87" t="s">
        <v>190</v>
      </c>
      <c r="IB19" s="87" t="s">
        <v>190</v>
      </c>
      <c r="IC19" s="87" t="s">
        <v>190</v>
      </c>
      <c r="ID19" s="87" t="s">
        <v>190</v>
      </c>
    </row>
    <row r="20" spans="1:238" s="87" customFormat="1" ht="135" customHeight="1" x14ac:dyDescent="0.2">
      <c r="A20" s="77" t="s">
        <v>256</v>
      </c>
      <c r="B20" s="77" t="s">
        <v>477</v>
      </c>
      <c r="C20" s="77" t="s">
        <v>478</v>
      </c>
      <c r="D20" s="78" t="s">
        <v>181</v>
      </c>
      <c r="E20" s="79" t="s">
        <v>378</v>
      </c>
      <c r="F20" s="80" t="s">
        <v>378</v>
      </c>
      <c r="G20" s="78" t="s">
        <v>181</v>
      </c>
      <c r="H20" s="79" t="s">
        <v>378</v>
      </c>
      <c r="I20" s="80" t="s">
        <v>378</v>
      </c>
      <c r="J20" s="78" t="s">
        <v>181</v>
      </c>
      <c r="K20" s="79" t="s">
        <v>378</v>
      </c>
      <c r="L20" s="80" t="s">
        <v>378</v>
      </c>
      <c r="M20" s="78" t="s">
        <v>181</v>
      </c>
      <c r="N20" s="79" t="s">
        <v>378</v>
      </c>
      <c r="O20" s="80" t="s">
        <v>378</v>
      </c>
      <c r="P20" s="78" t="s">
        <v>181</v>
      </c>
      <c r="Q20" s="79" t="s">
        <v>378</v>
      </c>
      <c r="R20" s="80" t="s">
        <v>378</v>
      </c>
      <c r="S20" s="78" t="s">
        <v>181</v>
      </c>
      <c r="T20" s="79" t="s">
        <v>378</v>
      </c>
      <c r="U20" s="80" t="s">
        <v>378</v>
      </c>
      <c r="V20" s="78" t="s">
        <v>181</v>
      </c>
      <c r="W20" s="79" t="s">
        <v>378</v>
      </c>
      <c r="X20" s="80" t="s">
        <v>378</v>
      </c>
      <c r="Y20" s="78" t="s">
        <v>181</v>
      </c>
      <c r="Z20" s="79" t="s">
        <v>378</v>
      </c>
      <c r="AA20" s="80" t="s">
        <v>378</v>
      </c>
      <c r="AB20" s="78" t="s">
        <v>181</v>
      </c>
      <c r="AC20" s="79" t="s">
        <v>378</v>
      </c>
      <c r="AD20" s="80" t="s">
        <v>378</v>
      </c>
      <c r="AE20" s="78" t="s">
        <v>181</v>
      </c>
      <c r="AF20" s="79" t="s">
        <v>378</v>
      </c>
      <c r="AG20" s="80" t="s">
        <v>378</v>
      </c>
      <c r="AH20" s="78" t="s">
        <v>181</v>
      </c>
      <c r="AI20" s="79" t="s">
        <v>378</v>
      </c>
      <c r="AJ20" s="80" t="s">
        <v>378</v>
      </c>
      <c r="AK20" s="78" t="s">
        <v>181</v>
      </c>
      <c r="AL20" s="79" t="s">
        <v>378</v>
      </c>
      <c r="AM20" s="80" t="s">
        <v>378</v>
      </c>
      <c r="AN20" s="78" t="s">
        <v>379</v>
      </c>
      <c r="AO20" s="79" t="s">
        <v>378</v>
      </c>
      <c r="AP20" s="80" t="s">
        <v>378</v>
      </c>
      <c r="AQ20" s="78" t="s">
        <v>181</v>
      </c>
      <c r="AR20" s="79" t="s">
        <v>378</v>
      </c>
      <c r="AS20" s="80" t="s">
        <v>378</v>
      </c>
      <c r="AT20" s="78" t="s">
        <v>181</v>
      </c>
      <c r="AU20" s="79" t="s">
        <v>378</v>
      </c>
      <c r="AV20" s="80" t="s">
        <v>378</v>
      </c>
      <c r="AW20" s="78" t="s">
        <v>181</v>
      </c>
      <c r="AX20" s="79" t="s">
        <v>378</v>
      </c>
      <c r="AY20" s="80" t="s">
        <v>378</v>
      </c>
      <c r="AZ20" s="78" t="s">
        <v>181</v>
      </c>
      <c r="BA20" s="79" t="s">
        <v>378</v>
      </c>
      <c r="BB20" s="80" t="s">
        <v>378</v>
      </c>
      <c r="BC20" s="81">
        <v>27</v>
      </c>
      <c r="BD20" s="81">
        <v>27</v>
      </c>
      <c r="BE20" s="82">
        <v>1</v>
      </c>
      <c r="BF20" s="80" t="s">
        <v>378</v>
      </c>
      <c r="BG20" s="77">
        <v>0</v>
      </c>
      <c r="BH20" s="80" t="s">
        <v>378</v>
      </c>
      <c r="BI20" s="81">
        <v>55</v>
      </c>
      <c r="BJ20" s="81">
        <v>16</v>
      </c>
      <c r="BK20" s="82">
        <v>0.29090909090909089</v>
      </c>
      <c r="BL20" s="80" t="s">
        <v>479</v>
      </c>
      <c r="BM20" s="77">
        <v>0</v>
      </c>
      <c r="BN20" s="80" t="s">
        <v>378</v>
      </c>
      <c r="BO20" s="81">
        <v>26</v>
      </c>
      <c r="BP20" s="81">
        <v>26</v>
      </c>
      <c r="BQ20" s="82">
        <v>1</v>
      </c>
      <c r="BR20" s="80" t="s">
        <v>378</v>
      </c>
      <c r="BS20" s="77">
        <v>0</v>
      </c>
      <c r="BT20" s="80" t="s">
        <v>378</v>
      </c>
      <c r="BU20" s="81">
        <v>0</v>
      </c>
      <c r="BV20" s="81">
        <v>0</v>
      </c>
      <c r="BW20" s="84" t="e">
        <v>#DIV/0!</v>
      </c>
      <c r="BX20" s="80" t="s">
        <v>378</v>
      </c>
      <c r="BY20" s="77">
        <v>0</v>
      </c>
      <c r="BZ20" s="80" t="s">
        <v>378</v>
      </c>
      <c r="CA20" s="81">
        <v>0</v>
      </c>
      <c r="CB20" s="81">
        <v>0</v>
      </c>
      <c r="CC20" s="82" t="e">
        <v>#DIV/0!</v>
      </c>
      <c r="CD20" s="80" t="s">
        <v>378</v>
      </c>
      <c r="CE20" s="77">
        <v>0</v>
      </c>
      <c r="CF20" s="80" t="s">
        <v>378</v>
      </c>
      <c r="CG20" s="81">
        <v>0</v>
      </c>
      <c r="CH20" s="81">
        <v>0</v>
      </c>
      <c r="CI20" s="82" t="e">
        <v>#DIV/0!</v>
      </c>
      <c r="CJ20" s="80" t="s">
        <v>378</v>
      </c>
      <c r="CK20" s="77">
        <v>0</v>
      </c>
      <c r="CL20" s="80" t="s">
        <v>378</v>
      </c>
      <c r="CM20" s="81">
        <v>0</v>
      </c>
      <c r="CN20" s="81">
        <v>0</v>
      </c>
      <c r="CO20" s="82" t="e">
        <v>#DIV/0!</v>
      </c>
      <c r="CP20" s="80" t="s">
        <v>378</v>
      </c>
      <c r="CQ20" s="77">
        <v>0</v>
      </c>
      <c r="CR20" s="80" t="s">
        <v>378</v>
      </c>
      <c r="CS20" s="81">
        <v>1</v>
      </c>
      <c r="CT20" s="81">
        <v>1</v>
      </c>
      <c r="CU20" s="82">
        <v>1</v>
      </c>
      <c r="CV20" s="80" t="s">
        <v>378</v>
      </c>
      <c r="CW20" s="77">
        <v>0</v>
      </c>
      <c r="CX20" s="80" t="s">
        <v>378</v>
      </c>
      <c r="CY20" s="81">
        <v>0</v>
      </c>
      <c r="CZ20" s="81">
        <v>0</v>
      </c>
      <c r="DA20" s="82" t="e">
        <v>#DIV/0!</v>
      </c>
      <c r="DB20" s="80" t="s">
        <v>378</v>
      </c>
      <c r="DC20" s="77">
        <v>0</v>
      </c>
      <c r="DD20" s="80" t="s">
        <v>378</v>
      </c>
      <c r="DE20" s="81">
        <v>0</v>
      </c>
      <c r="DF20" s="81">
        <v>0</v>
      </c>
      <c r="DG20" s="82" t="e">
        <v>#DIV/0!</v>
      </c>
      <c r="DH20" s="80" t="s">
        <v>378</v>
      </c>
      <c r="DI20" s="77">
        <v>0</v>
      </c>
      <c r="DJ20" s="83" t="s">
        <v>378</v>
      </c>
      <c r="DK20" s="81">
        <v>12</v>
      </c>
      <c r="DL20" s="81">
        <v>4</v>
      </c>
      <c r="DM20" s="82">
        <v>0.33333333333333331</v>
      </c>
      <c r="DN20" s="83" t="s">
        <v>480</v>
      </c>
      <c r="DO20" s="77">
        <v>1</v>
      </c>
      <c r="DP20" s="83" t="s">
        <v>481</v>
      </c>
      <c r="DQ20" s="81">
        <v>488</v>
      </c>
      <c r="DR20" s="81">
        <v>0</v>
      </c>
      <c r="DS20" s="82">
        <v>0</v>
      </c>
      <c r="DT20" s="83" t="s">
        <v>482</v>
      </c>
      <c r="DU20" s="77">
        <v>0</v>
      </c>
      <c r="DV20" s="83" t="s">
        <v>378</v>
      </c>
      <c r="DW20" s="81">
        <v>21</v>
      </c>
      <c r="DX20" s="81">
        <v>21</v>
      </c>
      <c r="DY20" s="82">
        <v>1</v>
      </c>
      <c r="DZ20" s="83" t="s">
        <v>378</v>
      </c>
      <c r="EA20" s="77">
        <v>0</v>
      </c>
      <c r="EB20" s="83" t="s">
        <v>378</v>
      </c>
      <c r="EC20" s="81">
        <v>17</v>
      </c>
      <c r="ED20" s="81">
        <v>16</v>
      </c>
      <c r="EE20" s="82">
        <v>0.94117647058823528</v>
      </c>
      <c r="EF20" s="83" t="s">
        <v>326</v>
      </c>
      <c r="EG20" s="77">
        <v>1</v>
      </c>
      <c r="EH20" s="83" t="s">
        <v>483</v>
      </c>
      <c r="EI20" s="81">
        <v>24</v>
      </c>
      <c r="EJ20" s="81">
        <v>0</v>
      </c>
      <c r="EK20" s="82">
        <v>0</v>
      </c>
      <c r="EL20" s="83" t="s">
        <v>327</v>
      </c>
      <c r="EM20" s="77">
        <v>24</v>
      </c>
      <c r="EN20" s="83" t="s">
        <v>327</v>
      </c>
      <c r="EO20" s="81">
        <v>9</v>
      </c>
      <c r="EP20" s="81">
        <v>8</v>
      </c>
      <c r="EQ20" s="82">
        <v>0.88888888888888884</v>
      </c>
      <c r="ER20" s="83" t="s">
        <v>482</v>
      </c>
      <c r="ES20" s="77">
        <v>1</v>
      </c>
      <c r="ET20" s="83" t="s">
        <v>484</v>
      </c>
      <c r="EU20" s="81">
        <v>37</v>
      </c>
      <c r="EV20" s="81">
        <v>33</v>
      </c>
      <c r="EW20" s="82">
        <v>0.89189189189189189</v>
      </c>
      <c r="EX20" s="83" t="s">
        <v>485</v>
      </c>
      <c r="EY20" s="77">
        <v>4</v>
      </c>
      <c r="EZ20" s="83" t="s">
        <v>485</v>
      </c>
      <c r="FA20" s="81">
        <v>9</v>
      </c>
      <c r="FB20" s="81">
        <v>9</v>
      </c>
      <c r="FC20" s="82">
        <v>1</v>
      </c>
      <c r="FD20" s="83" t="s">
        <v>378</v>
      </c>
      <c r="FE20" s="77">
        <v>0</v>
      </c>
      <c r="FF20" s="83" t="s">
        <v>378</v>
      </c>
      <c r="FG20" s="81">
        <v>3</v>
      </c>
      <c r="FH20" s="81">
        <v>3</v>
      </c>
      <c r="FI20" s="82">
        <v>1</v>
      </c>
      <c r="FJ20" s="83" t="s">
        <v>378</v>
      </c>
      <c r="FK20" s="77">
        <v>0</v>
      </c>
      <c r="FL20" s="83" t="s">
        <v>378</v>
      </c>
      <c r="FM20" s="81">
        <v>2</v>
      </c>
      <c r="FN20" s="81">
        <v>1</v>
      </c>
      <c r="FO20" s="84">
        <v>0.5</v>
      </c>
      <c r="FP20" s="83" t="s">
        <v>486</v>
      </c>
      <c r="FQ20" s="77">
        <v>1</v>
      </c>
      <c r="FR20" s="83" t="s">
        <v>486</v>
      </c>
      <c r="FS20" s="81">
        <v>0</v>
      </c>
      <c r="FT20" s="81">
        <v>0</v>
      </c>
      <c r="FU20" s="82" t="e">
        <v>#DIV/0!</v>
      </c>
      <c r="FV20" s="83" t="s">
        <v>378</v>
      </c>
      <c r="FW20" s="77">
        <v>0</v>
      </c>
      <c r="FX20" s="83" t="s">
        <v>378</v>
      </c>
      <c r="FY20" s="81">
        <v>41</v>
      </c>
      <c r="FZ20" s="81">
        <v>41</v>
      </c>
      <c r="GA20" s="82">
        <v>1</v>
      </c>
      <c r="GB20" s="83" t="s">
        <v>378</v>
      </c>
      <c r="GC20" s="77">
        <v>0</v>
      </c>
      <c r="GD20" s="83" t="s">
        <v>378</v>
      </c>
      <c r="GE20" s="81">
        <v>0</v>
      </c>
      <c r="GF20" s="81">
        <v>0</v>
      </c>
      <c r="GG20" s="82" t="e">
        <v>#DIV/0!</v>
      </c>
      <c r="GH20" s="83" t="s">
        <v>378</v>
      </c>
      <c r="GI20" s="77">
        <v>0</v>
      </c>
      <c r="GJ20" s="83" t="s">
        <v>378</v>
      </c>
      <c r="GK20" s="83" t="s">
        <v>290</v>
      </c>
      <c r="GL20" s="83" t="s">
        <v>378</v>
      </c>
      <c r="GM20" s="83" t="s">
        <v>295</v>
      </c>
      <c r="GN20" s="160" t="s">
        <v>181</v>
      </c>
      <c r="GO20" s="160" t="s">
        <v>181</v>
      </c>
      <c r="GP20" s="83" t="s">
        <v>192</v>
      </c>
      <c r="GQ20" s="83" t="s">
        <v>295</v>
      </c>
      <c r="GR20" s="159" t="s">
        <v>181</v>
      </c>
      <c r="GS20" s="159" t="s">
        <v>378</v>
      </c>
      <c r="GT20" s="159" t="s">
        <v>378</v>
      </c>
      <c r="GU20" s="159" t="s">
        <v>378</v>
      </c>
      <c r="GV20" s="83" t="s">
        <v>378</v>
      </c>
      <c r="GW20" s="159" t="s">
        <v>181</v>
      </c>
      <c r="GX20" s="159" t="s">
        <v>378</v>
      </c>
      <c r="GY20" s="159" t="s">
        <v>181</v>
      </c>
      <c r="GZ20" s="159" t="s">
        <v>378</v>
      </c>
      <c r="HA20" s="159" t="s">
        <v>181</v>
      </c>
      <c r="HB20" s="159" t="s">
        <v>181</v>
      </c>
      <c r="HC20" s="85" t="s">
        <v>378</v>
      </c>
      <c r="HD20" s="86" t="s">
        <v>378</v>
      </c>
      <c r="HE20" s="86" t="s">
        <v>378</v>
      </c>
      <c r="HF20" s="85" t="s">
        <v>378</v>
      </c>
      <c r="HG20" s="86" t="s">
        <v>378</v>
      </c>
      <c r="HH20" s="86" t="s">
        <v>378</v>
      </c>
      <c r="HI20" s="86" t="s">
        <v>181</v>
      </c>
      <c r="HJ20" s="94" t="s">
        <v>487</v>
      </c>
      <c r="HK20" s="86" t="s">
        <v>378</v>
      </c>
      <c r="HL20" s="94" t="s">
        <v>378</v>
      </c>
      <c r="HM20" s="136" t="s">
        <v>181</v>
      </c>
      <c r="HN20" s="86"/>
      <c r="HO20" s="86"/>
      <c r="HP20" s="140"/>
      <c r="HQ20" s="138" t="s">
        <v>181</v>
      </c>
      <c r="HR20" s="140" t="s">
        <v>248</v>
      </c>
      <c r="HT20" s="130" t="s">
        <v>478</v>
      </c>
      <c r="HU20" s="87" t="s">
        <v>190</v>
      </c>
      <c r="HV20" s="87" t="s">
        <v>190</v>
      </c>
      <c r="HW20" s="87" t="s">
        <v>190</v>
      </c>
      <c r="HX20" s="87" t="s">
        <v>190</v>
      </c>
      <c r="HY20" s="87" t="s">
        <v>190</v>
      </c>
      <c r="HZ20" s="87" t="s">
        <v>190</v>
      </c>
      <c r="IA20" s="87" t="s">
        <v>190</v>
      </c>
      <c r="IB20" s="87" t="s">
        <v>190</v>
      </c>
      <c r="IC20" s="87" t="s">
        <v>190</v>
      </c>
      <c r="ID20" s="87" t="s">
        <v>190</v>
      </c>
    </row>
    <row r="21" spans="1:238" s="87" customFormat="1" ht="135" customHeight="1" x14ac:dyDescent="0.2">
      <c r="A21" s="77" t="s">
        <v>532</v>
      </c>
      <c r="B21" s="77" t="s">
        <v>477</v>
      </c>
      <c r="C21" s="77" t="s">
        <v>533</v>
      </c>
      <c r="D21" s="78" t="s">
        <v>181</v>
      </c>
      <c r="E21" s="79" t="s">
        <v>378</v>
      </c>
      <c r="F21" s="80" t="s">
        <v>378</v>
      </c>
      <c r="G21" s="78" t="s">
        <v>181</v>
      </c>
      <c r="H21" s="79" t="s">
        <v>378</v>
      </c>
      <c r="I21" s="80" t="s">
        <v>378</v>
      </c>
      <c r="J21" s="78" t="s">
        <v>181</v>
      </c>
      <c r="K21" s="79" t="s">
        <v>378</v>
      </c>
      <c r="L21" s="80" t="s">
        <v>378</v>
      </c>
      <c r="M21" s="78" t="s">
        <v>181</v>
      </c>
      <c r="N21" s="79" t="s">
        <v>378</v>
      </c>
      <c r="O21" s="80" t="s">
        <v>378</v>
      </c>
      <c r="P21" s="78" t="s">
        <v>181</v>
      </c>
      <c r="Q21" s="79" t="s">
        <v>378</v>
      </c>
      <c r="R21" s="80" t="s">
        <v>378</v>
      </c>
      <c r="S21" s="78" t="s">
        <v>181</v>
      </c>
      <c r="T21" s="79" t="s">
        <v>378</v>
      </c>
      <c r="U21" s="80" t="s">
        <v>378</v>
      </c>
      <c r="V21" s="78" t="s">
        <v>181</v>
      </c>
      <c r="W21" s="79" t="s">
        <v>378</v>
      </c>
      <c r="X21" s="80" t="s">
        <v>378</v>
      </c>
      <c r="Y21" s="78" t="s">
        <v>181</v>
      </c>
      <c r="Z21" s="79" t="s">
        <v>378</v>
      </c>
      <c r="AA21" s="80" t="s">
        <v>378</v>
      </c>
      <c r="AB21" s="78" t="s">
        <v>379</v>
      </c>
      <c r="AC21" s="79" t="s">
        <v>378</v>
      </c>
      <c r="AD21" s="80" t="s">
        <v>378</v>
      </c>
      <c r="AE21" s="78" t="s">
        <v>181</v>
      </c>
      <c r="AF21" s="79" t="s">
        <v>378</v>
      </c>
      <c r="AG21" s="80" t="s">
        <v>378</v>
      </c>
      <c r="AH21" s="78" t="s">
        <v>181</v>
      </c>
      <c r="AI21" s="79" t="s">
        <v>378</v>
      </c>
      <c r="AJ21" s="80" t="s">
        <v>378</v>
      </c>
      <c r="AK21" s="78" t="s">
        <v>181</v>
      </c>
      <c r="AL21" s="79" t="s">
        <v>378</v>
      </c>
      <c r="AM21" s="80" t="s">
        <v>378</v>
      </c>
      <c r="AN21" s="78" t="s">
        <v>181</v>
      </c>
      <c r="AO21" s="79" t="s">
        <v>378</v>
      </c>
      <c r="AP21" s="80" t="s">
        <v>378</v>
      </c>
      <c r="AQ21" s="78" t="s">
        <v>379</v>
      </c>
      <c r="AR21" s="79" t="s">
        <v>378</v>
      </c>
      <c r="AS21" s="80" t="s">
        <v>378</v>
      </c>
      <c r="AT21" s="78" t="s">
        <v>181</v>
      </c>
      <c r="AU21" s="79" t="s">
        <v>378</v>
      </c>
      <c r="AV21" s="80" t="s">
        <v>378</v>
      </c>
      <c r="AW21" s="78" t="s">
        <v>181</v>
      </c>
      <c r="AX21" s="79" t="s">
        <v>378</v>
      </c>
      <c r="AY21" s="80" t="s">
        <v>378</v>
      </c>
      <c r="AZ21" s="78" t="s">
        <v>181</v>
      </c>
      <c r="BA21" s="79" t="s">
        <v>378</v>
      </c>
      <c r="BB21" s="80" t="s">
        <v>378</v>
      </c>
      <c r="BC21" s="81">
        <v>8</v>
      </c>
      <c r="BD21" s="81">
        <v>8</v>
      </c>
      <c r="BE21" s="82">
        <v>1</v>
      </c>
      <c r="BF21" s="80" t="s">
        <v>378</v>
      </c>
      <c r="BG21" s="77">
        <v>0</v>
      </c>
      <c r="BH21" s="80" t="s">
        <v>378</v>
      </c>
      <c r="BI21" s="81">
        <v>27</v>
      </c>
      <c r="BJ21" s="81">
        <v>27</v>
      </c>
      <c r="BK21" s="82">
        <v>1</v>
      </c>
      <c r="BL21" s="80" t="s">
        <v>378</v>
      </c>
      <c r="BM21" s="77">
        <v>0</v>
      </c>
      <c r="BN21" s="80" t="s">
        <v>378</v>
      </c>
      <c r="BO21" s="81">
        <v>3</v>
      </c>
      <c r="BP21" s="81">
        <v>3</v>
      </c>
      <c r="BQ21" s="82">
        <v>1</v>
      </c>
      <c r="BR21" s="80" t="s">
        <v>378</v>
      </c>
      <c r="BS21" s="77">
        <v>0</v>
      </c>
      <c r="BT21" s="80" t="s">
        <v>378</v>
      </c>
      <c r="BU21" s="81">
        <v>0</v>
      </c>
      <c r="BV21" s="81">
        <v>0</v>
      </c>
      <c r="BW21" s="84" t="e">
        <v>#DIV/0!</v>
      </c>
      <c r="BX21" s="80" t="s">
        <v>378</v>
      </c>
      <c r="BY21" s="77">
        <v>0</v>
      </c>
      <c r="BZ21" s="80" t="s">
        <v>378</v>
      </c>
      <c r="CA21" s="81">
        <v>0</v>
      </c>
      <c r="CB21" s="81">
        <v>0</v>
      </c>
      <c r="CC21" s="82" t="e">
        <v>#DIV/0!</v>
      </c>
      <c r="CD21" s="80" t="s">
        <v>378</v>
      </c>
      <c r="CE21" s="77">
        <v>0</v>
      </c>
      <c r="CF21" s="80" t="s">
        <v>378</v>
      </c>
      <c r="CG21" s="81">
        <v>1</v>
      </c>
      <c r="CH21" s="81">
        <v>1</v>
      </c>
      <c r="CI21" s="82">
        <v>1</v>
      </c>
      <c r="CJ21" s="80" t="s">
        <v>378</v>
      </c>
      <c r="CK21" s="77">
        <v>0</v>
      </c>
      <c r="CL21" s="80" t="s">
        <v>378</v>
      </c>
      <c r="CM21" s="81">
        <v>0</v>
      </c>
      <c r="CN21" s="81">
        <v>0</v>
      </c>
      <c r="CO21" s="82" t="e">
        <v>#DIV/0!</v>
      </c>
      <c r="CP21" s="80" t="s">
        <v>378</v>
      </c>
      <c r="CQ21" s="77">
        <v>0</v>
      </c>
      <c r="CR21" s="80" t="s">
        <v>378</v>
      </c>
      <c r="CS21" s="81">
        <v>0</v>
      </c>
      <c r="CT21" s="81">
        <v>0</v>
      </c>
      <c r="CU21" s="82" t="e">
        <v>#DIV/0!</v>
      </c>
      <c r="CV21" s="80" t="s">
        <v>378</v>
      </c>
      <c r="CW21" s="77">
        <v>0</v>
      </c>
      <c r="CX21" s="80" t="s">
        <v>378</v>
      </c>
      <c r="CY21" s="81">
        <v>0</v>
      </c>
      <c r="CZ21" s="81">
        <v>0</v>
      </c>
      <c r="DA21" s="82" t="e">
        <v>#DIV/0!</v>
      </c>
      <c r="DB21" s="80" t="s">
        <v>378</v>
      </c>
      <c r="DC21" s="77">
        <v>0</v>
      </c>
      <c r="DD21" s="80" t="s">
        <v>378</v>
      </c>
      <c r="DE21" s="81">
        <v>0</v>
      </c>
      <c r="DF21" s="81">
        <v>0</v>
      </c>
      <c r="DG21" s="82" t="e">
        <v>#DIV/0!</v>
      </c>
      <c r="DH21" s="80" t="s">
        <v>378</v>
      </c>
      <c r="DI21" s="77">
        <v>0</v>
      </c>
      <c r="DJ21" s="83" t="s">
        <v>378</v>
      </c>
      <c r="DK21" s="81">
        <v>14</v>
      </c>
      <c r="DL21" s="81">
        <v>1</v>
      </c>
      <c r="DM21" s="82">
        <v>7.1428571428571425E-2</v>
      </c>
      <c r="DN21" s="83" t="s">
        <v>534</v>
      </c>
      <c r="DO21" s="77">
        <v>0</v>
      </c>
      <c r="DP21" s="83" t="s">
        <v>378</v>
      </c>
      <c r="DQ21" s="81">
        <v>62</v>
      </c>
      <c r="DR21" s="81">
        <v>53</v>
      </c>
      <c r="DS21" s="82">
        <v>0.85483870967741937</v>
      </c>
      <c r="DT21" s="83" t="s">
        <v>535</v>
      </c>
      <c r="DU21" s="77">
        <v>0</v>
      </c>
      <c r="DV21" s="83" t="s">
        <v>378</v>
      </c>
      <c r="DW21" s="81">
        <v>84</v>
      </c>
      <c r="DX21" s="81">
        <v>83</v>
      </c>
      <c r="DY21" s="82">
        <v>0.98809523809523814</v>
      </c>
      <c r="DZ21" s="83" t="s">
        <v>536</v>
      </c>
      <c r="EA21" s="77">
        <v>0</v>
      </c>
      <c r="EB21" s="83" t="s">
        <v>378</v>
      </c>
      <c r="EC21" s="81">
        <v>4</v>
      </c>
      <c r="ED21" s="81">
        <v>0</v>
      </c>
      <c r="EE21" s="82">
        <v>0</v>
      </c>
      <c r="EF21" s="83" t="s">
        <v>537</v>
      </c>
      <c r="EG21" s="77">
        <v>2</v>
      </c>
      <c r="EH21" s="83" t="s">
        <v>538</v>
      </c>
      <c r="EI21" s="81">
        <v>12</v>
      </c>
      <c r="EJ21" s="81">
        <v>0</v>
      </c>
      <c r="EK21" s="82">
        <v>0</v>
      </c>
      <c r="EL21" s="83" t="s">
        <v>539</v>
      </c>
      <c r="EM21" s="77">
        <v>12</v>
      </c>
      <c r="EN21" s="83" t="s">
        <v>540</v>
      </c>
      <c r="EO21" s="81">
        <v>8</v>
      </c>
      <c r="EP21" s="81">
        <v>2</v>
      </c>
      <c r="EQ21" s="82">
        <v>0.25</v>
      </c>
      <c r="ER21" s="83" t="s">
        <v>541</v>
      </c>
      <c r="ES21" s="77">
        <v>4</v>
      </c>
      <c r="ET21" s="83" t="s">
        <v>542</v>
      </c>
      <c r="EU21" s="81">
        <v>9</v>
      </c>
      <c r="EV21" s="81">
        <v>1</v>
      </c>
      <c r="EW21" s="82">
        <v>0.1111111111111111</v>
      </c>
      <c r="EX21" s="83" t="s">
        <v>543</v>
      </c>
      <c r="EY21" s="77">
        <v>8</v>
      </c>
      <c r="EZ21" s="83" t="s">
        <v>544</v>
      </c>
      <c r="FA21" s="81">
        <v>5</v>
      </c>
      <c r="FB21" s="81">
        <v>5</v>
      </c>
      <c r="FC21" s="82">
        <v>1</v>
      </c>
      <c r="FD21" s="83" t="s">
        <v>378</v>
      </c>
      <c r="FE21" s="77">
        <v>0</v>
      </c>
      <c r="FF21" s="83" t="s">
        <v>378</v>
      </c>
      <c r="FG21" s="81">
        <v>3</v>
      </c>
      <c r="FH21" s="81">
        <v>3</v>
      </c>
      <c r="FI21" s="82">
        <v>1</v>
      </c>
      <c r="FJ21" s="83" t="s">
        <v>378</v>
      </c>
      <c r="FK21" s="77">
        <v>0</v>
      </c>
      <c r="FL21" s="83" t="s">
        <v>378</v>
      </c>
      <c r="FM21" s="81">
        <v>0</v>
      </c>
      <c r="FN21" s="81">
        <v>0</v>
      </c>
      <c r="FO21" s="84" t="e">
        <v>#DIV/0!</v>
      </c>
      <c r="FP21" s="83" t="s">
        <v>378</v>
      </c>
      <c r="FQ21" s="77">
        <v>0</v>
      </c>
      <c r="FR21" s="83" t="s">
        <v>378</v>
      </c>
      <c r="FS21" s="81">
        <v>0</v>
      </c>
      <c r="FT21" s="81">
        <v>0</v>
      </c>
      <c r="FU21" s="82" t="e">
        <v>#DIV/0!</v>
      </c>
      <c r="FV21" s="83" t="s">
        <v>378</v>
      </c>
      <c r="FW21" s="77">
        <v>0</v>
      </c>
      <c r="FX21" s="83" t="s">
        <v>378</v>
      </c>
      <c r="FY21" s="81">
        <v>13</v>
      </c>
      <c r="FZ21" s="81">
        <v>13</v>
      </c>
      <c r="GA21" s="82">
        <v>1</v>
      </c>
      <c r="GB21" s="83" t="s">
        <v>378</v>
      </c>
      <c r="GC21" s="77">
        <v>0</v>
      </c>
      <c r="GD21" s="83" t="s">
        <v>378</v>
      </c>
      <c r="GE21" s="81">
        <v>4</v>
      </c>
      <c r="GF21" s="81">
        <v>0</v>
      </c>
      <c r="GG21" s="82">
        <v>0</v>
      </c>
      <c r="GH21" s="83" t="s">
        <v>545</v>
      </c>
      <c r="GI21" s="77">
        <v>4</v>
      </c>
      <c r="GJ21" s="83" t="s">
        <v>546</v>
      </c>
      <c r="GK21" s="83" t="s">
        <v>188</v>
      </c>
      <c r="GL21" s="83" t="s">
        <v>547</v>
      </c>
      <c r="GM21" s="83" t="s">
        <v>295</v>
      </c>
      <c r="GN21" s="160" t="s">
        <v>378</v>
      </c>
      <c r="GO21" s="160" t="s">
        <v>379</v>
      </c>
      <c r="GP21" s="83" t="s">
        <v>192</v>
      </c>
      <c r="GQ21" s="83" t="s">
        <v>295</v>
      </c>
      <c r="GR21" s="159" t="s">
        <v>181</v>
      </c>
      <c r="GS21" s="159" t="s">
        <v>181</v>
      </c>
      <c r="GT21" s="159" t="s">
        <v>181</v>
      </c>
      <c r="GU21" s="159" t="s">
        <v>181</v>
      </c>
      <c r="GV21" s="83" t="s">
        <v>378</v>
      </c>
      <c r="GW21" s="159" t="s">
        <v>181</v>
      </c>
      <c r="GX21" s="159" t="s">
        <v>378</v>
      </c>
      <c r="GY21" s="159" t="s">
        <v>181</v>
      </c>
      <c r="GZ21" s="159" t="s">
        <v>378</v>
      </c>
      <c r="HA21" s="159" t="s">
        <v>181</v>
      </c>
      <c r="HB21" s="159" t="s">
        <v>181</v>
      </c>
      <c r="HC21" s="85" t="s">
        <v>378</v>
      </c>
      <c r="HD21" s="86" t="s">
        <v>378</v>
      </c>
      <c r="HE21" s="86" t="s">
        <v>378</v>
      </c>
      <c r="HF21" s="85" t="s">
        <v>378</v>
      </c>
      <c r="HG21" s="86" t="s">
        <v>378</v>
      </c>
      <c r="HH21" s="86" t="s">
        <v>378</v>
      </c>
      <c r="HI21" s="86" t="s">
        <v>181</v>
      </c>
      <c r="HJ21" s="94" t="s">
        <v>548</v>
      </c>
      <c r="HK21" s="86" t="s">
        <v>378</v>
      </c>
      <c r="HL21" s="94" t="s">
        <v>378</v>
      </c>
      <c r="HM21" s="136" t="s">
        <v>181</v>
      </c>
      <c r="HN21" s="86"/>
      <c r="HO21" s="86"/>
      <c r="HP21" s="140"/>
      <c r="HQ21" s="138" t="s">
        <v>181</v>
      </c>
      <c r="HR21" s="140" t="s">
        <v>248</v>
      </c>
      <c r="HT21" s="130" t="s">
        <v>533</v>
      </c>
      <c r="HU21" s="87" t="s">
        <v>190</v>
      </c>
      <c r="HV21" s="87" t="s">
        <v>190</v>
      </c>
      <c r="HW21" s="87" t="s">
        <v>190</v>
      </c>
      <c r="HX21" s="87" t="s">
        <v>190</v>
      </c>
      <c r="HY21" s="87" t="s">
        <v>190</v>
      </c>
      <c r="HZ21" s="87" t="s">
        <v>190</v>
      </c>
      <c r="IA21" s="87" t="s">
        <v>190</v>
      </c>
      <c r="IB21" s="87" t="s">
        <v>190</v>
      </c>
      <c r="IC21" s="87" t="s">
        <v>190</v>
      </c>
      <c r="ID21" s="87" t="s">
        <v>190</v>
      </c>
    </row>
    <row r="22" spans="1:238" s="87" customFormat="1" ht="107.4" customHeight="1" x14ac:dyDescent="0.2">
      <c r="A22" s="77" t="s">
        <v>257</v>
      </c>
      <c r="B22" s="77" t="s">
        <v>488</v>
      </c>
      <c r="C22" s="77" t="s">
        <v>489</v>
      </c>
      <c r="D22" s="78" t="s">
        <v>181</v>
      </c>
      <c r="E22" s="79" t="s">
        <v>378</v>
      </c>
      <c r="F22" s="80" t="s">
        <v>378</v>
      </c>
      <c r="G22" s="78" t="s">
        <v>181</v>
      </c>
      <c r="H22" s="79" t="s">
        <v>378</v>
      </c>
      <c r="I22" s="80" t="s">
        <v>378</v>
      </c>
      <c r="J22" s="78" t="s">
        <v>181</v>
      </c>
      <c r="K22" s="79" t="s">
        <v>378</v>
      </c>
      <c r="L22" s="80" t="s">
        <v>378</v>
      </c>
      <c r="M22" s="78" t="s">
        <v>379</v>
      </c>
      <c r="N22" s="79" t="s">
        <v>181</v>
      </c>
      <c r="O22" s="80" t="s">
        <v>328</v>
      </c>
      <c r="P22" s="78" t="s">
        <v>181</v>
      </c>
      <c r="Q22" s="79" t="s">
        <v>378</v>
      </c>
      <c r="R22" s="80" t="s">
        <v>378</v>
      </c>
      <c r="S22" s="78" t="s">
        <v>181</v>
      </c>
      <c r="T22" s="79" t="s">
        <v>378</v>
      </c>
      <c r="U22" s="80" t="s">
        <v>378</v>
      </c>
      <c r="V22" s="78" t="s">
        <v>181</v>
      </c>
      <c r="W22" s="79" t="s">
        <v>378</v>
      </c>
      <c r="X22" s="80" t="s">
        <v>378</v>
      </c>
      <c r="Y22" s="78" t="s">
        <v>181</v>
      </c>
      <c r="Z22" s="79" t="s">
        <v>378</v>
      </c>
      <c r="AA22" s="80" t="s">
        <v>378</v>
      </c>
      <c r="AB22" s="78" t="s">
        <v>181</v>
      </c>
      <c r="AC22" s="79" t="s">
        <v>378</v>
      </c>
      <c r="AD22" s="80" t="s">
        <v>378</v>
      </c>
      <c r="AE22" s="78" t="s">
        <v>379</v>
      </c>
      <c r="AF22" s="79" t="s">
        <v>181</v>
      </c>
      <c r="AG22" s="80" t="s">
        <v>490</v>
      </c>
      <c r="AH22" s="78" t="s">
        <v>181</v>
      </c>
      <c r="AI22" s="79" t="s">
        <v>378</v>
      </c>
      <c r="AJ22" s="80" t="s">
        <v>378</v>
      </c>
      <c r="AK22" s="78" t="s">
        <v>181</v>
      </c>
      <c r="AL22" s="79" t="s">
        <v>378</v>
      </c>
      <c r="AM22" s="80" t="s">
        <v>378</v>
      </c>
      <c r="AN22" s="78" t="s">
        <v>379</v>
      </c>
      <c r="AO22" s="79" t="s">
        <v>378</v>
      </c>
      <c r="AP22" s="80" t="s">
        <v>378</v>
      </c>
      <c r="AQ22" s="78" t="s">
        <v>379</v>
      </c>
      <c r="AR22" s="79" t="s">
        <v>378</v>
      </c>
      <c r="AS22" s="80" t="s">
        <v>378</v>
      </c>
      <c r="AT22" s="78" t="s">
        <v>181</v>
      </c>
      <c r="AU22" s="79" t="s">
        <v>378</v>
      </c>
      <c r="AV22" s="80" t="s">
        <v>378</v>
      </c>
      <c r="AW22" s="78" t="s">
        <v>181</v>
      </c>
      <c r="AX22" s="79" t="s">
        <v>378</v>
      </c>
      <c r="AY22" s="80" t="s">
        <v>378</v>
      </c>
      <c r="AZ22" s="78" t="s">
        <v>379</v>
      </c>
      <c r="BA22" s="79" t="s">
        <v>378</v>
      </c>
      <c r="BB22" s="80" t="s">
        <v>378</v>
      </c>
      <c r="BC22" s="81">
        <v>12</v>
      </c>
      <c r="BD22" s="81">
        <v>12</v>
      </c>
      <c r="BE22" s="82">
        <v>1</v>
      </c>
      <c r="BF22" s="80" t="s">
        <v>378</v>
      </c>
      <c r="BG22" s="77">
        <v>0</v>
      </c>
      <c r="BH22" s="80" t="s">
        <v>378</v>
      </c>
      <c r="BI22" s="81">
        <v>32</v>
      </c>
      <c r="BJ22" s="81">
        <v>9</v>
      </c>
      <c r="BK22" s="82">
        <v>0.28125</v>
      </c>
      <c r="BL22" s="80" t="s">
        <v>329</v>
      </c>
      <c r="BM22" s="77">
        <v>0</v>
      </c>
      <c r="BN22" s="80" t="s">
        <v>378</v>
      </c>
      <c r="BO22" s="81">
        <v>5</v>
      </c>
      <c r="BP22" s="81">
        <v>4</v>
      </c>
      <c r="BQ22" s="82">
        <v>0.8</v>
      </c>
      <c r="BR22" s="80" t="s">
        <v>329</v>
      </c>
      <c r="BS22" s="77">
        <v>0</v>
      </c>
      <c r="BT22" s="80" t="s">
        <v>378</v>
      </c>
      <c r="BU22" s="81">
        <v>2</v>
      </c>
      <c r="BV22" s="81">
        <v>0</v>
      </c>
      <c r="BW22" s="84">
        <v>0</v>
      </c>
      <c r="BX22" s="80" t="s">
        <v>491</v>
      </c>
      <c r="BY22" s="77">
        <v>1</v>
      </c>
      <c r="BZ22" s="80" t="s">
        <v>330</v>
      </c>
      <c r="CA22" s="81">
        <v>2</v>
      </c>
      <c r="CB22" s="81">
        <v>1</v>
      </c>
      <c r="CC22" s="82">
        <v>0.5</v>
      </c>
      <c r="CD22" s="80" t="s">
        <v>331</v>
      </c>
      <c r="CE22" s="77">
        <v>0</v>
      </c>
      <c r="CF22" s="80" t="s">
        <v>378</v>
      </c>
      <c r="CG22" s="81">
        <v>2</v>
      </c>
      <c r="CH22" s="81">
        <v>2</v>
      </c>
      <c r="CI22" s="82">
        <v>1</v>
      </c>
      <c r="CJ22" s="80" t="s">
        <v>378</v>
      </c>
      <c r="CK22" s="77">
        <v>0</v>
      </c>
      <c r="CL22" s="80" t="s">
        <v>378</v>
      </c>
      <c r="CM22" s="81">
        <v>2</v>
      </c>
      <c r="CN22" s="81">
        <v>2</v>
      </c>
      <c r="CO22" s="82">
        <v>1</v>
      </c>
      <c r="CP22" s="80" t="s">
        <v>378</v>
      </c>
      <c r="CQ22" s="77">
        <v>0</v>
      </c>
      <c r="CR22" s="80" t="s">
        <v>378</v>
      </c>
      <c r="CS22" s="81">
        <v>2</v>
      </c>
      <c r="CT22" s="81">
        <v>2</v>
      </c>
      <c r="CU22" s="82">
        <v>1</v>
      </c>
      <c r="CV22" s="80" t="s">
        <v>378</v>
      </c>
      <c r="CW22" s="77">
        <v>0</v>
      </c>
      <c r="CX22" s="80" t="s">
        <v>378</v>
      </c>
      <c r="CY22" s="81">
        <v>1</v>
      </c>
      <c r="CZ22" s="81">
        <v>1</v>
      </c>
      <c r="DA22" s="82">
        <v>1</v>
      </c>
      <c r="DB22" s="80" t="s">
        <v>378</v>
      </c>
      <c r="DC22" s="77">
        <v>0</v>
      </c>
      <c r="DD22" s="80" t="s">
        <v>378</v>
      </c>
      <c r="DE22" s="81">
        <v>2</v>
      </c>
      <c r="DF22" s="81">
        <v>2</v>
      </c>
      <c r="DG22" s="82">
        <v>1</v>
      </c>
      <c r="DH22" s="80" t="s">
        <v>378</v>
      </c>
      <c r="DI22" s="77">
        <v>0</v>
      </c>
      <c r="DJ22" s="83" t="s">
        <v>378</v>
      </c>
      <c r="DK22" s="81">
        <v>24</v>
      </c>
      <c r="DL22" s="81">
        <v>6</v>
      </c>
      <c r="DM22" s="82">
        <v>0.25</v>
      </c>
      <c r="DN22" s="83" t="s">
        <v>332</v>
      </c>
      <c r="DO22" s="77">
        <v>0</v>
      </c>
      <c r="DP22" s="83" t="s">
        <v>378</v>
      </c>
      <c r="DQ22" s="81">
        <v>418</v>
      </c>
      <c r="DR22" s="81">
        <v>418</v>
      </c>
      <c r="DS22" s="82">
        <v>1</v>
      </c>
      <c r="DT22" s="83" t="s">
        <v>378</v>
      </c>
      <c r="DU22" s="77">
        <v>0</v>
      </c>
      <c r="DV22" s="83" t="s">
        <v>378</v>
      </c>
      <c r="DW22" s="81">
        <v>62</v>
      </c>
      <c r="DX22" s="81">
        <v>62</v>
      </c>
      <c r="DY22" s="82">
        <v>1</v>
      </c>
      <c r="DZ22" s="83" t="s">
        <v>378</v>
      </c>
      <c r="EA22" s="77">
        <v>0</v>
      </c>
      <c r="EB22" s="83" t="s">
        <v>378</v>
      </c>
      <c r="EC22" s="81">
        <v>12</v>
      </c>
      <c r="ED22" s="81">
        <v>0</v>
      </c>
      <c r="EE22" s="82">
        <v>0</v>
      </c>
      <c r="EF22" s="83" t="s">
        <v>333</v>
      </c>
      <c r="EG22" s="77">
        <v>8</v>
      </c>
      <c r="EH22" s="83" t="s">
        <v>333</v>
      </c>
      <c r="EI22" s="81">
        <v>11</v>
      </c>
      <c r="EJ22" s="81">
        <v>10</v>
      </c>
      <c r="EK22" s="82">
        <v>0.90909090909090906</v>
      </c>
      <c r="EL22" s="83" t="s">
        <v>334</v>
      </c>
      <c r="EM22" s="77">
        <v>1</v>
      </c>
      <c r="EN22" s="83" t="s">
        <v>335</v>
      </c>
      <c r="EO22" s="81">
        <v>9</v>
      </c>
      <c r="EP22" s="81">
        <v>5</v>
      </c>
      <c r="EQ22" s="82">
        <v>0.55555555555555558</v>
      </c>
      <c r="ER22" s="83" t="s">
        <v>336</v>
      </c>
      <c r="ES22" s="77">
        <v>4</v>
      </c>
      <c r="ET22" s="83" t="s">
        <v>337</v>
      </c>
      <c r="EU22" s="81">
        <v>28</v>
      </c>
      <c r="EV22" s="81">
        <v>20</v>
      </c>
      <c r="EW22" s="82">
        <v>0.7142857142857143</v>
      </c>
      <c r="EX22" s="83" t="s">
        <v>338</v>
      </c>
      <c r="EY22" s="77">
        <v>7</v>
      </c>
      <c r="EZ22" s="83" t="s">
        <v>338</v>
      </c>
      <c r="FA22" s="81">
        <v>8</v>
      </c>
      <c r="FB22" s="81">
        <v>6</v>
      </c>
      <c r="FC22" s="82">
        <v>0.75</v>
      </c>
      <c r="FD22" s="83" t="s">
        <v>339</v>
      </c>
      <c r="FE22" s="77">
        <v>0</v>
      </c>
      <c r="FF22" s="83" t="s">
        <v>378</v>
      </c>
      <c r="FG22" s="81">
        <v>1</v>
      </c>
      <c r="FH22" s="81">
        <v>1</v>
      </c>
      <c r="FI22" s="82">
        <v>1</v>
      </c>
      <c r="FJ22" s="83" t="s">
        <v>378</v>
      </c>
      <c r="FK22" s="77">
        <v>0</v>
      </c>
      <c r="FL22" s="83" t="s">
        <v>378</v>
      </c>
      <c r="FM22" s="81">
        <v>0</v>
      </c>
      <c r="FN22" s="81">
        <v>0</v>
      </c>
      <c r="FO22" s="84" t="e">
        <v>#DIV/0!</v>
      </c>
      <c r="FP22" s="83" t="s">
        <v>378</v>
      </c>
      <c r="FQ22" s="77">
        <v>0</v>
      </c>
      <c r="FR22" s="83" t="s">
        <v>378</v>
      </c>
      <c r="FS22" s="81">
        <v>0</v>
      </c>
      <c r="FT22" s="81">
        <v>0</v>
      </c>
      <c r="FU22" s="82" t="e">
        <v>#DIV/0!</v>
      </c>
      <c r="FV22" s="83" t="s">
        <v>378</v>
      </c>
      <c r="FW22" s="77">
        <v>0</v>
      </c>
      <c r="FX22" s="83" t="s">
        <v>378</v>
      </c>
      <c r="FY22" s="81">
        <v>16</v>
      </c>
      <c r="FZ22" s="81">
        <v>14</v>
      </c>
      <c r="GA22" s="82">
        <v>0.875</v>
      </c>
      <c r="GB22" s="83" t="s">
        <v>340</v>
      </c>
      <c r="GC22" s="77">
        <v>2</v>
      </c>
      <c r="GD22" s="83" t="s">
        <v>341</v>
      </c>
      <c r="GE22" s="81">
        <v>118</v>
      </c>
      <c r="GF22" s="81">
        <v>118</v>
      </c>
      <c r="GG22" s="82">
        <v>1</v>
      </c>
      <c r="GH22" s="83" t="s">
        <v>378</v>
      </c>
      <c r="GI22" s="77">
        <v>0</v>
      </c>
      <c r="GJ22" s="83" t="s">
        <v>378</v>
      </c>
      <c r="GK22" s="83" t="s">
        <v>290</v>
      </c>
      <c r="GL22" s="83" t="s">
        <v>378</v>
      </c>
      <c r="GM22" s="83" t="s">
        <v>295</v>
      </c>
      <c r="GN22" s="160" t="s">
        <v>181</v>
      </c>
      <c r="GO22" s="160" t="s">
        <v>181</v>
      </c>
      <c r="GP22" s="83" t="s">
        <v>565</v>
      </c>
      <c r="GQ22" s="83" t="s">
        <v>295</v>
      </c>
      <c r="GR22" s="159" t="s">
        <v>181</v>
      </c>
      <c r="GS22" s="159" t="s">
        <v>181</v>
      </c>
      <c r="GT22" s="159" t="s">
        <v>181</v>
      </c>
      <c r="GU22" s="159" t="s">
        <v>378</v>
      </c>
      <c r="GV22" s="83" t="s">
        <v>378</v>
      </c>
      <c r="GW22" s="159" t="s">
        <v>181</v>
      </c>
      <c r="GX22" s="159" t="s">
        <v>181</v>
      </c>
      <c r="GY22" s="159" t="s">
        <v>181</v>
      </c>
      <c r="GZ22" s="159" t="s">
        <v>378</v>
      </c>
      <c r="HA22" s="159" t="s">
        <v>181</v>
      </c>
      <c r="HB22" s="159" t="s">
        <v>181</v>
      </c>
      <c r="HC22" s="85" t="s">
        <v>378</v>
      </c>
      <c r="HD22" s="86" t="s">
        <v>378</v>
      </c>
      <c r="HE22" s="86" t="s">
        <v>378</v>
      </c>
      <c r="HF22" s="85" t="s">
        <v>181</v>
      </c>
      <c r="HG22" s="86" t="s">
        <v>378</v>
      </c>
      <c r="HH22" s="86" t="s">
        <v>492</v>
      </c>
      <c r="HI22" s="86" t="s">
        <v>378</v>
      </c>
      <c r="HJ22" s="94" t="s">
        <v>378</v>
      </c>
      <c r="HK22" s="86" t="s">
        <v>378</v>
      </c>
      <c r="HL22" s="94" t="s">
        <v>378</v>
      </c>
      <c r="HM22" s="136" t="s">
        <v>181</v>
      </c>
      <c r="HN22" s="86"/>
      <c r="HO22" s="86"/>
      <c r="HP22" s="140"/>
      <c r="HQ22" s="138" t="s">
        <v>181</v>
      </c>
      <c r="HR22" s="140" t="s">
        <v>248</v>
      </c>
      <c r="HT22" s="130" t="s">
        <v>489</v>
      </c>
      <c r="HU22" s="87" t="s">
        <v>190</v>
      </c>
      <c r="HV22" s="87" t="s">
        <v>190</v>
      </c>
      <c r="HW22" s="87" t="s">
        <v>190</v>
      </c>
      <c r="HX22" s="87" t="s">
        <v>190</v>
      </c>
      <c r="HY22" s="87" t="s">
        <v>190</v>
      </c>
      <c r="HZ22" s="87" t="s">
        <v>190</v>
      </c>
      <c r="IA22" s="87" t="s">
        <v>190</v>
      </c>
      <c r="IB22" s="87" t="s">
        <v>190</v>
      </c>
      <c r="IC22" s="87" t="s">
        <v>190</v>
      </c>
      <c r="ID22" s="87" t="s">
        <v>190</v>
      </c>
    </row>
    <row r="23" spans="1:238" s="87" customFormat="1" ht="144" customHeight="1" x14ac:dyDescent="0.2">
      <c r="A23" s="77" t="s">
        <v>258</v>
      </c>
      <c r="B23" s="77" t="s">
        <v>493</v>
      </c>
      <c r="C23" s="77" t="s">
        <v>494</v>
      </c>
      <c r="D23" s="78" t="s">
        <v>181</v>
      </c>
      <c r="E23" s="79" t="s">
        <v>378</v>
      </c>
      <c r="F23" s="80" t="s">
        <v>378</v>
      </c>
      <c r="G23" s="78" t="s">
        <v>181</v>
      </c>
      <c r="H23" s="79" t="s">
        <v>378</v>
      </c>
      <c r="I23" s="80" t="s">
        <v>378</v>
      </c>
      <c r="J23" s="78" t="s">
        <v>181</v>
      </c>
      <c r="K23" s="79" t="s">
        <v>378</v>
      </c>
      <c r="L23" s="80" t="s">
        <v>378</v>
      </c>
      <c r="M23" s="78" t="s">
        <v>181</v>
      </c>
      <c r="N23" s="79" t="s">
        <v>378</v>
      </c>
      <c r="O23" s="80" t="s">
        <v>378</v>
      </c>
      <c r="P23" s="78" t="s">
        <v>181</v>
      </c>
      <c r="Q23" s="79" t="s">
        <v>378</v>
      </c>
      <c r="R23" s="80" t="s">
        <v>378</v>
      </c>
      <c r="S23" s="78" t="s">
        <v>181</v>
      </c>
      <c r="T23" s="79" t="s">
        <v>378</v>
      </c>
      <c r="U23" s="80" t="s">
        <v>378</v>
      </c>
      <c r="V23" s="78" t="s">
        <v>181</v>
      </c>
      <c r="W23" s="79" t="s">
        <v>378</v>
      </c>
      <c r="X23" s="80" t="s">
        <v>378</v>
      </c>
      <c r="Y23" s="78" t="s">
        <v>181</v>
      </c>
      <c r="Z23" s="79" t="s">
        <v>378</v>
      </c>
      <c r="AA23" s="80" t="s">
        <v>378</v>
      </c>
      <c r="AB23" s="78" t="s">
        <v>181</v>
      </c>
      <c r="AC23" s="79" t="s">
        <v>378</v>
      </c>
      <c r="AD23" s="80" t="s">
        <v>378</v>
      </c>
      <c r="AE23" s="78" t="s">
        <v>379</v>
      </c>
      <c r="AF23" s="79" t="s">
        <v>181</v>
      </c>
      <c r="AG23" s="80" t="s">
        <v>495</v>
      </c>
      <c r="AH23" s="78" t="s">
        <v>181</v>
      </c>
      <c r="AI23" s="79" t="s">
        <v>378</v>
      </c>
      <c r="AJ23" s="80" t="s">
        <v>378</v>
      </c>
      <c r="AK23" s="78" t="s">
        <v>181</v>
      </c>
      <c r="AL23" s="79" t="s">
        <v>378</v>
      </c>
      <c r="AM23" s="80" t="s">
        <v>378</v>
      </c>
      <c r="AN23" s="78" t="s">
        <v>379</v>
      </c>
      <c r="AO23" s="79" t="s">
        <v>378</v>
      </c>
      <c r="AP23" s="80" t="s">
        <v>378</v>
      </c>
      <c r="AQ23" s="78" t="s">
        <v>181</v>
      </c>
      <c r="AR23" s="79" t="s">
        <v>378</v>
      </c>
      <c r="AS23" s="80" t="s">
        <v>378</v>
      </c>
      <c r="AT23" s="78" t="s">
        <v>181</v>
      </c>
      <c r="AU23" s="79" t="s">
        <v>378</v>
      </c>
      <c r="AV23" s="80" t="s">
        <v>378</v>
      </c>
      <c r="AW23" s="78" t="s">
        <v>181</v>
      </c>
      <c r="AX23" s="79" t="s">
        <v>378</v>
      </c>
      <c r="AY23" s="80" t="s">
        <v>378</v>
      </c>
      <c r="AZ23" s="78" t="s">
        <v>181</v>
      </c>
      <c r="BA23" s="79" t="s">
        <v>378</v>
      </c>
      <c r="BB23" s="80" t="s">
        <v>378</v>
      </c>
      <c r="BC23" s="81">
        <v>6</v>
      </c>
      <c r="BD23" s="81">
        <v>4</v>
      </c>
      <c r="BE23" s="82">
        <v>0.66666666666666663</v>
      </c>
      <c r="BF23" s="80" t="s">
        <v>496</v>
      </c>
      <c r="BG23" s="77">
        <v>1</v>
      </c>
      <c r="BH23" s="80" t="s">
        <v>342</v>
      </c>
      <c r="BI23" s="81">
        <v>33</v>
      </c>
      <c r="BJ23" s="81">
        <v>21</v>
      </c>
      <c r="BK23" s="82">
        <v>0.63636363636363635</v>
      </c>
      <c r="BL23" s="80" t="s">
        <v>496</v>
      </c>
      <c r="BM23" s="77">
        <v>1</v>
      </c>
      <c r="BN23" s="80" t="s">
        <v>343</v>
      </c>
      <c r="BO23" s="81">
        <v>4</v>
      </c>
      <c r="BP23" s="81">
        <v>4</v>
      </c>
      <c r="BQ23" s="82">
        <v>1</v>
      </c>
      <c r="BR23" s="80" t="s">
        <v>378</v>
      </c>
      <c r="BS23" s="77">
        <v>0</v>
      </c>
      <c r="BT23" s="80" t="s">
        <v>378</v>
      </c>
      <c r="BU23" s="81">
        <v>0</v>
      </c>
      <c r="BV23" s="81">
        <v>0</v>
      </c>
      <c r="BW23" s="84" t="e">
        <v>#DIV/0!</v>
      </c>
      <c r="BX23" s="80" t="s">
        <v>378</v>
      </c>
      <c r="BY23" s="77">
        <v>0</v>
      </c>
      <c r="BZ23" s="80" t="s">
        <v>378</v>
      </c>
      <c r="CA23" s="81">
        <v>0</v>
      </c>
      <c r="CB23" s="81">
        <v>0</v>
      </c>
      <c r="CC23" s="82" t="e">
        <v>#DIV/0!</v>
      </c>
      <c r="CD23" s="80" t="s">
        <v>378</v>
      </c>
      <c r="CE23" s="77">
        <v>0</v>
      </c>
      <c r="CF23" s="80" t="s">
        <v>378</v>
      </c>
      <c r="CG23" s="81">
        <v>2</v>
      </c>
      <c r="CH23" s="81">
        <v>2</v>
      </c>
      <c r="CI23" s="82">
        <v>1</v>
      </c>
      <c r="CJ23" s="80" t="s">
        <v>378</v>
      </c>
      <c r="CK23" s="77">
        <v>0</v>
      </c>
      <c r="CL23" s="80" t="s">
        <v>378</v>
      </c>
      <c r="CM23" s="81">
        <v>0</v>
      </c>
      <c r="CN23" s="81">
        <v>0</v>
      </c>
      <c r="CO23" s="82" t="e">
        <v>#DIV/0!</v>
      </c>
      <c r="CP23" s="80" t="s">
        <v>378</v>
      </c>
      <c r="CQ23" s="77">
        <v>0</v>
      </c>
      <c r="CR23" s="80" t="s">
        <v>378</v>
      </c>
      <c r="CS23" s="81">
        <v>5</v>
      </c>
      <c r="CT23" s="81">
        <v>5</v>
      </c>
      <c r="CU23" s="82">
        <v>1</v>
      </c>
      <c r="CV23" s="80" t="s">
        <v>378</v>
      </c>
      <c r="CW23" s="77">
        <v>0</v>
      </c>
      <c r="CX23" s="80" t="s">
        <v>378</v>
      </c>
      <c r="CY23" s="81">
        <v>4</v>
      </c>
      <c r="CZ23" s="81">
        <v>3</v>
      </c>
      <c r="DA23" s="82">
        <v>0.75</v>
      </c>
      <c r="DB23" s="80" t="s">
        <v>496</v>
      </c>
      <c r="DC23" s="77">
        <v>1</v>
      </c>
      <c r="DD23" s="80" t="s">
        <v>344</v>
      </c>
      <c r="DE23" s="81">
        <v>0</v>
      </c>
      <c r="DF23" s="81">
        <v>0</v>
      </c>
      <c r="DG23" s="82" t="e">
        <v>#DIV/0!</v>
      </c>
      <c r="DH23" s="80" t="s">
        <v>378</v>
      </c>
      <c r="DI23" s="77">
        <v>0</v>
      </c>
      <c r="DJ23" s="83" t="s">
        <v>378</v>
      </c>
      <c r="DK23" s="81">
        <v>9</v>
      </c>
      <c r="DL23" s="81">
        <v>8</v>
      </c>
      <c r="DM23" s="82">
        <v>0.88888888888888884</v>
      </c>
      <c r="DN23" s="83" t="s">
        <v>345</v>
      </c>
      <c r="DO23" s="77">
        <v>0</v>
      </c>
      <c r="DP23" s="83" t="s">
        <v>378</v>
      </c>
      <c r="DQ23" s="81">
        <v>121</v>
      </c>
      <c r="DR23" s="81">
        <v>120</v>
      </c>
      <c r="DS23" s="82">
        <v>0.99173553719008267</v>
      </c>
      <c r="DT23" s="83" t="s">
        <v>497</v>
      </c>
      <c r="DU23" s="77">
        <v>0</v>
      </c>
      <c r="DV23" s="83" t="s">
        <v>378</v>
      </c>
      <c r="DW23" s="81">
        <v>19</v>
      </c>
      <c r="DX23" s="81">
        <v>18</v>
      </c>
      <c r="DY23" s="82">
        <v>0.94736842105263153</v>
      </c>
      <c r="DZ23" s="83" t="s">
        <v>496</v>
      </c>
      <c r="EA23" s="77">
        <v>0</v>
      </c>
      <c r="EB23" s="83" t="s">
        <v>378</v>
      </c>
      <c r="EC23" s="81">
        <v>2</v>
      </c>
      <c r="ED23" s="81">
        <v>0</v>
      </c>
      <c r="EE23" s="82">
        <v>0</v>
      </c>
      <c r="EF23" s="83" t="s">
        <v>496</v>
      </c>
      <c r="EG23" s="77">
        <v>2</v>
      </c>
      <c r="EH23" s="83" t="s">
        <v>498</v>
      </c>
      <c r="EI23" s="81">
        <v>10</v>
      </c>
      <c r="EJ23" s="81">
        <v>0</v>
      </c>
      <c r="EK23" s="82">
        <v>0</v>
      </c>
      <c r="EL23" s="83" t="s">
        <v>346</v>
      </c>
      <c r="EM23" s="77">
        <v>10</v>
      </c>
      <c r="EN23" s="83" t="s">
        <v>347</v>
      </c>
      <c r="EO23" s="81">
        <v>11</v>
      </c>
      <c r="EP23" s="81">
        <v>0</v>
      </c>
      <c r="EQ23" s="82">
        <v>0</v>
      </c>
      <c r="ER23" s="83" t="s">
        <v>496</v>
      </c>
      <c r="ES23" s="77">
        <v>8</v>
      </c>
      <c r="ET23" s="83" t="s">
        <v>348</v>
      </c>
      <c r="EU23" s="81">
        <v>61</v>
      </c>
      <c r="EV23" s="81">
        <v>1</v>
      </c>
      <c r="EW23" s="82">
        <v>1.6393442622950821E-2</v>
      </c>
      <c r="EX23" s="83" t="s">
        <v>496</v>
      </c>
      <c r="EY23" s="77">
        <v>37</v>
      </c>
      <c r="EZ23" s="83" t="s">
        <v>349</v>
      </c>
      <c r="FA23" s="81">
        <v>9</v>
      </c>
      <c r="FB23" s="81">
        <v>4</v>
      </c>
      <c r="FC23" s="82">
        <v>0.44444444444444442</v>
      </c>
      <c r="FD23" s="83" t="s">
        <v>350</v>
      </c>
      <c r="FE23" s="77">
        <v>5</v>
      </c>
      <c r="FF23" s="83" t="s">
        <v>351</v>
      </c>
      <c r="FG23" s="81">
        <v>2</v>
      </c>
      <c r="FH23" s="81">
        <v>1</v>
      </c>
      <c r="FI23" s="82">
        <v>0.5</v>
      </c>
      <c r="FJ23" s="83" t="s">
        <v>496</v>
      </c>
      <c r="FK23" s="77">
        <v>1</v>
      </c>
      <c r="FL23" s="83" t="s">
        <v>352</v>
      </c>
      <c r="FM23" s="81">
        <v>0</v>
      </c>
      <c r="FN23" s="81">
        <v>0</v>
      </c>
      <c r="FO23" s="84" t="e">
        <v>#DIV/0!</v>
      </c>
      <c r="FP23" s="83" t="s">
        <v>378</v>
      </c>
      <c r="FQ23" s="77">
        <v>0</v>
      </c>
      <c r="FR23" s="83" t="s">
        <v>378</v>
      </c>
      <c r="FS23" s="81">
        <v>0</v>
      </c>
      <c r="FT23" s="81">
        <v>0</v>
      </c>
      <c r="FU23" s="82" t="e">
        <v>#DIV/0!</v>
      </c>
      <c r="FV23" s="83" t="s">
        <v>378</v>
      </c>
      <c r="FW23" s="77">
        <v>0</v>
      </c>
      <c r="FX23" s="83" t="s">
        <v>378</v>
      </c>
      <c r="FY23" s="81">
        <v>42</v>
      </c>
      <c r="FZ23" s="81">
        <v>40</v>
      </c>
      <c r="GA23" s="82">
        <v>0.95238095238095233</v>
      </c>
      <c r="GB23" s="83" t="s">
        <v>350</v>
      </c>
      <c r="GC23" s="77">
        <v>1</v>
      </c>
      <c r="GD23" s="83" t="s">
        <v>351</v>
      </c>
      <c r="GE23" s="81">
        <v>23</v>
      </c>
      <c r="GF23" s="81">
        <v>14</v>
      </c>
      <c r="GG23" s="82">
        <v>0.60869565217391308</v>
      </c>
      <c r="GH23" s="83" t="s">
        <v>496</v>
      </c>
      <c r="GI23" s="77">
        <v>9</v>
      </c>
      <c r="GJ23" s="83" t="s">
        <v>353</v>
      </c>
      <c r="GK23" s="83" t="s">
        <v>290</v>
      </c>
      <c r="GL23" s="83" t="s">
        <v>378</v>
      </c>
      <c r="GM23" s="83" t="s">
        <v>295</v>
      </c>
      <c r="GN23" s="160" t="s">
        <v>378</v>
      </c>
      <c r="GO23" s="160" t="s">
        <v>379</v>
      </c>
      <c r="GP23" s="83" t="s">
        <v>566</v>
      </c>
      <c r="GQ23" s="83" t="s">
        <v>295</v>
      </c>
      <c r="GR23" s="159" t="s">
        <v>181</v>
      </c>
      <c r="GS23" s="159" t="s">
        <v>181</v>
      </c>
      <c r="GT23" s="159" t="s">
        <v>181</v>
      </c>
      <c r="GU23" s="159" t="s">
        <v>378</v>
      </c>
      <c r="GV23" s="83" t="s">
        <v>378</v>
      </c>
      <c r="GW23" s="159" t="s">
        <v>181</v>
      </c>
      <c r="GX23" s="159" t="s">
        <v>181</v>
      </c>
      <c r="GY23" s="159" t="s">
        <v>181</v>
      </c>
      <c r="GZ23" s="159" t="s">
        <v>181</v>
      </c>
      <c r="HA23" s="159" t="s">
        <v>181</v>
      </c>
      <c r="HB23" s="159" t="s">
        <v>181</v>
      </c>
      <c r="HC23" s="85" t="s">
        <v>378</v>
      </c>
      <c r="HD23" s="86" t="s">
        <v>378</v>
      </c>
      <c r="HE23" s="86" t="s">
        <v>378</v>
      </c>
      <c r="HF23" s="85" t="s">
        <v>378</v>
      </c>
      <c r="HG23" s="86" t="s">
        <v>378</v>
      </c>
      <c r="HH23" s="86" t="s">
        <v>378</v>
      </c>
      <c r="HI23" s="86" t="s">
        <v>378</v>
      </c>
      <c r="HJ23" s="94" t="s">
        <v>378</v>
      </c>
      <c r="HK23" s="86" t="s">
        <v>181</v>
      </c>
      <c r="HL23" s="94" t="s">
        <v>354</v>
      </c>
      <c r="HM23" s="136" t="s">
        <v>181</v>
      </c>
      <c r="HN23" s="86"/>
      <c r="HO23" s="86"/>
      <c r="HP23" s="140"/>
      <c r="HQ23" s="138" t="s">
        <v>181</v>
      </c>
      <c r="HR23" s="140" t="s">
        <v>248</v>
      </c>
      <c r="HT23" s="130" t="s">
        <v>494</v>
      </c>
      <c r="HU23" s="87" t="s">
        <v>190</v>
      </c>
      <c r="HV23" s="87" t="s">
        <v>190</v>
      </c>
      <c r="HW23" s="87" t="s">
        <v>190</v>
      </c>
      <c r="HX23" s="87" t="s">
        <v>190</v>
      </c>
      <c r="HY23" s="87" t="s">
        <v>190</v>
      </c>
      <c r="HZ23" s="87" t="s">
        <v>190</v>
      </c>
      <c r="IA23" s="87" t="s">
        <v>190</v>
      </c>
      <c r="IB23" s="87" t="s">
        <v>190</v>
      </c>
      <c r="IC23" s="87" t="s">
        <v>190</v>
      </c>
      <c r="ID23" s="87" t="s">
        <v>190</v>
      </c>
    </row>
    <row r="24" spans="1:238" s="87" customFormat="1" ht="126.6" customHeight="1" x14ac:dyDescent="0.2">
      <c r="A24" s="77" t="s">
        <v>259</v>
      </c>
      <c r="B24" s="77" t="s">
        <v>499</v>
      </c>
      <c r="C24" s="77" t="s">
        <v>500</v>
      </c>
      <c r="D24" s="78" t="s">
        <v>181</v>
      </c>
      <c r="E24" s="79" t="s">
        <v>378</v>
      </c>
      <c r="F24" s="80" t="s">
        <v>378</v>
      </c>
      <c r="G24" s="78" t="s">
        <v>181</v>
      </c>
      <c r="H24" s="79" t="s">
        <v>378</v>
      </c>
      <c r="I24" s="80" t="s">
        <v>378</v>
      </c>
      <c r="J24" s="78" t="s">
        <v>181</v>
      </c>
      <c r="K24" s="79" t="s">
        <v>378</v>
      </c>
      <c r="L24" s="80" t="s">
        <v>378</v>
      </c>
      <c r="M24" s="78" t="s">
        <v>181</v>
      </c>
      <c r="N24" s="79" t="s">
        <v>378</v>
      </c>
      <c r="O24" s="80" t="s">
        <v>378</v>
      </c>
      <c r="P24" s="78" t="s">
        <v>181</v>
      </c>
      <c r="Q24" s="79" t="s">
        <v>378</v>
      </c>
      <c r="R24" s="80" t="s">
        <v>378</v>
      </c>
      <c r="S24" s="78" t="s">
        <v>181</v>
      </c>
      <c r="T24" s="79" t="s">
        <v>378</v>
      </c>
      <c r="U24" s="80" t="s">
        <v>378</v>
      </c>
      <c r="V24" s="78" t="s">
        <v>181</v>
      </c>
      <c r="W24" s="79" t="s">
        <v>378</v>
      </c>
      <c r="X24" s="80" t="s">
        <v>378</v>
      </c>
      <c r="Y24" s="78" t="s">
        <v>181</v>
      </c>
      <c r="Z24" s="79" t="s">
        <v>378</v>
      </c>
      <c r="AA24" s="80" t="s">
        <v>378</v>
      </c>
      <c r="AB24" s="78" t="s">
        <v>181</v>
      </c>
      <c r="AC24" s="79" t="s">
        <v>378</v>
      </c>
      <c r="AD24" s="80" t="s">
        <v>378</v>
      </c>
      <c r="AE24" s="78" t="s">
        <v>379</v>
      </c>
      <c r="AF24" s="79" t="s">
        <v>181</v>
      </c>
      <c r="AG24" s="80" t="s">
        <v>355</v>
      </c>
      <c r="AH24" s="78" t="s">
        <v>181</v>
      </c>
      <c r="AI24" s="79" t="s">
        <v>378</v>
      </c>
      <c r="AJ24" s="80" t="s">
        <v>378</v>
      </c>
      <c r="AK24" s="78" t="s">
        <v>181</v>
      </c>
      <c r="AL24" s="79" t="s">
        <v>378</v>
      </c>
      <c r="AM24" s="80" t="s">
        <v>378</v>
      </c>
      <c r="AN24" s="78" t="s">
        <v>379</v>
      </c>
      <c r="AO24" s="79" t="s">
        <v>378</v>
      </c>
      <c r="AP24" s="80" t="s">
        <v>378</v>
      </c>
      <c r="AQ24" s="78" t="s">
        <v>181</v>
      </c>
      <c r="AR24" s="79" t="s">
        <v>378</v>
      </c>
      <c r="AS24" s="80" t="s">
        <v>378</v>
      </c>
      <c r="AT24" s="78" t="s">
        <v>181</v>
      </c>
      <c r="AU24" s="79" t="s">
        <v>378</v>
      </c>
      <c r="AV24" s="80" t="s">
        <v>378</v>
      </c>
      <c r="AW24" s="78" t="s">
        <v>181</v>
      </c>
      <c r="AX24" s="79" t="s">
        <v>378</v>
      </c>
      <c r="AY24" s="80" t="s">
        <v>378</v>
      </c>
      <c r="AZ24" s="78" t="s">
        <v>181</v>
      </c>
      <c r="BA24" s="79" t="s">
        <v>378</v>
      </c>
      <c r="BB24" s="80" t="s">
        <v>378</v>
      </c>
      <c r="BC24" s="81">
        <v>13</v>
      </c>
      <c r="BD24" s="81">
        <v>13</v>
      </c>
      <c r="BE24" s="82">
        <v>1</v>
      </c>
      <c r="BF24" s="80" t="s">
        <v>378</v>
      </c>
      <c r="BG24" s="77">
        <v>0</v>
      </c>
      <c r="BH24" s="80" t="s">
        <v>378</v>
      </c>
      <c r="BI24" s="81">
        <v>19</v>
      </c>
      <c r="BJ24" s="81">
        <v>19</v>
      </c>
      <c r="BK24" s="82">
        <v>1</v>
      </c>
      <c r="BL24" s="80" t="s">
        <v>378</v>
      </c>
      <c r="BM24" s="77">
        <v>0</v>
      </c>
      <c r="BN24" s="80" t="s">
        <v>378</v>
      </c>
      <c r="BO24" s="81">
        <v>5</v>
      </c>
      <c r="BP24" s="81">
        <v>4</v>
      </c>
      <c r="BQ24" s="82">
        <v>0.8</v>
      </c>
      <c r="BR24" s="80" t="s">
        <v>356</v>
      </c>
      <c r="BS24" s="77">
        <v>0</v>
      </c>
      <c r="BT24" s="80" t="s">
        <v>378</v>
      </c>
      <c r="BU24" s="81">
        <v>0</v>
      </c>
      <c r="BV24" s="81">
        <v>0</v>
      </c>
      <c r="BW24" s="84" t="e">
        <v>#DIV/0!</v>
      </c>
      <c r="BX24" s="80" t="s">
        <v>378</v>
      </c>
      <c r="BY24" s="77">
        <v>0</v>
      </c>
      <c r="BZ24" s="80" t="s">
        <v>378</v>
      </c>
      <c r="CA24" s="81">
        <v>1</v>
      </c>
      <c r="CB24" s="81">
        <v>1</v>
      </c>
      <c r="CC24" s="82">
        <v>1</v>
      </c>
      <c r="CD24" s="80" t="s">
        <v>378</v>
      </c>
      <c r="CE24" s="77">
        <v>0</v>
      </c>
      <c r="CF24" s="80" t="s">
        <v>378</v>
      </c>
      <c r="CG24" s="81">
        <v>1</v>
      </c>
      <c r="CH24" s="81">
        <v>1</v>
      </c>
      <c r="CI24" s="82">
        <v>1</v>
      </c>
      <c r="CJ24" s="80" t="s">
        <v>378</v>
      </c>
      <c r="CK24" s="77">
        <v>0</v>
      </c>
      <c r="CL24" s="80" t="s">
        <v>378</v>
      </c>
      <c r="CM24" s="81">
        <v>0</v>
      </c>
      <c r="CN24" s="81">
        <v>0</v>
      </c>
      <c r="CO24" s="82" t="e">
        <v>#DIV/0!</v>
      </c>
      <c r="CP24" s="80" t="s">
        <v>378</v>
      </c>
      <c r="CQ24" s="77">
        <v>0</v>
      </c>
      <c r="CR24" s="80" t="s">
        <v>378</v>
      </c>
      <c r="CS24" s="81">
        <v>0</v>
      </c>
      <c r="CT24" s="81">
        <v>0</v>
      </c>
      <c r="CU24" s="82" t="e">
        <v>#DIV/0!</v>
      </c>
      <c r="CV24" s="80" t="s">
        <v>378</v>
      </c>
      <c r="CW24" s="77">
        <v>0</v>
      </c>
      <c r="CX24" s="80" t="s">
        <v>378</v>
      </c>
      <c r="CY24" s="81">
        <v>1</v>
      </c>
      <c r="CZ24" s="81">
        <v>1</v>
      </c>
      <c r="DA24" s="82">
        <v>1</v>
      </c>
      <c r="DB24" s="80" t="s">
        <v>378</v>
      </c>
      <c r="DC24" s="77">
        <v>0</v>
      </c>
      <c r="DD24" s="80" t="s">
        <v>378</v>
      </c>
      <c r="DE24" s="81">
        <v>1</v>
      </c>
      <c r="DF24" s="81">
        <v>1</v>
      </c>
      <c r="DG24" s="82">
        <v>1</v>
      </c>
      <c r="DH24" s="80" t="s">
        <v>378</v>
      </c>
      <c r="DI24" s="77">
        <v>1</v>
      </c>
      <c r="DJ24" s="83" t="s">
        <v>357</v>
      </c>
      <c r="DK24" s="81">
        <v>7</v>
      </c>
      <c r="DL24" s="81">
        <v>7</v>
      </c>
      <c r="DM24" s="82">
        <v>1</v>
      </c>
      <c r="DN24" s="83" t="s">
        <v>378</v>
      </c>
      <c r="DO24" s="77">
        <v>0</v>
      </c>
      <c r="DP24" s="83" t="s">
        <v>378</v>
      </c>
      <c r="DQ24" s="81">
        <v>234</v>
      </c>
      <c r="DR24" s="81">
        <v>234</v>
      </c>
      <c r="DS24" s="82">
        <v>1</v>
      </c>
      <c r="DT24" s="83" t="s">
        <v>378</v>
      </c>
      <c r="DU24" s="77">
        <v>0</v>
      </c>
      <c r="DV24" s="83" t="s">
        <v>378</v>
      </c>
      <c r="DW24" s="81">
        <v>25</v>
      </c>
      <c r="DX24" s="81">
        <v>25</v>
      </c>
      <c r="DY24" s="82">
        <v>1</v>
      </c>
      <c r="DZ24" s="83" t="s">
        <v>378</v>
      </c>
      <c r="EA24" s="77">
        <v>0</v>
      </c>
      <c r="EB24" s="83" t="s">
        <v>378</v>
      </c>
      <c r="EC24" s="81">
        <v>32</v>
      </c>
      <c r="ED24" s="81">
        <v>6</v>
      </c>
      <c r="EE24" s="82">
        <v>0.1875</v>
      </c>
      <c r="EF24" s="83" t="s">
        <v>358</v>
      </c>
      <c r="EG24" s="77">
        <v>0</v>
      </c>
      <c r="EH24" s="83" t="s">
        <v>378</v>
      </c>
      <c r="EI24" s="81">
        <v>11</v>
      </c>
      <c r="EJ24" s="81">
        <v>11</v>
      </c>
      <c r="EK24" s="82">
        <v>1</v>
      </c>
      <c r="EL24" s="83" t="s">
        <v>378</v>
      </c>
      <c r="EM24" s="77">
        <v>1</v>
      </c>
      <c r="EN24" s="83" t="s">
        <v>378</v>
      </c>
      <c r="EO24" s="81">
        <v>11</v>
      </c>
      <c r="EP24" s="81">
        <v>11</v>
      </c>
      <c r="EQ24" s="82">
        <v>1</v>
      </c>
      <c r="ER24" s="83" t="s">
        <v>378</v>
      </c>
      <c r="ES24" s="77">
        <v>0</v>
      </c>
      <c r="ET24" s="83" t="s">
        <v>378</v>
      </c>
      <c r="EU24" s="81">
        <v>72</v>
      </c>
      <c r="EV24" s="81">
        <v>72</v>
      </c>
      <c r="EW24" s="82">
        <v>1</v>
      </c>
      <c r="EX24" s="83" t="s">
        <v>378</v>
      </c>
      <c r="EY24" s="77">
        <v>8</v>
      </c>
      <c r="EZ24" s="83" t="s">
        <v>359</v>
      </c>
      <c r="FA24" s="81">
        <v>11</v>
      </c>
      <c r="FB24" s="81">
        <v>11</v>
      </c>
      <c r="FC24" s="82">
        <v>1</v>
      </c>
      <c r="FD24" s="83" t="s">
        <v>378</v>
      </c>
      <c r="FE24" s="77">
        <v>0</v>
      </c>
      <c r="FF24" s="83" t="s">
        <v>378</v>
      </c>
      <c r="FG24" s="81">
        <v>6</v>
      </c>
      <c r="FH24" s="81">
        <v>6</v>
      </c>
      <c r="FI24" s="82">
        <v>1</v>
      </c>
      <c r="FJ24" s="83" t="s">
        <v>378</v>
      </c>
      <c r="FK24" s="77">
        <v>0</v>
      </c>
      <c r="FL24" s="83" t="s">
        <v>378</v>
      </c>
      <c r="FM24" s="81">
        <v>0</v>
      </c>
      <c r="FN24" s="81">
        <v>0</v>
      </c>
      <c r="FO24" s="84" t="e">
        <v>#DIV/0!</v>
      </c>
      <c r="FP24" s="83" t="s">
        <v>378</v>
      </c>
      <c r="FQ24" s="77">
        <v>0</v>
      </c>
      <c r="FR24" s="83" t="s">
        <v>378</v>
      </c>
      <c r="FS24" s="81">
        <v>0</v>
      </c>
      <c r="FT24" s="81">
        <v>0</v>
      </c>
      <c r="FU24" s="82" t="e">
        <v>#DIV/0!</v>
      </c>
      <c r="FV24" s="83" t="s">
        <v>378</v>
      </c>
      <c r="FW24" s="77">
        <v>0</v>
      </c>
      <c r="FX24" s="83" t="s">
        <v>378</v>
      </c>
      <c r="FY24" s="81">
        <v>52</v>
      </c>
      <c r="FZ24" s="81">
        <v>52</v>
      </c>
      <c r="GA24" s="82">
        <v>1</v>
      </c>
      <c r="GB24" s="83" t="s">
        <v>378</v>
      </c>
      <c r="GC24" s="77">
        <v>0</v>
      </c>
      <c r="GD24" s="83" t="s">
        <v>378</v>
      </c>
      <c r="GE24" s="81">
        <v>112</v>
      </c>
      <c r="GF24" s="81">
        <v>0</v>
      </c>
      <c r="GG24" s="82">
        <v>0</v>
      </c>
      <c r="GH24" s="83" t="s">
        <v>360</v>
      </c>
      <c r="GI24" s="77">
        <v>112</v>
      </c>
      <c r="GJ24" s="83" t="s">
        <v>361</v>
      </c>
      <c r="GK24" s="83" t="s">
        <v>1215</v>
      </c>
      <c r="GL24" s="83" t="s">
        <v>378</v>
      </c>
      <c r="GM24" s="83" t="s">
        <v>1216</v>
      </c>
      <c r="GN24" s="160" t="s">
        <v>378</v>
      </c>
      <c r="GO24" s="160" t="s">
        <v>379</v>
      </c>
      <c r="GP24" s="83" t="s">
        <v>192</v>
      </c>
      <c r="GQ24" s="83" t="s">
        <v>295</v>
      </c>
      <c r="GR24" s="159" t="s">
        <v>181</v>
      </c>
      <c r="GS24" s="159" t="s">
        <v>181</v>
      </c>
      <c r="GT24" s="159" t="s">
        <v>181</v>
      </c>
      <c r="GU24" s="159" t="s">
        <v>181</v>
      </c>
      <c r="GV24" s="83" t="s">
        <v>378</v>
      </c>
      <c r="GW24" s="159" t="s">
        <v>181</v>
      </c>
      <c r="GX24" s="159" t="s">
        <v>378</v>
      </c>
      <c r="GY24" s="159" t="s">
        <v>378</v>
      </c>
      <c r="GZ24" s="159" t="s">
        <v>181</v>
      </c>
      <c r="HA24" s="159" t="s">
        <v>378</v>
      </c>
      <c r="HB24" s="159" t="s">
        <v>378</v>
      </c>
      <c r="HC24" s="85" t="s">
        <v>181</v>
      </c>
      <c r="HD24" s="86" t="s">
        <v>378</v>
      </c>
      <c r="HE24" s="86" t="s">
        <v>501</v>
      </c>
      <c r="HF24" s="85" t="s">
        <v>378</v>
      </c>
      <c r="HG24" s="86" t="s">
        <v>378</v>
      </c>
      <c r="HH24" s="86" t="s">
        <v>378</v>
      </c>
      <c r="HI24" s="86" t="s">
        <v>378</v>
      </c>
      <c r="HJ24" s="94" t="s">
        <v>378</v>
      </c>
      <c r="HK24" s="86" t="s">
        <v>378</v>
      </c>
      <c r="HL24" s="94" t="s">
        <v>378</v>
      </c>
      <c r="HM24" s="136" t="s">
        <v>181</v>
      </c>
      <c r="HN24" s="86"/>
      <c r="HO24" s="86"/>
      <c r="HP24" s="140"/>
      <c r="HQ24" s="138" t="s">
        <v>181</v>
      </c>
      <c r="HR24" s="140" t="s">
        <v>248</v>
      </c>
      <c r="HT24" s="130" t="s">
        <v>500</v>
      </c>
      <c r="HU24" s="87" t="s">
        <v>190</v>
      </c>
      <c r="HV24" s="87" t="s">
        <v>190</v>
      </c>
      <c r="HW24" s="87" t="s">
        <v>190</v>
      </c>
      <c r="HX24" s="87" t="s">
        <v>190</v>
      </c>
      <c r="HY24" s="87" t="s">
        <v>190</v>
      </c>
      <c r="HZ24" s="87" t="s">
        <v>190</v>
      </c>
      <c r="IA24" s="87" t="s">
        <v>190</v>
      </c>
      <c r="IB24" s="87" t="s">
        <v>190</v>
      </c>
      <c r="IC24" s="87" t="s">
        <v>190</v>
      </c>
      <c r="ID24" s="87" t="s">
        <v>190</v>
      </c>
    </row>
    <row r="25" spans="1:238" s="87" customFormat="1" ht="120.6" customHeight="1" x14ac:dyDescent="0.2">
      <c r="A25" s="77" t="s">
        <v>260</v>
      </c>
      <c r="B25" s="77" t="s">
        <v>502</v>
      </c>
      <c r="C25" s="77" t="s">
        <v>503</v>
      </c>
      <c r="D25" s="78" t="s">
        <v>181</v>
      </c>
      <c r="E25" s="79" t="s">
        <v>378</v>
      </c>
      <c r="F25" s="80" t="s">
        <v>378</v>
      </c>
      <c r="G25" s="78" t="s">
        <v>181</v>
      </c>
      <c r="H25" s="79" t="s">
        <v>378</v>
      </c>
      <c r="I25" s="80" t="s">
        <v>378</v>
      </c>
      <c r="J25" s="78" t="s">
        <v>181</v>
      </c>
      <c r="K25" s="79" t="s">
        <v>378</v>
      </c>
      <c r="L25" s="80" t="s">
        <v>378</v>
      </c>
      <c r="M25" s="78" t="s">
        <v>379</v>
      </c>
      <c r="N25" s="79" t="s">
        <v>378</v>
      </c>
      <c r="O25" s="80" t="s">
        <v>378</v>
      </c>
      <c r="P25" s="78" t="s">
        <v>181</v>
      </c>
      <c r="Q25" s="79" t="s">
        <v>378</v>
      </c>
      <c r="R25" s="80" t="s">
        <v>378</v>
      </c>
      <c r="S25" s="78" t="s">
        <v>181</v>
      </c>
      <c r="T25" s="79" t="s">
        <v>378</v>
      </c>
      <c r="U25" s="80" t="s">
        <v>378</v>
      </c>
      <c r="V25" s="78" t="s">
        <v>181</v>
      </c>
      <c r="W25" s="79" t="s">
        <v>378</v>
      </c>
      <c r="X25" s="80" t="s">
        <v>378</v>
      </c>
      <c r="Y25" s="78" t="s">
        <v>181</v>
      </c>
      <c r="Z25" s="79" t="s">
        <v>378</v>
      </c>
      <c r="AA25" s="80" t="s">
        <v>378</v>
      </c>
      <c r="AB25" s="78" t="s">
        <v>181</v>
      </c>
      <c r="AC25" s="79" t="s">
        <v>378</v>
      </c>
      <c r="AD25" s="80" t="s">
        <v>378</v>
      </c>
      <c r="AE25" s="78" t="s">
        <v>379</v>
      </c>
      <c r="AF25" s="79" t="s">
        <v>181</v>
      </c>
      <c r="AG25" s="80" t="s">
        <v>362</v>
      </c>
      <c r="AH25" s="78" t="s">
        <v>181</v>
      </c>
      <c r="AI25" s="79" t="s">
        <v>378</v>
      </c>
      <c r="AJ25" s="80" t="s">
        <v>378</v>
      </c>
      <c r="AK25" s="78" t="s">
        <v>181</v>
      </c>
      <c r="AL25" s="79" t="s">
        <v>378</v>
      </c>
      <c r="AM25" s="80" t="s">
        <v>378</v>
      </c>
      <c r="AN25" s="78" t="s">
        <v>181</v>
      </c>
      <c r="AO25" s="79" t="s">
        <v>378</v>
      </c>
      <c r="AP25" s="80" t="s">
        <v>378</v>
      </c>
      <c r="AQ25" s="78" t="s">
        <v>181</v>
      </c>
      <c r="AR25" s="79" t="s">
        <v>378</v>
      </c>
      <c r="AS25" s="80" t="s">
        <v>378</v>
      </c>
      <c r="AT25" s="78" t="s">
        <v>181</v>
      </c>
      <c r="AU25" s="79" t="s">
        <v>378</v>
      </c>
      <c r="AV25" s="80" t="s">
        <v>378</v>
      </c>
      <c r="AW25" s="78" t="s">
        <v>181</v>
      </c>
      <c r="AX25" s="79" t="s">
        <v>378</v>
      </c>
      <c r="AY25" s="80" t="s">
        <v>378</v>
      </c>
      <c r="AZ25" s="78" t="s">
        <v>181</v>
      </c>
      <c r="BA25" s="79" t="s">
        <v>378</v>
      </c>
      <c r="BB25" s="80" t="s">
        <v>378</v>
      </c>
      <c r="BC25" s="81">
        <v>20</v>
      </c>
      <c r="BD25" s="81">
        <v>20</v>
      </c>
      <c r="BE25" s="82">
        <v>1</v>
      </c>
      <c r="BF25" s="80" t="s">
        <v>378</v>
      </c>
      <c r="BG25" s="77">
        <v>0</v>
      </c>
      <c r="BH25" s="80" t="s">
        <v>378</v>
      </c>
      <c r="BI25" s="81">
        <v>43</v>
      </c>
      <c r="BJ25" s="81">
        <v>39</v>
      </c>
      <c r="BK25" s="82">
        <v>0.90697674418604646</v>
      </c>
      <c r="BL25" s="80" t="s">
        <v>504</v>
      </c>
      <c r="BM25" s="77">
        <v>0</v>
      </c>
      <c r="BN25" s="80" t="s">
        <v>378</v>
      </c>
      <c r="BO25" s="81">
        <v>17</v>
      </c>
      <c r="BP25" s="81">
        <v>17</v>
      </c>
      <c r="BQ25" s="82">
        <v>1</v>
      </c>
      <c r="BR25" s="80" t="s">
        <v>378</v>
      </c>
      <c r="BS25" s="77">
        <v>0</v>
      </c>
      <c r="BT25" s="80" t="s">
        <v>378</v>
      </c>
      <c r="BU25" s="81">
        <v>0</v>
      </c>
      <c r="BV25" s="81">
        <v>0</v>
      </c>
      <c r="BW25" s="84" t="e">
        <v>#DIV/0!</v>
      </c>
      <c r="BX25" s="80" t="s">
        <v>378</v>
      </c>
      <c r="BY25" s="77">
        <v>0</v>
      </c>
      <c r="BZ25" s="80" t="s">
        <v>378</v>
      </c>
      <c r="CA25" s="81">
        <v>0</v>
      </c>
      <c r="CB25" s="81">
        <v>0</v>
      </c>
      <c r="CC25" s="82" t="e">
        <v>#DIV/0!</v>
      </c>
      <c r="CD25" s="80" t="s">
        <v>378</v>
      </c>
      <c r="CE25" s="77">
        <v>0</v>
      </c>
      <c r="CF25" s="80" t="s">
        <v>378</v>
      </c>
      <c r="CG25" s="81">
        <v>0</v>
      </c>
      <c r="CH25" s="81">
        <v>0</v>
      </c>
      <c r="CI25" s="82" t="e">
        <v>#DIV/0!</v>
      </c>
      <c r="CJ25" s="80" t="s">
        <v>378</v>
      </c>
      <c r="CK25" s="77">
        <v>0</v>
      </c>
      <c r="CL25" s="80" t="s">
        <v>378</v>
      </c>
      <c r="CM25" s="81">
        <v>0</v>
      </c>
      <c r="CN25" s="81">
        <v>0</v>
      </c>
      <c r="CO25" s="82" t="e">
        <v>#DIV/0!</v>
      </c>
      <c r="CP25" s="80" t="s">
        <v>378</v>
      </c>
      <c r="CQ25" s="77">
        <v>0</v>
      </c>
      <c r="CR25" s="80" t="s">
        <v>378</v>
      </c>
      <c r="CS25" s="81">
        <v>18</v>
      </c>
      <c r="CT25" s="81">
        <v>15</v>
      </c>
      <c r="CU25" s="82">
        <v>0.83333333333333337</v>
      </c>
      <c r="CV25" s="80" t="s">
        <v>505</v>
      </c>
      <c r="CW25" s="77">
        <v>3</v>
      </c>
      <c r="CX25" s="80" t="s">
        <v>363</v>
      </c>
      <c r="CY25" s="81">
        <v>2</v>
      </c>
      <c r="CZ25" s="81">
        <v>2</v>
      </c>
      <c r="DA25" s="82">
        <v>1</v>
      </c>
      <c r="DB25" s="80" t="s">
        <v>378</v>
      </c>
      <c r="DC25" s="77">
        <v>0</v>
      </c>
      <c r="DD25" s="80" t="s">
        <v>378</v>
      </c>
      <c r="DE25" s="81">
        <v>9</v>
      </c>
      <c r="DF25" s="81">
        <v>9</v>
      </c>
      <c r="DG25" s="82">
        <v>1</v>
      </c>
      <c r="DH25" s="80" t="s">
        <v>378</v>
      </c>
      <c r="DI25" s="77">
        <v>0</v>
      </c>
      <c r="DJ25" s="83" t="s">
        <v>378</v>
      </c>
      <c r="DK25" s="81">
        <v>25</v>
      </c>
      <c r="DL25" s="81">
        <v>6</v>
      </c>
      <c r="DM25" s="82">
        <v>0.24</v>
      </c>
      <c r="DN25" s="83" t="s">
        <v>506</v>
      </c>
      <c r="DO25" s="77">
        <v>0</v>
      </c>
      <c r="DP25" s="83" t="s">
        <v>378</v>
      </c>
      <c r="DQ25" s="81">
        <v>1</v>
      </c>
      <c r="DR25" s="81">
        <v>1</v>
      </c>
      <c r="DS25" s="82">
        <v>1</v>
      </c>
      <c r="DT25" s="83" t="s">
        <v>378</v>
      </c>
      <c r="DU25" s="77">
        <v>0</v>
      </c>
      <c r="DV25" s="83" t="s">
        <v>378</v>
      </c>
      <c r="DW25" s="81">
        <v>29</v>
      </c>
      <c r="DX25" s="81">
        <v>28</v>
      </c>
      <c r="DY25" s="82">
        <v>0.96551724137931039</v>
      </c>
      <c r="DZ25" s="83" t="s">
        <v>507</v>
      </c>
      <c r="EA25" s="77">
        <v>0</v>
      </c>
      <c r="EB25" s="83" t="s">
        <v>378</v>
      </c>
      <c r="EC25" s="81">
        <v>9</v>
      </c>
      <c r="ED25" s="81">
        <v>0</v>
      </c>
      <c r="EE25" s="82">
        <v>0</v>
      </c>
      <c r="EF25" s="83" t="s">
        <v>508</v>
      </c>
      <c r="EG25" s="77">
        <v>2</v>
      </c>
      <c r="EH25" s="83" t="s">
        <v>509</v>
      </c>
      <c r="EI25" s="81">
        <v>17</v>
      </c>
      <c r="EJ25" s="81">
        <v>13</v>
      </c>
      <c r="EK25" s="82">
        <v>0.76470588235294112</v>
      </c>
      <c r="EL25" s="83" t="s">
        <v>510</v>
      </c>
      <c r="EM25" s="77">
        <v>4</v>
      </c>
      <c r="EN25" s="83" t="s">
        <v>511</v>
      </c>
      <c r="EO25" s="81">
        <v>12</v>
      </c>
      <c r="EP25" s="81">
        <v>4</v>
      </c>
      <c r="EQ25" s="82">
        <v>0.33333333333333331</v>
      </c>
      <c r="ER25" s="83" t="s">
        <v>512</v>
      </c>
      <c r="ES25" s="77">
        <v>7</v>
      </c>
      <c r="ET25" s="83" t="s">
        <v>364</v>
      </c>
      <c r="EU25" s="81">
        <v>147</v>
      </c>
      <c r="EV25" s="81">
        <v>3</v>
      </c>
      <c r="EW25" s="82">
        <v>2.0408163265306121E-2</v>
      </c>
      <c r="EX25" s="83" t="s">
        <v>513</v>
      </c>
      <c r="EY25" s="77">
        <v>143</v>
      </c>
      <c r="EZ25" s="83" t="s">
        <v>365</v>
      </c>
      <c r="FA25" s="81">
        <v>7</v>
      </c>
      <c r="FB25" s="81">
        <v>7</v>
      </c>
      <c r="FC25" s="82">
        <v>1</v>
      </c>
      <c r="FD25" s="83" t="s">
        <v>378</v>
      </c>
      <c r="FE25" s="77">
        <v>0</v>
      </c>
      <c r="FF25" s="83" t="s">
        <v>378</v>
      </c>
      <c r="FG25" s="81">
        <v>7</v>
      </c>
      <c r="FH25" s="81">
        <v>3</v>
      </c>
      <c r="FI25" s="82">
        <v>0.42857142857142855</v>
      </c>
      <c r="FJ25" s="83" t="s">
        <v>514</v>
      </c>
      <c r="FK25" s="77">
        <v>3</v>
      </c>
      <c r="FL25" s="83" t="s">
        <v>515</v>
      </c>
      <c r="FM25" s="81">
        <v>1</v>
      </c>
      <c r="FN25" s="81">
        <v>1</v>
      </c>
      <c r="FO25" s="84">
        <v>1</v>
      </c>
      <c r="FP25" s="83" t="s">
        <v>378</v>
      </c>
      <c r="FQ25" s="77">
        <v>0</v>
      </c>
      <c r="FR25" s="83" t="s">
        <v>378</v>
      </c>
      <c r="FS25" s="81">
        <v>2</v>
      </c>
      <c r="FT25" s="81">
        <v>2</v>
      </c>
      <c r="FU25" s="82">
        <v>1</v>
      </c>
      <c r="FV25" s="83" t="s">
        <v>378</v>
      </c>
      <c r="FW25" s="77">
        <v>0</v>
      </c>
      <c r="FX25" s="83" t="s">
        <v>378</v>
      </c>
      <c r="FY25" s="81">
        <v>33</v>
      </c>
      <c r="FZ25" s="81">
        <v>29</v>
      </c>
      <c r="GA25" s="82">
        <v>0.87878787878787878</v>
      </c>
      <c r="GB25" s="83" t="s">
        <v>516</v>
      </c>
      <c r="GC25" s="77">
        <v>3</v>
      </c>
      <c r="GD25" s="83" t="s">
        <v>366</v>
      </c>
      <c r="GE25" s="81">
        <v>46</v>
      </c>
      <c r="GF25" s="81">
        <v>46</v>
      </c>
      <c r="GG25" s="82">
        <v>1</v>
      </c>
      <c r="GH25" s="83" t="s">
        <v>378</v>
      </c>
      <c r="GI25" s="77">
        <v>0</v>
      </c>
      <c r="GJ25" s="83" t="s">
        <v>378</v>
      </c>
      <c r="GK25" s="83" t="s">
        <v>290</v>
      </c>
      <c r="GL25" s="83" t="s">
        <v>378</v>
      </c>
      <c r="GM25" s="83" t="s">
        <v>295</v>
      </c>
      <c r="GN25" s="160"/>
      <c r="GO25" s="160" t="s">
        <v>379</v>
      </c>
      <c r="GP25" s="83" t="s">
        <v>192</v>
      </c>
      <c r="GQ25" s="83" t="s">
        <v>295</v>
      </c>
      <c r="GR25" s="159" t="s">
        <v>181</v>
      </c>
      <c r="GS25" s="159" t="s">
        <v>181</v>
      </c>
      <c r="GT25" s="159" t="s">
        <v>181</v>
      </c>
      <c r="GU25" s="159" t="s">
        <v>378</v>
      </c>
      <c r="GV25" s="83" t="s">
        <v>378</v>
      </c>
      <c r="GW25" s="159" t="s">
        <v>181</v>
      </c>
      <c r="GX25" s="159" t="s">
        <v>181</v>
      </c>
      <c r="GY25" s="159" t="s">
        <v>181</v>
      </c>
      <c r="GZ25" s="159" t="s">
        <v>378</v>
      </c>
      <c r="HA25" s="159" t="s">
        <v>378</v>
      </c>
      <c r="HB25" s="159" t="s">
        <v>378</v>
      </c>
      <c r="HC25" s="85" t="s">
        <v>378</v>
      </c>
      <c r="HD25" s="86" t="s">
        <v>378</v>
      </c>
      <c r="HE25" s="86" t="s">
        <v>378</v>
      </c>
      <c r="HF25" s="85" t="s">
        <v>181</v>
      </c>
      <c r="HG25" s="86" t="s">
        <v>378</v>
      </c>
      <c r="HH25" s="86" t="s">
        <v>517</v>
      </c>
      <c r="HI25" s="86" t="s">
        <v>378</v>
      </c>
      <c r="HJ25" s="94" t="s">
        <v>378</v>
      </c>
      <c r="HK25" s="86" t="s">
        <v>378</v>
      </c>
      <c r="HL25" s="94" t="s">
        <v>378</v>
      </c>
      <c r="HM25" s="136" t="s">
        <v>181</v>
      </c>
      <c r="HN25" s="86"/>
      <c r="HO25" s="86"/>
      <c r="HP25" s="140"/>
      <c r="HQ25" s="138" t="s">
        <v>181</v>
      </c>
      <c r="HR25" s="140" t="s">
        <v>248</v>
      </c>
      <c r="HT25" s="130" t="s">
        <v>503</v>
      </c>
      <c r="HU25" s="87" t="s">
        <v>190</v>
      </c>
      <c r="HV25" s="87" t="s">
        <v>190</v>
      </c>
      <c r="HW25" s="87" t="s">
        <v>190</v>
      </c>
      <c r="HX25" s="87" t="s">
        <v>190</v>
      </c>
      <c r="HY25" s="87" t="s">
        <v>190</v>
      </c>
      <c r="HZ25" s="87" t="s">
        <v>190</v>
      </c>
      <c r="IA25" s="87" t="s">
        <v>190</v>
      </c>
      <c r="IB25" s="87" t="s">
        <v>190</v>
      </c>
      <c r="IC25" s="87" t="s">
        <v>190</v>
      </c>
      <c r="ID25" s="87" t="s">
        <v>190</v>
      </c>
    </row>
    <row r="26" spans="1:238" s="87" customFormat="1" ht="141" customHeight="1" x14ac:dyDescent="0.2">
      <c r="A26" s="77" t="s">
        <v>261</v>
      </c>
      <c r="B26" s="77" t="s">
        <v>502</v>
      </c>
      <c r="C26" s="77" t="s">
        <v>518</v>
      </c>
      <c r="D26" s="78" t="s">
        <v>181</v>
      </c>
      <c r="E26" s="79" t="s">
        <v>378</v>
      </c>
      <c r="F26" s="80" t="s">
        <v>378</v>
      </c>
      <c r="G26" s="78" t="s">
        <v>181</v>
      </c>
      <c r="H26" s="79" t="s">
        <v>378</v>
      </c>
      <c r="I26" s="80" t="s">
        <v>1214</v>
      </c>
      <c r="J26" s="78" t="s">
        <v>181</v>
      </c>
      <c r="K26" s="79" t="s">
        <v>378</v>
      </c>
      <c r="L26" s="80" t="s">
        <v>378</v>
      </c>
      <c r="M26" s="78" t="s">
        <v>181</v>
      </c>
      <c r="N26" s="79" t="s">
        <v>378</v>
      </c>
      <c r="O26" s="80" t="s">
        <v>378</v>
      </c>
      <c r="P26" s="78" t="s">
        <v>181</v>
      </c>
      <c r="Q26" s="79" t="s">
        <v>378</v>
      </c>
      <c r="R26" s="80" t="s">
        <v>378</v>
      </c>
      <c r="S26" s="78" t="s">
        <v>181</v>
      </c>
      <c r="T26" s="79" t="s">
        <v>378</v>
      </c>
      <c r="U26" s="80" t="s">
        <v>378</v>
      </c>
      <c r="V26" s="78" t="s">
        <v>181</v>
      </c>
      <c r="W26" s="79" t="s">
        <v>378</v>
      </c>
      <c r="X26" s="80" t="s">
        <v>378</v>
      </c>
      <c r="Y26" s="78" t="s">
        <v>181</v>
      </c>
      <c r="Z26" s="79" t="s">
        <v>378</v>
      </c>
      <c r="AA26" s="80" t="s">
        <v>378</v>
      </c>
      <c r="AB26" s="78" t="s">
        <v>181</v>
      </c>
      <c r="AC26" s="79" t="s">
        <v>378</v>
      </c>
      <c r="AD26" s="80" t="s">
        <v>378</v>
      </c>
      <c r="AE26" s="78" t="s">
        <v>181</v>
      </c>
      <c r="AF26" s="79" t="s">
        <v>378</v>
      </c>
      <c r="AG26" s="80" t="s">
        <v>378</v>
      </c>
      <c r="AH26" s="78" t="s">
        <v>181</v>
      </c>
      <c r="AI26" s="79" t="s">
        <v>378</v>
      </c>
      <c r="AJ26" s="80" t="s">
        <v>378</v>
      </c>
      <c r="AK26" s="78" t="s">
        <v>181</v>
      </c>
      <c r="AL26" s="79" t="s">
        <v>378</v>
      </c>
      <c r="AM26" s="80" t="s">
        <v>378</v>
      </c>
      <c r="AN26" s="78" t="s">
        <v>181</v>
      </c>
      <c r="AO26" s="79" t="s">
        <v>378</v>
      </c>
      <c r="AP26" s="80" t="s">
        <v>378</v>
      </c>
      <c r="AQ26" s="78" t="s">
        <v>181</v>
      </c>
      <c r="AR26" s="79" t="s">
        <v>378</v>
      </c>
      <c r="AS26" s="80" t="s">
        <v>378</v>
      </c>
      <c r="AT26" s="78" t="s">
        <v>181</v>
      </c>
      <c r="AU26" s="79" t="s">
        <v>378</v>
      </c>
      <c r="AV26" s="80" t="s">
        <v>378</v>
      </c>
      <c r="AW26" s="78" t="s">
        <v>181</v>
      </c>
      <c r="AX26" s="79" t="s">
        <v>378</v>
      </c>
      <c r="AY26" s="80" t="s">
        <v>378</v>
      </c>
      <c r="AZ26" s="78" t="s">
        <v>181</v>
      </c>
      <c r="BA26" s="79" t="s">
        <v>378</v>
      </c>
      <c r="BB26" s="80" t="s">
        <v>378</v>
      </c>
      <c r="BC26" s="81">
        <v>11</v>
      </c>
      <c r="BD26" s="81">
        <v>11</v>
      </c>
      <c r="BE26" s="82">
        <v>1</v>
      </c>
      <c r="BF26" s="80" t="s">
        <v>378</v>
      </c>
      <c r="BG26" s="77">
        <v>0</v>
      </c>
      <c r="BH26" s="80" t="s">
        <v>378</v>
      </c>
      <c r="BI26" s="81">
        <v>1</v>
      </c>
      <c r="BJ26" s="81">
        <v>1</v>
      </c>
      <c r="BK26" s="82">
        <v>1</v>
      </c>
      <c r="BL26" s="80" t="s">
        <v>378</v>
      </c>
      <c r="BM26" s="77">
        <v>0</v>
      </c>
      <c r="BN26" s="80" t="s">
        <v>378</v>
      </c>
      <c r="BO26" s="81">
        <v>7</v>
      </c>
      <c r="BP26" s="81">
        <v>7</v>
      </c>
      <c r="BQ26" s="82">
        <v>1</v>
      </c>
      <c r="BR26" s="80" t="s">
        <v>378</v>
      </c>
      <c r="BS26" s="77">
        <v>0</v>
      </c>
      <c r="BT26" s="80" t="s">
        <v>378</v>
      </c>
      <c r="BU26" s="81">
        <v>0</v>
      </c>
      <c r="BV26" s="81">
        <v>0</v>
      </c>
      <c r="BW26" s="84" t="e">
        <v>#DIV/0!</v>
      </c>
      <c r="BX26" s="80" t="s">
        <v>378</v>
      </c>
      <c r="BY26" s="77">
        <v>0</v>
      </c>
      <c r="BZ26" s="80" t="s">
        <v>378</v>
      </c>
      <c r="CA26" s="81">
        <v>0</v>
      </c>
      <c r="CB26" s="81">
        <v>0</v>
      </c>
      <c r="CC26" s="82" t="e">
        <v>#DIV/0!</v>
      </c>
      <c r="CD26" s="80" t="s">
        <v>378</v>
      </c>
      <c r="CE26" s="77">
        <v>0</v>
      </c>
      <c r="CF26" s="80" t="s">
        <v>378</v>
      </c>
      <c r="CG26" s="81">
        <v>0</v>
      </c>
      <c r="CH26" s="81">
        <v>0</v>
      </c>
      <c r="CI26" s="82" t="e">
        <v>#DIV/0!</v>
      </c>
      <c r="CJ26" s="80" t="s">
        <v>378</v>
      </c>
      <c r="CK26" s="77">
        <v>0</v>
      </c>
      <c r="CL26" s="80" t="s">
        <v>378</v>
      </c>
      <c r="CM26" s="81">
        <v>1</v>
      </c>
      <c r="CN26" s="81">
        <v>1</v>
      </c>
      <c r="CO26" s="82">
        <v>1</v>
      </c>
      <c r="CP26" s="80" t="s">
        <v>378</v>
      </c>
      <c r="CQ26" s="77">
        <v>0</v>
      </c>
      <c r="CR26" s="80" t="s">
        <v>378</v>
      </c>
      <c r="CS26" s="81">
        <v>0</v>
      </c>
      <c r="CT26" s="81">
        <v>0</v>
      </c>
      <c r="CU26" s="82" t="e">
        <v>#DIV/0!</v>
      </c>
      <c r="CV26" s="80" t="s">
        <v>378</v>
      </c>
      <c r="CW26" s="77">
        <v>0</v>
      </c>
      <c r="CX26" s="80" t="s">
        <v>378</v>
      </c>
      <c r="CY26" s="81">
        <v>2</v>
      </c>
      <c r="CZ26" s="81">
        <v>2</v>
      </c>
      <c r="DA26" s="82">
        <v>1</v>
      </c>
      <c r="DB26" s="80" t="s">
        <v>378</v>
      </c>
      <c r="DC26" s="77">
        <v>0</v>
      </c>
      <c r="DD26" s="80" t="s">
        <v>378</v>
      </c>
      <c r="DE26" s="81">
        <v>0</v>
      </c>
      <c r="DF26" s="81">
        <v>0</v>
      </c>
      <c r="DG26" s="82" t="e">
        <v>#DIV/0!</v>
      </c>
      <c r="DH26" s="80" t="s">
        <v>378</v>
      </c>
      <c r="DI26" s="77">
        <v>0</v>
      </c>
      <c r="DJ26" s="83" t="s">
        <v>378</v>
      </c>
      <c r="DK26" s="81">
        <v>13</v>
      </c>
      <c r="DL26" s="81">
        <v>13</v>
      </c>
      <c r="DM26" s="82">
        <v>1</v>
      </c>
      <c r="DN26" s="83" t="s">
        <v>378</v>
      </c>
      <c r="DO26" s="77">
        <v>0</v>
      </c>
      <c r="DP26" s="83" t="s">
        <v>378</v>
      </c>
      <c r="DQ26" s="81">
        <v>180</v>
      </c>
      <c r="DR26" s="81">
        <v>180</v>
      </c>
      <c r="DS26" s="82">
        <v>1</v>
      </c>
      <c r="DT26" s="83" t="s">
        <v>378</v>
      </c>
      <c r="DU26" s="77">
        <v>0</v>
      </c>
      <c r="DV26" s="83" t="s">
        <v>378</v>
      </c>
      <c r="DW26" s="81">
        <v>5</v>
      </c>
      <c r="DX26" s="81">
        <v>5</v>
      </c>
      <c r="DY26" s="82">
        <v>1</v>
      </c>
      <c r="DZ26" s="83" t="s">
        <v>378</v>
      </c>
      <c r="EA26" s="77">
        <v>0</v>
      </c>
      <c r="EB26" s="83" t="s">
        <v>378</v>
      </c>
      <c r="EC26" s="81">
        <v>5</v>
      </c>
      <c r="ED26" s="81">
        <v>1</v>
      </c>
      <c r="EE26" s="82">
        <v>0.2</v>
      </c>
      <c r="EF26" s="83" t="s">
        <v>367</v>
      </c>
      <c r="EG26" s="77">
        <v>0</v>
      </c>
      <c r="EH26" s="83" t="s">
        <v>378</v>
      </c>
      <c r="EI26" s="81">
        <v>1</v>
      </c>
      <c r="EJ26" s="81">
        <v>1</v>
      </c>
      <c r="EK26" s="82">
        <v>1</v>
      </c>
      <c r="EL26" s="83" t="s">
        <v>378</v>
      </c>
      <c r="EM26" s="77">
        <v>1</v>
      </c>
      <c r="EN26" s="83" t="s">
        <v>368</v>
      </c>
      <c r="EO26" s="81">
        <v>6</v>
      </c>
      <c r="EP26" s="81">
        <v>1</v>
      </c>
      <c r="EQ26" s="82">
        <v>0.16666666666666666</v>
      </c>
      <c r="ER26" s="83" t="s">
        <v>369</v>
      </c>
      <c r="ES26" s="77">
        <v>4</v>
      </c>
      <c r="ET26" s="83" t="s">
        <v>212</v>
      </c>
      <c r="EU26" s="81">
        <v>161</v>
      </c>
      <c r="EV26" s="81">
        <v>11</v>
      </c>
      <c r="EW26" s="82">
        <v>6.8322981366459631E-2</v>
      </c>
      <c r="EX26" s="83" t="s">
        <v>213</v>
      </c>
      <c r="EY26" s="77">
        <v>148</v>
      </c>
      <c r="EZ26" s="83" t="s">
        <v>214</v>
      </c>
      <c r="FA26" s="81">
        <v>1</v>
      </c>
      <c r="FB26" s="81">
        <v>1</v>
      </c>
      <c r="FC26" s="82">
        <v>1</v>
      </c>
      <c r="FD26" s="83" t="s">
        <v>378</v>
      </c>
      <c r="FE26" s="77">
        <v>0</v>
      </c>
      <c r="FF26" s="83" t="s">
        <v>378</v>
      </c>
      <c r="FG26" s="81">
        <v>2</v>
      </c>
      <c r="FH26" s="81">
        <v>2</v>
      </c>
      <c r="FI26" s="82">
        <v>1</v>
      </c>
      <c r="FJ26" s="83" t="s">
        <v>378</v>
      </c>
      <c r="FK26" s="77">
        <v>0</v>
      </c>
      <c r="FL26" s="83" t="s">
        <v>378</v>
      </c>
      <c r="FM26" s="81">
        <v>0</v>
      </c>
      <c r="FN26" s="81">
        <v>0</v>
      </c>
      <c r="FO26" s="84" t="e">
        <v>#DIV/0!</v>
      </c>
      <c r="FP26" s="83" t="s">
        <v>378</v>
      </c>
      <c r="FQ26" s="77">
        <v>0</v>
      </c>
      <c r="FR26" s="83" t="s">
        <v>378</v>
      </c>
      <c r="FS26" s="81">
        <v>0</v>
      </c>
      <c r="FT26" s="81">
        <v>0</v>
      </c>
      <c r="FU26" s="82" t="e">
        <v>#DIV/0!</v>
      </c>
      <c r="FV26" s="83" t="s">
        <v>378</v>
      </c>
      <c r="FW26" s="77">
        <v>0</v>
      </c>
      <c r="FX26" s="83" t="s">
        <v>378</v>
      </c>
      <c r="FY26" s="81">
        <v>28</v>
      </c>
      <c r="FZ26" s="81">
        <v>28</v>
      </c>
      <c r="GA26" s="82">
        <v>1</v>
      </c>
      <c r="GB26" s="83" t="s">
        <v>378</v>
      </c>
      <c r="GC26" s="77">
        <v>0</v>
      </c>
      <c r="GD26" s="83" t="s">
        <v>378</v>
      </c>
      <c r="GE26" s="81">
        <v>1</v>
      </c>
      <c r="GF26" s="81">
        <v>1</v>
      </c>
      <c r="GG26" s="82">
        <v>1</v>
      </c>
      <c r="GH26" s="83" t="s">
        <v>378</v>
      </c>
      <c r="GI26" s="77">
        <v>0</v>
      </c>
      <c r="GJ26" s="83" t="s">
        <v>378</v>
      </c>
      <c r="GK26" s="83" t="s">
        <v>1215</v>
      </c>
      <c r="GL26" s="83" t="s">
        <v>378</v>
      </c>
      <c r="GM26" s="83" t="s">
        <v>295</v>
      </c>
      <c r="GN26" s="160" t="s">
        <v>378</v>
      </c>
      <c r="GO26" s="160" t="s">
        <v>379</v>
      </c>
      <c r="GP26" s="83" t="s">
        <v>565</v>
      </c>
      <c r="GQ26" s="83" t="s">
        <v>295</v>
      </c>
      <c r="GR26" s="159" t="s">
        <v>181</v>
      </c>
      <c r="GS26" s="159" t="s">
        <v>181</v>
      </c>
      <c r="GT26" s="159" t="s">
        <v>181</v>
      </c>
      <c r="GU26" s="159" t="s">
        <v>378</v>
      </c>
      <c r="GV26" s="83" t="s">
        <v>378</v>
      </c>
      <c r="GW26" s="159" t="s">
        <v>181</v>
      </c>
      <c r="GX26" s="159" t="s">
        <v>378</v>
      </c>
      <c r="GY26" s="159" t="s">
        <v>181</v>
      </c>
      <c r="GZ26" s="159" t="s">
        <v>378</v>
      </c>
      <c r="HA26" s="159" t="s">
        <v>378</v>
      </c>
      <c r="HB26" s="159" t="s">
        <v>378</v>
      </c>
      <c r="HC26" s="85" t="s">
        <v>378</v>
      </c>
      <c r="HD26" s="86" t="s">
        <v>378</v>
      </c>
      <c r="HE26" s="86" t="s">
        <v>378</v>
      </c>
      <c r="HF26" s="85" t="s">
        <v>181</v>
      </c>
      <c r="HG26" s="86" t="s">
        <v>378</v>
      </c>
      <c r="HH26" s="86" t="s">
        <v>519</v>
      </c>
      <c r="HI26" s="86" t="s">
        <v>378</v>
      </c>
      <c r="HJ26" s="94" t="s">
        <v>378</v>
      </c>
      <c r="HK26" s="86" t="s">
        <v>378</v>
      </c>
      <c r="HL26" s="94" t="s">
        <v>378</v>
      </c>
      <c r="HM26" s="136" t="s">
        <v>181</v>
      </c>
      <c r="HN26" s="86"/>
      <c r="HO26" s="86"/>
      <c r="HP26" s="140"/>
      <c r="HQ26" s="138" t="s">
        <v>181</v>
      </c>
      <c r="HR26" s="140" t="s">
        <v>248</v>
      </c>
      <c r="HT26" s="130" t="s">
        <v>518</v>
      </c>
      <c r="HU26" s="87" t="s">
        <v>190</v>
      </c>
      <c r="HV26" s="87" t="s">
        <v>190</v>
      </c>
      <c r="HW26" s="87" t="s">
        <v>190</v>
      </c>
      <c r="HX26" s="87" t="s">
        <v>190</v>
      </c>
      <c r="HY26" s="87" t="s">
        <v>190</v>
      </c>
      <c r="HZ26" s="87" t="s">
        <v>181</v>
      </c>
      <c r="IA26" s="87" t="s">
        <v>181</v>
      </c>
      <c r="IB26" s="87" t="s">
        <v>181</v>
      </c>
      <c r="IC26" s="87" t="s">
        <v>181</v>
      </c>
      <c r="ID26" s="87" t="s">
        <v>181</v>
      </c>
    </row>
    <row r="27" spans="1:238" s="87" customFormat="1" ht="95.4" customHeight="1" thickBot="1" x14ac:dyDescent="0.25">
      <c r="A27" s="161">
        <v>431001</v>
      </c>
      <c r="B27" s="161" t="s">
        <v>520</v>
      </c>
      <c r="C27" s="161" t="s">
        <v>521</v>
      </c>
      <c r="D27" s="162" t="s">
        <v>181</v>
      </c>
      <c r="E27" s="163" t="s">
        <v>378</v>
      </c>
      <c r="F27" s="164" t="s">
        <v>378</v>
      </c>
      <c r="G27" s="162" t="s">
        <v>379</v>
      </c>
      <c r="H27" s="163" t="s">
        <v>181</v>
      </c>
      <c r="I27" s="164" t="s">
        <v>215</v>
      </c>
      <c r="J27" s="162" t="s">
        <v>379</v>
      </c>
      <c r="K27" s="163" t="s">
        <v>378</v>
      </c>
      <c r="L27" s="164" t="s">
        <v>378</v>
      </c>
      <c r="M27" s="162" t="s">
        <v>181</v>
      </c>
      <c r="N27" s="163" t="s">
        <v>378</v>
      </c>
      <c r="O27" s="164" t="s">
        <v>378</v>
      </c>
      <c r="P27" s="162" t="s">
        <v>379</v>
      </c>
      <c r="Q27" s="163" t="s">
        <v>181</v>
      </c>
      <c r="R27" s="164" t="s">
        <v>215</v>
      </c>
      <c r="S27" s="162" t="s">
        <v>379</v>
      </c>
      <c r="T27" s="163" t="s">
        <v>378</v>
      </c>
      <c r="U27" s="164" t="s">
        <v>378</v>
      </c>
      <c r="V27" s="162" t="s">
        <v>181</v>
      </c>
      <c r="W27" s="163" t="s">
        <v>378</v>
      </c>
      <c r="X27" s="164" t="s">
        <v>378</v>
      </c>
      <c r="Y27" s="162" t="s">
        <v>181</v>
      </c>
      <c r="Z27" s="163" t="s">
        <v>378</v>
      </c>
      <c r="AA27" s="164" t="s">
        <v>378</v>
      </c>
      <c r="AB27" s="162" t="s">
        <v>181</v>
      </c>
      <c r="AC27" s="163" t="s">
        <v>378</v>
      </c>
      <c r="AD27" s="164" t="s">
        <v>378</v>
      </c>
      <c r="AE27" s="162" t="s">
        <v>379</v>
      </c>
      <c r="AF27" s="163" t="s">
        <v>181</v>
      </c>
      <c r="AG27" s="164" t="s">
        <v>215</v>
      </c>
      <c r="AH27" s="162" t="s">
        <v>181</v>
      </c>
      <c r="AI27" s="163" t="s">
        <v>378</v>
      </c>
      <c r="AJ27" s="164" t="s">
        <v>378</v>
      </c>
      <c r="AK27" s="162" t="s">
        <v>181</v>
      </c>
      <c r="AL27" s="163" t="s">
        <v>378</v>
      </c>
      <c r="AM27" s="164" t="s">
        <v>378</v>
      </c>
      <c r="AN27" s="162" t="s">
        <v>379</v>
      </c>
      <c r="AO27" s="163" t="s">
        <v>378</v>
      </c>
      <c r="AP27" s="164" t="s">
        <v>378</v>
      </c>
      <c r="AQ27" s="162" t="s">
        <v>379</v>
      </c>
      <c r="AR27" s="163" t="s">
        <v>378</v>
      </c>
      <c r="AS27" s="164" t="s">
        <v>378</v>
      </c>
      <c r="AT27" s="162" t="s">
        <v>181</v>
      </c>
      <c r="AU27" s="163" t="s">
        <v>378</v>
      </c>
      <c r="AV27" s="164" t="s">
        <v>378</v>
      </c>
      <c r="AW27" s="162" t="s">
        <v>181</v>
      </c>
      <c r="AX27" s="163" t="s">
        <v>378</v>
      </c>
      <c r="AY27" s="164" t="s">
        <v>378</v>
      </c>
      <c r="AZ27" s="162" t="s">
        <v>181</v>
      </c>
      <c r="BA27" s="163" t="s">
        <v>378</v>
      </c>
      <c r="BB27" s="164" t="s">
        <v>378</v>
      </c>
      <c r="BC27" s="165">
        <v>13</v>
      </c>
      <c r="BD27" s="165">
        <v>4</v>
      </c>
      <c r="BE27" s="166">
        <v>0.30769230769230771</v>
      </c>
      <c r="BF27" s="164" t="s">
        <v>216</v>
      </c>
      <c r="BG27" s="161">
        <v>9</v>
      </c>
      <c r="BH27" s="164" t="s">
        <v>217</v>
      </c>
      <c r="BI27" s="165">
        <v>30</v>
      </c>
      <c r="BJ27" s="165">
        <v>6</v>
      </c>
      <c r="BK27" s="166">
        <v>0.2</v>
      </c>
      <c r="BL27" s="164" t="s">
        <v>216</v>
      </c>
      <c r="BM27" s="161">
        <v>23</v>
      </c>
      <c r="BN27" s="164" t="s">
        <v>217</v>
      </c>
      <c r="BO27" s="165">
        <v>5</v>
      </c>
      <c r="BP27" s="165">
        <v>4</v>
      </c>
      <c r="BQ27" s="166">
        <v>0.8</v>
      </c>
      <c r="BR27" s="164" t="s">
        <v>216</v>
      </c>
      <c r="BS27" s="161">
        <v>1</v>
      </c>
      <c r="BT27" s="164" t="s">
        <v>217</v>
      </c>
      <c r="BU27" s="165">
        <v>0</v>
      </c>
      <c r="BV27" s="165">
        <v>0</v>
      </c>
      <c r="BW27" s="167" t="e">
        <v>#DIV/0!</v>
      </c>
      <c r="BX27" s="164" t="s">
        <v>378</v>
      </c>
      <c r="BY27" s="161">
        <v>0</v>
      </c>
      <c r="BZ27" s="164" t="s">
        <v>378</v>
      </c>
      <c r="CA27" s="165">
        <v>0</v>
      </c>
      <c r="CB27" s="165">
        <v>0</v>
      </c>
      <c r="CC27" s="166" t="e">
        <v>#DIV/0!</v>
      </c>
      <c r="CD27" s="164" t="s">
        <v>378</v>
      </c>
      <c r="CE27" s="161">
        <v>0</v>
      </c>
      <c r="CF27" s="164" t="s">
        <v>378</v>
      </c>
      <c r="CG27" s="165">
        <v>0</v>
      </c>
      <c r="CH27" s="165">
        <v>0</v>
      </c>
      <c r="CI27" s="166" t="e">
        <v>#DIV/0!</v>
      </c>
      <c r="CJ27" s="164" t="s">
        <v>378</v>
      </c>
      <c r="CK27" s="161">
        <v>0</v>
      </c>
      <c r="CL27" s="164" t="s">
        <v>378</v>
      </c>
      <c r="CM27" s="165">
        <v>1</v>
      </c>
      <c r="CN27" s="165">
        <v>0</v>
      </c>
      <c r="CO27" s="166">
        <v>0</v>
      </c>
      <c r="CP27" s="164" t="s">
        <v>522</v>
      </c>
      <c r="CQ27" s="161">
        <v>1</v>
      </c>
      <c r="CR27" s="164" t="s">
        <v>217</v>
      </c>
      <c r="CS27" s="165">
        <v>2</v>
      </c>
      <c r="CT27" s="165">
        <v>2</v>
      </c>
      <c r="CU27" s="166">
        <v>1</v>
      </c>
      <c r="CV27" s="164" t="s">
        <v>378</v>
      </c>
      <c r="CW27" s="161">
        <v>1</v>
      </c>
      <c r="CX27" s="164" t="s">
        <v>217</v>
      </c>
      <c r="CY27" s="165">
        <v>1</v>
      </c>
      <c r="CZ27" s="165">
        <v>1</v>
      </c>
      <c r="DA27" s="166">
        <v>1</v>
      </c>
      <c r="DB27" s="164" t="s">
        <v>378</v>
      </c>
      <c r="DC27" s="161">
        <v>0</v>
      </c>
      <c r="DD27" s="164" t="s">
        <v>378</v>
      </c>
      <c r="DE27" s="165">
        <v>2</v>
      </c>
      <c r="DF27" s="165">
        <v>0</v>
      </c>
      <c r="DG27" s="166">
        <v>0</v>
      </c>
      <c r="DH27" s="164" t="s">
        <v>523</v>
      </c>
      <c r="DI27" s="161">
        <v>2</v>
      </c>
      <c r="DJ27" s="168" t="s">
        <v>217</v>
      </c>
      <c r="DK27" s="165">
        <v>10</v>
      </c>
      <c r="DL27" s="165">
        <v>3</v>
      </c>
      <c r="DM27" s="166">
        <v>0.3</v>
      </c>
      <c r="DN27" s="168" t="s">
        <v>216</v>
      </c>
      <c r="DO27" s="161">
        <v>7</v>
      </c>
      <c r="DP27" s="168" t="s">
        <v>217</v>
      </c>
      <c r="DQ27" s="165">
        <v>127</v>
      </c>
      <c r="DR27" s="165">
        <v>127</v>
      </c>
      <c r="DS27" s="166">
        <v>1</v>
      </c>
      <c r="DT27" s="168" t="s">
        <v>378</v>
      </c>
      <c r="DU27" s="161">
        <v>0</v>
      </c>
      <c r="DV27" s="168" t="s">
        <v>378</v>
      </c>
      <c r="DW27" s="165">
        <v>7</v>
      </c>
      <c r="DX27" s="165">
        <v>2</v>
      </c>
      <c r="DY27" s="166">
        <v>0.28599999999999998</v>
      </c>
      <c r="DZ27" s="168" t="s">
        <v>524</v>
      </c>
      <c r="EA27" s="161">
        <v>0</v>
      </c>
      <c r="EB27" s="168" t="s">
        <v>378</v>
      </c>
      <c r="EC27" s="165">
        <v>8</v>
      </c>
      <c r="ED27" s="165">
        <v>1</v>
      </c>
      <c r="EE27" s="166">
        <v>0.125</v>
      </c>
      <c r="EF27" s="168" t="s">
        <v>218</v>
      </c>
      <c r="EG27" s="161">
        <v>0</v>
      </c>
      <c r="EH27" s="168" t="s">
        <v>378</v>
      </c>
      <c r="EI27" s="165">
        <v>5</v>
      </c>
      <c r="EJ27" s="165">
        <v>2</v>
      </c>
      <c r="EK27" s="166">
        <v>0.4</v>
      </c>
      <c r="EL27" s="168" t="s">
        <v>219</v>
      </c>
      <c r="EM27" s="161">
        <v>3</v>
      </c>
      <c r="EN27" s="168" t="s">
        <v>217</v>
      </c>
      <c r="EO27" s="165">
        <v>11</v>
      </c>
      <c r="EP27" s="165">
        <v>2</v>
      </c>
      <c r="EQ27" s="166">
        <v>0.18181818181818182</v>
      </c>
      <c r="ER27" s="168" t="s">
        <v>525</v>
      </c>
      <c r="ES27" s="161">
        <v>6</v>
      </c>
      <c r="ET27" s="168" t="s">
        <v>217</v>
      </c>
      <c r="EU27" s="165">
        <v>141</v>
      </c>
      <c r="EV27" s="165">
        <v>74</v>
      </c>
      <c r="EW27" s="166">
        <v>0.52500000000000002</v>
      </c>
      <c r="EX27" s="168" t="s">
        <v>525</v>
      </c>
      <c r="EY27" s="161">
        <v>23</v>
      </c>
      <c r="EZ27" s="168" t="s">
        <v>217</v>
      </c>
      <c r="FA27" s="165">
        <v>7</v>
      </c>
      <c r="FB27" s="165">
        <v>3</v>
      </c>
      <c r="FC27" s="166">
        <v>0.42857142857142855</v>
      </c>
      <c r="FD27" s="168" t="s">
        <v>523</v>
      </c>
      <c r="FE27" s="161">
        <v>5</v>
      </c>
      <c r="FF27" s="168" t="s">
        <v>217</v>
      </c>
      <c r="FG27" s="165">
        <v>2</v>
      </c>
      <c r="FH27" s="165">
        <v>0</v>
      </c>
      <c r="FI27" s="166">
        <v>0</v>
      </c>
      <c r="FJ27" s="168" t="s">
        <v>523</v>
      </c>
      <c r="FK27" s="161">
        <v>2</v>
      </c>
      <c r="FL27" s="168" t="s">
        <v>217</v>
      </c>
      <c r="FM27" s="165">
        <v>0</v>
      </c>
      <c r="FN27" s="165">
        <v>0</v>
      </c>
      <c r="FO27" s="167" t="e">
        <v>#DIV/0!</v>
      </c>
      <c r="FP27" s="168" t="s">
        <v>378</v>
      </c>
      <c r="FQ27" s="161">
        <v>0</v>
      </c>
      <c r="FR27" s="168" t="s">
        <v>378</v>
      </c>
      <c r="FS27" s="165">
        <v>0</v>
      </c>
      <c r="FT27" s="165">
        <v>0</v>
      </c>
      <c r="FU27" s="166" t="e">
        <v>#DIV/0!</v>
      </c>
      <c r="FV27" s="168" t="s">
        <v>378</v>
      </c>
      <c r="FW27" s="161">
        <v>0</v>
      </c>
      <c r="FX27" s="168" t="s">
        <v>378</v>
      </c>
      <c r="FY27" s="165">
        <v>17</v>
      </c>
      <c r="FZ27" s="165">
        <v>12</v>
      </c>
      <c r="GA27" s="166">
        <v>0.70579999999999998</v>
      </c>
      <c r="GB27" s="168" t="s">
        <v>524</v>
      </c>
      <c r="GC27" s="161">
        <v>0</v>
      </c>
      <c r="GD27" s="168" t="s">
        <v>378</v>
      </c>
      <c r="GE27" s="165">
        <v>71</v>
      </c>
      <c r="GF27" s="165">
        <v>1</v>
      </c>
      <c r="GG27" s="166">
        <v>1.4084507042253521E-2</v>
      </c>
      <c r="GH27" s="168" t="s">
        <v>524</v>
      </c>
      <c r="GI27" s="161">
        <v>66</v>
      </c>
      <c r="GJ27" s="168" t="s">
        <v>217</v>
      </c>
      <c r="GK27" s="83" t="s">
        <v>1215</v>
      </c>
      <c r="GL27" s="168" t="s">
        <v>378</v>
      </c>
      <c r="GM27" s="168" t="s">
        <v>295</v>
      </c>
      <c r="GN27" s="169" t="s">
        <v>378</v>
      </c>
      <c r="GO27" s="169" t="s">
        <v>379</v>
      </c>
      <c r="GP27" s="168" t="s">
        <v>192</v>
      </c>
      <c r="GQ27" s="168" t="s">
        <v>295</v>
      </c>
      <c r="GR27" s="170" t="s">
        <v>181</v>
      </c>
      <c r="GS27" s="170" t="s">
        <v>378</v>
      </c>
      <c r="GT27" s="170" t="s">
        <v>181</v>
      </c>
      <c r="GU27" s="170" t="s">
        <v>181</v>
      </c>
      <c r="GV27" s="168" t="s">
        <v>378</v>
      </c>
      <c r="GW27" s="170" t="s">
        <v>181</v>
      </c>
      <c r="GX27" s="170" t="s">
        <v>181</v>
      </c>
      <c r="GY27" s="170" t="s">
        <v>181</v>
      </c>
      <c r="GZ27" s="170" t="s">
        <v>378</v>
      </c>
      <c r="HA27" s="170" t="s">
        <v>378</v>
      </c>
      <c r="HB27" s="170" t="s">
        <v>378</v>
      </c>
      <c r="HC27" s="171" t="s">
        <v>378</v>
      </c>
      <c r="HD27" s="172" t="s">
        <v>378</v>
      </c>
      <c r="HE27" s="172" t="s">
        <v>378</v>
      </c>
      <c r="HF27" s="171" t="s">
        <v>378</v>
      </c>
      <c r="HG27" s="172" t="s">
        <v>378</v>
      </c>
      <c r="HH27" s="172" t="s">
        <v>378</v>
      </c>
      <c r="HI27" s="172" t="s">
        <v>378</v>
      </c>
      <c r="HJ27" s="173" t="s">
        <v>378</v>
      </c>
      <c r="HK27" s="172" t="s">
        <v>181</v>
      </c>
      <c r="HL27" s="173" t="s">
        <v>220</v>
      </c>
      <c r="HM27" s="174" t="s">
        <v>181</v>
      </c>
      <c r="HN27" s="172"/>
      <c r="HO27" s="172"/>
      <c r="HP27" s="175"/>
      <c r="HQ27" s="176" t="s">
        <v>181</v>
      </c>
      <c r="HR27" s="175" t="s">
        <v>248</v>
      </c>
      <c r="HT27" s="130" t="s">
        <v>521</v>
      </c>
      <c r="HU27" s="87" t="s">
        <v>190</v>
      </c>
      <c r="HV27" s="87" t="s">
        <v>190</v>
      </c>
      <c r="HW27" s="87" t="s">
        <v>190</v>
      </c>
      <c r="HX27" s="87" t="s">
        <v>190</v>
      </c>
      <c r="HY27" s="87" t="s">
        <v>190</v>
      </c>
      <c r="HZ27" s="87" t="s">
        <v>190</v>
      </c>
      <c r="IA27" s="87" t="s">
        <v>190</v>
      </c>
      <c r="IB27" s="87" t="s">
        <v>190</v>
      </c>
      <c r="IC27" s="87" t="s">
        <v>190</v>
      </c>
      <c r="ID27" s="87" t="s">
        <v>190</v>
      </c>
    </row>
    <row r="28" spans="1:238" s="179" customFormat="1" ht="34.950000000000003" customHeight="1" x14ac:dyDescent="0.2">
      <c r="A28" s="350" t="s">
        <v>564</v>
      </c>
      <c r="B28" s="351"/>
      <c r="C28" s="352"/>
      <c r="D28" s="180">
        <f>COUNTIF(D8:D27,"○")</f>
        <v>20</v>
      </c>
      <c r="E28" s="181">
        <f>COUNTIF(E8:E27,"○")</f>
        <v>0</v>
      </c>
      <c r="F28" s="181"/>
      <c r="G28" s="181">
        <f>COUNTIF(G8:G27,"○")</f>
        <v>18</v>
      </c>
      <c r="H28" s="181">
        <f>COUNTIF(H8:H27,"○")</f>
        <v>2</v>
      </c>
      <c r="I28" s="181"/>
      <c r="J28" s="181">
        <f>COUNTIF(J8:J27,"○")</f>
        <v>18</v>
      </c>
      <c r="K28" s="181">
        <f>COUNTIF(K8:K27,"○")</f>
        <v>1</v>
      </c>
      <c r="L28" s="181"/>
      <c r="M28" s="181">
        <f>COUNTIF(M8:M27,"○")</f>
        <v>17</v>
      </c>
      <c r="N28" s="181">
        <f>COUNTIF(N8:N27,"○")</f>
        <v>2</v>
      </c>
      <c r="O28" s="181"/>
      <c r="P28" s="181">
        <f>COUNTIF(P8:P27,"○")</f>
        <v>18</v>
      </c>
      <c r="Q28" s="181">
        <f>COUNTIF(Q8:Q27,"○")</f>
        <v>2</v>
      </c>
      <c r="R28" s="181"/>
      <c r="S28" s="181">
        <f>COUNTIF(S8:S27,"○")</f>
        <v>16</v>
      </c>
      <c r="T28" s="181">
        <f>COUNTIF(T8:T27,"○")</f>
        <v>2</v>
      </c>
      <c r="U28" s="181"/>
      <c r="V28" s="181">
        <f>COUNTIF(V8:V27,"○")</f>
        <v>20</v>
      </c>
      <c r="W28" s="181">
        <f>COUNTIF(W8:W27,"○")</f>
        <v>0</v>
      </c>
      <c r="X28" s="181"/>
      <c r="Y28" s="181">
        <f>COUNTIF(Y8:Y27,"○")</f>
        <v>20</v>
      </c>
      <c r="Z28" s="181">
        <f>COUNTIF(Z8:Z27,"○")</f>
        <v>0</v>
      </c>
      <c r="AA28" s="181"/>
      <c r="AB28" s="181">
        <f>COUNTIF(AB8:AB27,"○")</f>
        <v>17</v>
      </c>
      <c r="AC28" s="181">
        <f>COUNTIF(AC8:AC27,"○")</f>
        <v>0</v>
      </c>
      <c r="AD28" s="181"/>
      <c r="AE28" s="181">
        <f>COUNTIF(AE8:AE27,"○")</f>
        <v>7</v>
      </c>
      <c r="AF28" s="181">
        <f>COUNTIF(AF8:AF27,"○")</f>
        <v>13</v>
      </c>
      <c r="AG28" s="181"/>
      <c r="AH28" s="181">
        <f>COUNTIF(AH8:AH27,"○")</f>
        <v>19</v>
      </c>
      <c r="AI28" s="181">
        <f>COUNTIF(AI8:AI27,"○")</f>
        <v>1</v>
      </c>
      <c r="AJ28" s="181"/>
      <c r="AK28" s="181">
        <f>COUNTIF(AK8:AK27,"○")</f>
        <v>20</v>
      </c>
      <c r="AL28" s="181">
        <f>COUNTIF(AL8:AL27,"○")</f>
        <v>0</v>
      </c>
      <c r="AM28" s="181"/>
      <c r="AN28" s="181">
        <f>COUNTIF(AN8:AN27,"○")</f>
        <v>13</v>
      </c>
      <c r="AO28" s="181">
        <f>COUNTIF(AO8:AO27,"○")</f>
        <v>0</v>
      </c>
      <c r="AP28" s="181"/>
      <c r="AQ28" s="181">
        <f>COUNTIF(AQ8:AQ27,"○")</f>
        <v>15</v>
      </c>
      <c r="AR28" s="181">
        <f>COUNTIF(AR8:AR27,"○")</f>
        <v>0</v>
      </c>
      <c r="AS28" s="181"/>
      <c r="AT28" s="181">
        <f>COUNTIF(AT8:AT27,"○")</f>
        <v>20</v>
      </c>
      <c r="AU28" s="181">
        <f>COUNTIF(AU8:AU27,"○")</f>
        <v>0</v>
      </c>
      <c r="AV28" s="181"/>
      <c r="AW28" s="181">
        <f>COUNTIF(AW8:AW27,"○")</f>
        <v>20</v>
      </c>
      <c r="AX28" s="181">
        <f>COUNTIF(AX8:AX27,"○")</f>
        <v>0</v>
      </c>
      <c r="AY28" s="181"/>
      <c r="AZ28" s="181">
        <f>COUNTIF(AZ8:AZ27,"○")</f>
        <v>18</v>
      </c>
      <c r="BA28" s="181">
        <f>COUNTIF(BA8:BA27,"○")</f>
        <v>1</v>
      </c>
      <c r="BB28" s="181"/>
      <c r="BC28" s="182">
        <f>SUM(BC8:BC27)</f>
        <v>280</v>
      </c>
      <c r="BD28" s="183">
        <f>SUM(BD8:BD27)</f>
        <v>257</v>
      </c>
      <c r="BE28" s="184">
        <f>BD28/BC28</f>
        <v>0.91785714285714282</v>
      </c>
      <c r="BF28" s="181"/>
      <c r="BG28" s="181">
        <f>SUM(BG8:BG27)</f>
        <v>11</v>
      </c>
      <c r="BH28" s="183"/>
      <c r="BI28" s="183">
        <f>SUM(BI8:BI27)</f>
        <v>694</v>
      </c>
      <c r="BJ28" s="183">
        <f>SUM(BJ8:BJ27)</f>
        <v>452</v>
      </c>
      <c r="BK28" s="184">
        <f>BJ28/BI28</f>
        <v>0.65129682997118155</v>
      </c>
      <c r="BL28" s="181"/>
      <c r="BM28" s="181">
        <f>SUM(BM8:BM27)</f>
        <v>27</v>
      </c>
      <c r="BN28" s="183"/>
      <c r="BO28" s="183">
        <f>SUM(BO8:BO27)</f>
        <v>177</v>
      </c>
      <c r="BP28" s="183">
        <f>SUM(BP8:BP27)</f>
        <v>168</v>
      </c>
      <c r="BQ28" s="184">
        <f>BP28/BO28</f>
        <v>0.94915254237288138</v>
      </c>
      <c r="BR28" s="181"/>
      <c r="BS28" s="181">
        <f>SUM(BS8:BS27)</f>
        <v>3</v>
      </c>
      <c r="BT28" s="183"/>
      <c r="BU28" s="183">
        <f>SUM(BU8:BU27)</f>
        <v>3</v>
      </c>
      <c r="BV28" s="183">
        <f>SUM(BV8:BV27)</f>
        <v>1</v>
      </c>
      <c r="BW28" s="184">
        <f>BV28/BU28</f>
        <v>0.33333333333333331</v>
      </c>
      <c r="BX28" s="181"/>
      <c r="BY28" s="181">
        <f>SUM(BY8:BY27)</f>
        <v>1</v>
      </c>
      <c r="BZ28" s="183"/>
      <c r="CA28" s="183">
        <f>SUM(CA8:CA27)</f>
        <v>14</v>
      </c>
      <c r="CB28" s="183">
        <f>SUM(CB8:CB27)</f>
        <v>13</v>
      </c>
      <c r="CC28" s="184">
        <f>CB28/CA28</f>
        <v>0.9285714285714286</v>
      </c>
      <c r="CD28" s="181"/>
      <c r="CE28" s="181">
        <f>SUM(CE8:CE27)</f>
        <v>0</v>
      </c>
      <c r="CF28" s="183"/>
      <c r="CG28" s="183">
        <f>SUM(CG8:CG27)</f>
        <v>39</v>
      </c>
      <c r="CH28" s="183">
        <f>SUM(CH8:CH27)</f>
        <v>36</v>
      </c>
      <c r="CI28" s="184">
        <f>CH28/CG28</f>
        <v>0.92307692307692313</v>
      </c>
      <c r="CJ28" s="181"/>
      <c r="CK28" s="181">
        <f>SUM(CK8:CK27)</f>
        <v>1</v>
      </c>
      <c r="CL28" s="183"/>
      <c r="CM28" s="183">
        <f>SUM(CM8:CM27)</f>
        <v>20</v>
      </c>
      <c r="CN28" s="183">
        <f>SUM(CN8:CN27)</f>
        <v>15</v>
      </c>
      <c r="CO28" s="184">
        <f>CN28/CM28</f>
        <v>0.75</v>
      </c>
      <c r="CP28" s="181"/>
      <c r="CQ28" s="181">
        <f>SUM(CQ8:CQ27)</f>
        <v>1</v>
      </c>
      <c r="CR28" s="183"/>
      <c r="CS28" s="183">
        <f>SUM(CS8:CS27)</f>
        <v>60</v>
      </c>
      <c r="CT28" s="183">
        <f>SUM(CT8:CT27)</f>
        <v>51</v>
      </c>
      <c r="CU28" s="184">
        <f>CT28/CS28</f>
        <v>0.85</v>
      </c>
      <c r="CV28" s="181"/>
      <c r="CW28" s="181">
        <f>SUM(CW8:CW27)</f>
        <v>9</v>
      </c>
      <c r="CX28" s="183"/>
      <c r="CY28" s="183">
        <f>SUM(CY8:CY27)</f>
        <v>21</v>
      </c>
      <c r="CZ28" s="183">
        <f>SUM(CZ8:CZ27)</f>
        <v>19</v>
      </c>
      <c r="DA28" s="184">
        <f>CZ28/CY28</f>
        <v>0.90476190476190477</v>
      </c>
      <c r="DB28" s="181"/>
      <c r="DC28" s="181">
        <f>SUM(DC8:DC27)</f>
        <v>2</v>
      </c>
      <c r="DD28" s="183"/>
      <c r="DE28" s="183">
        <f>SUM(DE8:DE27)</f>
        <v>16</v>
      </c>
      <c r="DF28" s="183">
        <f>SUM(DF8:DF27)</f>
        <v>14</v>
      </c>
      <c r="DG28" s="184">
        <f>DF28/DE28</f>
        <v>0.875</v>
      </c>
      <c r="DH28" s="181"/>
      <c r="DI28" s="181">
        <f>SUM(DI8:DI27)</f>
        <v>3</v>
      </c>
      <c r="DJ28" s="183"/>
      <c r="DK28" s="183">
        <f>SUM(DK8:DK27)</f>
        <v>231</v>
      </c>
      <c r="DL28" s="183">
        <f>SUM(DL8:DL27)</f>
        <v>119</v>
      </c>
      <c r="DM28" s="184">
        <f>DL28/DK28</f>
        <v>0.51515151515151514</v>
      </c>
      <c r="DN28" s="181"/>
      <c r="DO28" s="181">
        <f>SUM(DO8:DO27)</f>
        <v>16</v>
      </c>
      <c r="DP28" s="183"/>
      <c r="DQ28" s="183">
        <f>SUM(DQ8:DQ27)</f>
        <v>2612</v>
      </c>
      <c r="DR28" s="183">
        <f>SUM(DR8:DR27)</f>
        <v>1837</v>
      </c>
      <c r="DS28" s="184">
        <f>DR28/DQ28</f>
        <v>0.70329249617151612</v>
      </c>
      <c r="DT28" s="181"/>
      <c r="DU28" s="181">
        <f>SUM(DU8:DU27)</f>
        <v>0</v>
      </c>
      <c r="DV28" s="183"/>
      <c r="DW28" s="183">
        <f>SUM(DW8:DW27)</f>
        <v>413</v>
      </c>
      <c r="DX28" s="183">
        <f>SUM(DX8:DX27)</f>
        <v>362</v>
      </c>
      <c r="DY28" s="184">
        <f>DX28/DW28</f>
        <v>0.87651331719128334</v>
      </c>
      <c r="DZ28" s="181"/>
      <c r="EA28" s="181">
        <f>SUM(EA8:EA27)</f>
        <v>1</v>
      </c>
      <c r="EB28" s="183"/>
      <c r="EC28" s="183">
        <f>SUM(EC8:EC27)</f>
        <v>166</v>
      </c>
      <c r="ED28" s="183">
        <f>SUM(ED8:ED27)</f>
        <v>49</v>
      </c>
      <c r="EE28" s="184">
        <f>ED28/EC28</f>
        <v>0.29518072289156627</v>
      </c>
      <c r="EF28" s="181"/>
      <c r="EG28" s="181">
        <f>SUM(EG8:EG27)</f>
        <v>46</v>
      </c>
      <c r="EH28" s="183"/>
      <c r="EI28" s="183">
        <f>SUM(EI8:EI27)</f>
        <v>268</v>
      </c>
      <c r="EJ28" s="183">
        <f>SUM(EJ8:EJ27)</f>
        <v>63</v>
      </c>
      <c r="EK28" s="184">
        <f>EJ28/EI28</f>
        <v>0.23507462686567165</v>
      </c>
      <c r="EL28" s="181"/>
      <c r="EM28" s="181">
        <f>SUM(EM8:EM27)</f>
        <v>206</v>
      </c>
      <c r="EN28" s="183"/>
      <c r="EO28" s="183">
        <f>SUM(EO8:EO27)</f>
        <v>205</v>
      </c>
      <c r="EP28" s="183">
        <f>SUM(EP8:EP27)</f>
        <v>101</v>
      </c>
      <c r="EQ28" s="184">
        <f>EP28/EO28</f>
        <v>0.49268292682926829</v>
      </c>
      <c r="ER28" s="181"/>
      <c r="ES28" s="181">
        <f>SUM(ES8:ES27)</f>
        <v>86</v>
      </c>
      <c r="ET28" s="183"/>
      <c r="EU28" s="183">
        <f>SUM(EU8:EU27)</f>
        <v>1204</v>
      </c>
      <c r="EV28" s="183">
        <f>SUM(EV8:EV27)</f>
        <v>522</v>
      </c>
      <c r="EW28" s="184">
        <f>EV28/EU28</f>
        <v>0.43355481727574752</v>
      </c>
      <c r="EX28" s="181"/>
      <c r="EY28" s="181">
        <f>SUM(EY8:EY27)</f>
        <v>610</v>
      </c>
      <c r="EZ28" s="183"/>
      <c r="FA28" s="183">
        <f>SUM(FA8:FA27)</f>
        <v>151</v>
      </c>
      <c r="FB28" s="183">
        <f>SUM(FB8:FB27)</f>
        <v>126</v>
      </c>
      <c r="FC28" s="184">
        <f>FB28/FA28</f>
        <v>0.83443708609271527</v>
      </c>
      <c r="FD28" s="181"/>
      <c r="FE28" s="181">
        <f>SUM(FE8:FE27)</f>
        <v>19</v>
      </c>
      <c r="FF28" s="183"/>
      <c r="FG28" s="183">
        <f>SUM(FG8:FG27)</f>
        <v>67</v>
      </c>
      <c r="FH28" s="183">
        <f>SUM(FH8:FH27)</f>
        <v>42</v>
      </c>
      <c r="FI28" s="184">
        <f>FH28/FG28</f>
        <v>0.62686567164179108</v>
      </c>
      <c r="FJ28" s="181"/>
      <c r="FK28" s="181">
        <f>SUM(FK8:FK27)</f>
        <v>20</v>
      </c>
      <c r="FL28" s="183"/>
      <c r="FM28" s="183">
        <f>SUM(FM8:FM27)</f>
        <v>26</v>
      </c>
      <c r="FN28" s="183">
        <f>SUM(FN8:FN27)</f>
        <v>24</v>
      </c>
      <c r="FO28" s="184">
        <f>FN28/FM28</f>
        <v>0.92307692307692313</v>
      </c>
      <c r="FP28" s="181"/>
      <c r="FQ28" s="181">
        <f>SUM(FQ8:FQ27)</f>
        <v>2</v>
      </c>
      <c r="FR28" s="183"/>
      <c r="FS28" s="183">
        <f>SUM(FS8:FS27)</f>
        <v>29</v>
      </c>
      <c r="FT28" s="183">
        <f>SUM(FT8:FT27)</f>
        <v>29</v>
      </c>
      <c r="FU28" s="184">
        <f>FT28/FS28</f>
        <v>1</v>
      </c>
      <c r="FV28" s="181"/>
      <c r="FW28" s="181">
        <f>SUM(FW8:FW27)</f>
        <v>0</v>
      </c>
      <c r="FX28" s="183"/>
      <c r="FY28" s="183">
        <f>SUM(FY8:FY27)</f>
        <v>584</v>
      </c>
      <c r="FZ28" s="183">
        <f>SUM(FZ8:FZ27)</f>
        <v>507</v>
      </c>
      <c r="GA28" s="184">
        <f>FZ28/FY28</f>
        <v>0.86815068493150682</v>
      </c>
      <c r="GB28" s="181"/>
      <c r="GC28" s="181">
        <f>SUM(GC8:GC27)</f>
        <v>60</v>
      </c>
      <c r="GD28" s="183"/>
      <c r="GE28" s="183">
        <f>SUM(GE8:GE27)</f>
        <v>1068</v>
      </c>
      <c r="GF28" s="183">
        <f>SUM(GF8:GF27)</f>
        <v>758</v>
      </c>
      <c r="GG28" s="184">
        <f>GF28/GE28</f>
        <v>0.70973782771535576</v>
      </c>
      <c r="GH28" s="181"/>
      <c r="GI28" s="181">
        <f>SUM(GI8:GI27)</f>
        <v>292</v>
      </c>
      <c r="GJ28" s="185"/>
      <c r="GK28" s="181">
        <f>COUNTIF(GK8:GK27,"設置済み")</f>
        <v>8</v>
      </c>
      <c r="GL28" s="181"/>
      <c r="GM28" s="181">
        <f>COUNTIF(GM8:GM27,"委託有")</f>
        <v>16</v>
      </c>
      <c r="GN28" s="181">
        <f>COUNTIF(GN8:GN27,"○")</f>
        <v>4</v>
      </c>
      <c r="GO28" s="181">
        <f>COUNTIF(GO8:GO27,"○")</f>
        <v>3</v>
      </c>
      <c r="GP28" s="181">
        <f>COUNTIF(GP8:GP27,"実施済み")</f>
        <v>16</v>
      </c>
      <c r="GQ28" s="181">
        <f>COUNTIF(GQ8:GQ27,"委託有")</f>
        <v>12</v>
      </c>
      <c r="GR28" s="180">
        <f>COUNTIF(GR8:GR27,"○")</f>
        <v>16</v>
      </c>
      <c r="GS28" s="181">
        <f>COUNTIF(GS8:GS27,"○")</f>
        <v>11</v>
      </c>
      <c r="GT28" s="181">
        <f>COUNTIF(GT8:GT27,"○")</f>
        <v>15</v>
      </c>
      <c r="GU28" s="181">
        <f>COUNTIF(GU8:GU27,"○")</f>
        <v>7</v>
      </c>
      <c r="GV28" s="181"/>
      <c r="GW28" s="181">
        <f t="shared" ref="GW28:HC28" si="0">COUNTIF(GW8:GW27,"○")</f>
        <v>16</v>
      </c>
      <c r="GX28" s="181">
        <f t="shared" si="0"/>
        <v>8</v>
      </c>
      <c r="GY28" s="181">
        <f t="shared" si="0"/>
        <v>13</v>
      </c>
      <c r="GZ28" s="181">
        <f t="shared" si="0"/>
        <v>5</v>
      </c>
      <c r="HA28" s="181">
        <f t="shared" si="0"/>
        <v>8</v>
      </c>
      <c r="HB28" s="186">
        <f t="shared" si="0"/>
        <v>7</v>
      </c>
      <c r="HC28" s="181">
        <f t="shared" si="0"/>
        <v>3</v>
      </c>
      <c r="HD28" s="187"/>
      <c r="HE28" s="187"/>
      <c r="HF28" s="181">
        <f t="shared" ref="HF28" si="1">COUNTIF(HF8:HF27,"○")</f>
        <v>3</v>
      </c>
      <c r="HG28" s="181"/>
      <c r="HH28" s="181"/>
      <c r="HI28" s="181">
        <f t="shared" ref="HI28" si="2">COUNTIF(HI8:HI27,"○")</f>
        <v>4</v>
      </c>
      <c r="HJ28" s="188"/>
      <c r="HK28" s="181">
        <f t="shared" ref="HK28" si="3">COUNTIF(HK8:HK27,"○")</f>
        <v>9</v>
      </c>
      <c r="HL28" s="188"/>
      <c r="HM28" s="189">
        <f>COUNTIF(HM8:HM27,"○")</f>
        <v>20</v>
      </c>
      <c r="HN28" s="186">
        <f>COUNTIF(HN8:HN27,"○")</f>
        <v>0</v>
      </c>
      <c r="HO28" s="181"/>
      <c r="HP28" s="181">
        <f>COUNTIF(HP8:HP27,"○")</f>
        <v>1</v>
      </c>
      <c r="HQ28" s="181">
        <f>COUNTIF(HQ8:HQ27,"○")</f>
        <v>19</v>
      </c>
      <c r="HR28" s="190"/>
      <c r="HT28" s="158">
        <f t="shared" ref="HT28" si="4">C28</f>
        <v>0</v>
      </c>
    </row>
    <row r="29" spans="1:238" s="69" customFormat="1" ht="32.4" customHeight="1" thickBot="1" x14ac:dyDescent="0.25">
      <c r="A29" s="353"/>
      <c r="B29" s="354"/>
      <c r="C29" s="355"/>
      <c r="D29" s="356">
        <f>D28/(D28+E28)</f>
        <v>1</v>
      </c>
      <c r="E29" s="349"/>
      <c r="F29" s="349"/>
      <c r="G29" s="349">
        <f>G28/(G28+H28)</f>
        <v>0.9</v>
      </c>
      <c r="H29" s="349"/>
      <c r="I29" s="349"/>
      <c r="J29" s="349">
        <f>J28/(J28+K28)</f>
        <v>0.94736842105263153</v>
      </c>
      <c r="K29" s="349"/>
      <c r="L29" s="349"/>
      <c r="M29" s="349">
        <f>M28/(M28+N28)</f>
        <v>0.89473684210526316</v>
      </c>
      <c r="N29" s="349"/>
      <c r="O29" s="349"/>
      <c r="P29" s="349">
        <f>P28/(P28+Q28)</f>
        <v>0.9</v>
      </c>
      <c r="Q29" s="349"/>
      <c r="R29" s="349"/>
      <c r="S29" s="349">
        <f>S28/(S28+T28)</f>
        <v>0.88888888888888884</v>
      </c>
      <c r="T29" s="349"/>
      <c r="U29" s="349"/>
      <c r="V29" s="349">
        <f>V28/(V28+W28)</f>
        <v>1</v>
      </c>
      <c r="W29" s="349"/>
      <c r="X29" s="349"/>
      <c r="Y29" s="349">
        <f>Y28/(Y28+Z28)</f>
        <v>1</v>
      </c>
      <c r="Z29" s="349"/>
      <c r="AA29" s="349"/>
      <c r="AB29" s="349">
        <f>AB28/(AB28+AC28)</f>
        <v>1</v>
      </c>
      <c r="AC29" s="349"/>
      <c r="AD29" s="349"/>
      <c r="AE29" s="349">
        <f>AE28/(AE28+AF28)</f>
        <v>0.35</v>
      </c>
      <c r="AF29" s="349"/>
      <c r="AG29" s="349"/>
      <c r="AH29" s="349">
        <f>AH28/(AH28+AI28)</f>
        <v>0.95</v>
      </c>
      <c r="AI29" s="349"/>
      <c r="AJ29" s="349"/>
      <c r="AK29" s="349">
        <f>AK28/(AK28+AL28)</f>
        <v>1</v>
      </c>
      <c r="AL29" s="349"/>
      <c r="AM29" s="349"/>
      <c r="AN29" s="349">
        <f>AN28/(AN28+AO28)</f>
        <v>1</v>
      </c>
      <c r="AO29" s="349"/>
      <c r="AP29" s="349"/>
      <c r="AQ29" s="349">
        <f>AQ28/(AQ28+AR28)</f>
        <v>1</v>
      </c>
      <c r="AR29" s="349"/>
      <c r="AS29" s="349"/>
      <c r="AT29" s="349">
        <f>AT28/(AT28+AU28)</f>
        <v>1</v>
      </c>
      <c r="AU29" s="349"/>
      <c r="AV29" s="349"/>
      <c r="AW29" s="349">
        <f>AW28/(AW28+AX28)</f>
        <v>1</v>
      </c>
      <c r="AX29" s="349"/>
      <c r="AY29" s="349"/>
      <c r="AZ29" s="349">
        <f>AZ28/(AZ28+BA28)</f>
        <v>0.94736842105263153</v>
      </c>
      <c r="BA29" s="349"/>
      <c r="BB29" s="349"/>
      <c r="BC29" s="191"/>
      <c r="BD29" s="191"/>
      <c r="BE29" s="192"/>
      <c r="BF29" s="191"/>
      <c r="BG29" s="191"/>
      <c r="BH29" s="191"/>
      <c r="BI29" s="191"/>
      <c r="BJ29" s="191"/>
      <c r="BK29" s="192"/>
      <c r="BL29" s="191"/>
      <c r="BM29" s="191"/>
      <c r="BN29" s="191"/>
      <c r="BO29" s="191"/>
      <c r="BP29" s="191"/>
      <c r="BQ29" s="192"/>
      <c r="BR29" s="191"/>
      <c r="BS29" s="191"/>
      <c r="BT29" s="191"/>
      <c r="BU29" s="191"/>
      <c r="BV29" s="191"/>
      <c r="BW29" s="191"/>
      <c r="BX29" s="191"/>
      <c r="BY29" s="191"/>
      <c r="BZ29" s="191"/>
      <c r="CA29" s="191"/>
      <c r="CB29" s="191"/>
      <c r="CC29" s="192"/>
      <c r="CD29" s="191"/>
      <c r="CE29" s="191"/>
      <c r="CF29" s="191"/>
      <c r="CG29" s="191"/>
      <c r="CH29" s="191"/>
      <c r="CI29" s="193"/>
      <c r="CJ29" s="194"/>
      <c r="CK29" s="191"/>
      <c r="CL29" s="191"/>
      <c r="CM29" s="191"/>
      <c r="CN29" s="191"/>
      <c r="CO29" s="192"/>
      <c r="CP29" s="191"/>
      <c r="CQ29" s="191"/>
      <c r="CR29" s="191"/>
      <c r="CS29" s="191"/>
      <c r="CT29" s="191"/>
      <c r="CU29" s="192"/>
      <c r="CV29" s="191"/>
      <c r="CW29" s="191"/>
      <c r="CX29" s="191"/>
      <c r="CY29" s="191"/>
      <c r="CZ29" s="191"/>
      <c r="DA29" s="192"/>
      <c r="DB29" s="191"/>
      <c r="DC29" s="191"/>
      <c r="DD29" s="191"/>
      <c r="DE29" s="191"/>
      <c r="DF29" s="191"/>
      <c r="DG29" s="192"/>
      <c r="DH29" s="194"/>
      <c r="DI29" s="191"/>
      <c r="DJ29" s="191"/>
      <c r="DK29" s="191"/>
      <c r="DL29" s="191"/>
      <c r="DM29" s="192"/>
      <c r="DN29" s="191"/>
      <c r="DO29" s="191"/>
      <c r="DP29" s="191"/>
      <c r="DQ29" s="191"/>
      <c r="DR29" s="191"/>
      <c r="DS29" s="192"/>
      <c r="DT29" s="191"/>
      <c r="DU29" s="191"/>
      <c r="DV29" s="191"/>
      <c r="DW29" s="191"/>
      <c r="DX29" s="191"/>
      <c r="DY29" s="192"/>
      <c r="DZ29" s="191"/>
      <c r="EA29" s="191"/>
      <c r="EB29" s="191"/>
      <c r="EC29" s="191"/>
      <c r="ED29" s="191"/>
      <c r="EE29" s="192"/>
      <c r="EF29" s="191"/>
      <c r="EG29" s="191"/>
      <c r="EH29" s="191"/>
      <c r="EI29" s="191"/>
      <c r="EJ29" s="191"/>
      <c r="EK29" s="192"/>
      <c r="EL29" s="191"/>
      <c r="EM29" s="191"/>
      <c r="EN29" s="191"/>
      <c r="EO29" s="191"/>
      <c r="EP29" s="191"/>
      <c r="EQ29" s="192"/>
      <c r="ER29" s="191"/>
      <c r="ES29" s="191"/>
      <c r="ET29" s="191"/>
      <c r="EU29" s="191"/>
      <c r="EV29" s="191"/>
      <c r="EW29" s="192"/>
      <c r="EX29" s="191"/>
      <c r="EY29" s="191"/>
      <c r="EZ29" s="191"/>
      <c r="FA29" s="191"/>
      <c r="FB29" s="191"/>
      <c r="FC29" s="192"/>
      <c r="FD29" s="191"/>
      <c r="FE29" s="191"/>
      <c r="FF29" s="191"/>
      <c r="FG29" s="191"/>
      <c r="FH29" s="191"/>
      <c r="FI29" s="192"/>
      <c r="FJ29" s="191"/>
      <c r="FK29" s="191"/>
      <c r="FL29" s="191"/>
      <c r="FM29" s="191"/>
      <c r="FN29" s="191"/>
      <c r="FO29" s="191"/>
      <c r="FP29" s="191"/>
      <c r="FQ29" s="191"/>
      <c r="FR29" s="191"/>
      <c r="FS29" s="191"/>
      <c r="FT29" s="191"/>
      <c r="FU29" s="192"/>
      <c r="FV29" s="191"/>
      <c r="FW29" s="191"/>
      <c r="FX29" s="191"/>
      <c r="FY29" s="191"/>
      <c r="FZ29" s="191"/>
      <c r="GA29" s="192"/>
      <c r="GB29" s="191"/>
      <c r="GC29" s="191"/>
      <c r="GD29" s="191"/>
      <c r="GE29" s="191"/>
      <c r="GF29" s="191"/>
      <c r="GG29" s="192"/>
      <c r="GH29" s="191"/>
      <c r="GI29" s="191"/>
      <c r="GJ29" s="191"/>
      <c r="GK29" s="195">
        <f>GK28/20</f>
        <v>0.4</v>
      </c>
      <c r="GL29" s="196"/>
      <c r="GM29" s="195">
        <f>GM28/20</f>
        <v>0.8</v>
      </c>
      <c r="GN29" s="195">
        <f>GN28/20</f>
        <v>0.2</v>
      </c>
      <c r="GO29" s="195">
        <f>GO28/20</f>
        <v>0.15</v>
      </c>
      <c r="GP29" s="195">
        <f>GP28/20</f>
        <v>0.8</v>
      </c>
      <c r="GQ29" s="195">
        <f>GQ28/20</f>
        <v>0.6</v>
      </c>
      <c r="GR29" s="192"/>
      <c r="GS29" s="192"/>
      <c r="GT29" s="192"/>
      <c r="GU29" s="192"/>
      <c r="GV29" s="191"/>
      <c r="GW29" s="191"/>
      <c r="GX29" s="191"/>
      <c r="GY29" s="191"/>
      <c r="GZ29" s="191"/>
      <c r="HA29" s="191"/>
      <c r="HB29" s="191"/>
      <c r="HC29" s="191"/>
      <c r="HD29" s="191"/>
      <c r="HE29" s="191"/>
      <c r="HF29" s="191"/>
      <c r="HG29" s="191"/>
      <c r="HH29" s="191"/>
      <c r="HI29" s="191"/>
      <c r="HJ29" s="191"/>
      <c r="HK29" s="191"/>
      <c r="HL29" s="197"/>
      <c r="HM29" s="198">
        <f>HM28/20</f>
        <v>1</v>
      </c>
      <c r="HN29" s="195">
        <f>HN28/20</f>
        <v>0</v>
      </c>
      <c r="HO29" s="199"/>
      <c r="HP29" s="200">
        <f>HP28/20</f>
        <v>0.05</v>
      </c>
      <c r="HQ29" s="200">
        <f>HQ28/20</f>
        <v>0.95</v>
      </c>
      <c r="HR29" s="201"/>
      <c r="HT29" s="131"/>
    </row>
    <row r="30" spans="1:238" s="69" customFormat="1" ht="10.95" customHeight="1" x14ac:dyDescent="0.2">
      <c r="AV30" s="177"/>
      <c r="BE30" s="71"/>
      <c r="BK30" s="71"/>
      <c r="BQ30" s="71"/>
      <c r="CC30" s="71"/>
      <c r="CI30" s="73"/>
      <c r="CJ30" s="177"/>
      <c r="CO30" s="71"/>
      <c r="CU30" s="71"/>
      <c r="DA30" s="71"/>
      <c r="DG30" s="71"/>
      <c r="DM30" s="71"/>
      <c r="DS30" s="71"/>
      <c r="DY30" s="71"/>
      <c r="EE30" s="71"/>
      <c r="EK30" s="71"/>
      <c r="EQ30" s="71"/>
      <c r="EW30" s="71"/>
      <c r="FC30" s="71"/>
      <c r="FI30" s="71"/>
      <c r="FU30" s="71"/>
      <c r="GA30" s="71"/>
      <c r="GG30" s="71"/>
      <c r="GM30" s="75"/>
      <c r="GN30" s="75"/>
      <c r="GO30" s="75"/>
      <c r="HJ30" s="95"/>
      <c r="HL30" s="95"/>
      <c r="HT30" s="131"/>
    </row>
    <row r="31" spans="1:238" x14ac:dyDescent="0.2">
      <c r="CJ31" s="178"/>
    </row>
  </sheetData>
  <autoFilter ref="A7:HQ30"/>
  <dataConsolidate/>
  <mergeCells count="297">
    <mergeCell ref="HM1:HO1"/>
    <mergeCell ref="HM2:HO5"/>
    <mergeCell ref="HN6:HO6"/>
    <mergeCell ref="HP1:HR1"/>
    <mergeCell ref="HP2:HR5"/>
    <mergeCell ref="HQ6:HR6"/>
    <mergeCell ref="D1:BB1"/>
    <mergeCell ref="DJ4:DJ7"/>
    <mergeCell ref="EF4:EF7"/>
    <mergeCell ref="FE4:FE7"/>
    <mergeCell ref="FP4:FP7"/>
    <mergeCell ref="FR4:FR7"/>
    <mergeCell ref="BC1:GJ1"/>
    <mergeCell ref="BG4:BG7"/>
    <mergeCell ref="BC2:BH3"/>
    <mergeCell ref="BC4:BC7"/>
    <mergeCell ref="DM4:DM7"/>
    <mergeCell ref="BD4:BD7"/>
    <mergeCell ref="FL4:FL7"/>
    <mergeCell ref="CL4:CL7"/>
    <mergeCell ref="CR4:CR7"/>
    <mergeCell ref="CX4:CX7"/>
    <mergeCell ref="DD4:DD7"/>
    <mergeCell ref="CI4:CI7"/>
    <mergeCell ref="CS4:CS7"/>
    <mergeCell ref="CT4:CT7"/>
    <mergeCell ref="CO4:CO7"/>
    <mergeCell ref="CQ4:CQ7"/>
    <mergeCell ref="CW4:CW7"/>
    <mergeCell ref="EM4:EM7"/>
    <mergeCell ref="DP4:DP7"/>
    <mergeCell ref="ED4:ED7"/>
    <mergeCell ref="EE4:EE7"/>
    <mergeCell ref="EI4:EI7"/>
    <mergeCell ref="EA4:EA7"/>
    <mergeCell ref="DY4:DY7"/>
    <mergeCell ref="DK4:DK7"/>
    <mergeCell ref="DL4:DL7"/>
    <mergeCell ref="DE4:DE7"/>
    <mergeCell ref="DF4:DF7"/>
    <mergeCell ref="EI2:EN3"/>
    <mergeCell ref="EH4:EH7"/>
    <mergeCell ref="DS4:DS7"/>
    <mergeCell ref="DV4:DV7"/>
    <mergeCell ref="DX4:DX7"/>
    <mergeCell ref="DU4:DU7"/>
    <mergeCell ref="DQ4:DQ7"/>
    <mergeCell ref="DR4:DR7"/>
    <mergeCell ref="EB4:EB7"/>
    <mergeCell ref="DZ4:DZ7"/>
    <mergeCell ref="EL4:EL7"/>
    <mergeCell ref="DW2:EB3"/>
    <mergeCell ref="EC2:EH3"/>
    <mergeCell ref="DW4:DW7"/>
    <mergeCell ref="EO2:ET3"/>
    <mergeCell ref="EU2:EZ3"/>
    <mergeCell ref="EU4:EU7"/>
    <mergeCell ref="EV4:EV7"/>
    <mergeCell ref="EX4:EX7"/>
    <mergeCell ref="EY4:EY7"/>
    <mergeCell ref="EW4:EW7"/>
    <mergeCell ref="ET4:ET7"/>
    <mergeCell ref="ER4:ER7"/>
    <mergeCell ref="ES4:ES7"/>
    <mergeCell ref="EZ4:EZ7"/>
    <mergeCell ref="EO4:EO7"/>
    <mergeCell ref="EP4:EP7"/>
    <mergeCell ref="EQ4:EQ7"/>
    <mergeCell ref="FG4:FG7"/>
    <mergeCell ref="FN4:FN7"/>
    <mergeCell ref="FO4:FO7"/>
    <mergeCell ref="FA4:FA7"/>
    <mergeCell ref="FB4:FB7"/>
    <mergeCell ref="FH4:FH7"/>
    <mergeCell ref="FC4:FC7"/>
    <mergeCell ref="FF4:FF7"/>
    <mergeCell ref="GT5:GT7"/>
    <mergeCell ref="GG4:GG7"/>
    <mergeCell ref="FS4:FS7"/>
    <mergeCell ref="FT4:FT7"/>
    <mergeCell ref="FI4:FI7"/>
    <mergeCell ref="FK4:FK7"/>
    <mergeCell ref="FM4:FM7"/>
    <mergeCell ref="FQ4:FQ7"/>
    <mergeCell ref="FU4:FU7"/>
    <mergeCell ref="GR5:GR7"/>
    <mergeCell ref="GW5:GW7"/>
    <mergeCell ref="GW2:GZ4"/>
    <mergeCell ref="GZ5:GZ7"/>
    <mergeCell ref="GY5:GY7"/>
    <mergeCell ref="GX5:GX7"/>
    <mergeCell ref="GV5:GV7"/>
    <mergeCell ref="FZ4:FZ7"/>
    <mergeCell ref="GA4:GA7"/>
    <mergeCell ref="CY2:DD3"/>
    <mergeCell ref="DC4:DC7"/>
    <mergeCell ref="DE2:DJ3"/>
    <mergeCell ref="CY4:CY7"/>
    <mergeCell ref="CZ4:CZ7"/>
    <mergeCell ref="EK4:EK7"/>
    <mergeCell ref="EG4:EG7"/>
    <mergeCell ref="EJ4:EJ7"/>
    <mergeCell ref="EN4:EN7"/>
    <mergeCell ref="DQ2:DV3"/>
    <mergeCell ref="DG4:DG7"/>
    <mergeCell ref="DI4:DI7"/>
    <mergeCell ref="DH4:DH7"/>
    <mergeCell ref="DN4:DN7"/>
    <mergeCell ref="DO4:DO7"/>
    <mergeCell ref="DK2:DP3"/>
    <mergeCell ref="A1:A7"/>
    <mergeCell ref="B1:B7"/>
    <mergeCell ref="C1:C7"/>
    <mergeCell ref="CM2:CR3"/>
    <mergeCell ref="CS2:CX3"/>
    <mergeCell ref="CU4:CU7"/>
    <mergeCell ref="CV4:CV7"/>
    <mergeCell ref="DT4:DT7"/>
    <mergeCell ref="EC4:EC7"/>
    <mergeCell ref="CN4:CN7"/>
    <mergeCell ref="CK4:CK7"/>
    <mergeCell ref="CG4:CG7"/>
    <mergeCell ref="CH4:CH7"/>
    <mergeCell ref="CM4:CM7"/>
    <mergeCell ref="CP4:CP7"/>
    <mergeCell ref="DB4:DB7"/>
    <mergeCell ref="DA4:DA7"/>
    <mergeCell ref="F4:F7"/>
    <mergeCell ref="E4:E7"/>
    <mergeCell ref="D4:D6"/>
    <mergeCell ref="U4:U7"/>
    <mergeCell ref="T4:T7"/>
    <mergeCell ref="S4:S6"/>
    <mergeCell ref="BH4:BH7"/>
    <mergeCell ref="FY2:GD3"/>
    <mergeCell ref="GF4:GF7"/>
    <mergeCell ref="GB4:GB7"/>
    <mergeCell ref="FY4:FY7"/>
    <mergeCell ref="GE4:GE7"/>
    <mergeCell ref="GC4:GC7"/>
    <mergeCell ref="GD4:GD7"/>
    <mergeCell ref="FW4:FW7"/>
    <mergeCell ref="FX4:FX7"/>
    <mergeCell ref="GE2:GJ3"/>
    <mergeCell ref="GJ4:GJ7"/>
    <mergeCell ref="GI4:GI7"/>
    <mergeCell ref="FA2:FF3"/>
    <mergeCell ref="FS2:FX3"/>
    <mergeCell ref="FM2:FR3"/>
    <mergeCell ref="FG2:FL3"/>
    <mergeCell ref="FV4:FV7"/>
    <mergeCell ref="FJ4:FJ7"/>
    <mergeCell ref="FD4:FD7"/>
    <mergeCell ref="HC1:HL1"/>
    <mergeCell ref="HC2:HE5"/>
    <mergeCell ref="HF2:HH5"/>
    <mergeCell ref="HK2:HL5"/>
    <mergeCell ref="GH4:GH7"/>
    <mergeCell ref="GK1:GO1"/>
    <mergeCell ref="GP1:HB1"/>
    <mergeCell ref="HI2:HJ5"/>
    <mergeCell ref="GM2:GM7"/>
    <mergeCell ref="GL2:GL7"/>
    <mergeCell ref="GR2:GV3"/>
    <mergeCell ref="GK2:GK7"/>
    <mergeCell ref="GP2:GP7"/>
    <mergeCell ref="GQ2:GQ7"/>
    <mergeCell ref="GS5:GS7"/>
    <mergeCell ref="GN2:GN7"/>
    <mergeCell ref="GO2:GO7"/>
    <mergeCell ref="HB2:HB7"/>
    <mergeCell ref="HA2:HA7"/>
    <mergeCell ref="GU5:GU7"/>
    <mergeCell ref="D2:F3"/>
    <mergeCell ref="G2:I3"/>
    <mergeCell ref="S2:U3"/>
    <mergeCell ref="V2:X3"/>
    <mergeCell ref="BI2:BN3"/>
    <mergeCell ref="BU2:BZ3"/>
    <mergeCell ref="BQ4:BQ7"/>
    <mergeCell ref="BP4:BP7"/>
    <mergeCell ref="BO4:BO7"/>
    <mergeCell ref="BS4:BS7"/>
    <mergeCell ref="BR4:BR7"/>
    <mergeCell ref="BN4:BN7"/>
    <mergeCell ref="BT4:BT7"/>
    <mergeCell ref="BM4:BM7"/>
    <mergeCell ref="BI4:BI7"/>
    <mergeCell ref="BJ4:BJ7"/>
    <mergeCell ref="BK4:BK7"/>
    <mergeCell ref="BL4:BL7"/>
    <mergeCell ref="BE4:BE7"/>
    <mergeCell ref="BF4:BF7"/>
    <mergeCell ref="BU4:BU7"/>
    <mergeCell ref="CG2:CL3"/>
    <mergeCell ref="CJ4:CJ7"/>
    <mergeCell ref="CA2:CF3"/>
    <mergeCell ref="CA4:CA7"/>
    <mergeCell ref="CB4:CB7"/>
    <mergeCell ref="CC4:CC7"/>
    <mergeCell ref="CE4:CE7"/>
    <mergeCell ref="CD4:CD7"/>
    <mergeCell ref="CF4:CF7"/>
    <mergeCell ref="BO2:BT3"/>
    <mergeCell ref="BZ4:BZ7"/>
    <mergeCell ref="BV4:BV7"/>
    <mergeCell ref="BW4:BW7"/>
    <mergeCell ref="BY4:BY7"/>
    <mergeCell ref="BX4:BX7"/>
    <mergeCell ref="AT4:AT6"/>
    <mergeCell ref="AU4:AU7"/>
    <mergeCell ref="AV4:AV7"/>
    <mergeCell ref="AT2:AV3"/>
    <mergeCell ref="AW2:AY3"/>
    <mergeCell ref="BA4:BA7"/>
    <mergeCell ref="AW4:AW6"/>
    <mergeCell ref="AZ4:AZ6"/>
    <mergeCell ref="AQ2:AS3"/>
    <mergeCell ref="AQ4:AQ6"/>
    <mergeCell ref="AR4:AR7"/>
    <mergeCell ref="AS4:AS7"/>
    <mergeCell ref="AX4:AX7"/>
    <mergeCell ref="AY4:AY7"/>
    <mergeCell ref="AZ2:BB3"/>
    <mergeCell ref="BB4:BB7"/>
    <mergeCell ref="AN2:AP3"/>
    <mergeCell ref="AN4:AN6"/>
    <mergeCell ref="AO4:AO7"/>
    <mergeCell ref="AP4:AP7"/>
    <mergeCell ref="AK4:AK6"/>
    <mergeCell ref="AL4:AL7"/>
    <mergeCell ref="AM4:AM7"/>
    <mergeCell ref="AK2:AM3"/>
    <mergeCell ref="AH2:AJ3"/>
    <mergeCell ref="AH4:AH6"/>
    <mergeCell ref="AI4:AI7"/>
    <mergeCell ref="AJ4:AJ7"/>
    <mergeCell ref="AE4:AE6"/>
    <mergeCell ref="AF4:AF7"/>
    <mergeCell ref="AG4:AG7"/>
    <mergeCell ref="AE2:AG3"/>
    <mergeCell ref="AD4:AD7"/>
    <mergeCell ref="AC4:AC7"/>
    <mergeCell ref="AB4:AB6"/>
    <mergeCell ref="AB2:AD3"/>
    <mergeCell ref="AA4:AA7"/>
    <mergeCell ref="Z4:Z7"/>
    <mergeCell ref="Y4:Y6"/>
    <mergeCell ref="Y2:AA3"/>
    <mergeCell ref="X4:X7"/>
    <mergeCell ref="W4:W7"/>
    <mergeCell ref="V4:V6"/>
    <mergeCell ref="L4:L7"/>
    <mergeCell ref="K4:K7"/>
    <mergeCell ref="J4:J6"/>
    <mergeCell ref="J2:L3"/>
    <mergeCell ref="G4:G6"/>
    <mergeCell ref="H4:H7"/>
    <mergeCell ref="I4:I7"/>
    <mergeCell ref="P2:R3"/>
    <mergeCell ref="P4:P6"/>
    <mergeCell ref="Q4:Q7"/>
    <mergeCell ref="R4:R7"/>
    <mergeCell ref="M2:O3"/>
    <mergeCell ref="M4:M6"/>
    <mergeCell ref="N4:N7"/>
    <mergeCell ref="O4:O7"/>
    <mergeCell ref="ID4:ID5"/>
    <mergeCell ref="HU2:HY2"/>
    <mergeCell ref="HZ2:ID2"/>
    <mergeCell ref="HU4:HU5"/>
    <mergeCell ref="HV4:HV5"/>
    <mergeCell ref="HW4:HW5"/>
    <mergeCell ref="HX4:HX5"/>
    <mergeCell ref="HY4:HY5"/>
    <mergeCell ref="HZ4:HZ5"/>
    <mergeCell ref="IA4:IA5"/>
    <mergeCell ref="IB4:IB5"/>
    <mergeCell ref="IC4:IC5"/>
    <mergeCell ref="A28:C29"/>
    <mergeCell ref="D29:F29"/>
    <mergeCell ref="G29:I29"/>
    <mergeCell ref="J29:L29"/>
    <mergeCell ref="M29:O29"/>
    <mergeCell ref="P29:R29"/>
    <mergeCell ref="S29:U29"/>
    <mergeCell ref="V29:X29"/>
    <mergeCell ref="Y29:AA29"/>
    <mergeCell ref="AB29:AD29"/>
    <mergeCell ref="AE29:AG29"/>
    <mergeCell ref="AH29:AJ29"/>
    <mergeCell ref="AK29:AM29"/>
    <mergeCell ref="AN29:AP29"/>
    <mergeCell ref="AQ29:AS29"/>
    <mergeCell ref="AT29:AV29"/>
    <mergeCell ref="AW29:AY29"/>
    <mergeCell ref="AZ29:BB29"/>
  </mergeCells>
  <phoneticPr fontId="5"/>
  <pageMargins left="0.23622047244094491" right="0.23622047244094491" top="0.74803149606299213" bottom="0.74803149606299213" header="0.31496062992125984" footer="0.31496062992125984"/>
  <pageSetup paperSize="9" scale="36" orientation="portrait" r:id="rId1"/>
  <colBreaks count="18" manualBreakCount="18">
    <brk id="12" max="28" man="1"/>
    <brk id="21" max="28" man="1"/>
    <brk id="30" max="28" man="1"/>
    <brk id="39" max="28" man="1"/>
    <brk id="48" max="28" man="1"/>
    <brk id="54" max="28" man="1"/>
    <brk id="66" max="28" man="1"/>
    <brk id="78" max="28" man="1"/>
    <brk id="90" max="28" man="1"/>
    <brk id="102" max="28" man="1"/>
    <brk id="114" max="28" man="1"/>
    <brk id="126" max="28" man="1"/>
    <brk id="138" max="1048575" man="1"/>
    <brk id="150" max="28" man="1"/>
    <brk id="162" max="28" man="1"/>
    <brk id="192" max="28" man="1"/>
    <brk id="210" max="1048575" man="1"/>
    <brk id="220" max="2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DB36" sqref="DB34:DQ37"/>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270</v>
      </c>
      <c r="E11" s="483"/>
      <c r="F11" s="483"/>
      <c r="G11" s="483"/>
      <c r="H11" s="483"/>
      <c r="I11" s="483"/>
      <c r="J11" s="483"/>
      <c r="K11" s="483"/>
      <c r="L11" s="483"/>
      <c r="M11" s="483"/>
      <c r="N11" s="481" t="str">
        <f>VLOOKUP(D11,調査票①!A1:HN31,2,FALSE)</f>
        <v>新潟県</v>
      </c>
      <c r="O11" s="481"/>
      <c r="P11" s="481"/>
      <c r="Q11" s="481"/>
      <c r="R11" s="481"/>
      <c r="S11" s="481"/>
      <c r="T11" s="481"/>
      <c r="U11" s="481"/>
      <c r="V11" s="481"/>
      <c r="W11" s="481"/>
      <c r="X11" s="481"/>
      <c r="Y11" s="481"/>
      <c r="Z11" s="481"/>
      <c r="AA11" s="481" t="str">
        <f>VLOOKUP(D11,調査票①!A1:HN31,3,FALSE)</f>
        <v>新潟市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設置予定</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平成29年度</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委託予定</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v>
      </c>
      <c r="DC38" s="560"/>
      <c r="DD38" s="560"/>
      <c r="DE38" s="561"/>
      <c r="DF38" s="557" t="str">
        <f>VLOOKUP($D$11,調査票①!$A$1:$HN$31,201,FALSE)</f>
        <v>○</v>
      </c>
      <c r="DG38" s="560"/>
      <c r="DH38" s="560"/>
      <c r="DI38" s="561"/>
      <c r="DJ38" s="557" t="str">
        <f>VLOOKUP($D$11,調査票①!$A$1:$HN$31,202,FALSE)</f>
        <v>○</v>
      </c>
      <c r="DK38" s="560"/>
      <c r="DL38" s="560"/>
      <c r="DM38" s="561"/>
      <c r="DN38" s="557" t="str">
        <f>VLOOKUP($D$11,調査票①!$A$1:$HN$31,203,FALSE)</f>
        <v>○</v>
      </c>
      <c r="DO38" s="560"/>
      <c r="DP38" s="560"/>
      <c r="DQ38" s="561"/>
      <c r="DR38" s="557" t="str">
        <f>VLOOKUP($D$11,調査票①!$A$1:$HN$31,205,FALSE)</f>
        <v>○</v>
      </c>
      <c r="DS38" s="560"/>
      <c r="DT38" s="560"/>
      <c r="DU38" s="561"/>
      <c r="DV38" s="557" t="str">
        <f>VLOOKUP($D$11,調査票①!$A$1:$HN$31,206,FALSE)</f>
        <v>○</v>
      </c>
      <c r="DW38" s="560"/>
      <c r="DX38" s="560"/>
      <c r="DY38" s="561"/>
      <c r="DZ38" s="557" t="str">
        <f>VLOOKUP($D$11,調査票①!$A$1:$HN$31,207,FALSE)</f>
        <v>○</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853" t="str">
        <f>VLOOKUP($D$11,調査票①!$A$1:$HN$31,33,FALSE)</f>
        <v>直営の方が有用性がある。</v>
      </c>
      <c r="S39" s="853"/>
      <c r="T39" s="853"/>
      <c r="U39" s="853"/>
      <c r="V39" s="853"/>
      <c r="W39" s="853"/>
      <c r="X39" s="853"/>
      <c r="Y39" s="853"/>
      <c r="Z39" s="853"/>
      <c r="AA39" s="853"/>
      <c r="AB39" s="853"/>
      <c r="AC39" s="853"/>
      <c r="AD39" s="853"/>
      <c r="AE39" s="853"/>
      <c r="AF39" s="853"/>
      <c r="AG39" s="853"/>
      <c r="AH39" s="853"/>
      <c r="AI39" s="853"/>
      <c r="AJ39" s="853"/>
      <c r="AK39" s="853"/>
      <c r="AL39" s="853"/>
      <c r="AM39" s="853"/>
      <c r="AN39" s="853"/>
      <c r="AO39" s="853"/>
      <c r="AP39" s="853"/>
      <c r="AQ39" s="853"/>
      <c r="AR39" s="853"/>
      <c r="AS39" s="853"/>
      <c r="AT39" s="853"/>
      <c r="AU39" s="853"/>
      <c r="AV39" s="853"/>
      <c r="AW39" s="853"/>
      <c r="AX39" s="853"/>
      <c r="AY39" s="853"/>
      <c r="AZ39" s="853"/>
      <c r="BA39" s="853"/>
      <c r="BB39" s="853"/>
      <c r="BC39" s="853"/>
      <c r="BD39" s="853"/>
      <c r="BE39" s="853"/>
      <c r="BF39" s="853"/>
      <c r="BG39" s="853"/>
      <c r="BH39" s="853"/>
      <c r="BI39" s="853"/>
      <c r="BJ39" s="853"/>
      <c r="BK39" s="853"/>
      <c r="BL39" s="853"/>
      <c r="BM39" s="853"/>
      <c r="BN39" s="853"/>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853"/>
      <c r="S40" s="853"/>
      <c r="T40" s="853"/>
      <c r="U40" s="853"/>
      <c r="V40" s="853"/>
      <c r="W40" s="853"/>
      <c r="X40" s="853"/>
      <c r="Y40" s="853"/>
      <c r="Z40" s="853"/>
      <c r="AA40" s="853"/>
      <c r="AB40" s="853"/>
      <c r="AC40" s="853"/>
      <c r="AD40" s="853"/>
      <c r="AE40" s="853"/>
      <c r="AF40" s="853"/>
      <c r="AG40" s="853"/>
      <c r="AH40" s="853"/>
      <c r="AI40" s="853"/>
      <c r="AJ40" s="853"/>
      <c r="AK40" s="853"/>
      <c r="AL40" s="853"/>
      <c r="AM40" s="853"/>
      <c r="AN40" s="853"/>
      <c r="AO40" s="853"/>
      <c r="AP40" s="853"/>
      <c r="AQ40" s="853"/>
      <c r="AR40" s="853"/>
      <c r="AS40" s="853"/>
      <c r="AT40" s="853"/>
      <c r="AU40" s="853"/>
      <c r="AV40" s="853"/>
      <c r="AW40" s="853"/>
      <c r="AX40" s="853"/>
      <c r="AY40" s="853"/>
      <c r="AZ40" s="853"/>
      <c r="BA40" s="853"/>
      <c r="BB40" s="853"/>
      <c r="BC40" s="853"/>
      <c r="BD40" s="853"/>
      <c r="BE40" s="853"/>
      <c r="BF40" s="853"/>
      <c r="BG40" s="853"/>
      <c r="BH40" s="853"/>
      <c r="BI40" s="853"/>
      <c r="BJ40" s="853"/>
      <c r="BK40" s="853"/>
      <c r="BL40" s="853"/>
      <c r="BM40" s="853"/>
      <c r="BN40" s="853"/>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　</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23</v>
      </c>
      <c r="M63" s="659"/>
      <c r="N63" s="659"/>
      <c r="O63" s="659">
        <f>VLOOKUP($D$11,調査票①!$A$1:$HN$31,56,FALSE)</f>
        <v>21</v>
      </c>
      <c r="P63" s="659"/>
      <c r="Q63" s="659"/>
      <c r="R63" s="660">
        <f>VLOOKUP($D$11,調査票①!$A$1:$HN$31,57,FALSE)</f>
        <v>0.91304347826086951</v>
      </c>
      <c r="S63" s="660"/>
      <c r="T63" s="660"/>
      <c r="U63" s="711" t="str">
        <f>VLOOKUP($D$11,調査票①!$A$1:$HN$31,58,FALSE)</f>
        <v>指定管理料が少額になり応募が見込めないため。</v>
      </c>
      <c r="V63" s="712"/>
      <c r="W63" s="712"/>
      <c r="X63" s="712"/>
      <c r="Y63" s="712"/>
      <c r="Z63" s="712"/>
      <c r="AA63" s="712"/>
      <c r="AB63" s="712"/>
      <c r="AC63" s="712"/>
      <c r="AD63" s="712"/>
      <c r="AE63" s="712"/>
      <c r="AF63" s="712"/>
      <c r="AG63" s="712"/>
      <c r="AH63" s="712"/>
      <c r="AI63" s="713"/>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714"/>
      <c r="V64" s="715"/>
      <c r="W64" s="715"/>
      <c r="X64" s="715"/>
      <c r="Y64" s="715"/>
      <c r="Z64" s="715"/>
      <c r="AA64" s="715"/>
      <c r="AB64" s="715"/>
      <c r="AC64" s="715"/>
      <c r="AD64" s="715"/>
      <c r="AE64" s="715"/>
      <c r="AF64" s="715"/>
      <c r="AG64" s="715"/>
      <c r="AH64" s="715"/>
      <c r="AI64" s="716"/>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v>
      </c>
      <c r="DV64" s="517"/>
      <c r="DW64" s="518"/>
      <c r="DX64" s="490" t="str">
        <f>VLOOKUP(D11,調査票①!A8:ID27,237,FALSE)</f>
        <v>○</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76</v>
      </c>
      <c r="M65" s="659"/>
      <c r="N65" s="659"/>
      <c r="O65" s="659">
        <f>VLOOKUP($D$11,調査票①!$A$1:$HN$31,62,FALSE)</f>
        <v>74</v>
      </c>
      <c r="P65" s="659"/>
      <c r="Q65" s="659"/>
      <c r="R65" s="660">
        <f>VLOOKUP($D$11,調査票①!$A$1:$HN$31,63,FALSE)</f>
        <v>0.97368421052631582</v>
      </c>
      <c r="S65" s="660"/>
      <c r="T65" s="660"/>
      <c r="U65" s="693" t="str">
        <f>VLOOKUP($D$11,調査票①!$A$1:$HN$31,64,FALSE)</f>
        <v>指定管理料が少額になり応募が見込めないため。</v>
      </c>
      <c r="V65" s="694"/>
      <c r="W65" s="694"/>
      <c r="X65" s="694"/>
      <c r="Y65" s="694"/>
      <c r="Z65" s="694"/>
      <c r="AA65" s="694"/>
      <c r="AB65" s="694"/>
      <c r="AC65" s="694"/>
      <c r="AD65" s="694"/>
      <c r="AE65" s="694"/>
      <c r="AF65" s="694"/>
      <c r="AG65" s="694"/>
      <c r="AH65" s="694"/>
      <c r="AI65" s="695"/>
      <c r="AJ65" s="667">
        <f>VLOOKUP($D$11,調査票①!$A$1:$HN$31,65,FALSE)</f>
        <v>0</v>
      </c>
      <c r="AK65" s="667"/>
      <c r="AL65" s="667"/>
      <c r="AM65" s="729" t="str">
        <f>VLOOKUP($D$11,調査票①!$A$1:$HN$31,66,FALSE)</f>
        <v>　</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8</v>
      </c>
      <c r="M67" s="659"/>
      <c r="N67" s="659"/>
      <c r="O67" s="659">
        <f>VLOOKUP($D$11,調査票①!$A$1:$HN$31,68,FALSE)</f>
        <v>8</v>
      </c>
      <c r="P67" s="659"/>
      <c r="Q67" s="659"/>
      <c r="R67" s="660">
        <f>VLOOKUP($D$11,調査票①!$A$1:$HN$31,69,FALSE)</f>
        <v>1</v>
      </c>
      <c r="S67" s="660"/>
      <c r="T67" s="660"/>
      <c r="U67" s="661" t="str">
        <f>VLOOKUP($D$11,調査票①!$A$1:$HN$31,70,FALSE)</f>
        <v>　</v>
      </c>
      <c r="V67" s="662"/>
      <c r="W67" s="662"/>
      <c r="X67" s="662"/>
      <c r="Y67" s="662"/>
      <c r="Z67" s="662"/>
      <c r="AA67" s="662"/>
      <c r="AB67" s="662"/>
      <c r="AC67" s="662"/>
      <c r="AD67" s="662"/>
      <c r="AE67" s="662"/>
      <c r="AF67" s="662"/>
      <c r="AG67" s="662"/>
      <c r="AH67" s="662"/>
      <c r="AI67" s="663"/>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664"/>
      <c r="V68" s="665"/>
      <c r="W68" s="665"/>
      <c r="X68" s="665"/>
      <c r="Y68" s="665"/>
      <c r="Z68" s="665"/>
      <c r="AA68" s="665"/>
      <c r="AB68" s="665"/>
      <c r="AC68" s="665"/>
      <c r="AD68" s="665"/>
      <c r="AE68" s="665"/>
      <c r="AF68" s="665"/>
      <c r="AG68" s="665"/>
      <c r="AH68" s="665"/>
      <c r="AI68" s="666"/>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661" t="str">
        <f>VLOOKUP($D$11,調査票①!$A$1:$HN$31,76,FALSE)</f>
        <v>　</v>
      </c>
      <c r="V69" s="662"/>
      <c r="W69" s="662"/>
      <c r="X69" s="662"/>
      <c r="Y69" s="662"/>
      <c r="Z69" s="662"/>
      <c r="AA69" s="662"/>
      <c r="AB69" s="662"/>
      <c r="AC69" s="662"/>
      <c r="AD69" s="662"/>
      <c r="AE69" s="662"/>
      <c r="AF69" s="662"/>
      <c r="AG69" s="662"/>
      <c r="AH69" s="662"/>
      <c r="AI69" s="663"/>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664"/>
      <c r="V70" s="665"/>
      <c r="W70" s="665"/>
      <c r="X70" s="665"/>
      <c r="Y70" s="665"/>
      <c r="Z70" s="665"/>
      <c r="AA70" s="665"/>
      <c r="AB70" s="665"/>
      <c r="AC70" s="665"/>
      <c r="AD70" s="665"/>
      <c r="AE70" s="665"/>
      <c r="AF70" s="665"/>
      <c r="AG70" s="665"/>
      <c r="AH70" s="665"/>
      <c r="AI70" s="666"/>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659">
        <f>VLOOKUP($D$11,調査票①!$A$1:$HN$31,79,FALSE)</f>
        <v>1</v>
      </c>
      <c r="M71" s="659"/>
      <c r="N71" s="659"/>
      <c r="O71" s="659">
        <f>VLOOKUP($D$11,調査票①!$A$1:$HN$31,80,FALSE)</f>
        <v>1</v>
      </c>
      <c r="P71" s="659"/>
      <c r="Q71" s="659"/>
      <c r="R71" s="660">
        <f>VLOOKUP($D$11,調査票①!$A$1:$HN$31,81,FALSE)</f>
        <v>1</v>
      </c>
      <c r="S71" s="660"/>
      <c r="T71" s="660"/>
      <c r="U71" s="661" t="str">
        <f>VLOOKUP($D$11,調査票①!$A$1:$HN$31,82,FALSE)</f>
        <v>　</v>
      </c>
      <c r="V71" s="662"/>
      <c r="W71" s="662"/>
      <c r="X71" s="662"/>
      <c r="Y71" s="662"/>
      <c r="Z71" s="662"/>
      <c r="AA71" s="662"/>
      <c r="AB71" s="662"/>
      <c r="AC71" s="662"/>
      <c r="AD71" s="662"/>
      <c r="AE71" s="662"/>
      <c r="AF71" s="662"/>
      <c r="AG71" s="662"/>
      <c r="AH71" s="662"/>
      <c r="AI71" s="663"/>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659"/>
      <c r="M72" s="659"/>
      <c r="N72" s="659"/>
      <c r="O72" s="659"/>
      <c r="P72" s="659"/>
      <c r="Q72" s="659"/>
      <c r="R72" s="660"/>
      <c r="S72" s="660"/>
      <c r="T72" s="660"/>
      <c r="U72" s="664"/>
      <c r="V72" s="665"/>
      <c r="W72" s="665"/>
      <c r="X72" s="665"/>
      <c r="Y72" s="665"/>
      <c r="Z72" s="665"/>
      <c r="AA72" s="665"/>
      <c r="AB72" s="665"/>
      <c r="AC72" s="665"/>
      <c r="AD72" s="665"/>
      <c r="AE72" s="665"/>
      <c r="AF72" s="665"/>
      <c r="AG72" s="665"/>
      <c r="AH72" s="665"/>
      <c r="AI72" s="666"/>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659">
        <f>VLOOKUP($D$11,調査票①!$A$1:$HN$31,85,FALSE)</f>
        <v>4</v>
      </c>
      <c r="M73" s="659"/>
      <c r="N73" s="659"/>
      <c r="O73" s="659">
        <f>VLOOKUP($D$11,調査票①!$A$1:$HN$31,86,FALSE)</f>
        <v>4</v>
      </c>
      <c r="P73" s="659"/>
      <c r="Q73" s="659"/>
      <c r="R73" s="660">
        <f>VLOOKUP($D$11,調査票①!$A$1:$HN$31,87,FALSE)</f>
        <v>1</v>
      </c>
      <c r="S73" s="660"/>
      <c r="T73" s="660"/>
      <c r="U73" s="661" t="str">
        <f>VLOOKUP($D$11,調査票①!$A$1:$HN$31,88,FALSE)</f>
        <v>　</v>
      </c>
      <c r="V73" s="662"/>
      <c r="W73" s="662"/>
      <c r="X73" s="662"/>
      <c r="Y73" s="662"/>
      <c r="Z73" s="662"/>
      <c r="AA73" s="662"/>
      <c r="AB73" s="662"/>
      <c r="AC73" s="662"/>
      <c r="AD73" s="662"/>
      <c r="AE73" s="662"/>
      <c r="AF73" s="662"/>
      <c r="AG73" s="662"/>
      <c r="AH73" s="662"/>
      <c r="AI73" s="663"/>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659"/>
      <c r="M74" s="659"/>
      <c r="N74" s="659"/>
      <c r="O74" s="659"/>
      <c r="P74" s="659"/>
      <c r="Q74" s="659"/>
      <c r="R74" s="660"/>
      <c r="S74" s="660"/>
      <c r="T74" s="660"/>
      <c r="U74" s="664"/>
      <c r="V74" s="665"/>
      <c r="W74" s="665"/>
      <c r="X74" s="665"/>
      <c r="Y74" s="665"/>
      <c r="Z74" s="665"/>
      <c r="AA74" s="665"/>
      <c r="AB74" s="665"/>
      <c r="AC74" s="665"/>
      <c r="AD74" s="665"/>
      <c r="AE74" s="665"/>
      <c r="AF74" s="665"/>
      <c r="AG74" s="665"/>
      <c r="AH74" s="665"/>
      <c r="AI74" s="666"/>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659">
        <f>VLOOKUP($D$11,調査票①!$A$1:$HN$31,91,FALSE)</f>
        <v>2</v>
      </c>
      <c r="M75" s="659"/>
      <c r="N75" s="659"/>
      <c r="O75" s="659">
        <f>VLOOKUP($D$11,調査票①!$A$1:$HN$31,92,FALSE)</f>
        <v>2</v>
      </c>
      <c r="P75" s="659"/>
      <c r="Q75" s="659"/>
      <c r="R75" s="660">
        <f>VLOOKUP($D$11,調査票①!$A$1:$HN$31,93,FALSE)</f>
        <v>1</v>
      </c>
      <c r="S75" s="660"/>
      <c r="T75" s="660"/>
      <c r="U75" s="661" t="str">
        <f>VLOOKUP($D$11,調査票①!$A$1:$HN$31,94,FALSE)</f>
        <v>　</v>
      </c>
      <c r="V75" s="662"/>
      <c r="W75" s="662"/>
      <c r="X75" s="662"/>
      <c r="Y75" s="662"/>
      <c r="Z75" s="662"/>
      <c r="AA75" s="662"/>
      <c r="AB75" s="662"/>
      <c r="AC75" s="662"/>
      <c r="AD75" s="662"/>
      <c r="AE75" s="662"/>
      <c r="AF75" s="662"/>
      <c r="AG75" s="662"/>
      <c r="AH75" s="662"/>
      <c r="AI75" s="663"/>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659"/>
      <c r="M76" s="659"/>
      <c r="N76" s="659"/>
      <c r="O76" s="659"/>
      <c r="P76" s="659"/>
      <c r="Q76" s="659"/>
      <c r="R76" s="660"/>
      <c r="S76" s="660"/>
      <c r="T76" s="660"/>
      <c r="U76" s="664"/>
      <c r="V76" s="665"/>
      <c r="W76" s="665"/>
      <c r="X76" s="665"/>
      <c r="Y76" s="665"/>
      <c r="Z76" s="665"/>
      <c r="AA76" s="665"/>
      <c r="AB76" s="665"/>
      <c r="AC76" s="665"/>
      <c r="AD76" s="665"/>
      <c r="AE76" s="665"/>
      <c r="AF76" s="665"/>
      <c r="AG76" s="665"/>
      <c r="AH76" s="665"/>
      <c r="AI76" s="666"/>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5</v>
      </c>
      <c r="M77" s="659"/>
      <c r="N77" s="659"/>
      <c r="O77" s="659">
        <f>VLOOKUP($D$11,調査票①!$A$1:$HN$31,98,FALSE)</f>
        <v>5</v>
      </c>
      <c r="P77" s="659"/>
      <c r="Q77" s="659"/>
      <c r="R77" s="660">
        <f>VLOOKUP($D$11,調査票①!$A$1:$HN$31,99,FALSE)</f>
        <v>1</v>
      </c>
      <c r="S77" s="660"/>
      <c r="T77" s="660"/>
      <c r="U77" s="661" t="str">
        <f>VLOOKUP($D$11,調査票①!$A$1:$HN$31,100,FALSE)</f>
        <v>　</v>
      </c>
      <c r="V77" s="662"/>
      <c r="W77" s="662"/>
      <c r="X77" s="662"/>
      <c r="Y77" s="662"/>
      <c r="Z77" s="662"/>
      <c r="AA77" s="662"/>
      <c r="AB77" s="662"/>
      <c r="AC77" s="662"/>
      <c r="AD77" s="662"/>
      <c r="AE77" s="662"/>
      <c r="AF77" s="662"/>
      <c r="AG77" s="662"/>
      <c r="AH77" s="662"/>
      <c r="AI77" s="663"/>
      <c r="AJ77" s="667">
        <f>VLOOKUP($D$11,調査票①!$A$1:$HN$31,101,FALSE)</f>
        <v>0</v>
      </c>
      <c r="AK77" s="667"/>
      <c r="AL77" s="667"/>
      <c r="AM77" s="729" t="str">
        <f>VLOOKUP($D$11,調査票①!$A$1:$HN$31,102,FALSE)</f>
        <v>　</v>
      </c>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664"/>
      <c r="V78" s="665"/>
      <c r="W78" s="665"/>
      <c r="X78" s="665"/>
      <c r="Y78" s="665"/>
      <c r="Z78" s="665"/>
      <c r="AA78" s="665"/>
      <c r="AB78" s="665"/>
      <c r="AC78" s="665"/>
      <c r="AD78" s="665"/>
      <c r="AE78" s="665"/>
      <c r="AF78" s="665"/>
      <c r="AG78" s="665"/>
      <c r="AH78" s="665"/>
      <c r="AI78" s="666"/>
      <c r="AJ78" s="667"/>
      <c r="AK78" s="667"/>
      <c r="AL78" s="667"/>
      <c r="AM78" s="778"/>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8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1</v>
      </c>
      <c r="M79" s="659"/>
      <c r="N79" s="659"/>
      <c r="O79" s="659">
        <f>VLOOKUP($D$11,調査票①!$A$1:$HN$31,104,FALSE)</f>
        <v>1</v>
      </c>
      <c r="P79" s="659"/>
      <c r="Q79" s="659"/>
      <c r="R79" s="660">
        <f>VLOOKUP($D$11,調査票①!$A$1:$HN$31,105,FALSE)</f>
        <v>1</v>
      </c>
      <c r="S79" s="660"/>
      <c r="T79" s="660"/>
      <c r="U79" s="661" t="str">
        <f>VLOOKUP($D$11,調査票①!$A$1:$HN$31,106,FALSE)</f>
        <v>　</v>
      </c>
      <c r="V79" s="662"/>
      <c r="W79" s="662"/>
      <c r="X79" s="662"/>
      <c r="Y79" s="662"/>
      <c r="Z79" s="662"/>
      <c r="AA79" s="662"/>
      <c r="AB79" s="662"/>
      <c r="AC79" s="662"/>
      <c r="AD79" s="662"/>
      <c r="AE79" s="662"/>
      <c r="AF79" s="662"/>
      <c r="AG79" s="662"/>
      <c r="AH79" s="662"/>
      <c r="AI79" s="663"/>
      <c r="AJ79" s="667">
        <f>VLOOKUP($D$11,調査票①!$A$1:$HN$31,107,FALSE)</f>
        <v>0</v>
      </c>
      <c r="AK79" s="667"/>
      <c r="AL79" s="667"/>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664"/>
      <c r="V80" s="665"/>
      <c r="W80" s="665"/>
      <c r="X80" s="665"/>
      <c r="Y80" s="665"/>
      <c r="Z80" s="665"/>
      <c r="AA80" s="665"/>
      <c r="AB80" s="665"/>
      <c r="AC80" s="665"/>
      <c r="AD80" s="665"/>
      <c r="AE80" s="665"/>
      <c r="AF80" s="665"/>
      <c r="AG80" s="665"/>
      <c r="AH80" s="665"/>
      <c r="AI80" s="666"/>
      <c r="AJ80" s="667"/>
      <c r="AK80" s="667"/>
      <c r="AL80" s="667"/>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659">
        <f>VLOOKUP($D$11,調査票①!$A$1:$HN$31,109,FALSE)</f>
        <v>1</v>
      </c>
      <c r="M81" s="659"/>
      <c r="N81" s="659"/>
      <c r="O81" s="659">
        <f>VLOOKUP($D$11,調査票①!$A$1:$HN$31,110,FALSE)</f>
        <v>1</v>
      </c>
      <c r="P81" s="659"/>
      <c r="Q81" s="659"/>
      <c r="R81" s="660">
        <f>VLOOKUP($D$11,調査票①!$A$1:$HN$31,111,FALSE)</f>
        <v>1</v>
      </c>
      <c r="S81" s="660"/>
      <c r="T81" s="660"/>
      <c r="U81" s="661" t="str">
        <f>VLOOKUP($D$11,調査票①!$A$1:$HN$31,112,FALSE)</f>
        <v>　</v>
      </c>
      <c r="V81" s="662"/>
      <c r="W81" s="662"/>
      <c r="X81" s="662"/>
      <c r="Y81" s="662"/>
      <c r="Z81" s="662"/>
      <c r="AA81" s="662"/>
      <c r="AB81" s="662"/>
      <c r="AC81" s="662"/>
      <c r="AD81" s="662"/>
      <c r="AE81" s="662"/>
      <c r="AF81" s="662"/>
      <c r="AG81" s="662"/>
      <c r="AH81" s="662"/>
      <c r="AI81" s="663"/>
      <c r="AJ81" s="667">
        <f>VLOOKUP($D$11,調査票①!$A$1:$HN$31,113,FALSE)</f>
        <v>0</v>
      </c>
      <c r="AK81" s="667"/>
      <c r="AL81" s="667"/>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v>
      </c>
      <c r="CN81" s="517"/>
      <c r="CO81" s="517"/>
      <c r="CP81" s="517"/>
      <c r="CQ81" s="517"/>
      <c r="CR81" s="517"/>
      <c r="CS81" s="517"/>
      <c r="CT81" s="517"/>
      <c r="CU81" s="517"/>
      <c r="CV81" s="517"/>
      <c r="CW81" s="517"/>
      <c r="CX81" s="517"/>
      <c r="CY81" s="517"/>
      <c r="CZ81" s="518"/>
      <c r="DA81" s="10"/>
      <c r="DB81" s="10"/>
      <c r="DC81" s="10"/>
      <c r="DD81" s="720" t="str">
        <f>VLOOKUP(D11,調査票①!A1:HN31,220,FALSE)</f>
        <v>本市では、平成27年度から情報システム全体最適化を進めており、サーバ仮想化技術等を採用した共通基盤システムを民間データセンターに構築（現在も契約中）したうえで、老朽化した基幹系システムを刷新します。この内容だと、本調査では「オープン系システムハウジング型」となるため、未実施としました。
　なお、本調査でいうクラウド化を実施するためには、セキュリティポリシー（住民の個人情報を本市が直接管理しない媒体・県外施設への保管）、業務の差異解消（地域特性・都市制度・パッケージで実装しない単独住民サービスの取扱い）、費用・事務負担など検討すべき課題が大きいと考えています。</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659"/>
      <c r="M82" s="659"/>
      <c r="N82" s="659"/>
      <c r="O82" s="659"/>
      <c r="P82" s="659"/>
      <c r="Q82" s="659"/>
      <c r="R82" s="660"/>
      <c r="S82" s="660"/>
      <c r="T82" s="660"/>
      <c r="U82" s="664"/>
      <c r="V82" s="665"/>
      <c r="W82" s="665"/>
      <c r="X82" s="665"/>
      <c r="Y82" s="665"/>
      <c r="Z82" s="665"/>
      <c r="AA82" s="665"/>
      <c r="AB82" s="665"/>
      <c r="AC82" s="665"/>
      <c r="AD82" s="665"/>
      <c r="AE82" s="665"/>
      <c r="AF82" s="665"/>
      <c r="AG82" s="665"/>
      <c r="AH82" s="665"/>
      <c r="AI82" s="666"/>
      <c r="AJ82" s="667"/>
      <c r="AK82" s="667"/>
      <c r="AL82" s="667"/>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708">
        <f>VLOOKUP($D$11,調査票①!$A$1:$HN$31,115,FALSE)</f>
        <v>0</v>
      </c>
      <c r="M83" s="708"/>
      <c r="N83" s="708"/>
      <c r="O83" s="708">
        <f>VLOOKUP($D$11,調査票①!$A$1:$HN$31,116,FALSE)</f>
        <v>0</v>
      </c>
      <c r="P83" s="708"/>
      <c r="Q83" s="708"/>
      <c r="R83" s="709" t="e">
        <f>VLOOKUP($D$11,調査票①!$A$1:$HN$31,117,FALSE)</f>
        <v>#DIV/0!</v>
      </c>
      <c r="S83" s="709"/>
      <c r="T83" s="709"/>
      <c r="U83" s="729" t="str">
        <f>VLOOKUP($D$11,調査票①!$A$1:$HN$31,118,FALSE)</f>
        <v>　</v>
      </c>
      <c r="V83" s="730"/>
      <c r="W83" s="730"/>
      <c r="X83" s="730"/>
      <c r="Y83" s="730"/>
      <c r="Z83" s="730"/>
      <c r="AA83" s="730"/>
      <c r="AB83" s="730"/>
      <c r="AC83" s="730"/>
      <c r="AD83" s="730"/>
      <c r="AE83" s="730"/>
      <c r="AF83" s="730"/>
      <c r="AG83" s="730"/>
      <c r="AH83" s="730"/>
      <c r="AI83" s="731"/>
      <c r="AJ83" s="667">
        <f>VLOOKUP($D$11,調査票①!$A$1:$HN$31,119,FALSE)</f>
        <v>0</v>
      </c>
      <c r="AK83" s="667"/>
      <c r="AL83" s="667"/>
      <c r="AM83" s="729" t="str">
        <f>VLOOKUP($D$11,調査票①!$A$1:$HN$31,120,FALSE)</f>
        <v>　</v>
      </c>
      <c r="AN83" s="776"/>
      <c r="AO83" s="776"/>
      <c r="AP83" s="776"/>
      <c r="AQ83" s="776"/>
      <c r="AR83" s="776"/>
      <c r="AS83" s="776"/>
      <c r="AT83" s="776"/>
      <c r="AU83" s="776"/>
      <c r="AV83" s="776"/>
      <c r="AW83" s="776"/>
      <c r="AX83" s="776"/>
      <c r="AY83" s="776"/>
      <c r="AZ83" s="776"/>
      <c r="BA83" s="776"/>
      <c r="BB83" s="776"/>
      <c r="BC83" s="776"/>
      <c r="BD83" s="776"/>
      <c r="BE83" s="776"/>
      <c r="BF83" s="776"/>
      <c r="BG83" s="776"/>
      <c r="BH83" s="776"/>
      <c r="BI83" s="776"/>
      <c r="BJ83" s="776"/>
      <c r="BK83" s="776"/>
      <c r="BL83" s="776"/>
      <c r="BM83" s="776"/>
      <c r="BN83" s="777"/>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708"/>
      <c r="M84" s="708"/>
      <c r="N84" s="708"/>
      <c r="O84" s="708"/>
      <c r="P84" s="708"/>
      <c r="Q84" s="708"/>
      <c r="R84" s="709"/>
      <c r="S84" s="709"/>
      <c r="T84" s="709"/>
      <c r="U84" s="732"/>
      <c r="V84" s="733"/>
      <c r="W84" s="733"/>
      <c r="X84" s="733"/>
      <c r="Y84" s="733"/>
      <c r="Z84" s="733"/>
      <c r="AA84" s="733"/>
      <c r="AB84" s="733"/>
      <c r="AC84" s="733"/>
      <c r="AD84" s="733"/>
      <c r="AE84" s="733"/>
      <c r="AF84" s="733"/>
      <c r="AG84" s="733"/>
      <c r="AH84" s="733"/>
      <c r="AI84" s="734"/>
      <c r="AJ84" s="667"/>
      <c r="AK84" s="667"/>
      <c r="AL84" s="667"/>
      <c r="AM84" s="778"/>
      <c r="AN84" s="779"/>
      <c r="AO84" s="779"/>
      <c r="AP84" s="779"/>
      <c r="AQ84" s="779"/>
      <c r="AR84" s="779"/>
      <c r="AS84" s="779"/>
      <c r="AT84" s="779"/>
      <c r="AU84" s="779"/>
      <c r="AV84" s="779"/>
      <c r="AW84" s="779"/>
      <c r="AX84" s="779"/>
      <c r="AY84" s="779"/>
      <c r="AZ84" s="779"/>
      <c r="BA84" s="779"/>
      <c r="BB84" s="779"/>
      <c r="BC84" s="779"/>
      <c r="BD84" s="779"/>
      <c r="BE84" s="779"/>
      <c r="BF84" s="779"/>
      <c r="BG84" s="779"/>
      <c r="BH84" s="779"/>
      <c r="BI84" s="779"/>
      <c r="BJ84" s="779"/>
      <c r="BK84" s="779"/>
      <c r="BL84" s="779"/>
      <c r="BM84" s="779"/>
      <c r="BN84" s="780"/>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1</v>
      </c>
      <c r="M85" s="659"/>
      <c r="N85" s="659"/>
      <c r="O85" s="659">
        <f>VLOOKUP($D$11,調査票①!$A$1:$HN$31,122,FALSE)</f>
        <v>1</v>
      </c>
      <c r="P85" s="659"/>
      <c r="Q85" s="659"/>
      <c r="R85" s="660">
        <f>VLOOKUP($D$11,調査票①!$A$1:$HN$31,123,FALSE)</f>
        <v>1</v>
      </c>
      <c r="S85" s="660"/>
      <c r="T85" s="660"/>
      <c r="U85" s="740" t="str">
        <f>VLOOKUP($D$11,調査票①!$A$1:$HN$31,124,FALSE)</f>
        <v>　</v>
      </c>
      <c r="V85" s="741"/>
      <c r="W85" s="741"/>
      <c r="X85" s="741"/>
      <c r="Y85" s="741"/>
      <c r="Z85" s="741"/>
      <c r="AA85" s="741"/>
      <c r="AB85" s="741"/>
      <c r="AC85" s="741"/>
      <c r="AD85" s="741"/>
      <c r="AE85" s="741"/>
      <c r="AF85" s="741"/>
      <c r="AG85" s="741"/>
      <c r="AH85" s="741"/>
      <c r="AI85" s="742"/>
      <c r="AJ85" s="667">
        <f>VLOOKUP($D$11,調査票①!$A$1:$HN$31,125,FALSE)</f>
        <v>0</v>
      </c>
      <c r="AK85" s="667"/>
      <c r="AL85" s="667"/>
      <c r="AM85" s="729" t="str">
        <f>VLOOKUP($D$11,調査票①!$A$1:$HN$31,126,FALSE)</f>
        <v>　</v>
      </c>
      <c r="AN85" s="776"/>
      <c r="AO85" s="776"/>
      <c r="AP85" s="776"/>
      <c r="AQ85" s="776"/>
      <c r="AR85" s="776"/>
      <c r="AS85" s="776"/>
      <c r="AT85" s="776"/>
      <c r="AU85" s="776"/>
      <c r="AV85" s="776"/>
      <c r="AW85" s="776"/>
      <c r="AX85" s="776"/>
      <c r="AY85" s="776"/>
      <c r="AZ85" s="776"/>
      <c r="BA85" s="776"/>
      <c r="BB85" s="776"/>
      <c r="BC85" s="776"/>
      <c r="BD85" s="776"/>
      <c r="BE85" s="776"/>
      <c r="BF85" s="776"/>
      <c r="BG85" s="776"/>
      <c r="BH85" s="776"/>
      <c r="BI85" s="776"/>
      <c r="BJ85" s="776"/>
      <c r="BK85" s="776"/>
      <c r="BL85" s="776"/>
      <c r="BM85" s="776"/>
      <c r="BN85" s="777"/>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743"/>
      <c r="V86" s="744"/>
      <c r="W86" s="744"/>
      <c r="X86" s="744"/>
      <c r="Y86" s="744"/>
      <c r="Z86" s="744"/>
      <c r="AA86" s="744"/>
      <c r="AB86" s="744"/>
      <c r="AC86" s="744"/>
      <c r="AD86" s="744"/>
      <c r="AE86" s="744"/>
      <c r="AF86" s="744"/>
      <c r="AG86" s="744"/>
      <c r="AH86" s="744"/>
      <c r="AI86" s="745"/>
      <c r="AJ86" s="667"/>
      <c r="AK86" s="667"/>
      <c r="AL86" s="667"/>
      <c r="AM86" s="778"/>
      <c r="AN86" s="779"/>
      <c r="AO86" s="779"/>
      <c r="AP86" s="779"/>
      <c r="AQ86" s="779"/>
      <c r="AR86" s="779"/>
      <c r="AS86" s="779"/>
      <c r="AT86" s="779"/>
      <c r="AU86" s="779"/>
      <c r="AV86" s="779"/>
      <c r="AW86" s="779"/>
      <c r="AX86" s="779"/>
      <c r="AY86" s="779"/>
      <c r="AZ86" s="779"/>
      <c r="BA86" s="779"/>
      <c r="BB86" s="779"/>
      <c r="BC86" s="779"/>
      <c r="BD86" s="779"/>
      <c r="BE86" s="779"/>
      <c r="BF86" s="779"/>
      <c r="BG86" s="779"/>
      <c r="BH86" s="779"/>
      <c r="BI86" s="779"/>
      <c r="BJ86" s="779"/>
      <c r="BK86" s="779"/>
      <c r="BL86" s="779"/>
      <c r="BM86" s="779"/>
      <c r="BN86" s="780"/>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11</v>
      </c>
      <c r="M87" s="659"/>
      <c r="N87" s="659"/>
      <c r="O87" s="659">
        <f>VLOOKUP($D$11,調査票①!$A$1:$HN$31,128,FALSE)</f>
        <v>4</v>
      </c>
      <c r="P87" s="659"/>
      <c r="Q87" s="659"/>
      <c r="R87" s="660">
        <f>VLOOKUP($D$11,調査票①!$A$1:$HN$31,129,FALSE)</f>
        <v>0.36363636363636365</v>
      </c>
      <c r="S87" s="660"/>
      <c r="T87" s="660"/>
      <c r="U87" s="760" t="str">
        <f>VLOOKUP($D$11,調査票①!$A$1:$HN$31,130,FALSE)</f>
        <v>・小規模の駐車場で指定管理料が少額になり応募が見込めないため
・パークアンドライドなど、市の施策と密接に関連するため。</v>
      </c>
      <c r="V87" s="761"/>
      <c r="W87" s="761"/>
      <c r="X87" s="761"/>
      <c r="Y87" s="761"/>
      <c r="Z87" s="761"/>
      <c r="AA87" s="761"/>
      <c r="AB87" s="761"/>
      <c r="AC87" s="761"/>
      <c r="AD87" s="761"/>
      <c r="AE87" s="761"/>
      <c r="AF87" s="761"/>
      <c r="AG87" s="761"/>
      <c r="AH87" s="761"/>
      <c r="AI87" s="762"/>
      <c r="AJ87" s="667">
        <f>VLOOKUP($D$11,調査票①!$A$1:$HN$31,131,FALSE)</f>
        <v>0</v>
      </c>
      <c r="AK87" s="667"/>
      <c r="AL87" s="667"/>
      <c r="AM87" s="729" t="str">
        <f>VLOOKUP($D$11,調査票①!$A$1:$HN$31,132,FALSE)</f>
        <v>　</v>
      </c>
      <c r="AN87" s="776"/>
      <c r="AO87" s="776"/>
      <c r="AP87" s="776"/>
      <c r="AQ87" s="776"/>
      <c r="AR87" s="776"/>
      <c r="AS87" s="776"/>
      <c r="AT87" s="776"/>
      <c r="AU87" s="776"/>
      <c r="AV87" s="776"/>
      <c r="AW87" s="776"/>
      <c r="AX87" s="776"/>
      <c r="AY87" s="776"/>
      <c r="AZ87" s="776"/>
      <c r="BA87" s="776"/>
      <c r="BB87" s="776"/>
      <c r="BC87" s="776"/>
      <c r="BD87" s="776"/>
      <c r="BE87" s="776"/>
      <c r="BF87" s="776"/>
      <c r="BG87" s="776"/>
      <c r="BH87" s="776"/>
      <c r="BI87" s="776"/>
      <c r="BJ87" s="776"/>
      <c r="BK87" s="776"/>
      <c r="BL87" s="776"/>
      <c r="BM87" s="776"/>
      <c r="BN87" s="777"/>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63"/>
      <c r="V88" s="764"/>
      <c r="W88" s="764"/>
      <c r="X88" s="764"/>
      <c r="Y88" s="764"/>
      <c r="Z88" s="764"/>
      <c r="AA88" s="764"/>
      <c r="AB88" s="764"/>
      <c r="AC88" s="764"/>
      <c r="AD88" s="764"/>
      <c r="AE88" s="764"/>
      <c r="AF88" s="764"/>
      <c r="AG88" s="764"/>
      <c r="AH88" s="764"/>
      <c r="AI88" s="765"/>
      <c r="AJ88" s="667"/>
      <c r="AK88" s="667"/>
      <c r="AL88" s="667"/>
      <c r="AM88" s="778"/>
      <c r="AN88" s="779"/>
      <c r="AO88" s="779"/>
      <c r="AP88" s="779"/>
      <c r="AQ88" s="779"/>
      <c r="AR88" s="779"/>
      <c r="AS88" s="779"/>
      <c r="AT88" s="779"/>
      <c r="AU88" s="779"/>
      <c r="AV88" s="779"/>
      <c r="AW88" s="779"/>
      <c r="AX88" s="779"/>
      <c r="AY88" s="779"/>
      <c r="AZ88" s="779"/>
      <c r="BA88" s="779"/>
      <c r="BB88" s="779"/>
      <c r="BC88" s="779"/>
      <c r="BD88" s="779"/>
      <c r="BE88" s="779"/>
      <c r="BF88" s="779"/>
      <c r="BG88" s="779"/>
      <c r="BH88" s="779"/>
      <c r="BI88" s="779"/>
      <c r="BJ88" s="779"/>
      <c r="BK88" s="779"/>
      <c r="BL88" s="779"/>
      <c r="BM88" s="779"/>
      <c r="BN88" s="780"/>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10</v>
      </c>
      <c r="M89" s="659"/>
      <c r="N89" s="659"/>
      <c r="O89" s="659">
        <f>VLOOKUP($D$11,調査票①!$A$1:$HN$31,134,FALSE)</f>
        <v>3</v>
      </c>
      <c r="P89" s="659"/>
      <c r="Q89" s="659"/>
      <c r="R89" s="660">
        <f>VLOOKUP($D$11,調査票①!$A$1:$HN$31,135,FALSE)</f>
        <v>0.3</v>
      </c>
      <c r="S89" s="660"/>
      <c r="T89" s="660"/>
      <c r="U89" s="729" t="str">
        <f>VLOOKUP($D$11,調査票①!$A$1:$HN$31,136,FALSE)</f>
        <v>斎場は、施設が古く、なり手が見込めない。霊園は指定管理料が少額になるため応募が見込めない。</v>
      </c>
      <c r="V89" s="730"/>
      <c r="W89" s="730"/>
      <c r="X89" s="730"/>
      <c r="Y89" s="730"/>
      <c r="Z89" s="730"/>
      <c r="AA89" s="730"/>
      <c r="AB89" s="730"/>
      <c r="AC89" s="730"/>
      <c r="AD89" s="730"/>
      <c r="AE89" s="730"/>
      <c r="AF89" s="730"/>
      <c r="AG89" s="730"/>
      <c r="AH89" s="730"/>
      <c r="AI89" s="731"/>
      <c r="AJ89" s="601">
        <f>VLOOKUP($D$11,調査票①!$A$1:$HN$31,137,FALSE)</f>
        <v>2</v>
      </c>
      <c r="AK89" s="601"/>
      <c r="AL89" s="601"/>
      <c r="AM89" s="729" t="str">
        <f>VLOOKUP($D$11,調査票①!$A$1:$HN$31,138,FALSE)</f>
        <v>今後も引き続き指定管理者制度導入を検討する。</v>
      </c>
      <c r="AN89" s="776"/>
      <c r="AO89" s="776"/>
      <c r="AP89" s="776"/>
      <c r="AQ89" s="776"/>
      <c r="AR89" s="776"/>
      <c r="AS89" s="776"/>
      <c r="AT89" s="776"/>
      <c r="AU89" s="776"/>
      <c r="AV89" s="776"/>
      <c r="AW89" s="776"/>
      <c r="AX89" s="776"/>
      <c r="AY89" s="776"/>
      <c r="AZ89" s="776"/>
      <c r="BA89" s="776"/>
      <c r="BB89" s="776"/>
      <c r="BC89" s="776"/>
      <c r="BD89" s="776"/>
      <c r="BE89" s="776"/>
      <c r="BF89" s="776"/>
      <c r="BG89" s="776"/>
      <c r="BH89" s="776"/>
      <c r="BI89" s="776"/>
      <c r="BJ89" s="776"/>
      <c r="BK89" s="776"/>
      <c r="BL89" s="776"/>
      <c r="BM89" s="776"/>
      <c r="BN89" s="777"/>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01"/>
      <c r="AK90" s="601"/>
      <c r="AL90" s="601"/>
      <c r="AM90" s="778"/>
      <c r="AN90" s="779"/>
      <c r="AO90" s="779"/>
      <c r="AP90" s="779"/>
      <c r="AQ90" s="779"/>
      <c r="AR90" s="779"/>
      <c r="AS90" s="779"/>
      <c r="AT90" s="779"/>
      <c r="AU90" s="779"/>
      <c r="AV90" s="779"/>
      <c r="AW90" s="779"/>
      <c r="AX90" s="779"/>
      <c r="AY90" s="779"/>
      <c r="AZ90" s="779"/>
      <c r="BA90" s="779"/>
      <c r="BB90" s="779"/>
      <c r="BC90" s="779"/>
      <c r="BD90" s="779"/>
      <c r="BE90" s="779"/>
      <c r="BF90" s="779"/>
      <c r="BG90" s="779"/>
      <c r="BH90" s="779"/>
      <c r="BI90" s="779"/>
      <c r="BJ90" s="779"/>
      <c r="BK90" s="779"/>
      <c r="BL90" s="779"/>
      <c r="BM90" s="779"/>
      <c r="BN90" s="780"/>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19</v>
      </c>
      <c r="M91" s="659"/>
      <c r="N91" s="659"/>
      <c r="O91" s="659">
        <f>VLOOKUP($D$11,調査票①!$A$1:$HN$31,140,FALSE)</f>
        <v>0</v>
      </c>
      <c r="P91" s="659"/>
      <c r="Q91" s="659"/>
      <c r="R91" s="660">
        <f>VLOOKUP($D$11,調査票①!$A$1:$HN$31,141,FALSE)</f>
        <v>0</v>
      </c>
      <c r="S91" s="660"/>
      <c r="T91" s="660"/>
      <c r="U91" s="668" t="str">
        <f>VLOOKUP($D$11,調査票①!$A$1:$HN$31,142,FALSE)</f>
        <v>指定管理者制度は図書館にはなじまないという見解もあるため、窓口の民間委託の方向で検討している。</v>
      </c>
      <c r="V91" s="735"/>
      <c r="W91" s="735"/>
      <c r="X91" s="735"/>
      <c r="Y91" s="735"/>
      <c r="Z91" s="735"/>
      <c r="AA91" s="735"/>
      <c r="AB91" s="735"/>
      <c r="AC91" s="735"/>
      <c r="AD91" s="735"/>
      <c r="AE91" s="735"/>
      <c r="AF91" s="735"/>
      <c r="AG91" s="735"/>
      <c r="AH91" s="735"/>
      <c r="AI91" s="736"/>
      <c r="AJ91" s="601">
        <f>VLOOKUP($D$11,調査票①!$A$1:$HN$31,143,FALSE)</f>
        <v>19</v>
      </c>
      <c r="AK91" s="601"/>
      <c r="AL91" s="601"/>
      <c r="AM91" s="729" t="str">
        <f>VLOOKUP($D$11,調査票①!$A$1:$HN$31,144,FALSE)</f>
        <v>窓口の民間委託の導入を今後も検討していく。</v>
      </c>
      <c r="AN91" s="776"/>
      <c r="AO91" s="776"/>
      <c r="AP91" s="776"/>
      <c r="AQ91" s="776"/>
      <c r="AR91" s="776"/>
      <c r="AS91" s="776"/>
      <c r="AT91" s="776"/>
      <c r="AU91" s="776"/>
      <c r="AV91" s="776"/>
      <c r="AW91" s="776"/>
      <c r="AX91" s="776"/>
      <c r="AY91" s="776"/>
      <c r="AZ91" s="776"/>
      <c r="BA91" s="776"/>
      <c r="BB91" s="776"/>
      <c r="BC91" s="776"/>
      <c r="BD91" s="776"/>
      <c r="BE91" s="776"/>
      <c r="BF91" s="776"/>
      <c r="BG91" s="776"/>
      <c r="BH91" s="776"/>
      <c r="BI91" s="776"/>
      <c r="BJ91" s="776"/>
      <c r="BK91" s="776"/>
      <c r="BL91" s="776"/>
      <c r="BM91" s="776"/>
      <c r="BN91" s="777"/>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778"/>
      <c r="AN92" s="779"/>
      <c r="AO92" s="779"/>
      <c r="AP92" s="779"/>
      <c r="AQ92" s="779"/>
      <c r="AR92" s="779"/>
      <c r="AS92" s="779"/>
      <c r="AT92" s="779"/>
      <c r="AU92" s="779"/>
      <c r="AV92" s="779"/>
      <c r="AW92" s="779"/>
      <c r="AX92" s="779"/>
      <c r="AY92" s="779"/>
      <c r="AZ92" s="779"/>
      <c r="BA92" s="779"/>
      <c r="BB92" s="779"/>
      <c r="BC92" s="779"/>
      <c r="BD92" s="779"/>
      <c r="BE92" s="779"/>
      <c r="BF92" s="779"/>
      <c r="BG92" s="779"/>
      <c r="BH92" s="779"/>
      <c r="BI92" s="779"/>
      <c r="BJ92" s="779"/>
      <c r="BK92" s="779"/>
      <c r="BL92" s="779"/>
      <c r="BM92" s="779"/>
      <c r="BN92" s="780"/>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23</v>
      </c>
      <c r="M93" s="659"/>
      <c r="N93" s="659"/>
      <c r="O93" s="659">
        <f>VLOOKUP($D$11,調査票①!$A$1:$HN$31,146,FALSE)</f>
        <v>11</v>
      </c>
      <c r="P93" s="659"/>
      <c r="Q93" s="659"/>
      <c r="R93" s="660">
        <f>VLOOKUP($D$11,調査票①!$A$1:$HN$31,147,FALSE)</f>
        <v>0.47826086956521741</v>
      </c>
      <c r="S93" s="660"/>
      <c r="T93" s="660"/>
      <c r="U93" s="729" t="str">
        <f>VLOOKUP($D$11,調査票①!$A$1:$HN$31,148,FALSE)</f>
        <v>導入を検討している施設はあるが、導入を見送った。（建物の老朽化やバリアフリー化への対応を終えてから指定管理を導入することとした）</v>
      </c>
      <c r="V93" s="730"/>
      <c r="W93" s="730"/>
      <c r="X93" s="730"/>
      <c r="Y93" s="730"/>
      <c r="Z93" s="730"/>
      <c r="AA93" s="730"/>
      <c r="AB93" s="730"/>
      <c r="AC93" s="730"/>
      <c r="AD93" s="730"/>
      <c r="AE93" s="730"/>
      <c r="AF93" s="730"/>
      <c r="AG93" s="730"/>
      <c r="AH93" s="730"/>
      <c r="AI93" s="731"/>
      <c r="AJ93" s="601">
        <f>VLOOKUP($D$11,調査票①!$A$1:$HN$31,149,FALSE)</f>
        <v>12</v>
      </c>
      <c r="AK93" s="601"/>
      <c r="AL93" s="601"/>
      <c r="AM93" s="729" t="str">
        <f>VLOOKUP($D$11,調査票①!$A$1:$HN$31,150,FALSE)</f>
        <v>今後も引き続き指定管理者制度導入を検討する。</v>
      </c>
      <c r="AN93" s="776"/>
      <c r="AO93" s="776"/>
      <c r="AP93" s="776"/>
      <c r="AQ93" s="776"/>
      <c r="AR93" s="776"/>
      <c r="AS93" s="776"/>
      <c r="AT93" s="776"/>
      <c r="AU93" s="776"/>
      <c r="AV93" s="776"/>
      <c r="AW93" s="776"/>
      <c r="AX93" s="776"/>
      <c r="AY93" s="776"/>
      <c r="AZ93" s="776"/>
      <c r="BA93" s="776"/>
      <c r="BB93" s="776"/>
      <c r="BC93" s="776"/>
      <c r="BD93" s="776"/>
      <c r="BE93" s="776"/>
      <c r="BF93" s="776"/>
      <c r="BG93" s="776"/>
      <c r="BH93" s="776"/>
      <c r="BI93" s="776"/>
      <c r="BJ93" s="776"/>
      <c r="BK93" s="776"/>
      <c r="BL93" s="776"/>
      <c r="BM93" s="776"/>
      <c r="BN93" s="777"/>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778"/>
      <c r="AN94" s="779"/>
      <c r="AO94" s="779"/>
      <c r="AP94" s="779"/>
      <c r="AQ94" s="779"/>
      <c r="AR94" s="779"/>
      <c r="AS94" s="779"/>
      <c r="AT94" s="779"/>
      <c r="AU94" s="779"/>
      <c r="AV94" s="779"/>
      <c r="AW94" s="779"/>
      <c r="AX94" s="779"/>
      <c r="AY94" s="779"/>
      <c r="AZ94" s="779"/>
      <c r="BA94" s="779"/>
      <c r="BB94" s="779"/>
      <c r="BC94" s="779"/>
      <c r="BD94" s="779"/>
      <c r="BE94" s="779"/>
      <c r="BF94" s="779"/>
      <c r="BG94" s="779"/>
      <c r="BH94" s="779"/>
      <c r="BI94" s="779"/>
      <c r="BJ94" s="779"/>
      <c r="BK94" s="779"/>
      <c r="BL94" s="779"/>
      <c r="BM94" s="779"/>
      <c r="BN94" s="780"/>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31</v>
      </c>
      <c r="M95" s="659"/>
      <c r="N95" s="659"/>
      <c r="O95" s="659">
        <f>VLOOKUP($D$11,調査票①!$A$1:$HN$31,152,FALSE)</f>
        <v>1</v>
      </c>
      <c r="P95" s="659"/>
      <c r="Q95" s="659"/>
      <c r="R95" s="660">
        <f>VLOOKUP($D$11,調査票①!$A$1:$HN$31,153,FALSE)</f>
        <v>3.2258064516129031E-2</v>
      </c>
      <c r="S95" s="660"/>
      <c r="T95" s="660"/>
      <c r="U95" s="740" t="str">
        <f>VLOOKUP($D$11,調査票①!$A$1:$HN$31,154,FALSE)</f>
        <v>社会教育という目的から、公民館はすべて直営で管理している。</v>
      </c>
      <c r="V95" s="741"/>
      <c r="W95" s="741"/>
      <c r="X95" s="741"/>
      <c r="Y95" s="741"/>
      <c r="Z95" s="741"/>
      <c r="AA95" s="741"/>
      <c r="AB95" s="741"/>
      <c r="AC95" s="741"/>
      <c r="AD95" s="741"/>
      <c r="AE95" s="741"/>
      <c r="AF95" s="741"/>
      <c r="AG95" s="741"/>
      <c r="AH95" s="741"/>
      <c r="AI95" s="742"/>
      <c r="AJ95" s="601">
        <f>VLOOKUP($D$11,調査票①!$A$1:$HN$31,155,FALSE)</f>
        <v>30</v>
      </c>
      <c r="AK95" s="601"/>
      <c r="AL95" s="601"/>
      <c r="AM95" s="729" t="str">
        <f>VLOOKUP($D$11,調査票①!$A$1:$HN$31,156,FALSE)</f>
        <v>市の重要な事業の実施が施設管理と分離する事ができない、基幹的・専門的な機能を担っているため、市が直接関与しているが、今後も引き続き指定管理者制度導入を検討する。</v>
      </c>
      <c r="AN95" s="776"/>
      <c r="AO95" s="776"/>
      <c r="AP95" s="776"/>
      <c r="AQ95" s="776"/>
      <c r="AR95" s="776"/>
      <c r="AS95" s="776"/>
      <c r="AT95" s="776"/>
      <c r="AU95" s="776"/>
      <c r="AV95" s="776"/>
      <c r="AW95" s="776"/>
      <c r="AX95" s="776"/>
      <c r="AY95" s="776"/>
      <c r="AZ95" s="776"/>
      <c r="BA95" s="776"/>
      <c r="BB95" s="776"/>
      <c r="BC95" s="776"/>
      <c r="BD95" s="776"/>
      <c r="BE95" s="776"/>
      <c r="BF95" s="776"/>
      <c r="BG95" s="776"/>
      <c r="BH95" s="776"/>
      <c r="BI95" s="776"/>
      <c r="BJ95" s="776"/>
      <c r="BK95" s="776"/>
      <c r="BL95" s="776"/>
      <c r="BM95" s="776"/>
      <c r="BN95" s="777"/>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43"/>
      <c r="V96" s="744"/>
      <c r="W96" s="744"/>
      <c r="X96" s="744"/>
      <c r="Y96" s="744"/>
      <c r="Z96" s="744"/>
      <c r="AA96" s="744"/>
      <c r="AB96" s="744"/>
      <c r="AC96" s="744"/>
      <c r="AD96" s="744"/>
      <c r="AE96" s="744"/>
      <c r="AF96" s="744"/>
      <c r="AG96" s="744"/>
      <c r="AH96" s="744"/>
      <c r="AI96" s="745"/>
      <c r="AJ96" s="601"/>
      <c r="AK96" s="601"/>
      <c r="AL96" s="601"/>
      <c r="AM96" s="778"/>
      <c r="AN96" s="779"/>
      <c r="AO96" s="779"/>
      <c r="AP96" s="779"/>
      <c r="AQ96" s="779"/>
      <c r="AR96" s="779"/>
      <c r="AS96" s="779"/>
      <c r="AT96" s="779"/>
      <c r="AU96" s="779"/>
      <c r="AV96" s="779"/>
      <c r="AW96" s="779"/>
      <c r="AX96" s="779"/>
      <c r="AY96" s="779"/>
      <c r="AZ96" s="779"/>
      <c r="BA96" s="779"/>
      <c r="BB96" s="779"/>
      <c r="BC96" s="779"/>
      <c r="BD96" s="779"/>
      <c r="BE96" s="779"/>
      <c r="BF96" s="779"/>
      <c r="BG96" s="779"/>
      <c r="BH96" s="779"/>
      <c r="BI96" s="779"/>
      <c r="BJ96" s="779"/>
      <c r="BK96" s="779"/>
      <c r="BL96" s="779"/>
      <c r="BM96" s="779"/>
      <c r="BN96" s="780"/>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7</v>
      </c>
      <c r="M97" s="659"/>
      <c r="N97" s="659"/>
      <c r="O97" s="659">
        <f>VLOOKUP($D$11,調査票①!$A$1:$HN$31,158,FALSE)</f>
        <v>5</v>
      </c>
      <c r="P97" s="659"/>
      <c r="Q97" s="659"/>
      <c r="R97" s="660">
        <f>VLOOKUP($D$11,調査票①!$A$1:$HN$31,159,FALSE)</f>
        <v>0.7142857142857143</v>
      </c>
      <c r="S97" s="660"/>
      <c r="T97" s="660"/>
      <c r="U97" s="740" t="str">
        <f>VLOOKUP($D$11,調査票①!$A$1:$HN$31,160,FALSE)</f>
        <v>直営である公民館を併設しており、今のところ当該職員が管理運営を行う方が効率的と考えているため。</v>
      </c>
      <c r="V97" s="741"/>
      <c r="W97" s="741"/>
      <c r="X97" s="741"/>
      <c r="Y97" s="741"/>
      <c r="Z97" s="741"/>
      <c r="AA97" s="741"/>
      <c r="AB97" s="741"/>
      <c r="AC97" s="741"/>
      <c r="AD97" s="741"/>
      <c r="AE97" s="741"/>
      <c r="AF97" s="741"/>
      <c r="AG97" s="741"/>
      <c r="AH97" s="741"/>
      <c r="AI97" s="742"/>
      <c r="AJ97" s="601">
        <f>VLOOKUP($D$11,調査票①!$A$1:$HN$31,161,FALSE)</f>
        <v>2</v>
      </c>
      <c r="AK97" s="601"/>
      <c r="AL97" s="601"/>
      <c r="AM97" s="729" t="str">
        <f>VLOOKUP($D$11,調査票①!$A$1:$HN$31,162,FALSE)</f>
        <v>市の機関を施設内に置く複合施設については、指定管理者制度の導入効果が少ないため、直営で管理しているが、今後も引き続き指定管理者制度導入を検討する。</v>
      </c>
      <c r="AN97" s="776"/>
      <c r="AO97" s="776"/>
      <c r="AP97" s="776"/>
      <c r="AQ97" s="776"/>
      <c r="AR97" s="776"/>
      <c r="AS97" s="776"/>
      <c r="AT97" s="776"/>
      <c r="AU97" s="776"/>
      <c r="AV97" s="776"/>
      <c r="AW97" s="776"/>
      <c r="AX97" s="776"/>
      <c r="AY97" s="776"/>
      <c r="AZ97" s="776"/>
      <c r="BA97" s="776"/>
      <c r="BB97" s="776"/>
      <c r="BC97" s="776"/>
      <c r="BD97" s="776"/>
      <c r="BE97" s="776"/>
      <c r="BF97" s="776"/>
      <c r="BG97" s="776"/>
      <c r="BH97" s="776"/>
      <c r="BI97" s="776"/>
      <c r="BJ97" s="776"/>
      <c r="BK97" s="776"/>
      <c r="BL97" s="776"/>
      <c r="BM97" s="776"/>
      <c r="BN97" s="777"/>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743"/>
      <c r="V98" s="744"/>
      <c r="W98" s="744"/>
      <c r="X98" s="744"/>
      <c r="Y98" s="744"/>
      <c r="Z98" s="744"/>
      <c r="AA98" s="744"/>
      <c r="AB98" s="744"/>
      <c r="AC98" s="744"/>
      <c r="AD98" s="744"/>
      <c r="AE98" s="744"/>
      <c r="AF98" s="744"/>
      <c r="AG98" s="744"/>
      <c r="AH98" s="744"/>
      <c r="AI98" s="745"/>
      <c r="AJ98" s="601"/>
      <c r="AK98" s="601"/>
      <c r="AL98" s="601"/>
      <c r="AM98" s="778"/>
      <c r="AN98" s="779"/>
      <c r="AO98" s="779"/>
      <c r="AP98" s="779"/>
      <c r="AQ98" s="779"/>
      <c r="AR98" s="779"/>
      <c r="AS98" s="779"/>
      <c r="AT98" s="779"/>
      <c r="AU98" s="779"/>
      <c r="AV98" s="779"/>
      <c r="AW98" s="779"/>
      <c r="AX98" s="779"/>
      <c r="AY98" s="779"/>
      <c r="AZ98" s="779"/>
      <c r="BA98" s="779"/>
      <c r="BB98" s="779"/>
      <c r="BC98" s="779"/>
      <c r="BD98" s="779"/>
      <c r="BE98" s="779"/>
      <c r="BF98" s="779"/>
      <c r="BG98" s="779"/>
      <c r="BH98" s="779"/>
      <c r="BI98" s="779"/>
      <c r="BJ98" s="779"/>
      <c r="BK98" s="779"/>
      <c r="BL98" s="779"/>
      <c r="BM98" s="779"/>
      <c r="BN98" s="780"/>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1</v>
      </c>
      <c r="M99" s="659"/>
      <c r="N99" s="659"/>
      <c r="O99" s="659">
        <f>VLOOKUP($D$11,調査票①!$A$1:$HN$31,164,FALSE)</f>
        <v>1</v>
      </c>
      <c r="P99" s="659"/>
      <c r="Q99" s="659"/>
      <c r="R99" s="660">
        <f>VLOOKUP($D$11,調査票①!$A$1:$HN$31,165,FALSE)</f>
        <v>1</v>
      </c>
      <c r="S99" s="660"/>
      <c r="T99" s="660"/>
      <c r="U99" s="740" t="str">
        <f>VLOOKUP($D$11,調査票①!$A$1:$HN$31,166,FALSE)</f>
        <v>　</v>
      </c>
      <c r="V99" s="741"/>
      <c r="W99" s="741"/>
      <c r="X99" s="741"/>
      <c r="Y99" s="741"/>
      <c r="Z99" s="741"/>
      <c r="AA99" s="741"/>
      <c r="AB99" s="741"/>
      <c r="AC99" s="741"/>
      <c r="AD99" s="741"/>
      <c r="AE99" s="741"/>
      <c r="AF99" s="741"/>
      <c r="AG99" s="741"/>
      <c r="AH99" s="741"/>
      <c r="AI99" s="742"/>
      <c r="AJ99" s="667">
        <f>VLOOKUP($D$11,調査票①!$A$1:$HN$31,167,FALSE)</f>
        <v>0</v>
      </c>
      <c r="AK99" s="667"/>
      <c r="AL99" s="667"/>
      <c r="AM99" s="729" t="str">
        <f>VLOOKUP($D$11,調査票①!$A$1:$HN$31,168,FALSE)</f>
        <v>　</v>
      </c>
      <c r="AN99" s="776"/>
      <c r="AO99" s="776"/>
      <c r="AP99" s="776"/>
      <c r="AQ99" s="776"/>
      <c r="AR99" s="776"/>
      <c r="AS99" s="776"/>
      <c r="AT99" s="776"/>
      <c r="AU99" s="776"/>
      <c r="AV99" s="776"/>
      <c r="AW99" s="776"/>
      <c r="AX99" s="776"/>
      <c r="AY99" s="776"/>
      <c r="AZ99" s="776"/>
      <c r="BA99" s="776"/>
      <c r="BB99" s="776"/>
      <c r="BC99" s="776"/>
      <c r="BD99" s="776"/>
      <c r="BE99" s="776"/>
      <c r="BF99" s="776"/>
      <c r="BG99" s="776"/>
      <c r="BH99" s="776"/>
      <c r="BI99" s="776"/>
      <c r="BJ99" s="776"/>
      <c r="BK99" s="776"/>
      <c r="BL99" s="776"/>
      <c r="BM99" s="776"/>
      <c r="BN99" s="777"/>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743"/>
      <c r="V100" s="744"/>
      <c r="W100" s="744"/>
      <c r="X100" s="744"/>
      <c r="Y100" s="744"/>
      <c r="Z100" s="744"/>
      <c r="AA100" s="744"/>
      <c r="AB100" s="744"/>
      <c r="AC100" s="744"/>
      <c r="AD100" s="744"/>
      <c r="AE100" s="744"/>
      <c r="AF100" s="744"/>
      <c r="AG100" s="744"/>
      <c r="AH100" s="744"/>
      <c r="AI100" s="745"/>
      <c r="AJ100" s="667"/>
      <c r="AK100" s="667"/>
      <c r="AL100" s="667"/>
      <c r="AM100" s="778"/>
      <c r="AN100" s="779"/>
      <c r="AO100" s="779"/>
      <c r="AP100" s="779"/>
      <c r="AQ100" s="779"/>
      <c r="AR100" s="779"/>
      <c r="AS100" s="779"/>
      <c r="AT100" s="779"/>
      <c r="AU100" s="779"/>
      <c r="AV100" s="779"/>
      <c r="AW100" s="779"/>
      <c r="AX100" s="779"/>
      <c r="AY100" s="779"/>
      <c r="AZ100" s="779"/>
      <c r="BA100" s="779"/>
      <c r="BB100" s="779"/>
      <c r="BC100" s="779"/>
      <c r="BD100" s="779"/>
      <c r="BE100" s="779"/>
      <c r="BF100" s="779"/>
      <c r="BG100" s="779"/>
      <c r="BH100" s="779"/>
      <c r="BI100" s="779"/>
      <c r="BJ100" s="779"/>
      <c r="BK100" s="779"/>
      <c r="BL100" s="779"/>
      <c r="BM100" s="779"/>
      <c r="BN100" s="780"/>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659">
        <f>VLOOKUP($D$11,調査票①!$A$1:$HN$31,169,FALSE)</f>
        <v>1</v>
      </c>
      <c r="M101" s="659"/>
      <c r="N101" s="659"/>
      <c r="O101" s="659">
        <f>VLOOKUP($D$11,調査票①!$A$1:$HN$31,170,FALSE)</f>
        <v>1</v>
      </c>
      <c r="P101" s="659"/>
      <c r="Q101" s="659"/>
      <c r="R101" s="660">
        <f>VLOOKUP($D$11,調査票①!$A$1:$HN$31,171,FALSE)</f>
        <v>1</v>
      </c>
      <c r="S101" s="660"/>
      <c r="T101" s="660"/>
      <c r="U101" s="740" t="str">
        <f>VLOOKUP($D$11,調査票①!$A$1:$HN$31,172,FALSE)</f>
        <v>　</v>
      </c>
      <c r="V101" s="741"/>
      <c r="W101" s="741"/>
      <c r="X101" s="741"/>
      <c r="Y101" s="741"/>
      <c r="Z101" s="741"/>
      <c r="AA101" s="741"/>
      <c r="AB101" s="741"/>
      <c r="AC101" s="741"/>
      <c r="AD101" s="741"/>
      <c r="AE101" s="741"/>
      <c r="AF101" s="741"/>
      <c r="AG101" s="741"/>
      <c r="AH101" s="741"/>
      <c r="AI101" s="742"/>
      <c r="AJ101" s="667">
        <f>VLOOKUP($D$11,調査票①!$A$1:$HN$31,173,FALSE)</f>
        <v>0</v>
      </c>
      <c r="AK101" s="667"/>
      <c r="AL101" s="667"/>
      <c r="AM101" s="729" t="str">
        <f>VLOOKUP($D$11,調査票①!$A$1:$HN$31,174,FALSE)</f>
        <v>　</v>
      </c>
      <c r="AN101" s="776"/>
      <c r="AO101" s="776"/>
      <c r="AP101" s="776"/>
      <c r="AQ101" s="776"/>
      <c r="AR101" s="776"/>
      <c r="AS101" s="776"/>
      <c r="AT101" s="776"/>
      <c r="AU101" s="776"/>
      <c r="AV101" s="776"/>
      <c r="AW101" s="776"/>
      <c r="AX101" s="776"/>
      <c r="AY101" s="776"/>
      <c r="AZ101" s="776"/>
      <c r="BA101" s="776"/>
      <c r="BB101" s="776"/>
      <c r="BC101" s="776"/>
      <c r="BD101" s="776"/>
      <c r="BE101" s="776"/>
      <c r="BF101" s="776"/>
      <c r="BG101" s="776"/>
      <c r="BH101" s="776"/>
      <c r="BI101" s="776"/>
      <c r="BJ101" s="776"/>
      <c r="BK101" s="776"/>
      <c r="BL101" s="776"/>
      <c r="BM101" s="776"/>
      <c r="BN101" s="777"/>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659"/>
      <c r="M102" s="659"/>
      <c r="N102" s="659"/>
      <c r="O102" s="659"/>
      <c r="P102" s="659"/>
      <c r="Q102" s="659"/>
      <c r="R102" s="660"/>
      <c r="S102" s="660"/>
      <c r="T102" s="660"/>
      <c r="U102" s="743"/>
      <c r="V102" s="744"/>
      <c r="W102" s="744"/>
      <c r="X102" s="744"/>
      <c r="Y102" s="744"/>
      <c r="Z102" s="744"/>
      <c r="AA102" s="744"/>
      <c r="AB102" s="744"/>
      <c r="AC102" s="744"/>
      <c r="AD102" s="744"/>
      <c r="AE102" s="744"/>
      <c r="AF102" s="744"/>
      <c r="AG102" s="744"/>
      <c r="AH102" s="744"/>
      <c r="AI102" s="745"/>
      <c r="AJ102" s="667"/>
      <c r="AK102" s="667"/>
      <c r="AL102" s="667"/>
      <c r="AM102" s="778"/>
      <c r="AN102" s="779"/>
      <c r="AO102" s="779"/>
      <c r="AP102" s="779"/>
      <c r="AQ102" s="779"/>
      <c r="AR102" s="779"/>
      <c r="AS102" s="779"/>
      <c r="AT102" s="779"/>
      <c r="AU102" s="779"/>
      <c r="AV102" s="779"/>
      <c r="AW102" s="779"/>
      <c r="AX102" s="779"/>
      <c r="AY102" s="779"/>
      <c r="AZ102" s="779"/>
      <c r="BA102" s="779"/>
      <c r="BB102" s="779"/>
      <c r="BC102" s="779"/>
      <c r="BD102" s="779"/>
      <c r="BE102" s="779"/>
      <c r="BF102" s="779"/>
      <c r="BG102" s="779"/>
      <c r="BH102" s="779"/>
      <c r="BI102" s="779"/>
      <c r="BJ102" s="779"/>
      <c r="BK102" s="779"/>
      <c r="BL102" s="779"/>
      <c r="BM102" s="779"/>
      <c r="BN102" s="780"/>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781" t="str">
        <f>VLOOKUP($D$11,調査票①!$A$1:$HN$31,178,FALSE)</f>
        <v>　</v>
      </c>
      <c r="V103" s="782"/>
      <c r="W103" s="782"/>
      <c r="X103" s="782"/>
      <c r="Y103" s="782"/>
      <c r="Z103" s="782"/>
      <c r="AA103" s="782"/>
      <c r="AB103" s="782"/>
      <c r="AC103" s="782"/>
      <c r="AD103" s="782"/>
      <c r="AE103" s="782"/>
      <c r="AF103" s="782"/>
      <c r="AG103" s="782"/>
      <c r="AH103" s="782"/>
      <c r="AI103" s="783"/>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784"/>
      <c r="V104" s="785"/>
      <c r="W104" s="785"/>
      <c r="X104" s="785"/>
      <c r="Y104" s="785"/>
      <c r="Z104" s="785"/>
      <c r="AA104" s="785"/>
      <c r="AB104" s="785"/>
      <c r="AC104" s="785"/>
      <c r="AD104" s="785"/>
      <c r="AE104" s="785"/>
      <c r="AF104" s="785"/>
      <c r="AG104" s="785"/>
      <c r="AH104" s="785"/>
      <c r="AI104" s="786"/>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16</v>
      </c>
      <c r="M105" s="659"/>
      <c r="N105" s="659"/>
      <c r="O105" s="659">
        <f>VLOOKUP($D$11,調査票①!$A$1:$HN$31,182,FALSE)</f>
        <v>14</v>
      </c>
      <c r="P105" s="659"/>
      <c r="Q105" s="659"/>
      <c r="R105" s="660">
        <f>VLOOKUP($D$11,調査票①!$A$1:$HN$31,183,FALSE)</f>
        <v>0.875</v>
      </c>
      <c r="S105" s="660"/>
      <c r="T105" s="660"/>
      <c r="U105" s="661" t="str">
        <f>VLOOKUP($D$11,調査票①!$A$1:$HN$31,184,FALSE)</f>
        <v>知的障がい児、障がい者の通所施設であり、現状では民間委託に向かないと判断した。</v>
      </c>
      <c r="V105" s="662"/>
      <c r="W105" s="662"/>
      <c r="X105" s="662"/>
      <c r="Y105" s="662"/>
      <c r="Z105" s="662"/>
      <c r="AA105" s="662"/>
      <c r="AB105" s="662"/>
      <c r="AC105" s="662"/>
      <c r="AD105" s="662"/>
      <c r="AE105" s="662"/>
      <c r="AF105" s="662"/>
      <c r="AG105" s="662"/>
      <c r="AH105" s="662"/>
      <c r="AI105" s="663"/>
      <c r="AJ105" s="601">
        <f>VLOOKUP($D$11,調査票①!$A$1:$HN$31,185,FALSE)</f>
        <v>2</v>
      </c>
      <c r="AK105" s="601"/>
      <c r="AL105" s="601"/>
      <c r="AM105" s="729" t="str">
        <f>VLOOKUP($D$11,調査票①!$A$1:$HN$31,186,FALSE)</f>
        <v>専門性が高い施設であるため。</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854">
        <f>VLOOKUP(D11,調査票①!A1:HQ31,225,FALSE)</f>
        <v>0</v>
      </c>
      <c r="CM105" s="855"/>
      <c r="CN105" s="855"/>
      <c r="CO105" s="855"/>
      <c r="CP105" s="855"/>
      <c r="CQ105" s="855"/>
      <c r="CR105" s="855"/>
      <c r="CS105" s="855"/>
      <c r="CT105" s="855"/>
      <c r="CU105" s="855"/>
      <c r="CV105" s="855"/>
      <c r="CW105" s="855"/>
      <c r="CX105" s="855"/>
      <c r="CY105" s="855"/>
      <c r="CZ105" s="8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664"/>
      <c r="V106" s="665"/>
      <c r="W106" s="665"/>
      <c r="X106" s="665"/>
      <c r="Y106" s="665"/>
      <c r="Z106" s="665"/>
      <c r="AA106" s="665"/>
      <c r="AB106" s="665"/>
      <c r="AC106" s="665"/>
      <c r="AD106" s="665"/>
      <c r="AE106" s="665"/>
      <c r="AF106" s="665"/>
      <c r="AG106" s="665"/>
      <c r="AH106" s="665"/>
      <c r="AI106" s="666"/>
      <c r="AJ106" s="601"/>
      <c r="AK106" s="601"/>
      <c r="AL106" s="601"/>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857"/>
      <c r="CM106" s="858"/>
      <c r="CN106" s="858"/>
      <c r="CO106" s="858"/>
      <c r="CP106" s="858"/>
      <c r="CQ106" s="858"/>
      <c r="CR106" s="858"/>
      <c r="CS106" s="858"/>
      <c r="CT106" s="858"/>
      <c r="CU106" s="858"/>
      <c r="CV106" s="858"/>
      <c r="CW106" s="858"/>
      <c r="CX106" s="858"/>
      <c r="CY106" s="858"/>
      <c r="CZ106" s="8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94</v>
      </c>
      <c r="M107" s="659"/>
      <c r="N107" s="659"/>
      <c r="O107" s="659">
        <f>VLOOKUP($D$11,調査票①!$A$1:$HN$31,188,FALSE)</f>
        <v>92</v>
      </c>
      <c r="P107" s="659"/>
      <c r="Q107" s="659"/>
      <c r="R107" s="660">
        <f>VLOOKUP($D$11,調査票①!$A$1:$HN$31,189,FALSE)</f>
        <v>0.97872340425531912</v>
      </c>
      <c r="S107" s="660"/>
      <c r="T107" s="660"/>
      <c r="U107" s="668" t="str">
        <f>VLOOKUP($D$11,調査票①!$A$1:$HN$31,190,FALSE)</f>
        <v>市の機関を施設内に置く複合施設があるため、現状では直営の方が効率的と判断した。</v>
      </c>
      <c r="V107" s="735"/>
      <c r="W107" s="735"/>
      <c r="X107" s="735"/>
      <c r="Y107" s="735"/>
      <c r="Z107" s="735"/>
      <c r="AA107" s="735"/>
      <c r="AB107" s="735"/>
      <c r="AC107" s="735"/>
      <c r="AD107" s="735"/>
      <c r="AE107" s="735"/>
      <c r="AF107" s="735"/>
      <c r="AG107" s="735"/>
      <c r="AH107" s="735"/>
      <c r="AI107" s="736"/>
      <c r="AJ107" s="601">
        <f>VLOOKUP($D$11,調査票①!$A$1:$HN$31,191,FALSE)</f>
        <v>2</v>
      </c>
      <c r="AK107" s="601"/>
      <c r="AL107" s="601"/>
      <c r="AM107" s="729" t="str">
        <f>VLOOKUP($D$11,調査票①!$A$1:$HN$31,192,FALSE)</f>
        <v>市の機関を施設内に置く複合施設を除き、指定管理者制度の導入を引き続き検討する。</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01"/>
      <c r="AK108" s="601"/>
      <c r="AL108" s="601"/>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4601" priority="354" operator="equal">
      <formula>0</formula>
    </cfRule>
  </conditionalFormatting>
  <conditionalFormatting sqref="DL105">
    <cfRule type="cellIs" dxfId="4600" priority="353" operator="equal">
      <formula>0</formula>
    </cfRule>
  </conditionalFormatting>
  <conditionalFormatting sqref="DA91:DA92">
    <cfRule type="cellIs" dxfId="4599" priority="352" operator="equal">
      <formula>0</formula>
    </cfRule>
  </conditionalFormatting>
  <conditionalFormatting sqref="CQ66:EL66 EJ62:EJ65 DA71:DD71 CQ67:DD67 CQ68:DC68 EJ68:EL68 DA70:DC70 DA72:DC72 EJ72:EP72 EJ70:EL70">
    <cfRule type="cellIs" dxfId="4598" priority="351" operator="equal">
      <formula>0</formula>
    </cfRule>
  </conditionalFormatting>
  <conditionalFormatting sqref="CM19 CW20:CY20 CW19:CZ19 DJ19 DT20:DV20 DT19:DW19 EG19">
    <cfRule type="cellIs" dxfId="4597" priority="350" operator="equal">
      <formula>0</formula>
    </cfRule>
  </conditionalFormatting>
  <conditionalFormatting sqref="D55">
    <cfRule type="cellIs" dxfId="4596" priority="349" operator="equal">
      <formula>0</formula>
    </cfRule>
  </conditionalFormatting>
  <conditionalFormatting sqref="EA44:EC44">
    <cfRule type="cellIs" dxfId="4595" priority="324" operator="equal">
      <formula>0</formula>
    </cfRule>
  </conditionalFormatting>
  <conditionalFormatting sqref="DD62 DD64">
    <cfRule type="cellIs" dxfId="4594" priority="348" operator="equal">
      <formula>0</formula>
    </cfRule>
  </conditionalFormatting>
  <conditionalFormatting sqref="DI44">
    <cfRule type="cellIs" dxfId="4593" priority="312" operator="equal">
      <formula>0</formula>
    </cfRule>
  </conditionalFormatting>
  <conditionalFormatting sqref="DZ52:EG52 DA52:DR52">
    <cfRule type="cellIs" dxfId="4592" priority="347" operator="equal">
      <formula>0</formula>
    </cfRule>
  </conditionalFormatting>
  <conditionalFormatting sqref="DZ51:EG51 CZ51:DR51">
    <cfRule type="cellIs" dxfId="4591" priority="346" operator="equal">
      <formula>0</formula>
    </cfRule>
  </conditionalFormatting>
  <conditionalFormatting sqref="DG56:DI56">
    <cfRule type="cellIs" dxfId="4590" priority="279" operator="equal">
      <formula>0</formula>
    </cfRule>
  </conditionalFormatting>
  <conditionalFormatting sqref="CM44:CN44">
    <cfRule type="cellIs" dxfId="4589" priority="318" operator="equal">
      <formula>0</formula>
    </cfRule>
  </conditionalFormatting>
  <conditionalFormatting sqref="R21 R23 R25 R27 R29 R31 R33 R35 R37 R39 R41 R43 R45 R47 R49 R51 R53">
    <cfRule type="cellIs" dxfId="4588" priority="344" operator="equal">
      <formula>0</formula>
    </cfRule>
  </conditionalFormatting>
  <conditionalFormatting sqref="DL62 DL64">
    <cfRule type="cellIs" dxfId="4587" priority="343" operator="equal">
      <formula>0</formula>
    </cfRule>
  </conditionalFormatting>
  <conditionalFormatting sqref="CM69">
    <cfRule type="cellIs" dxfId="4586" priority="345" operator="equal">
      <formula>0</formula>
    </cfRule>
  </conditionalFormatting>
  <conditionalFormatting sqref="CO52">
    <cfRule type="cellIs" dxfId="4585" priority="263" operator="equal">
      <formula>0</formula>
    </cfRule>
  </conditionalFormatting>
  <conditionalFormatting sqref="DN51:DP52">
    <cfRule type="cellIs" dxfId="4584" priority="294" operator="equal">
      <formula>0</formula>
    </cfRule>
  </conditionalFormatting>
  <conditionalFormatting sqref="DK51:DM52">
    <cfRule type="cellIs" dxfId="4583" priority="295" operator="equal">
      <formula>0</formula>
    </cfRule>
  </conditionalFormatting>
  <conditionalFormatting sqref="EN44:EP55">
    <cfRule type="cellIs" dxfId="4582" priority="342" operator="equal">
      <formula>0</formula>
    </cfRule>
  </conditionalFormatting>
  <conditionalFormatting sqref="EN56:EP56">
    <cfRule type="cellIs" dxfId="4581" priority="341" operator="equal">
      <formula>0</formula>
    </cfRule>
  </conditionalFormatting>
  <conditionalFormatting sqref="EH51:EJ52 EH55:EJ56">
    <cfRule type="cellIs" dxfId="4580" priority="340" operator="equal">
      <formula>0</formula>
    </cfRule>
  </conditionalFormatting>
  <conditionalFormatting sqref="EK51:EM56">
    <cfRule type="cellIs" dxfId="4579" priority="339" operator="equal">
      <formula>0</formula>
    </cfRule>
  </conditionalFormatting>
  <conditionalFormatting sqref="EL44:EM50">
    <cfRule type="cellIs" dxfId="4578" priority="338" operator="equal">
      <formula>0</formula>
    </cfRule>
  </conditionalFormatting>
  <conditionalFormatting sqref="DV51:DX52 DV55:DX55 DV53:DW54">
    <cfRule type="cellIs" dxfId="4577" priority="337" operator="equal">
      <formula>0</formula>
    </cfRule>
  </conditionalFormatting>
  <conditionalFormatting sqref="DV56:DX56">
    <cfRule type="cellIs" dxfId="4576" priority="336" operator="equal">
      <formula>0</formula>
    </cfRule>
  </conditionalFormatting>
  <conditionalFormatting sqref="DP51:DR56">
    <cfRule type="cellIs" dxfId="4575" priority="335" operator="equal">
      <formula>0</formula>
    </cfRule>
  </conditionalFormatting>
  <conditionalFormatting sqref="DS51:DU56">
    <cfRule type="cellIs" dxfId="4574" priority="334" operator="equal">
      <formula>0</formula>
    </cfRule>
  </conditionalFormatting>
  <conditionalFormatting sqref="EF51:EH52 EF55:EH55">
    <cfRule type="cellIs" dxfId="4573" priority="333" operator="equal">
      <formula>0</formula>
    </cfRule>
  </conditionalFormatting>
  <conditionalFormatting sqref="EF56:EH56">
    <cfRule type="cellIs" dxfId="4572" priority="332" operator="equal">
      <formula>0</formula>
    </cfRule>
  </conditionalFormatting>
  <conditionalFormatting sqref="DZ51:EB52 DZ55:EB56">
    <cfRule type="cellIs" dxfId="4571" priority="331" operator="equal">
      <formula>0</formula>
    </cfRule>
  </conditionalFormatting>
  <conditionalFormatting sqref="EC51:EE52 EC55:EE56">
    <cfRule type="cellIs" dxfId="4570" priority="330" operator="equal">
      <formula>0</formula>
    </cfRule>
  </conditionalFormatting>
  <conditionalFormatting sqref="EI44:EK44">
    <cfRule type="cellIs" dxfId="4569" priority="329" operator="equal">
      <formula>0</formula>
    </cfRule>
  </conditionalFormatting>
  <conditionalFormatting sqref="EH44">
    <cfRule type="cellIs" dxfId="4568" priority="328" operator="equal">
      <formula>0</formula>
    </cfRule>
  </conditionalFormatting>
  <conditionalFormatting sqref="EE44:EG44">
    <cfRule type="cellIs" dxfId="4567" priority="327" operator="equal">
      <formula>0</formula>
    </cfRule>
  </conditionalFormatting>
  <conditionalFormatting sqref="ED44">
    <cfRule type="cellIs" dxfId="4566" priority="326" operator="equal">
      <formula>0</formula>
    </cfRule>
  </conditionalFormatting>
  <conditionalFormatting sqref="DW44:DX44">
    <cfRule type="cellIs" dxfId="4565" priority="325" operator="equal">
      <formula>0</formula>
    </cfRule>
  </conditionalFormatting>
  <conditionalFormatting sqref="DJ44:DL44">
    <cfRule type="cellIs" dxfId="4564" priority="313" operator="equal">
      <formula>0</formula>
    </cfRule>
  </conditionalFormatting>
  <conditionalFormatting sqref="DY44:DZ44">
    <cfRule type="cellIs" dxfId="4563" priority="323" operator="equal">
      <formula>0</formula>
    </cfRule>
  </conditionalFormatting>
  <conditionalFormatting sqref="CY44:DA44">
    <cfRule type="cellIs" dxfId="4562" priority="322" operator="equal">
      <formula>0</formula>
    </cfRule>
  </conditionalFormatting>
  <conditionalFormatting sqref="CX44">
    <cfRule type="cellIs" dxfId="4561" priority="321" operator="equal">
      <formula>0</formula>
    </cfRule>
  </conditionalFormatting>
  <conditionalFormatting sqref="CU44:CW44">
    <cfRule type="cellIs" dxfId="4560" priority="320" operator="equal">
      <formula>0</formula>
    </cfRule>
  </conditionalFormatting>
  <conditionalFormatting sqref="CT44">
    <cfRule type="cellIs" dxfId="4559" priority="319" operator="equal">
      <formula>0</formula>
    </cfRule>
  </conditionalFormatting>
  <conditionalFormatting sqref="CQ44:CS44">
    <cfRule type="cellIs" dxfId="4558" priority="317" operator="equal">
      <formula>0</formula>
    </cfRule>
  </conditionalFormatting>
  <conditionalFormatting sqref="CO44:CP44">
    <cfRule type="cellIs" dxfId="4557" priority="316" operator="equal">
      <formula>0</formula>
    </cfRule>
  </conditionalFormatting>
  <conditionalFormatting sqref="DN44:DP44">
    <cfRule type="cellIs" dxfId="4556" priority="315" operator="equal">
      <formula>0</formula>
    </cfRule>
  </conditionalFormatting>
  <conditionalFormatting sqref="DM44">
    <cfRule type="cellIs" dxfId="4555" priority="314" operator="equal">
      <formula>0</formula>
    </cfRule>
  </conditionalFormatting>
  <conditionalFormatting sqref="DS51:DU52">
    <cfRule type="cellIs" dxfId="4554" priority="301" operator="equal">
      <formula>0</formula>
    </cfRule>
  </conditionalFormatting>
  <conditionalFormatting sqref="DB44:DC44">
    <cfRule type="cellIs" dxfId="4553" priority="311" operator="equal">
      <formula>0</formula>
    </cfRule>
  </conditionalFormatting>
  <conditionalFormatting sqref="DF44:DH44">
    <cfRule type="cellIs" dxfId="4552" priority="310" operator="equal">
      <formula>0</formula>
    </cfRule>
  </conditionalFormatting>
  <conditionalFormatting sqref="DD44:DE44">
    <cfRule type="cellIs" dxfId="4551" priority="309" operator="equal">
      <formula>0</formula>
    </cfRule>
  </conditionalFormatting>
  <conditionalFormatting sqref="EC44:EE44">
    <cfRule type="cellIs" dxfId="4550" priority="308" operator="equal">
      <formula>0</formula>
    </cfRule>
  </conditionalFormatting>
  <conditionalFormatting sqref="EB44">
    <cfRule type="cellIs" dxfId="4549" priority="307" operator="equal">
      <formula>0</formula>
    </cfRule>
  </conditionalFormatting>
  <conditionalFormatting sqref="DY44:EA44">
    <cfRule type="cellIs" dxfId="4548" priority="306" operator="equal">
      <formula>0</formula>
    </cfRule>
  </conditionalFormatting>
  <conditionalFormatting sqref="DX44">
    <cfRule type="cellIs" dxfId="4547" priority="305" operator="equal">
      <formula>0</formula>
    </cfRule>
  </conditionalFormatting>
  <conditionalFormatting sqref="DQ44:DR44">
    <cfRule type="cellIs" dxfId="4546" priority="304" operator="equal">
      <formula>0</formula>
    </cfRule>
  </conditionalFormatting>
  <conditionalFormatting sqref="DU44:DW44">
    <cfRule type="cellIs" dxfId="4545" priority="303" operator="equal">
      <formula>0</formula>
    </cfRule>
  </conditionalFormatting>
  <conditionalFormatting sqref="DS44:DT44">
    <cfRule type="cellIs" dxfId="4544" priority="302" operator="equal">
      <formula>0</formula>
    </cfRule>
  </conditionalFormatting>
  <conditionalFormatting sqref="DV51:DV52">
    <cfRule type="cellIs" dxfId="4543" priority="300" operator="equal">
      <formula>0</formula>
    </cfRule>
  </conditionalFormatting>
  <conditionalFormatting sqref="DG51:DI52">
    <cfRule type="cellIs" dxfId="4542" priority="299" operator="equal">
      <formula>0</formula>
    </cfRule>
  </conditionalFormatting>
  <conditionalFormatting sqref="DA51:DC52 CZ51">
    <cfRule type="cellIs" dxfId="4541" priority="298" operator="equal">
      <formula>0</formula>
    </cfRule>
  </conditionalFormatting>
  <conditionalFormatting sqref="DD51:DF52">
    <cfRule type="cellIs" dxfId="4540" priority="297" operator="equal">
      <formula>0</formula>
    </cfRule>
  </conditionalFormatting>
  <conditionalFormatting sqref="DQ51:DS52">
    <cfRule type="cellIs" dxfId="4539" priority="296" operator="equal">
      <formula>0</formula>
    </cfRule>
  </conditionalFormatting>
  <conditionalFormatting sqref="CB52:CC52">
    <cfRule type="cellIs" dxfId="4538" priority="293" operator="equal">
      <formula>0</formula>
    </cfRule>
  </conditionalFormatting>
  <conditionalFormatting sqref="CB51:CC51">
    <cfRule type="cellIs" dxfId="4537" priority="292" operator="equal">
      <formula>0</formula>
    </cfRule>
  </conditionalFormatting>
  <conditionalFormatting sqref="CP51">
    <cfRule type="cellIs" dxfId="4536" priority="291" operator="equal">
      <formula>0</formula>
    </cfRule>
  </conditionalFormatting>
  <conditionalFormatting sqref="CP51">
    <cfRule type="cellIs" dxfId="4535" priority="290" operator="equal">
      <formula>0</formula>
    </cfRule>
  </conditionalFormatting>
  <conditionalFormatting sqref="CB51:CC52">
    <cfRule type="cellIs" dxfId="4534" priority="289" operator="equal">
      <formula>0</formula>
    </cfRule>
  </conditionalFormatting>
  <conditionalFormatting sqref="CD51">
    <cfRule type="cellIs" dxfId="4533" priority="288" operator="equal">
      <formula>0</formula>
    </cfRule>
  </conditionalFormatting>
  <conditionalFormatting sqref="CD51">
    <cfRule type="cellIs" dxfId="4532" priority="287" operator="equal">
      <formula>0</formula>
    </cfRule>
  </conditionalFormatting>
  <conditionalFormatting sqref="CW41">
    <cfRule type="cellIs" dxfId="4531" priority="59" operator="equal">
      <formula>0</formula>
    </cfRule>
  </conditionalFormatting>
  <conditionalFormatting sqref="CX41">
    <cfRule type="cellIs" dxfId="4530" priority="58" operator="equal">
      <formula>0</formula>
    </cfRule>
  </conditionalFormatting>
  <conditionalFormatting sqref="DX53">
    <cfRule type="cellIs" dxfId="4529" priority="286" operator="equal">
      <formula>0</formula>
    </cfRule>
  </conditionalFormatting>
  <conditionalFormatting sqref="DX53">
    <cfRule type="cellIs" dxfId="4528" priority="285" operator="equal">
      <formula>0</formula>
    </cfRule>
  </conditionalFormatting>
  <conditionalFormatting sqref="EH39">
    <cfRule type="cellIs" dxfId="4527" priority="16" operator="equal">
      <formula>0</formula>
    </cfRule>
  </conditionalFormatting>
  <conditionalFormatting sqref="DO56:DQ56">
    <cfRule type="cellIs" dxfId="4526" priority="284" operator="equal">
      <formula>0</formula>
    </cfRule>
  </conditionalFormatting>
  <conditionalFormatting sqref="DC56:DE56">
    <cfRule type="cellIs" dxfId="4525" priority="283" operator="equal">
      <formula>0</formula>
    </cfRule>
  </conditionalFormatting>
  <conditionalFormatting sqref="CX56:CY56">
    <cfRule type="cellIs" dxfId="4524" priority="282" operator="equal">
      <formula>0</formula>
    </cfRule>
  </conditionalFormatting>
  <conditionalFormatting sqref="CZ56:DB56">
    <cfRule type="cellIs" dxfId="4523" priority="281" operator="equal">
      <formula>0</formula>
    </cfRule>
  </conditionalFormatting>
  <conditionalFormatting sqref="DM56:DO56">
    <cfRule type="cellIs" dxfId="4522" priority="280" operator="equal">
      <formula>0</formula>
    </cfRule>
  </conditionalFormatting>
  <conditionalFormatting sqref="CF44:CH44 CF45:CG46">
    <cfRule type="cellIs" dxfId="4521" priority="227" operator="equal">
      <formula>0</formula>
    </cfRule>
  </conditionalFormatting>
  <conditionalFormatting sqref="DJ56:DL56">
    <cfRule type="cellIs" dxfId="4520" priority="278" operator="equal">
      <formula>0</formula>
    </cfRule>
  </conditionalFormatting>
  <conditionalFormatting sqref="CG56:CI56">
    <cfRule type="cellIs" dxfId="4519" priority="277" operator="equal">
      <formula>0</formula>
    </cfRule>
  </conditionalFormatting>
  <conditionalFormatting sqref="CB56:CC56">
    <cfRule type="cellIs" dxfId="4518" priority="276" operator="equal">
      <formula>0</formula>
    </cfRule>
  </conditionalFormatting>
  <conditionalFormatting sqref="CD56:CF56">
    <cfRule type="cellIs" dxfId="4517" priority="275" operator="equal">
      <formula>0</formula>
    </cfRule>
  </conditionalFormatting>
  <conditionalFormatting sqref="CQ56:CR56">
    <cfRule type="cellIs" dxfId="4516" priority="274" operator="equal">
      <formula>0</formula>
    </cfRule>
  </conditionalFormatting>
  <conditionalFormatting sqref="CK56:CM56">
    <cfRule type="cellIs" dxfId="4515" priority="273" operator="equal">
      <formula>0</formula>
    </cfRule>
  </conditionalFormatting>
  <conditionalFormatting sqref="CN56:CP56">
    <cfRule type="cellIs" dxfId="4514" priority="272" operator="equal">
      <formula>0</formula>
    </cfRule>
  </conditionalFormatting>
  <conditionalFormatting sqref="CX56:CZ56">
    <cfRule type="cellIs" dxfId="4513" priority="271" operator="equal">
      <formula>0</formula>
    </cfRule>
  </conditionalFormatting>
  <conditionalFormatting sqref="CS56:CT56">
    <cfRule type="cellIs" dxfId="4512" priority="270" operator="equal">
      <formula>0</formula>
    </cfRule>
  </conditionalFormatting>
  <conditionalFormatting sqref="CU56:CW56">
    <cfRule type="cellIs" dxfId="4511" priority="269" operator="equal">
      <formula>0</formula>
    </cfRule>
  </conditionalFormatting>
  <conditionalFormatting sqref="DH56:DI56">
    <cfRule type="cellIs" dxfId="4510" priority="268" operator="equal">
      <formula>0</formula>
    </cfRule>
  </conditionalFormatting>
  <conditionalFormatting sqref="DB56:DD56">
    <cfRule type="cellIs" dxfId="4509" priority="267" operator="equal">
      <formula>0</formula>
    </cfRule>
  </conditionalFormatting>
  <conditionalFormatting sqref="DE56:DG56">
    <cfRule type="cellIs" dxfId="4508" priority="266" operator="equal">
      <formula>0</formula>
    </cfRule>
  </conditionalFormatting>
  <conditionalFormatting sqref="CO51">
    <cfRule type="cellIs" dxfId="4507" priority="265" operator="equal">
      <formula>0</formula>
    </cfRule>
  </conditionalFormatting>
  <conditionalFormatting sqref="CO51">
    <cfRule type="cellIs" dxfId="4506" priority="264" operator="equal">
      <formula>0</formula>
    </cfRule>
  </conditionalFormatting>
  <conditionalFormatting sqref="CB37">
    <cfRule type="cellIs" dxfId="4505" priority="211" operator="equal">
      <formula>0</formula>
    </cfRule>
  </conditionalFormatting>
  <conditionalFormatting sqref="CO52">
    <cfRule type="cellIs" dxfId="4504" priority="262" operator="equal">
      <formula>0</formula>
    </cfRule>
  </conditionalFormatting>
  <conditionalFormatting sqref="DH40">
    <cfRule type="cellIs" dxfId="4503" priority="34" operator="equal">
      <formula>0</formula>
    </cfRule>
  </conditionalFormatting>
  <conditionalFormatting sqref="CY34:CY35">
    <cfRule type="cellIs" dxfId="4502" priority="81" operator="equal">
      <formula>0</formula>
    </cfRule>
  </conditionalFormatting>
  <conditionalFormatting sqref="CY36:DA36">
    <cfRule type="cellIs" dxfId="4501" priority="80" operator="equal">
      <formula>0</formula>
    </cfRule>
  </conditionalFormatting>
  <conditionalFormatting sqref="CX36">
    <cfRule type="cellIs" dxfId="4500" priority="79" operator="equal">
      <formula>0</formula>
    </cfRule>
  </conditionalFormatting>
  <conditionalFormatting sqref="DP40:DQ41">
    <cfRule type="cellIs" dxfId="4499" priority="33" operator="equal">
      <formula>0</formula>
    </cfRule>
  </conditionalFormatting>
  <conditionalFormatting sqref="DC40:DE41">
    <cfRule type="cellIs" dxfId="4498" priority="36" operator="equal">
      <formula>0</formula>
    </cfRule>
  </conditionalFormatting>
  <conditionalFormatting sqref="CX34:CX35">
    <cfRule type="cellIs" dxfId="4497" priority="83" operator="equal">
      <formula>0</formula>
    </cfRule>
  </conditionalFormatting>
  <conditionalFormatting sqref="CX34:CX35">
    <cfRule type="cellIs" dxfId="4496" priority="82" operator="equal">
      <formula>0</formula>
    </cfRule>
  </conditionalFormatting>
  <conditionalFormatting sqref="CW37">
    <cfRule type="cellIs" dxfId="4495" priority="76" operator="equal">
      <formula>0</formula>
    </cfRule>
  </conditionalFormatting>
  <conditionalFormatting sqref="CW37">
    <cfRule type="cellIs" dxfId="4494" priority="75" operator="equal">
      <formula>0</formula>
    </cfRule>
  </conditionalFormatting>
  <conditionalFormatting sqref="DF40:DG41">
    <cfRule type="cellIs" dxfId="4493" priority="38" operator="equal">
      <formula>0</formula>
    </cfRule>
  </conditionalFormatting>
  <conditionalFormatting sqref="CF47:CG47">
    <cfRule type="cellIs" dxfId="4492" priority="261" operator="equal">
      <formula>0</formula>
    </cfRule>
  </conditionalFormatting>
  <conditionalFormatting sqref="CB47">
    <cfRule type="cellIs" dxfId="4491" priority="260" operator="equal">
      <formula>0</formula>
    </cfRule>
  </conditionalFormatting>
  <conditionalFormatting sqref="CC47:CE47">
    <cfRule type="cellIs" dxfId="4490" priority="259" operator="equal">
      <formula>0</formula>
    </cfRule>
  </conditionalFormatting>
  <conditionalFormatting sqref="CJ48:CL48 CB48">
    <cfRule type="cellIs" dxfId="4489" priority="258" operator="equal">
      <formula>0</formula>
    </cfRule>
  </conditionalFormatting>
  <conditionalFormatting sqref="CF48:CH48 CF49:CG50">
    <cfRule type="cellIs" dxfId="4488" priority="257" operator="equal">
      <formula>0</formula>
    </cfRule>
  </conditionalFormatting>
  <conditionalFormatting sqref="CB48:CB50">
    <cfRule type="cellIs" dxfId="4487" priority="256" operator="equal">
      <formula>0</formula>
    </cfRule>
  </conditionalFormatting>
  <conditionalFormatting sqref="CC48:CE50">
    <cfRule type="cellIs" dxfId="4486" priority="255" operator="equal">
      <formula>0</formula>
    </cfRule>
  </conditionalFormatting>
  <conditionalFormatting sqref="CJ48:CL48">
    <cfRule type="cellIs" dxfId="4485" priority="254" operator="equal">
      <formula>0</formula>
    </cfRule>
  </conditionalFormatting>
  <conditionalFormatting sqref="CC48:CE48">
    <cfRule type="cellIs" dxfId="4484" priority="253" operator="equal">
      <formula>0</formula>
    </cfRule>
  </conditionalFormatting>
  <conditionalFormatting sqref="CF48">
    <cfRule type="cellIs" dxfId="4483" priority="252" operator="equal">
      <formula>0</formula>
    </cfRule>
  </conditionalFormatting>
  <conditionalFormatting sqref="CB48:CC48">
    <cfRule type="cellIs" dxfId="4482" priority="251" operator="equal">
      <formula>0</formula>
    </cfRule>
  </conditionalFormatting>
  <conditionalFormatting sqref="CH49">
    <cfRule type="cellIs" dxfId="4481" priority="250" operator="equal">
      <formula>0</formula>
    </cfRule>
  </conditionalFormatting>
  <conditionalFormatting sqref="CH49">
    <cfRule type="cellIs" dxfId="4480" priority="249" operator="equal">
      <formula>0</formula>
    </cfRule>
  </conditionalFormatting>
  <conditionalFormatting sqref="CJ38:CL38 CB38">
    <cfRule type="cellIs" dxfId="4479" priority="248" operator="equal">
      <formula>0</formula>
    </cfRule>
  </conditionalFormatting>
  <conditionalFormatting sqref="CF38:CH38 CF39:CG40">
    <cfRule type="cellIs" dxfId="4478" priority="247" operator="equal">
      <formula>0</formula>
    </cfRule>
  </conditionalFormatting>
  <conditionalFormatting sqref="CB37:CB40">
    <cfRule type="cellIs" dxfId="4477" priority="246" operator="equal">
      <formula>0</formula>
    </cfRule>
  </conditionalFormatting>
  <conditionalFormatting sqref="CC38:CE40">
    <cfRule type="cellIs" dxfId="4476" priority="245" operator="equal">
      <formula>0</formula>
    </cfRule>
  </conditionalFormatting>
  <conditionalFormatting sqref="CJ38:CL38">
    <cfRule type="cellIs" dxfId="4475" priority="244" operator="equal">
      <formula>0</formula>
    </cfRule>
  </conditionalFormatting>
  <conditionalFormatting sqref="CC38:CE38">
    <cfRule type="cellIs" dxfId="4474" priority="243" operator="equal">
      <formula>0</formula>
    </cfRule>
  </conditionalFormatting>
  <conditionalFormatting sqref="CF38">
    <cfRule type="cellIs" dxfId="4473" priority="242" operator="equal">
      <formula>0</formula>
    </cfRule>
  </conditionalFormatting>
  <conditionalFormatting sqref="CB38:CC38">
    <cfRule type="cellIs" dxfId="4472" priority="241" operator="equal">
      <formula>0</formula>
    </cfRule>
  </conditionalFormatting>
  <conditionalFormatting sqref="CH39">
    <cfRule type="cellIs" dxfId="4471" priority="240" operator="equal">
      <formula>0</formula>
    </cfRule>
  </conditionalFormatting>
  <conditionalFormatting sqref="CH39">
    <cfRule type="cellIs" dxfId="4470" priority="239" operator="equal">
      <formula>0</formula>
    </cfRule>
  </conditionalFormatting>
  <conditionalFormatting sqref="CJ41:CL41 CB41">
    <cfRule type="cellIs" dxfId="4469" priority="238" operator="equal">
      <formula>0</formula>
    </cfRule>
  </conditionalFormatting>
  <conditionalFormatting sqref="CF41:CH41 CF42:CG43">
    <cfRule type="cellIs" dxfId="4468" priority="237" operator="equal">
      <formula>0</formula>
    </cfRule>
  </conditionalFormatting>
  <conditionalFormatting sqref="CB40:CB43">
    <cfRule type="cellIs" dxfId="4467" priority="236" operator="equal">
      <formula>0</formula>
    </cfRule>
  </conditionalFormatting>
  <conditionalFormatting sqref="CC41:CE43">
    <cfRule type="cellIs" dxfId="4466" priority="235" operator="equal">
      <formula>0</formula>
    </cfRule>
  </conditionalFormatting>
  <conditionalFormatting sqref="CJ41:CL41">
    <cfRule type="cellIs" dxfId="4465" priority="234" operator="equal">
      <formula>0</formula>
    </cfRule>
  </conditionalFormatting>
  <conditionalFormatting sqref="CC41:CE41">
    <cfRule type="cellIs" dxfId="4464" priority="233" operator="equal">
      <formula>0</formula>
    </cfRule>
  </conditionalFormatting>
  <conditionalFormatting sqref="CF41">
    <cfRule type="cellIs" dxfId="4463" priority="232" operator="equal">
      <formula>0</formula>
    </cfRule>
  </conditionalFormatting>
  <conditionalFormatting sqref="CB41:CC41">
    <cfRule type="cellIs" dxfId="4462" priority="231" operator="equal">
      <formula>0</formula>
    </cfRule>
  </conditionalFormatting>
  <conditionalFormatting sqref="CH42">
    <cfRule type="cellIs" dxfId="4461" priority="230" operator="equal">
      <formula>0</formula>
    </cfRule>
  </conditionalFormatting>
  <conditionalFormatting sqref="CH42">
    <cfRule type="cellIs" dxfId="4460" priority="229" operator="equal">
      <formula>0</formula>
    </cfRule>
  </conditionalFormatting>
  <conditionalFormatting sqref="CJ44:CL44 CB44">
    <cfRule type="cellIs" dxfId="4459" priority="228" operator="equal">
      <formula>0</formula>
    </cfRule>
  </conditionalFormatting>
  <conditionalFormatting sqref="CB44:CB46">
    <cfRule type="cellIs" dxfId="4458" priority="226" operator="equal">
      <formula>0</formula>
    </cfRule>
  </conditionalFormatting>
  <conditionalFormatting sqref="CC44:CE46">
    <cfRule type="cellIs" dxfId="4457" priority="225" operator="equal">
      <formula>0</formula>
    </cfRule>
  </conditionalFormatting>
  <conditionalFormatting sqref="CJ44:CL44">
    <cfRule type="cellIs" dxfId="4456" priority="224" operator="equal">
      <formula>0</formula>
    </cfRule>
  </conditionalFormatting>
  <conditionalFormatting sqref="CC44:CE44">
    <cfRule type="cellIs" dxfId="4455" priority="223" operator="equal">
      <formula>0</formula>
    </cfRule>
  </conditionalFormatting>
  <conditionalFormatting sqref="CF44">
    <cfRule type="cellIs" dxfId="4454" priority="222" operator="equal">
      <formula>0</formula>
    </cfRule>
  </conditionalFormatting>
  <conditionalFormatting sqref="CB44:CC44">
    <cfRule type="cellIs" dxfId="4453" priority="221" operator="equal">
      <formula>0</formula>
    </cfRule>
  </conditionalFormatting>
  <conditionalFormatting sqref="CH45">
    <cfRule type="cellIs" dxfId="4452" priority="220" operator="equal">
      <formula>0</formula>
    </cfRule>
  </conditionalFormatting>
  <conditionalFormatting sqref="CH45">
    <cfRule type="cellIs" dxfId="4451" priority="219" operator="equal">
      <formula>0</formula>
    </cfRule>
  </conditionalFormatting>
  <conditionalFormatting sqref="CB32">
    <cfRule type="cellIs" dxfId="4450" priority="218" operator="equal">
      <formula>0</formula>
    </cfRule>
  </conditionalFormatting>
  <conditionalFormatting sqref="CB32:CB34">
    <cfRule type="cellIs" dxfId="4449" priority="217" operator="equal">
      <formula>0</formula>
    </cfRule>
  </conditionalFormatting>
  <conditionalFormatting sqref="CB32">
    <cfRule type="cellIs" dxfId="4448" priority="216" operator="equal">
      <formula>0</formula>
    </cfRule>
  </conditionalFormatting>
  <conditionalFormatting sqref="CB35">
    <cfRule type="cellIs" dxfId="4447" priority="215" operator="equal">
      <formula>0</formula>
    </cfRule>
  </conditionalFormatting>
  <conditionalFormatting sqref="CB35:CB36">
    <cfRule type="cellIs" dxfId="4446" priority="214" operator="equal">
      <formula>0</formula>
    </cfRule>
  </conditionalFormatting>
  <conditionalFormatting sqref="CB35">
    <cfRule type="cellIs" dxfId="4445" priority="213" operator="equal">
      <formula>0</formula>
    </cfRule>
  </conditionalFormatting>
  <conditionalFormatting sqref="CB37">
    <cfRule type="cellIs" dxfId="4444" priority="212" operator="equal">
      <formula>0</formula>
    </cfRule>
  </conditionalFormatting>
  <conditionalFormatting sqref="CB40">
    <cfRule type="cellIs" dxfId="4443" priority="210" operator="equal">
      <formula>0</formula>
    </cfRule>
  </conditionalFormatting>
  <conditionalFormatting sqref="CB40">
    <cfRule type="cellIs" dxfId="4442" priority="209" operator="equal">
      <formula>0</formula>
    </cfRule>
  </conditionalFormatting>
  <conditionalFormatting sqref="CK32:CM32 CC32">
    <cfRule type="cellIs" dxfId="4441" priority="208" operator="equal">
      <formula>0</formula>
    </cfRule>
  </conditionalFormatting>
  <conditionalFormatting sqref="CG32:CI32">
    <cfRule type="cellIs" dxfId="4440" priority="207" operator="equal">
      <formula>0</formula>
    </cfRule>
  </conditionalFormatting>
  <conditionalFormatting sqref="CC32">
    <cfRule type="cellIs" dxfId="4439" priority="206" operator="equal">
      <formula>0</formula>
    </cfRule>
  </conditionalFormatting>
  <conditionalFormatting sqref="CD32:CF32">
    <cfRule type="cellIs" dxfId="4438" priority="205" operator="equal">
      <formula>0</formula>
    </cfRule>
  </conditionalFormatting>
  <conditionalFormatting sqref="CK32:CM32">
    <cfRule type="cellIs" dxfId="4437" priority="204" operator="equal">
      <formula>0</formula>
    </cfRule>
  </conditionalFormatting>
  <conditionalFormatting sqref="CD32:CF32">
    <cfRule type="cellIs" dxfId="4436" priority="203" operator="equal">
      <formula>0</formula>
    </cfRule>
  </conditionalFormatting>
  <conditionalFormatting sqref="CG32">
    <cfRule type="cellIs" dxfId="4435" priority="202" operator="equal">
      <formula>0</formula>
    </cfRule>
  </conditionalFormatting>
  <conditionalFormatting sqref="CC32:CD32">
    <cfRule type="cellIs" dxfId="4434" priority="201" operator="equal">
      <formula>0</formula>
    </cfRule>
  </conditionalFormatting>
  <conditionalFormatting sqref="CK33:CM33 CC33">
    <cfRule type="cellIs" dxfId="4433" priority="200" operator="equal">
      <formula>0</formula>
    </cfRule>
  </conditionalFormatting>
  <conditionalFormatting sqref="CG33:CI33">
    <cfRule type="cellIs" dxfId="4432" priority="199" operator="equal">
      <formula>0</formula>
    </cfRule>
  </conditionalFormatting>
  <conditionalFormatting sqref="CC33">
    <cfRule type="cellIs" dxfId="4431" priority="198" operator="equal">
      <formula>0</formula>
    </cfRule>
  </conditionalFormatting>
  <conditionalFormatting sqref="CD33:CF33">
    <cfRule type="cellIs" dxfId="4430" priority="197" operator="equal">
      <formula>0</formula>
    </cfRule>
  </conditionalFormatting>
  <conditionalFormatting sqref="CK33:CM33">
    <cfRule type="cellIs" dxfId="4429" priority="196" operator="equal">
      <formula>0</formula>
    </cfRule>
  </conditionalFormatting>
  <conditionalFormatting sqref="CD33:CF33">
    <cfRule type="cellIs" dxfId="4428" priority="195" operator="equal">
      <formula>0</formula>
    </cfRule>
  </conditionalFormatting>
  <conditionalFormatting sqref="CG33">
    <cfRule type="cellIs" dxfId="4427" priority="194" operator="equal">
      <formula>0</formula>
    </cfRule>
  </conditionalFormatting>
  <conditionalFormatting sqref="CC33:CD33">
    <cfRule type="cellIs" dxfId="4426" priority="193" operator="equal">
      <formula>0</formula>
    </cfRule>
  </conditionalFormatting>
  <conditionalFormatting sqref="CV32:CX32 CN32">
    <cfRule type="cellIs" dxfId="4425" priority="192" operator="equal">
      <formula>0</formula>
    </cfRule>
  </conditionalFormatting>
  <conditionalFormatting sqref="CR32:CT32">
    <cfRule type="cellIs" dxfId="4424" priority="191" operator="equal">
      <formula>0</formula>
    </cfRule>
  </conditionalFormatting>
  <conditionalFormatting sqref="CN32">
    <cfRule type="cellIs" dxfId="4423" priority="190" operator="equal">
      <formula>0</formula>
    </cfRule>
  </conditionalFormatting>
  <conditionalFormatting sqref="CO32:CQ32">
    <cfRule type="cellIs" dxfId="4422" priority="189" operator="equal">
      <formula>0</formula>
    </cfRule>
  </conditionalFormatting>
  <conditionalFormatting sqref="CV32:CX32">
    <cfRule type="cellIs" dxfId="4421" priority="188" operator="equal">
      <formula>0</formula>
    </cfRule>
  </conditionalFormatting>
  <conditionalFormatting sqref="CO32:CQ32">
    <cfRule type="cellIs" dxfId="4420" priority="187" operator="equal">
      <formula>0</formula>
    </cfRule>
  </conditionalFormatting>
  <conditionalFormatting sqref="CR32">
    <cfRule type="cellIs" dxfId="4419" priority="186" operator="equal">
      <formula>0</formula>
    </cfRule>
  </conditionalFormatting>
  <conditionalFormatting sqref="CN32:CO32">
    <cfRule type="cellIs" dxfId="4418" priority="185" operator="equal">
      <formula>0</formula>
    </cfRule>
  </conditionalFormatting>
  <conditionalFormatting sqref="CV33:CX33 CN33">
    <cfRule type="cellIs" dxfId="4417" priority="184" operator="equal">
      <formula>0</formula>
    </cfRule>
  </conditionalFormatting>
  <conditionalFormatting sqref="CR33:CT33">
    <cfRule type="cellIs" dxfId="4416" priority="183" operator="equal">
      <formula>0</formula>
    </cfRule>
  </conditionalFormatting>
  <conditionalFormatting sqref="CN33">
    <cfRule type="cellIs" dxfId="4415" priority="182" operator="equal">
      <formula>0</formula>
    </cfRule>
  </conditionalFormatting>
  <conditionalFormatting sqref="CO33:CQ33">
    <cfRule type="cellIs" dxfId="4414" priority="181" operator="equal">
      <formula>0</formula>
    </cfRule>
  </conditionalFormatting>
  <conditionalFormatting sqref="CV33:CX33">
    <cfRule type="cellIs" dxfId="4413" priority="180" operator="equal">
      <formula>0</formula>
    </cfRule>
  </conditionalFormatting>
  <conditionalFormatting sqref="CO33:CQ33">
    <cfRule type="cellIs" dxfId="4412" priority="179" operator="equal">
      <formula>0</formula>
    </cfRule>
  </conditionalFormatting>
  <conditionalFormatting sqref="CR33">
    <cfRule type="cellIs" dxfId="4411" priority="178" operator="equal">
      <formula>0</formula>
    </cfRule>
  </conditionalFormatting>
  <conditionalFormatting sqref="CN33:CO33">
    <cfRule type="cellIs" dxfId="4410" priority="177" operator="equal">
      <formula>0</formula>
    </cfRule>
  </conditionalFormatting>
  <conditionalFormatting sqref="DG32:DI32 CY32">
    <cfRule type="cellIs" dxfId="4409" priority="176" operator="equal">
      <formula>0</formula>
    </cfRule>
  </conditionalFormatting>
  <conditionalFormatting sqref="DC32:DE32">
    <cfRule type="cellIs" dxfId="4408" priority="175" operator="equal">
      <formula>0</formula>
    </cfRule>
  </conditionalFormatting>
  <conditionalFormatting sqref="CY32">
    <cfRule type="cellIs" dxfId="4407" priority="174" operator="equal">
      <formula>0</formula>
    </cfRule>
  </conditionalFormatting>
  <conditionalFormatting sqref="CZ32:DB32">
    <cfRule type="cellIs" dxfId="4406" priority="173" operator="equal">
      <formula>0</formula>
    </cfRule>
  </conditionalFormatting>
  <conditionalFormatting sqref="DG32:DI32">
    <cfRule type="cellIs" dxfId="4405" priority="172" operator="equal">
      <formula>0</formula>
    </cfRule>
  </conditionalFormatting>
  <conditionalFormatting sqref="CZ32:DB32">
    <cfRule type="cellIs" dxfId="4404" priority="171" operator="equal">
      <formula>0</formula>
    </cfRule>
  </conditionalFormatting>
  <conditionalFormatting sqref="DC32">
    <cfRule type="cellIs" dxfId="4403" priority="170" operator="equal">
      <formula>0</formula>
    </cfRule>
  </conditionalFormatting>
  <conditionalFormatting sqref="CY32:CZ32">
    <cfRule type="cellIs" dxfId="4402" priority="169" operator="equal">
      <formula>0</formula>
    </cfRule>
  </conditionalFormatting>
  <conditionalFormatting sqref="DG33:DI33 CY33">
    <cfRule type="cellIs" dxfId="4401" priority="168" operator="equal">
      <formula>0</formula>
    </cfRule>
  </conditionalFormatting>
  <conditionalFormatting sqref="DC33:DE33">
    <cfRule type="cellIs" dxfId="4400" priority="167" operator="equal">
      <formula>0</formula>
    </cfRule>
  </conditionalFormatting>
  <conditionalFormatting sqref="CY33">
    <cfRule type="cellIs" dxfId="4399" priority="166" operator="equal">
      <formula>0</formula>
    </cfRule>
  </conditionalFormatting>
  <conditionalFormatting sqref="CZ33:DB33">
    <cfRule type="cellIs" dxfId="4398" priority="165" operator="equal">
      <formula>0</formula>
    </cfRule>
  </conditionalFormatting>
  <conditionalFormatting sqref="DG33:DI33">
    <cfRule type="cellIs" dxfId="4397" priority="164" operator="equal">
      <formula>0</formula>
    </cfRule>
  </conditionalFormatting>
  <conditionalFormatting sqref="CZ33:DB33">
    <cfRule type="cellIs" dxfId="4396" priority="163" operator="equal">
      <formula>0</formula>
    </cfRule>
  </conditionalFormatting>
  <conditionalFormatting sqref="DC33">
    <cfRule type="cellIs" dxfId="4395" priority="162" operator="equal">
      <formula>0</formula>
    </cfRule>
  </conditionalFormatting>
  <conditionalFormatting sqref="CY33:CZ33">
    <cfRule type="cellIs" dxfId="4394" priority="161" operator="equal">
      <formula>0</formula>
    </cfRule>
  </conditionalFormatting>
  <conditionalFormatting sqref="DR32:DT32 DJ32">
    <cfRule type="cellIs" dxfId="4393" priority="160" operator="equal">
      <formula>0</formula>
    </cfRule>
  </conditionalFormatting>
  <conditionalFormatting sqref="DN32:DP32">
    <cfRule type="cellIs" dxfId="4392" priority="159" operator="equal">
      <formula>0</formula>
    </cfRule>
  </conditionalFormatting>
  <conditionalFormatting sqref="DJ32">
    <cfRule type="cellIs" dxfId="4391" priority="158" operator="equal">
      <formula>0</formula>
    </cfRule>
  </conditionalFormatting>
  <conditionalFormatting sqref="DK32:DM32">
    <cfRule type="cellIs" dxfId="4390" priority="157" operator="equal">
      <formula>0</formula>
    </cfRule>
  </conditionalFormatting>
  <conditionalFormatting sqref="DR32:DT32">
    <cfRule type="cellIs" dxfId="4389" priority="156" operator="equal">
      <formula>0</formula>
    </cfRule>
  </conditionalFormatting>
  <conditionalFormatting sqref="DK32:DM32">
    <cfRule type="cellIs" dxfId="4388" priority="155" operator="equal">
      <formula>0</formula>
    </cfRule>
  </conditionalFormatting>
  <conditionalFormatting sqref="DN32">
    <cfRule type="cellIs" dxfId="4387" priority="154" operator="equal">
      <formula>0</formula>
    </cfRule>
  </conditionalFormatting>
  <conditionalFormatting sqref="DJ32:DK32">
    <cfRule type="cellIs" dxfId="4386" priority="153" operator="equal">
      <formula>0</formula>
    </cfRule>
  </conditionalFormatting>
  <conditionalFormatting sqref="DR33:DT33 DJ33">
    <cfRule type="cellIs" dxfId="4385" priority="152" operator="equal">
      <formula>0</formula>
    </cfRule>
  </conditionalFormatting>
  <conditionalFormatting sqref="DN33:DP33">
    <cfRule type="cellIs" dxfId="4384" priority="151" operator="equal">
      <formula>0</formula>
    </cfRule>
  </conditionalFormatting>
  <conditionalFormatting sqref="DJ33">
    <cfRule type="cellIs" dxfId="4383" priority="150" operator="equal">
      <formula>0</formula>
    </cfRule>
  </conditionalFormatting>
  <conditionalFormatting sqref="DK33:DM33">
    <cfRule type="cellIs" dxfId="4382" priority="149" operator="equal">
      <formula>0</formula>
    </cfRule>
  </conditionalFormatting>
  <conditionalFormatting sqref="DR33:DT33">
    <cfRule type="cellIs" dxfId="4381" priority="148" operator="equal">
      <formula>0</formula>
    </cfRule>
  </conditionalFormatting>
  <conditionalFormatting sqref="DK33:DM33">
    <cfRule type="cellIs" dxfId="4380" priority="147" operator="equal">
      <formula>0</formula>
    </cfRule>
  </conditionalFormatting>
  <conditionalFormatting sqref="DN33">
    <cfRule type="cellIs" dxfId="4379" priority="146" operator="equal">
      <formula>0</formula>
    </cfRule>
  </conditionalFormatting>
  <conditionalFormatting sqref="DJ33:DK33">
    <cfRule type="cellIs" dxfId="4378" priority="145" operator="equal">
      <formula>0</formula>
    </cfRule>
  </conditionalFormatting>
  <conditionalFormatting sqref="EC32:EE32 DU32">
    <cfRule type="cellIs" dxfId="4377" priority="144" operator="equal">
      <formula>0</formula>
    </cfRule>
  </conditionalFormatting>
  <conditionalFormatting sqref="DY32:EA32">
    <cfRule type="cellIs" dxfId="4376" priority="143" operator="equal">
      <formula>0</formula>
    </cfRule>
  </conditionalFormatting>
  <conditionalFormatting sqref="DU32">
    <cfRule type="cellIs" dxfId="4375" priority="142" operator="equal">
      <formula>0</formula>
    </cfRule>
  </conditionalFormatting>
  <conditionalFormatting sqref="DV32:DX32">
    <cfRule type="cellIs" dxfId="4374" priority="141" operator="equal">
      <formula>0</formula>
    </cfRule>
  </conditionalFormatting>
  <conditionalFormatting sqref="EC32:EE32">
    <cfRule type="cellIs" dxfId="4373" priority="140" operator="equal">
      <formula>0</formula>
    </cfRule>
  </conditionalFormatting>
  <conditionalFormatting sqref="DV32:DX32">
    <cfRule type="cellIs" dxfId="4372" priority="139" operator="equal">
      <formula>0</formula>
    </cfRule>
  </conditionalFormatting>
  <conditionalFormatting sqref="DY32">
    <cfRule type="cellIs" dxfId="4371" priority="138" operator="equal">
      <formula>0</formula>
    </cfRule>
  </conditionalFormatting>
  <conditionalFormatting sqref="DU32:DV32">
    <cfRule type="cellIs" dxfId="4370" priority="137" operator="equal">
      <formula>0</formula>
    </cfRule>
  </conditionalFormatting>
  <conditionalFormatting sqref="EC33:EE33 DU33">
    <cfRule type="cellIs" dxfId="4369" priority="136" operator="equal">
      <formula>0</formula>
    </cfRule>
  </conditionalFormatting>
  <conditionalFormatting sqref="DY33:EA33">
    <cfRule type="cellIs" dxfId="4368" priority="135" operator="equal">
      <formula>0</formula>
    </cfRule>
  </conditionalFormatting>
  <conditionalFormatting sqref="DU33">
    <cfRule type="cellIs" dxfId="4367" priority="134" operator="equal">
      <formula>0</formula>
    </cfRule>
  </conditionalFormatting>
  <conditionalFormatting sqref="DV33:DX33">
    <cfRule type="cellIs" dxfId="4366" priority="133" operator="equal">
      <formula>0</formula>
    </cfRule>
  </conditionalFormatting>
  <conditionalFormatting sqref="EC33:EE33">
    <cfRule type="cellIs" dxfId="4365" priority="132" operator="equal">
      <formula>0</formula>
    </cfRule>
  </conditionalFormatting>
  <conditionalFormatting sqref="DV33:DX33">
    <cfRule type="cellIs" dxfId="4364" priority="131" operator="equal">
      <formula>0</formula>
    </cfRule>
  </conditionalFormatting>
  <conditionalFormatting sqref="DY33">
    <cfRule type="cellIs" dxfId="4363" priority="130" operator="equal">
      <formula>0</formula>
    </cfRule>
  </conditionalFormatting>
  <conditionalFormatting sqref="DU33:DV33">
    <cfRule type="cellIs" dxfId="4362" priority="129" operator="equal">
      <formula>0</formula>
    </cfRule>
  </conditionalFormatting>
  <conditionalFormatting sqref="EN32:EP32 EF32">
    <cfRule type="cellIs" dxfId="4361" priority="128" operator="equal">
      <formula>0</formula>
    </cfRule>
  </conditionalFormatting>
  <conditionalFormatting sqref="EJ32:EL32">
    <cfRule type="cellIs" dxfId="4360" priority="127" operator="equal">
      <formula>0</formula>
    </cfRule>
  </conditionalFormatting>
  <conditionalFormatting sqref="EF32">
    <cfRule type="cellIs" dxfId="4359" priority="126" operator="equal">
      <formula>0</formula>
    </cfRule>
  </conditionalFormatting>
  <conditionalFormatting sqref="EG32:EI32">
    <cfRule type="cellIs" dxfId="4358" priority="125" operator="equal">
      <formula>0</formula>
    </cfRule>
  </conditionalFormatting>
  <conditionalFormatting sqref="EN32:EP32">
    <cfRule type="cellIs" dxfId="4357" priority="124" operator="equal">
      <formula>0</formula>
    </cfRule>
  </conditionalFormatting>
  <conditionalFormatting sqref="EG32:EI32">
    <cfRule type="cellIs" dxfId="4356" priority="123" operator="equal">
      <formula>0</formula>
    </cfRule>
  </conditionalFormatting>
  <conditionalFormatting sqref="EJ32">
    <cfRule type="cellIs" dxfId="4355" priority="122" operator="equal">
      <formula>0</formula>
    </cfRule>
  </conditionalFormatting>
  <conditionalFormatting sqref="EF32:EG32">
    <cfRule type="cellIs" dxfId="4354" priority="121" operator="equal">
      <formula>0</formula>
    </cfRule>
  </conditionalFormatting>
  <conditionalFormatting sqref="EN33:EP33 EF33">
    <cfRule type="cellIs" dxfId="4353" priority="120" operator="equal">
      <formula>0</formula>
    </cfRule>
  </conditionalFormatting>
  <conditionalFormatting sqref="EJ33:EL33">
    <cfRule type="cellIs" dxfId="4352" priority="119" operator="equal">
      <formula>0</formula>
    </cfRule>
  </conditionalFormatting>
  <conditionalFormatting sqref="EF33">
    <cfRule type="cellIs" dxfId="4351" priority="118" operator="equal">
      <formula>0</formula>
    </cfRule>
  </conditionalFormatting>
  <conditionalFormatting sqref="EG33 EI33">
    <cfRule type="cellIs" dxfId="4350" priority="117" operator="equal">
      <formula>0</formula>
    </cfRule>
  </conditionalFormatting>
  <conditionalFormatting sqref="EN33:EP33">
    <cfRule type="cellIs" dxfId="4349" priority="116" operator="equal">
      <formula>0</formula>
    </cfRule>
  </conditionalFormatting>
  <conditionalFormatting sqref="EG33 EI33">
    <cfRule type="cellIs" dxfId="4348" priority="115" operator="equal">
      <formula>0</formula>
    </cfRule>
  </conditionalFormatting>
  <conditionalFormatting sqref="EJ33">
    <cfRule type="cellIs" dxfId="4347" priority="114" operator="equal">
      <formula>0</formula>
    </cfRule>
  </conditionalFormatting>
  <conditionalFormatting sqref="EF33:EG33">
    <cfRule type="cellIs" dxfId="4346" priority="113" operator="equal">
      <formula>0</formula>
    </cfRule>
  </conditionalFormatting>
  <conditionalFormatting sqref="CU38:CV39 CM38:CM39">
    <cfRule type="cellIs" dxfId="4345" priority="112" operator="equal">
      <formula>0</formula>
    </cfRule>
  </conditionalFormatting>
  <conditionalFormatting sqref="CQ38:CS39">
    <cfRule type="cellIs" dxfId="4344" priority="111" operator="equal">
      <formula>0</formula>
    </cfRule>
  </conditionalFormatting>
  <conditionalFormatting sqref="CM38:CM39">
    <cfRule type="cellIs" dxfId="4343" priority="110" operator="equal">
      <formula>0</formula>
    </cfRule>
  </conditionalFormatting>
  <conditionalFormatting sqref="CN38:CP39">
    <cfRule type="cellIs" dxfId="4342" priority="109" operator="equal">
      <formula>0</formula>
    </cfRule>
  </conditionalFormatting>
  <conditionalFormatting sqref="CU38:CV39">
    <cfRule type="cellIs" dxfId="4341" priority="108" operator="equal">
      <formula>0</formula>
    </cfRule>
  </conditionalFormatting>
  <conditionalFormatting sqref="CN38:CP39">
    <cfRule type="cellIs" dxfId="4340" priority="107" operator="equal">
      <formula>0</formula>
    </cfRule>
  </conditionalFormatting>
  <conditionalFormatting sqref="CQ38:CQ39">
    <cfRule type="cellIs" dxfId="4339" priority="106" operator="equal">
      <formula>0</formula>
    </cfRule>
  </conditionalFormatting>
  <conditionalFormatting sqref="CM38:CN39">
    <cfRule type="cellIs" dxfId="4338" priority="105" operator="equal">
      <formula>0</formula>
    </cfRule>
  </conditionalFormatting>
  <conditionalFormatting sqref="CU40:CV40 CM40">
    <cfRule type="cellIs" dxfId="4337" priority="104" operator="equal">
      <formula>0</formula>
    </cfRule>
  </conditionalFormatting>
  <conditionalFormatting sqref="CQ40:CS40">
    <cfRule type="cellIs" dxfId="4336" priority="103" operator="equal">
      <formula>0</formula>
    </cfRule>
  </conditionalFormatting>
  <conditionalFormatting sqref="CM40">
    <cfRule type="cellIs" dxfId="4335" priority="102" operator="equal">
      <formula>0</formula>
    </cfRule>
  </conditionalFormatting>
  <conditionalFormatting sqref="CN40:CP40">
    <cfRule type="cellIs" dxfId="4334" priority="101" operator="equal">
      <formula>0</formula>
    </cfRule>
  </conditionalFormatting>
  <conditionalFormatting sqref="CU40:CV40">
    <cfRule type="cellIs" dxfId="4333" priority="100" operator="equal">
      <formula>0</formula>
    </cfRule>
  </conditionalFormatting>
  <conditionalFormatting sqref="CN40:CP40">
    <cfRule type="cellIs" dxfId="4332" priority="99" operator="equal">
      <formula>0</formula>
    </cfRule>
  </conditionalFormatting>
  <conditionalFormatting sqref="CQ40">
    <cfRule type="cellIs" dxfId="4331" priority="98" operator="equal">
      <formula>0</formula>
    </cfRule>
  </conditionalFormatting>
  <conditionalFormatting sqref="CM40:CN40">
    <cfRule type="cellIs" dxfId="4330" priority="97" operator="equal">
      <formula>0</formula>
    </cfRule>
  </conditionalFormatting>
  <conditionalFormatting sqref="CU41:CV41 CM41">
    <cfRule type="cellIs" dxfId="4329" priority="96" operator="equal">
      <formula>0</formula>
    </cfRule>
  </conditionalFormatting>
  <conditionalFormatting sqref="CQ41:CS41">
    <cfRule type="cellIs" dxfId="4328" priority="95" operator="equal">
      <formula>0</formula>
    </cfRule>
  </conditionalFormatting>
  <conditionalFormatting sqref="CM41">
    <cfRule type="cellIs" dxfId="4327" priority="94" operator="equal">
      <formula>0</formula>
    </cfRule>
  </conditionalFormatting>
  <conditionalFormatting sqref="CN41:CP41">
    <cfRule type="cellIs" dxfId="4326" priority="93" operator="equal">
      <formula>0</formula>
    </cfRule>
  </conditionalFormatting>
  <conditionalFormatting sqref="CU41:CV41">
    <cfRule type="cellIs" dxfId="4325" priority="92" operator="equal">
      <formula>0</formula>
    </cfRule>
  </conditionalFormatting>
  <conditionalFormatting sqref="CN41:CP41">
    <cfRule type="cellIs" dxfId="4324" priority="91" operator="equal">
      <formula>0</formula>
    </cfRule>
  </conditionalFormatting>
  <conditionalFormatting sqref="CQ41">
    <cfRule type="cellIs" dxfId="4323" priority="90" operator="equal">
      <formula>0</formula>
    </cfRule>
  </conditionalFormatting>
  <conditionalFormatting sqref="CM41:CN41">
    <cfRule type="cellIs" dxfId="4322" priority="89" operator="equal">
      <formula>0</formula>
    </cfRule>
  </conditionalFormatting>
  <conditionalFormatting sqref="CX38:CZ39">
    <cfRule type="cellIs" dxfId="4321" priority="69" operator="equal">
      <formula>0</formula>
    </cfRule>
  </conditionalFormatting>
  <conditionalFormatting sqref="CW34:CW35">
    <cfRule type="cellIs" dxfId="4320" priority="88" operator="equal">
      <formula>0</formula>
    </cfRule>
  </conditionalFormatting>
  <conditionalFormatting sqref="CW34:CW35">
    <cfRule type="cellIs" dxfId="4319" priority="87" operator="equal">
      <formula>0</formula>
    </cfRule>
  </conditionalFormatting>
  <conditionalFormatting sqref="CX38:CX39">
    <cfRule type="cellIs" dxfId="4318" priority="66" operator="equal">
      <formula>0</formula>
    </cfRule>
  </conditionalFormatting>
  <conditionalFormatting sqref="CX40:CZ40">
    <cfRule type="cellIs" dxfId="4317" priority="65" operator="equal">
      <formula>0</formula>
    </cfRule>
  </conditionalFormatting>
  <conditionalFormatting sqref="CW36">
    <cfRule type="cellIs" dxfId="4316" priority="86" operator="equal">
      <formula>0</formula>
    </cfRule>
  </conditionalFormatting>
  <conditionalFormatting sqref="CW36">
    <cfRule type="cellIs" dxfId="4315" priority="85" operator="equal">
      <formula>0</formula>
    </cfRule>
  </conditionalFormatting>
  <conditionalFormatting sqref="CX40">
    <cfRule type="cellIs" dxfId="4314" priority="62" operator="equal">
      <formula>0</formula>
    </cfRule>
  </conditionalFormatting>
  <conditionalFormatting sqref="CX41:CZ41">
    <cfRule type="cellIs" dxfId="4313" priority="61" operator="equal">
      <formula>0</formula>
    </cfRule>
  </conditionalFormatting>
  <conditionalFormatting sqref="CY34:DA35">
    <cfRule type="cellIs" dxfId="4312" priority="84" operator="equal">
      <formula>0</formula>
    </cfRule>
  </conditionalFormatting>
  <conditionalFormatting sqref="DY42">
    <cfRule type="cellIs" dxfId="4311" priority="43" operator="equal">
      <formula>0</formula>
    </cfRule>
  </conditionalFormatting>
  <conditionalFormatting sqref="DY42">
    <cfRule type="cellIs" dxfId="4310" priority="42" operator="equal">
      <formula>0</formula>
    </cfRule>
  </conditionalFormatting>
  <conditionalFormatting sqref="DF42:DG42">
    <cfRule type="cellIs" dxfId="4309" priority="41" operator="equal">
      <formula>0</formula>
    </cfRule>
  </conditionalFormatting>
  <conditionalFormatting sqref="DA42:DB42">
    <cfRule type="cellIs" dxfId="4308" priority="40" operator="equal">
      <formula>0</formula>
    </cfRule>
  </conditionalFormatting>
  <conditionalFormatting sqref="DC42:DE42">
    <cfRule type="cellIs" dxfId="4307" priority="39" operator="equal">
      <formula>0</formula>
    </cfRule>
  </conditionalFormatting>
  <conditionalFormatting sqref="CX36">
    <cfRule type="cellIs" dxfId="4306" priority="78" operator="equal">
      <formula>0</formula>
    </cfRule>
  </conditionalFormatting>
  <conditionalFormatting sqref="CY36">
    <cfRule type="cellIs" dxfId="4305" priority="77" operator="equal">
      <formula>0</formula>
    </cfRule>
  </conditionalFormatting>
  <conditionalFormatting sqref="CW41">
    <cfRule type="cellIs" dxfId="4304" priority="60" operator="equal">
      <formula>0</formula>
    </cfRule>
  </conditionalFormatting>
  <conditionalFormatting sqref="EH39">
    <cfRule type="cellIs" dxfId="4303" priority="17" operator="equal">
      <formula>0</formula>
    </cfRule>
  </conditionalFormatting>
  <conditionalFormatting sqref="EH34">
    <cfRule type="cellIs" dxfId="4302" priority="24" operator="equal">
      <formula>0</formula>
    </cfRule>
  </conditionalFormatting>
  <conditionalFormatting sqref="EH35:EH36">
    <cfRule type="cellIs" dxfId="4301" priority="23" operator="equal">
      <formula>0</formula>
    </cfRule>
  </conditionalFormatting>
  <conditionalFormatting sqref="EH33">
    <cfRule type="cellIs" dxfId="4300" priority="26" operator="equal">
      <formula>0</formula>
    </cfRule>
  </conditionalFormatting>
  <conditionalFormatting sqref="EH37">
    <cfRule type="cellIs" dxfId="4299" priority="20" operator="equal">
      <formula>0</formula>
    </cfRule>
  </conditionalFormatting>
  <conditionalFormatting sqref="EH38">
    <cfRule type="cellIs" dxfId="4298" priority="19" operator="equal">
      <formula>0</formula>
    </cfRule>
  </conditionalFormatting>
  <conditionalFormatting sqref="CY37:DA37 DA38">
    <cfRule type="cellIs" dxfId="4297" priority="74" operator="equal">
      <formula>0</formula>
    </cfRule>
  </conditionalFormatting>
  <conditionalFormatting sqref="CX37">
    <cfRule type="cellIs" dxfId="4296" priority="73" operator="equal">
      <formula>0</formula>
    </cfRule>
  </conditionalFormatting>
  <conditionalFormatting sqref="CX37">
    <cfRule type="cellIs" dxfId="4295" priority="72" operator="equal">
      <formula>0</formula>
    </cfRule>
  </conditionalFormatting>
  <conditionalFormatting sqref="CY37">
    <cfRule type="cellIs" dxfId="4294" priority="71" operator="equal">
      <formula>0</formula>
    </cfRule>
  </conditionalFormatting>
  <conditionalFormatting sqref="DA39">
    <cfRule type="cellIs" dxfId="4293" priority="70" operator="equal">
      <formula>0</formula>
    </cfRule>
  </conditionalFormatting>
  <conditionalFormatting sqref="CW40">
    <cfRule type="cellIs" dxfId="4292" priority="64" operator="equal">
      <formula>0</formula>
    </cfRule>
  </conditionalFormatting>
  <conditionalFormatting sqref="CW40">
    <cfRule type="cellIs" dxfId="4291" priority="63" operator="equal">
      <formula>0</formula>
    </cfRule>
  </conditionalFormatting>
  <conditionalFormatting sqref="EH38">
    <cfRule type="cellIs" dxfId="4290" priority="18" operator="equal">
      <formula>0</formula>
    </cfRule>
  </conditionalFormatting>
  <conditionalFormatting sqref="CW38:CW39">
    <cfRule type="cellIs" dxfId="4289" priority="68" operator="equal">
      <formula>0</formula>
    </cfRule>
  </conditionalFormatting>
  <conditionalFormatting sqref="CW38:CW39">
    <cfRule type="cellIs" dxfId="4288" priority="67" operator="equal">
      <formula>0</formula>
    </cfRule>
  </conditionalFormatting>
  <conditionalFormatting sqref="EH35:EH36">
    <cfRule type="cellIs" dxfId="4287" priority="22" operator="equal">
      <formula>0</formula>
    </cfRule>
  </conditionalFormatting>
  <conditionalFormatting sqref="EH37">
    <cfRule type="cellIs" dxfId="4286" priority="21" operator="equal">
      <formula>0</formula>
    </cfRule>
  </conditionalFormatting>
  <conditionalFormatting sqref="CR42:CS43">
    <cfRule type="cellIs" dxfId="4285" priority="57" operator="equal">
      <formula>0</formula>
    </cfRule>
  </conditionalFormatting>
  <conditionalFormatting sqref="CM43">
    <cfRule type="cellIs" dxfId="4284" priority="56" operator="equal">
      <formula>0</formula>
    </cfRule>
  </conditionalFormatting>
  <conditionalFormatting sqref="CO42:CQ43">
    <cfRule type="cellIs" dxfId="4283" priority="55" operator="equal">
      <formula>0</formula>
    </cfRule>
  </conditionalFormatting>
  <conditionalFormatting sqref="CT42">
    <cfRule type="cellIs" dxfId="4282" priority="54" operator="equal">
      <formula>0</formula>
    </cfRule>
  </conditionalFormatting>
  <conditionalFormatting sqref="CT42">
    <cfRule type="cellIs" dxfId="4281" priority="53" operator="equal">
      <formula>0</formula>
    </cfRule>
  </conditionalFormatting>
  <conditionalFormatting sqref="DI43:DJ43">
    <cfRule type="cellIs" dxfId="4280" priority="52" operator="equal">
      <formula>0</formula>
    </cfRule>
  </conditionalFormatting>
  <conditionalFormatting sqref="DD43:DE43">
    <cfRule type="cellIs" dxfId="4279" priority="51" operator="equal">
      <formula>0</formula>
    </cfRule>
  </conditionalFormatting>
  <conditionalFormatting sqref="DF43:DH43">
    <cfRule type="cellIs" dxfId="4278" priority="50" operator="equal">
      <formula>0</formula>
    </cfRule>
  </conditionalFormatting>
  <conditionalFormatting sqref="DY40">
    <cfRule type="cellIs" dxfId="4277" priority="29" operator="equal">
      <formula>0</formula>
    </cfRule>
  </conditionalFormatting>
  <conditionalFormatting sqref="DY40">
    <cfRule type="cellIs" dxfId="4276" priority="28" operator="equal">
      <formula>0</formula>
    </cfRule>
  </conditionalFormatting>
  <conditionalFormatting sqref="DO43">
    <cfRule type="cellIs" dxfId="4275" priority="49" operator="equal">
      <formula>0</formula>
    </cfRule>
  </conditionalFormatting>
  <conditionalFormatting sqref="DP43">
    <cfRule type="cellIs" dxfId="4274" priority="48" operator="equal">
      <formula>0</formula>
    </cfRule>
  </conditionalFormatting>
  <conditionalFormatting sqref="DQ43">
    <cfRule type="cellIs" dxfId="4273" priority="47" operator="equal">
      <formula>0</formula>
    </cfRule>
  </conditionalFormatting>
  <conditionalFormatting sqref="DW42:DX43">
    <cfRule type="cellIs" dxfId="4272" priority="46" operator="equal">
      <formula>0</formula>
    </cfRule>
  </conditionalFormatting>
  <conditionalFormatting sqref="DR42:DS43">
    <cfRule type="cellIs" dxfId="4271" priority="45" operator="equal">
      <formula>0</formula>
    </cfRule>
  </conditionalFormatting>
  <conditionalFormatting sqref="DT42:DV43">
    <cfRule type="cellIs" dxfId="4270" priority="44" operator="equal">
      <formula>0</formula>
    </cfRule>
  </conditionalFormatting>
  <conditionalFormatting sqref="DA40:DB41">
    <cfRule type="cellIs" dxfId="4269" priority="37" operator="equal">
      <formula>0</formula>
    </cfRule>
  </conditionalFormatting>
  <conditionalFormatting sqref="DH40">
    <cfRule type="cellIs" dxfId="4268" priority="35" operator="equal">
      <formula>0</formula>
    </cfRule>
  </conditionalFormatting>
  <conditionalFormatting sqref="DW40:DX41">
    <cfRule type="cellIs" dxfId="4267" priority="32" operator="equal">
      <formula>0</formula>
    </cfRule>
  </conditionalFormatting>
  <conditionalFormatting sqref="DR40:DS41">
    <cfRule type="cellIs" dxfId="4266" priority="31" operator="equal">
      <formula>0</formula>
    </cfRule>
  </conditionalFormatting>
  <conditionalFormatting sqref="DT40:DV41">
    <cfRule type="cellIs" dxfId="4265" priority="30" operator="equal">
      <formula>0</formula>
    </cfRule>
  </conditionalFormatting>
  <conditionalFormatting sqref="EH33">
    <cfRule type="cellIs" dxfId="4264" priority="27" operator="equal">
      <formula>0</formula>
    </cfRule>
  </conditionalFormatting>
  <conditionalFormatting sqref="EH34">
    <cfRule type="cellIs" dxfId="4263" priority="25" operator="equal">
      <formula>0</formula>
    </cfRule>
  </conditionalFormatting>
  <conditionalFormatting sqref="CN42">
    <cfRule type="cellIs" dxfId="4262" priority="15" operator="equal">
      <formula>0</formula>
    </cfRule>
  </conditionalFormatting>
  <conditionalFormatting sqref="EI39">
    <cfRule type="cellIs" dxfId="4261" priority="14" operator="equal">
      <formula>0</formula>
    </cfRule>
  </conditionalFormatting>
  <conditionalFormatting sqref="EP39">
    <cfRule type="cellIs" dxfId="4260" priority="13" operator="equal">
      <formula>0</formula>
    </cfRule>
  </conditionalFormatting>
  <conditionalFormatting sqref="EJ39:EL39">
    <cfRule type="cellIs" dxfId="4259" priority="12" operator="equal">
      <formula>0</formula>
    </cfRule>
  </conditionalFormatting>
  <conditionalFormatting sqref="EM39:EO39">
    <cfRule type="cellIs" dxfId="4258" priority="11" operator="equal">
      <formula>0</formula>
    </cfRule>
  </conditionalFormatting>
  <conditionalFormatting sqref="EI39:EJ39">
    <cfRule type="cellIs" dxfId="4257" priority="10" operator="equal">
      <formula>0</formula>
    </cfRule>
  </conditionalFormatting>
  <conditionalFormatting sqref="EI40">
    <cfRule type="cellIs" dxfId="4256" priority="9" operator="equal">
      <formula>0</formula>
    </cfRule>
  </conditionalFormatting>
  <conditionalFormatting sqref="EP40:EP43">
    <cfRule type="cellIs" dxfId="4255" priority="8" operator="equal">
      <formula>0</formula>
    </cfRule>
  </conditionalFormatting>
  <conditionalFormatting sqref="EJ40:EL40 EJ43:EL43">
    <cfRule type="cellIs" dxfId="4254" priority="7" operator="equal">
      <formula>0</formula>
    </cfRule>
  </conditionalFormatting>
  <conditionalFormatting sqref="EM40:EO43">
    <cfRule type="cellIs" dxfId="4253" priority="6" operator="equal">
      <formula>0</formula>
    </cfRule>
  </conditionalFormatting>
  <conditionalFormatting sqref="EI40:EJ40 EI43:EJ43">
    <cfRule type="cellIs" dxfId="4252" priority="5" operator="equal">
      <formula>0</formula>
    </cfRule>
  </conditionalFormatting>
  <conditionalFormatting sqref="CB20:CB21">
    <cfRule type="cellIs" dxfId="4251" priority="4" operator="equal">
      <formula>0</formula>
    </cfRule>
  </conditionalFormatting>
  <conditionalFormatting sqref="DA53:DA55">
    <cfRule type="cellIs" dxfId="4250" priority="3" operator="equal">
      <formula>0</formula>
    </cfRule>
  </conditionalFormatting>
  <conditionalFormatting sqref="CW53:CW55">
    <cfRule type="cellIs" dxfId="4249" priority="2" operator="equal">
      <formula>0</formula>
    </cfRule>
  </conditionalFormatting>
  <conditionalFormatting sqref="CX53:CZ55">
    <cfRule type="cellIs" dxfId="4248"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DB36" sqref="DB34:DQ37"/>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271</v>
      </c>
      <c r="E11" s="483"/>
      <c r="F11" s="483"/>
      <c r="G11" s="483"/>
      <c r="H11" s="483"/>
      <c r="I11" s="483"/>
      <c r="J11" s="483"/>
      <c r="K11" s="483"/>
      <c r="L11" s="483"/>
      <c r="M11" s="483"/>
      <c r="N11" s="481" t="str">
        <f>VLOOKUP(D11,調査票①!A1:HN31,2,FALSE)</f>
        <v>静岡県</v>
      </c>
      <c r="O11" s="481"/>
      <c r="P11" s="481"/>
      <c r="Q11" s="481"/>
      <c r="R11" s="481"/>
      <c r="S11" s="481"/>
      <c r="T11" s="481"/>
      <c r="U11" s="481"/>
      <c r="V11" s="481"/>
      <c r="W11" s="481"/>
      <c r="X11" s="481"/>
      <c r="Y11" s="481"/>
      <c r="Z11" s="481"/>
      <c r="AA11" s="481" t="str">
        <f>VLOOKUP(D11,調査票①!A1:HN31,3,FALSE)</f>
        <v>静岡市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設置予定無し</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v>
      </c>
      <c r="O23" s="491"/>
      <c r="P23" s="491"/>
      <c r="Q23" s="491"/>
      <c r="R23" s="809" t="str">
        <f>VLOOKUP($D$11,調査票①!$A$1:$HN$31,9,FALSE)</f>
        <v>民間委託とするより直営とした方がコスト面等でメリットがあることから、今後も引き続き直営により対応する。</v>
      </c>
      <c r="S23" s="809"/>
      <c r="T23" s="809"/>
      <c r="U23" s="809"/>
      <c r="V23" s="809"/>
      <c r="W23" s="809"/>
      <c r="X23" s="809"/>
      <c r="Y23" s="809"/>
      <c r="Z23" s="809"/>
      <c r="AA23" s="809"/>
      <c r="AB23" s="809"/>
      <c r="AC23" s="809"/>
      <c r="AD23" s="809"/>
      <c r="AE23" s="809"/>
      <c r="AF23" s="809"/>
      <c r="AG23" s="809"/>
      <c r="AH23" s="809"/>
      <c r="AI23" s="809"/>
      <c r="AJ23" s="809"/>
      <c r="AK23" s="809"/>
      <c r="AL23" s="809"/>
      <c r="AM23" s="809"/>
      <c r="AN23" s="809"/>
      <c r="AO23" s="809"/>
      <c r="AP23" s="809"/>
      <c r="AQ23" s="809"/>
      <c r="AR23" s="809"/>
      <c r="AS23" s="809"/>
      <c r="AT23" s="809"/>
      <c r="AU23" s="809"/>
      <c r="AV23" s="809"/>
      <c r="AW23" s="809"/>
      <c r="AX23" s="809"/>
      <c r="AY23" s="809"/>
      <c r="AZ23" s="809"/>
      <c r="BA23" s="809"/>
      <c r="BB23" s="809"/>
      <c r="BC23" s="809"/>
      <c r="BD23" s="809"/>
      <c r="BE23" s="809"/>
      <c r="BF23" s="809"/>
      <c r="BG23" s="809"/>
      <c r="BH23" s="809"/>
      <c r="BI23" s="809"/>
      <c r="BJ23" s="809"/>
      <c r="BK23" s="809"/>
      <c r="BL23" s="809"/>
      <c r="BM23" s="809"/>
      <c r="BN23" s="809"/>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809"/>
      <c r="S24" s="809"/>
      <c r="T24" s="809"/>
      <c r="U24" s="809"/>
      <c r="V24" s="809"/>
      <c r="W24" s="809"/>
      <c r="X24" s="809"/>
      <c r="Y24" s="809"/>
      <c r="Z24" s="809"/>
      <c r="AA24" s="809"/>
      <c r="AB24" s="809"/>
      <c r="AC24" s="809"/>
      <c r="AD24" s="809"/>
      <c r="AE24" s="809"/>
      <c r="AF24" s="809"/>
      <c r="AG24" s="809"/>
      <c r="AH24" s="809"/>
      <c r="AI24" s="809"/>
      <c r="AJ24" s="809"/>
      <c r="AK24" s="809"/>
      <c r="AL24" s="809"/>
      <c r="AM24" s="809"/>
      <c r="AN24" s="809"/>
      <c r="AO24" s="809"/>
      <c r="AP24" s="809"/>
      <c r="AQ24" s="809"/>
      <c r="AR24" s="809"/>
      <c r="AS24" s="809"/>
      <c r="AT24" s="809"/>
      <c r="AU24" s="809"/>
      <c r="AV24" s="809"/>
      <c r="AW24" s="809"/>
      <c r="AX24" s="809"/>
      <c r="AY24" s="809"/>
      <c r="AZ24" s="809"/>
      <c r="BA24" s="809"/>
      <c r="BB24" s="809"/>
      <c r="BC24" s="809"/>
      <c r="BD24" s="809"/>
      <c r="BE24" s="809"/>
      <c r="BF24" s="809"/>
      <c r="BG24" s="809"/>
      <c r="BH24" s="809"/>
      <c r="BI24" s="809"/>
      <c r="BJ24" s="809"/>
      <c r="BK24" s="809"/>
      <c r="BL24" s="809"/>
      <c r="BM24" s="809"/>
      <c r="BN24" s="809"/>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809" t="str">
        <f>VLOOKUP($D$11,調査票①!$A$1:$HN$31,12,FALSE)</f>
        <v>　</v>
      </c>
      <c r="S25" s="809"/>
      <c r="T25" s="809"/>
      <c r="U25" s="809"/>
      <c r="V25" s="809"/>
      <c r="W25" s="809"/>
      <c r="X25" s="809"/>
      <c r="Y25" s="809"/>
      <c r="Z25" s="809"/>
      <c r="AA25" s="809"/>
      <c r="AB25" s="809"/>
      <c r="AC25" s="809"/>
      <c r="AD25" s="809"/>
      <c r="AE25" s="809"/>
      <c r="AF25" s="809"/>
      <c r="AG25" s="809"/>
      <c r="AH25" s="809"/>
      <c r="AI25" s="809"/>
      <c r="AJ25" s="809"/>
      <c r="AK25" s="809"/>
      <c r="AL25" s="809"/>
      <c r="AM25" s="809"/>
      <c r="AN25" s="809"/>
      <c r="AO25" s="809"/>
      <c r="AP25" s="809"/>
      <c r="AQ25" s="809"/>
      <c r="AR25" s="809"/>
      <c r="AS25" s="809"/>
      <c r="AT25" s="809"/>
      <c r="AU25" s="809"/>
      <c r="AV25" s="809"/>
      <c r="AW25" s="809"/>
      <c r="AX25" s="809"/>
      <c r="AY25" s="809"/>
      <c r="AZ25" s="809"/>
      <c r="BA25" s="809"/>
      <c r="BB25" s="809"/>
      <c r="BC25" s="809"/>
      <c r="BD25" s="809"/>
      <c r="BE25" s="809"/>
      <c r="BF25" s="809"/>
      <c r="BG25" s="809"/>
      <c r="BH25" s="809"/>
      <c r="BI25" s="809"/>
      <c r="BJ25" s="809"/>
      <c r="BK25" s="809"/>
      <c r="BL25" s="809"/>
      <c r="BM25" s="809"/>
      <c r="BN25" s="809"/>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809"/>
      <c r="S26" s="809"/>
      <c r="T26" s="809"/>
      <c r="U26" s="809"/>
      <c r="V26" s="809"/>
      <c r="W26" s="809"/>
      <c r="X26" s="809"/>
      <c r="Y26" s="809"/>
      <c r="Z26" s="809"/>
      <c r="AA26" s="809"/>
      <c r="AB26" s="809"/>
      <c r="AC26" s="809"/>
      <c r="AD26" s="809"/>
      <c r="AE26" s="809"/>
      <c r="AF26" s="809"/>
      <c r="AG26" s="809"/>
      <c r="AH26" s="809"/>
      <c r="AI26" s="809"/>
      <c r="AJ26" s="809"/>
      <c r="AK26" s="809"/>
      <c r="AL26" s="809"/>
      <c r="AM26" s="809"/>
      <c r="AN26" s="809"/>
      <c r="AO26" s="809"/>
      <c r="AP26" s="809"/>
      <c r="AQ26" s="809"/>
      <c r="AR26" s="809"/>
      <c r="AS26" s="809"/>
      <c r="AT26" s="809"/>
      <c r="AU26" s="809"/>
      <c r="AV26" s="809"/>
      <c r="AW26" s="809"/>
      <c r="AX26" s="809"/>
      <c r="AY26" s="809"/>
      <c r="AZ26" s="809"/>
      <c r="BA26" s="809"/>
      <c r="BB26" s="809"/>
      <c r="BC26" s="809"/>
      <c r="BD26" s="809"/>
      <c r="BE26" s="809"/>
      <c r="BF26" s="809"/>
      <c r="BG26" s="809"/>
      <c r="BH26" s="809"/>
      <c r="BI26" s="809"/>
      <c r="BJ26" s="809"/>
      <c r="BK26" s="809"/>
      <c r="BL26" s="809"/>
      <c r="BM26" s="809"/>
      <c r="BN26" s="809"/>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809" t="str">
        <f>VLOOKUP($D$11,調査票①!$A$1:$HN$31,15,FALSE)</f>
        <v>　</v>
      </c>
      <c r="S27" s="809"/>
      <c r="T27" s="809"/>
      <c r="U27" s="809"/>
      <c r="V27" s="809"/>
      <c r="W27" s="809"/>
      <c r="X27" s="809"/>
      <c r="Y27" s="809"/>
      <c r="Z27" s="809"/>
      <c r="AA27" s="809"/>
      <c r="AB27" s="809"/>
      <c r="AC27" s="809"/>
      <c r="AD27" s="809"/>
      <c r="AE27" s="809"/>
      <c r="AF27" s="809"/>
      <c r="AG27" s="809"/>
      <c r="AH27" s="809"/>
      <c r="AI27" s="809"/>
      <c r="AJ27" s="809"/>
      <c r="AK27" s="809"/>
      <c r="AL27" s="809"/>
      <c r="AM27" s="809"/>
      <c r="AN27" s="809"/>
      <c r="AO27" s="809"/>
      <c r="AP27" s="809"/>
      <c r="AQ27" s="809"/>
      <c r="AR27" s="809"/>
      <c r="AS27" s="809"/>
      <c r="AT27" s="809"/>
      <c r="AU27" s="809"/>
      <c r="AV27" s="809"/>
      <c r="AW27" s="809"/>
      <c r="AX27" s="809"/>
      <c r="AY27" s="809"/>
      <c r="AZ27" s="809"/>
      <c r="BA27" s="809"/>
      <c r="BB27" s="809"/>
      <c r="BC27" s="809"/>
      <c r="BD27" s="809"/>
      <c r="BE27" s="809"/>
      <c r="BF27" s="809"/>
      <c r="BG27" s="809"/>
      <c r="BH27" s="809"/>
      <c r="BI27" s="809"/>
      <c r="BJ27" s="809"/>
      <c r="BK27" s="809"/>
      <c r="BL27" s="809"/>
      <c r="BM27" s="809"/>
      <c r="BN27" s="809"/>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809"/>
      <c r="S28" s="809"/>
      <c r="T28" s="809"/>
      <c r="U28" s="809"/>
      <c r="V28" s="809"/>
      <c r="W28" s="809"/>
      <c r="X28" s="809"/>
      <c r="Y28" s="809"/>
      <c r="Z28" s="809"/>
      <c r="AA28" s="809"/>
      <c r="AB28" s="809"/>
      <c r="AC28" s="809"/>
      <c r="AD28" s="809"/>
      <c r="AE28" s="809"/>
      <c r="AF28" s="809"/>
      <c r="AG28" s="809"/>
      <c r="AH28" s="809"/>
      <c r="AI28" s="809"/>
      <c r="AJ28" s="809"/>
      <c r="AK28" s="809"/>
      <c r="AL28" s="809"/>
      <c r="AM28" s="809"/>
      <c r="AN28" s="809"/>
      <c r="AO28" s="809"/>
      <c r="AP28" s="809"/>
      <c r="AQ28" s="809"/>
      <c r="AR28" s="809"/>
      <c r="AS28" s="809"/>
      <c r="AT28" s="809"/>
      <c r="AU28" s="809"/>
      <c r="AV28" s="809"/>
      <c r="AW28" s="809"/>
      <c r="AX28" s="809"/>
      <c r="AY28" s="809"/>
      <c r="AZ28" s="809"/>
      <c r="BA28" s="809"/>
      <c r="BB28" s="809"/>
      <c r="BC28" s="809"/>
      <c r="BD28" s="809"/>
      <c r="BE28" s="809"/>
      <c r="BF28" s="809"/>
      <c r="BG28" s="809"/>
      <c r="BH28" s="809"/>
      <c r="BI28" s="809"/>
      <c r="BJ28" s="809"/>
      <c r="BK28" s="809"/>
      <c r="BL28" s="809"/>
      <c r="BM28" s="809"/>
      <c r="BN28" s="809"/>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809" t="str">
        <f>VLOOKUP($D$11,調査票①!$A$1:$HN$31,18,FALSE)</f>
        <v>　</v>
      </c>
      <c r="S29" s="809"/>
      <c r="T29" s="809"/>
      <c r="U29" s="809"/>
      <c r="V29" s="809"/>
      <c r="W29" s="809"/>
      <c r="X29" s="809"/>
      <c r="Y29" s="809"/>
      <c r="Z29" s="809"/>
      <c r="AA29" s="809"/>
      <c r="AB29" s="809"/>
      <c r="AC29" s="809"/>
      <c r="AD29" s="809"/>
      <c r="AE29" s="809"/>
      <c r="AF29" s="809"/>
      <c r="AG29" s="809"/>
      <c r="AH29" s="809"/>
      <c r="AI29" s="809"/>
      <c r="AJ29" s="809"/>
      <c r="AK29" s="809"/>
      <c r="AL29" s="809"/>
      <c r="AM29" s="809"/>
      <c r="AN29" s="809"/>
      <c r="AO29" s="809"/>
      <c r="AP29" s="809"/>
      <c r="AQ29" s="809"/>
      <c r="AR29" s="809"/>
      <c r="AS29" s="809"/>
      <c r="AT29" s="809"/>
      <c r="AU29" s="809"/>
      <c r="AV29" s="809"/>
      <c r="AW29" s="809"/>
      <c r="AX29" s="809"/>
      <c r="AY29" s="809"/>
      <c r="AZ29" s="809"/>
      <c r="BA29" s="809"/>
      <c r="BB29" s="809"/>
      <c r="BC29" s="809"/>
      <c r="BD29" s="809"/>
      <c r="BE29" s="809"/>
      <c r="BF29" s="809"/>
      <c r="BG29" s="809"/>
      <c r="BH29" s="809"/>
      <c r="BI29" s="809"/>
      <c r="BJ29" s="809"/>
      <c r="BK29" s="809"/>
      <c r="BL29" s="809"/>
      <c r="BM29" s="809"/>
      <c r="BN29" s="809"/>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809"/>
      <c r="S30" s="809"/>
      <c r="T30" s="809"/>
      <c r="U30" s="809"/>
      <c r="V30" s="809"/>
      <c r="W30" s="809"/>
      <c r="X30" s="809"/>
      <c r="Y30" s="809"/>
      <c r="Z30" s="809"/>
      <c r="AA30" s="809"/>
      <c r="AB30" s="809"/>
      <c r="AC30" s="809"/>
      <c r="AD30" s="809"/>
      <c r="AE30" s="809"/>
      <c r="AF30" s="809"/>
      <c r="AG30" s="809"/>
      <c r="AH30" s="809"/>
      <c r="AI30" s="809"/>
      <c r="AJ30" s="809"/>
      <c r="AK30" s="809"/>
      <c r="AL30" s="809"/>
      <c r="AM30" s="809"/>
      <c r="AN30" s="809"/>
      <c r="AO30" s="809"/>
      <c r="AP30" s="809"/>
      <c r="AQ30" s="809"/>
      <c r="AR30" s="809"/>
      <c r="AS30" s="809"/>
      <c r="AT30" s="809"/>
      <c r="AU30" s="809"/>
      <c r="AV30" s="809"/>
      <c r="AW30" s="809"/>
      <c r="AX30" s="809"/>
      <c r="AY30" s="809"/>
      <c r="AZ30" s="809"/>
      <c r="BA30" s="809"/>
      <c r="BB30" s="809"/>
      <c r="BC30" s="809"/>
      <c r="BD30" s="809"/>
      <c r="BE30" s="809"/>
      <c r="BF30" s="809"/>
      <c r="BG30" s="809"/>
      <c r="BH30" s="809"/>
      <c r="BI30" s="809"/>
      <c r="BJ30" s="809"/>
      <c r="BK30" s="809"/>
      <c r="BL30" s="809"/>
      <c r="BM30" s="809"/>
      <c r="BN30" s="809"/>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809" t="str">
        <f>VLOOKUP($D$11,調査票①!$A$1:$HN$31,21,FALSE)</f>
        <v>　</v>
      </c>
      <c r="S31" s="809"/>
      <c r="T31" s="809"/>
      <c r="U31" s="809"/>
      <c r="V31" s="809"/>
      <c r="W31" s="809"/>
      <c r="X31" s="809"/>
      <c r="Y31" s="809"/>
      <c r="Z31" s="809"/>
      <c r="AA31" s="809"/>
      <c r="AB31" s="809"/>
      <c r="AC31" s="809"/>
      <c r="AD31" s="809"/>
      <c r="AE31" s="809"/>
      <c r="AF31" s="809"/>
      <c r="AG31" s="809"/>
      <c r="AH31" s="809"/>
      <c r="AI31" s="809"/>
      <c r="AJ31" s="809"/>
      <c r="AK31" s="809"/>
      <c r="AL31" s="809"/>
      <c r="AM31" s="809"/>
      <c r="AN31" s="809"/>
      <c r="AO31" s="809"/>
      <c r="AP31" s="809"/>
      <c r="AQ31" s="809"/>
      <c r="AR31" s="809"/>
      <c r="AS31" s="809"/>
      <c r="AT31" s="809"/>
      <c r="AU31" s="809"/>
      <c r="AV31" s="809"/>
      <c r="AW31" s="809"/>
      <c r="AX31" s="809"/>
      <c r="AY31" s="809"/>
      <c r="AZ31" s="809"/>
      <c r="BA31" s="809"/>
      <c r="BB31" s="809"/>
      <c r="BC31" s="809"/>
      <c r="BD31" s="809"/>
      <c r="BE31" s="809"/>
      <c r="BF31" s="809"/>
      <c r="BG31" s="809"/>
      <c r="BH31" s="809"/>
      <c r="BI31" s="809"/>
      <c r="BJ31" s="809"/>
      <c r="BK31" s="809"/>
      <c r="BL31" s="809"/>
      <c r="BM31" s="809"/>
      <c r="BN31" s="809"/>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809"/>
      <c r="S32" s="809"/>
      <c r="T32" s="809"/>
      <c r="U32" s="809"/>
      <c r="V32" s="809"/>
      <c r="W32" s="809"/>
      <c r="X32" s="809"/>
      <c r="Y32" s="809"/>
      <c r="Z32" s="809"/>
      <c r="AA32" s="809"/>
      <c r="AB32" s="809"/>
      <c r="AC32" s="809"/>
      <c r="AD32" s="809"/>
      <c r="AE32" s="809"/>
      <c r="AF32" s="809"/>
      <c r="AG32" s="809"/>
      <c r="AH32" s="809"/>
      <c r="AI32" s="809"/>
      <c r="AJ32" s="809"/>
      <c r="AK32" s="809"/>
      <c r="AL32" s="809"/>
      <c r="AM32" s="809"/>
      <c r="AN32" s="809"/>
      <c r="AO32" s="809"/>
      <c r="AP32" s="809"/>
      <c r="AQ32" s="809"/>
      <c r="AR32" s="809"/>
      <c r="AS32" s="809"/>
      <c r="AT32" s="809"/>
      <c r="AU32" s="809"/>
      <c r="AV32" s="809"/>
      <c r="AW32" s="809"/>
      <c r="AX32" s="809"/>
      <c r="AY32" s="809"/>
      <c r="AZ32" s="809"/>
      <c r="BA32" s="809"/>
      <c r="BB32" s="809"/>
      <c r="BC32" s="809"/>
      <c r="BD32" s="809"/>
      <c r="BE32" s="809"/>
      <c r="BF32" s="809"/>
      <c r="BG32" s="809"/>
      <c r="BH32" s="809"/>
      <c r="BI32" s="809"/>
      <c r="BJ32" s="809"/>
      <c r="BK32" s="809"/>
      <c r="BL32" s="809"/>
      <c r="BM32" s="809"/>
      <c r="BN32" s="809"/>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809" t="str">
        <f>VLOOKUP($D$11,調査票①!$A$1:$HN$31,24,FALSE)</f>
        <v>　</v>
      </c>
      <c r="S33" s="809"/>
      <c r="T33" s="809"/>
      <c r="U33" s="809"/>
      <c r="V33" s="809"/>
      <c r="W33" s="809"/>
      <c r="X33" s="809"/>
      <c r="Y33" s="809"/>
      <c r="Z33" s="809"/>
      <c r="AA33" s="809"/>
      <c r="AB33" s="809"/>
      <c r="AC33" s="809"/>
      <c r="AD33" s="809"/>
      <c r="AE33" s="809"/>
      <c r="AF33" s="809"/>
      <c r="AG33" s="809"/>
      <c r="AH33" s="809"/>
      <c r="AI33" s="809"/>
      <c r="AJ33" s="809"/>
      <c r="AK33" s="809"/>
      <c r="AL33" s="809"/>
      <c r="AM33" s="809"/>
      <c r="AN33" s="809"/>
      <c r="AO33" s="809"/>
      <c r="AP33" s="809"/>
      <c r="AQ33" s="809"/>
      <c r="AR33" s="809"/>
      <c r="AS33" s="809"/>
      <c r="AT33" s="809"/>
      <c r="AU33" s="809"/>
      <c r="AV33" s="809"/>
      <c r="AW33" s="809"/>
      <c r="AX33" s="809"/>
      <c r="AY33" s="809"/>
      <c r="AZ33" s="809"/>
      <c r="BA33" s="809"/>
      <c r="BB33" s="809"/>
      <c r="BC33" s="809"/>
      <c r="BD33" s="809"/>
      <c r="BE33" s="809"/>
      <c r="BF33" s="809"/>
      <c r="BG33" s="809"/>
      <c r="BH33" s="809"/>
      <c r="BI33" s="809"/>
      <c r="BJ33" s="809"/>
      <c r="BK33" s="809"/>
      <c r="BL33" s="809"/>
      <c r="BM33" s="809"/>
      <c r="BN33" s="809"/>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809"/>
      <c r="S34" s="809"/>
      <c r="T34" s="809"/>
      <c r="U34" s="809"/>
      <c r="V34" s="809"/>
      <c r="W34" s="809"/>
      <c r="X34" s="809"/>
      <c r="Y34" s="809"/>
      <c r="Z34" s="809"/>
      <c r="AA34" s="809"/>
      <c r="AB34" s="809"/>
      <c r="AC34" s="809"/>
      <c r="AD34" s="809"/>
      <c r="AE34" s="809"/>
      <c r="AF34" s="809"/>
      <c r="AG34" s="809"/>
      <c r="AH34" s="809"/>
      <c r="AI34" s="809"/>
      <c r="AJ34" s="809"/>
      <c r="AK34" s="809"/>
      <c r="AL34" s="809"/>
      <c r="AM34" s="809"/>
      <c r="AN34" s="809"/>
      <c r="AO34" s="809"/>
      <c r="AP34" s="809"/>
      <c r="AQ34" s="809"/>
      <c r="AR34" s="809"/>
      <c r="AS34" s="809"/>
      <c r="AT34" s="809"/>
      <c r="AU34" s="809"/>
      <c r="AV34" s="809"/>
      <c r="AW34" s="809"/>
      <c r="AX34" s="809"/>
      <c r="AY34" s="809"/>
      <c r="AZ34" s="809"/>
      <c r="BA34" s="809"/>
      <c r="BB34" s="809"/>
      <c r="BC34" s="809"/>
      <c r="BD34" s="809"/>
      <c r="BE34" s="809"/>
      <c r="BF34" s="809"/>
      <c r="BG34" s="809"/>
      <c r="BH34" s="809"/>
      <c r="BI34" s="809"/>
      <c r="BJ34" s="809"/>
      <c r="BK34" s="809"/>
      <c r="BL34" s="809"/>
      <c r="BM34" s="809"/>
      <c r="BN34" s="809"/>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809" t="str">
        <f>VLOOKUP($D$11,調査票①!$A$1:$HN$31,27,FALSE)</f>
        <v>　</v>
      </c>
      <c r="S35" s="809"/>
      <c r="T35" s="809"/>
      <c r="U35" s="809"/>
      <c r="V35" s="809"/>
      <c r="W35" s="809"/>
      <c r="X35" s="809"/>
      <c r="Y35" s="809"/>
      <c r="Z35" s="809"/>
      <c r="AA35" s="809"/>
      <c r="AB35" s="809"/>
      <c r="AC35" s="809"/>
      <c r="AD35" s="809"/>
      <c r="AE35" s="809"/>
      <c r="AF35" s="809"/>
      <c r="AG35" s="809"/>
      <c r="AH35" s="809"/>
      <c r="AI35" s="809"/>
      <c r="AJ35" s="809"/>
      <c r="AK35" s="809"/>
      <c r="AL35" s="809"/>
      <c r="AM35" s="809"/>
      <c r="AN35" s="809"/>
      <c r="AO35" s="809"/>
      <c r="AP35" s="809"/>
      <c r="AQ35" s="809"/>
      <c r="AR35" s="809"/>
      <c r="AS35" s="809"/>
      <c r="AT35" s="809"/>
      <c r="AU35" s="809"/>
      <c r="AV35" s="809"/>
      <c r="AW35" s="809"/>
      <c r="AX35" s="809"/>
      <c r="AY35" s="809"/>
      <c r="AZ35" s="809"/>
      <c r="BA35" s="809"/>
      <c r="BB35" s="809"/>
      <c r="BC35" s="809"/>
      <c r="BD35" s="809"/>
      <c r="BE35" s="809"/>
      <c r="BF35" s="809"/>
      <c r="BG35" s="809"/>
      <c r="BH35" s="809"/>
      <c r="BI35" s="809"/>
      <c r="BJ35" s="809"/>
      <c r="BK35" s="809"/>
      <c r="BL35" s="809"/>
      <c r="BM35" s="809"/>
      <c r="BN35" s="809"/>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809"/>
      <c r="S36" s="809"/>
      <c r="T36" s="809"/>
      <c r="U36" s="809"/>
      <c r="V36" s="809"/>
      <c r="W36" s="809"/>
      <c r="X36" s="809"/>
      <c r="Y36" s="809"/>
      <c r="Z36" s="809"/>
      <c r="AA36" s="809"/>
      <c r="AB36" s="809"/>
      <c r="AC36" s="809"/>
      <c r="AD36" s="809"/>
      <c r="AE36" s="809"/>
      <c r="AF36" s="809"/>
      <c r="AG36" s="809"/>
      <c r="AH36" s="809"/>
      <c r="AI36" s="809"/>
      <c r="AJ36" s="809"/>
      <c r="AK36" s="809"/>
      <c r="AL36" s="809"/>
      <c r="AM36" s="809"/>
      <c r="AN36" s="809"/>
      <c r="AO36" s="809"/>
      <c r="AP36" s="809"/>
      <c r="AQ36" s="809"/>
      <c r="AR36" s="809"/>
      <c r="AS36" s="809"/>
      <c r="AT36" s="809"/>
      <c r="AU36" s="809"/>
      <c r="AV36" s="809"/>
      <c r="AW36" s="809"/>
      <c r="AX36" s="809"/>
      <c r="AY36" s="809"/>
      <c r="AZ36" s="809"/>
      <c r="BA36" s="809"/>
      <c r="BB36" s="809"/>
      <c r="BC36" s="809"/>
      <c r="BD36" s="809"/>
      <c r="BE36" s="809"/>
      <c r="BF36" s="809"/>
      <c r="BG36" s="809"/>
      <c r="BH36" s="809"/>
      <c r="BI36" s="809"/>
      <c r="BJ36" s="809"/>
      <c r="BK36" s="809"/>
      <c r="BL36" s="809"/>
      <c r="BM36" s="809"/>
      <c r="BN36" s="809"/>
      <c r="BO36" s="496"/>
      <c r="BP36" s="497"/>
      <c r="BQ36" s="497"/>
      <c r="BR36" s="498"/>
      <c r="BS36" s="10"/>
      <c r="BT36" s="9"/>
      <c r="CB36" s="111"/>
      <c r="CC36" s="557" t="str">
        <f>VLOOKUP($D$11,調査票①!$A$1:$HN$31,198,FALSE)</f>
        <v>実施予定無し</v>
      </c>
      <c r="CD36" s="543"/>
      <c r="CE36" s="543"/>
      <c r="CF36" s="543"/>
      <c r="CG36" s="543"/>
      <c r="CH36" s="543"/>
      <c r="CI36" s="543"/>
      <c r="CJ36" s="543"/>
      <c r="CK36" s="543"/>
      <c r="CL36" s="544"/>
      <c r="CM36" s="557" t="str">
        <f>VLOOKUP($D$11,調査票①!$A$1:$HN$31,199,FALSE)</f>
        <v>委託予定無し</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809" t="str">
        <f>VLOOKUP($D$11,調査票①!$A$1:$HN$31,30,FALSE)</f>
        <v>　</v>
      </c>
      <c r="S37" s="809"/>
      <c r="T37" s="809"/>
      <c r="U37" s="809"/>
      <c r="V37" s="809"/>
      <c r="W37" s="809"/>
      <c r="X37" s="809"/>
      <c r="Y37" s="809"/>
      <c r="Z37" s="809"/>
      <c r="AA37" s="809"/>
      <c r="AB37" s="809"/>
      <c r="AC37" s="809"/>
      <c r="AD37" s="809"/>
      <c r="AE37" s="809"/>
      <c r="AF37" s="809"/>
      <c r="AG37" s="809"/>
      <c r="AH37" s="809"/>
      <c r="AI37" s="809"/>
      <c r="AJ37" s="809"/>
      <c r="AK37" s="809"/>
      <c r="AL37" s="809"/>
      <c r="AM37" s="809"/>
      <c r="AN37" s="809"/>
      <c r="AO37" s="809"/>
      <c r="AP37" s="809"/>
      <c r="AQ37" s="809"/>
      <c r="AR37" s="809"/>
      <c r="AS37" s="809"/>
      <c r="AT37" s="809"/>
      <c r="AU37" s="809"/>
      <c r="AV37" s="809"/>
      <c r="AW37" s="809"/>
      <c r="AX37" s="809"/>
      <c r="AY37" s="809"/>
      <c r="AZ37" s="809"/>
      <c r="BA37" s="809"/>
      <c r="BB37" s="809"/>
      <c r="BC37" s="809"/>
      <c r="BD37" s="809"/>
      <c r="BE37" s="809"/>
      <c r="BF37" s="809"/>
      <c r="BG37" s="809"/>
      <c r="BH37" s="809"/>
      <c r="BI37" s="809"/>
      <c r="BJ37" s="809"/>
      <c r="BK37" s="809"/>
      <c r="BL37" s="809"/>
      <c r="BM37" s="809"/>
      <c r="BN37" s="809"/>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809"/>
      <c r="S38" s="809"/>
      <c r="T38" s="809"/>
      <c r="U38" s="809"/>
      <c r="V38" s="809"/>
      <c r="W38" s="809"/>
      <c r="X38" s="809"/>
      <c r="Y38" s="809"/>
      <c r="Z38" s="809"/>
      <c r="AA38" s="809"/>
      <c r="AB38" s="809"/>
      <c r="AC38" s="809"/>
      <c r="AD38" s="809"/>
      <c r="AE38" s="809"/>
      <c r="AF38" s="809"/>
      <c r="AG38" s="809"/>
      <c r="AH38" s="809"/>
      <c r="AI38" s="809"/>
      <c r="AJ38" s="809"/>
      <c r="AK38" s="809"/>
      <c r="AL38" s="809"/>
      <c r="AM38" s="809"/>
      <c r="AN38" s="809"/>
      <c r="AO38" s="809"/>
      <c r="AP38" s="809"/>
      <c r="AQ38" s="809"/>
      <c r="AR38" s="809"/>
      <c r="AS38" s="809"/>
      <c r="AT38" s="809"/>
      <c r="AU38" s="809"/>
      <c r="AV38" s="809"/>
      <c r="AW38" s="809"/>
      <c r="AX38" s="809"/>
      <c r="AY38" s="809"/>
      <c r="AZ38" s="809"/>
      <c r="BA38" s="809"/>
      <c r="BB38" s="809"/>
      <c r="BC38" s="809"/>
      <c r="BD38" s="809"/>
      <c r="BE38" s="809"/>
      <c r="BF38" s="809"/>
      <c r="BG38" s="809"/>
      <c r="BH38" s="809"/>
      <c r="BI38" s="809"/>
      <c r="BJ38" s="809"/>
      <c r="BK38" s="809"/>
      <c r="BL38" s="809"/>
      <c r="BM38" s="809"/>
      <c r="BN38" s="809"/>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　</v>
      </c>
      <c r="DC38" s="560"/>
      <c r="DD38" s="560"/>
      <c r="DE38" s="561"/>
      <c r="DF38" s="557" t="str">
        <f>VLOOKUP($D$11,調査票①!$A$1:$HN$31,201,FALSE)</f>
        <v>　</v>
      </c>
      <c r="DG38" s="560"/>
      <c r="DH38" s="560"/>
      <c r="DI38" s="561"/>
      <c r="DJ38" s="557" t="str">
        <f>VLOOKUP($D$11,調査票①!$A$1:$HN$31,202,FALSE)</f>
        <v>　</v>
      </c>
      <c r="DK38" s="560"/>
      <c r="DL38" s="560"/>
      <c r="DM38" s="561"/>
      <c r="DN38" s="557" t="str">
        <f>VLOOKUP($D$11,調査票①!$A$1:$HN$31,203,FALSE)</f>
        <v>　</v>
      </c>
      <c r="DO38" s="560"/>
      <c r="DP38" s="560"/>
      <c r="DQ38" s="561"/>
      <c r="DR38" s="557" t="str">
        <f>VLOOKUP($D$11,調査票①!$A$1:$HN$31,205,FALSE)</f>
        <v>　</v>
      </c>
      <c r="DS38" s="560"/>
      <c r="DT38" s="560"/>
      <c r="DU38" s="561"/>
      <c r="DV38" s="557" t="str">
        <f>VLOOKUP($D$11,調査票①!$A$1:$HN$31,206,FALSE)</f>
        <v>　</v>
      </c>
      <c r="DW38" s="560"/>
      <c r="DX38" s="560"/>
      <c r="DY38" s="561"/>
      <c r="DZ38" s="557" t="str">
        <f>VLOOKUP($D$11,調査票①!$A$1:$HN$31,207,FALSE)</f>
        <v>　</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809" t="str">
        <f>VLOOKUP($D$11,調査票①!$A$1:$HN$31,33,FALSE)</f>
        <v>正規職員から非常勤職員へ順次切り替えていく。</v>
      </c>
      <c r="S39" s="809"/>
      <c r="T39" s="809"/>
      <c r="U39" s="809"/>
      <c r="V39" s="809"/>
      <c r="W39" s="809"/>
      <c r="X39" s="809"/>
      <c r="Y39" s="809"/>
      <c r="Z39" s="809"/>
      <c r="AA39" s="809"/>
      <c r="AB39" s="809"/>
      <c r="AC39" s="809"/>
      <c r="AD39" s="809"/>
      <c r="AE39" s="809"/>
      <c r="AF39" s="809"/>
      <c r="AG39" s="809"/>
      <c r="AH39" s="809"/>
      <c r="AI39" s="809"/>
      <c r="AJ39" s="809"/>
      <c r="AK39" s="809"/>
      <c r="AL39" s="809"/>
      <c r="AM39" s="809"/>
      <c r="AN39" s="809"/>
      <c r="AO39" s="809"/>
      <c r="AP39" s="809"/>
      <c r="AQ39" s="809"/>
      <c r="AR39" s="809"/>
      <c r="AS39" s="809"/>
      <c r="AT39" s="809"/>
      <c r="AU39" s="809"/>
      <c r="AV39" s="809"/>
      <c r="AW39" s="809"/>
      <c r="AX39" s="809"/>
      <c r="AY39" s="809"/>
      <c r="AZ39" s="809"/>
      <c r="BA39" s="809"/>
      <c r="BB39" s="809"/>
      <c r="BC39" s="809"/>
      <c r="BD39" s="809"/>
      <c r="BE39" s="809"/>
      <c r="BF39" s="809"/>
      <c r="BG39" s="809"/>
      <c r="BH39" s="809"/>
      <c r="BI39" s="809"/>
      <c r="BJ39" s="809"/>
      <c r="BK39" s="809"/>
      <c r="BL39" s="809"/>
      <c r="BM39" s="809"/>
      <c r="BN39" s="809"/>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809"/>
      <c r="S40" s="809"/>
      <c r="T40" s="809"/>
      <c r="U40" s="809"/>
      <c r="V40" s="809"/>
      <c r="W40" s="809"/>
      <c r="X40" s="809"/>
      <c r="Y40" s="809"/>
      <c r="Z40" s="809"/>
      <c r="AA40" s="809"/>
      <c r="AB40" s="809"/>
      <c r="AC40" s="809"/>
      <c r="AD40" s="809"/>
      <c r="AE40" s="809"/>
      <c r="AF40" s="809"/>
      <c r="AG40" s="809"/>
      <c r="AH40" s="809"/>
      <c r="AI40" s="809"/>
      <c r="AJ40" s="809"/>
      <c r="AK40" s="809"/>
      <c r="AL40" s="809"/>
      <c r="AM40" s="809"/>
      <c r="AN40" s="809"/>
      <c r="AO40" s="809"/>
      <c r="AP40" s="809"/>
      <c r="AQ40" s="809"/>
      <c r="AR40" s="809"/>
      <c r="AS40" s="809"/>
      <c r="AT40" s="809"/>
      <c r="AU40" s="809"/>
      <c r="AV40" s="809"/>
      <c r="AW40" s="809"/>
      <c r="AX40" s="809"/>
      <c r="AY40" s="809"/>
      <c r="AZ40" s="809"/>
      <c r="BA40" s="809"/>
      <c r="BB40" s="809"/>
      <c r="BC40" s="809"/>
      <c r="BD40" s="809"/>
      <c r="BE40" s="809"/>
      <c r="BF40" s="809"/>
      <c r="BG40" s="809"/>
      <c r="BH40" s="809"/>
      <c r="BI40" s="809"/>
      <c r="BJ40" s="809"/>
      <c r="BK40" s="809"/>
      <c r="BL40" s="809"/>
      <c r="BM40" s="809"/>
      <c r="BN40" s="809"/>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860" t="str">
        <f>VLOOKUP($D$11,調査票①!$A$1:$HN$31,204,FALSE)</f>
        <v>本市では総務事務を極めて少ない人員で実施しており、その規模を考慮すると委託化によるコスト削減等の効果がほとんど期待できないため、現時点では導入は考えていない。</v>
      </c>
      <c r="CN45" s="861"/>
      <c r="CO45" s="861"/>
      <c r="CP45" s="861"/>
      <c r="CQ45" s="861"/>
      <c r="CR45" s="861"/>
      <c r="CS45" s="861"/>
      <c r="CT45" s="861"/>
      <c r="CU45" s="861"/>
      <c r="CV45" s="861"/>
      <c r="CW45" s="861"/>
      <c r="CX45" s="861"/>
      <c r="CY45" s="861"/>
      <c r="CZ45" s="861"/>
      <c r="DA45" s="861"/>
      <c r="DB45" s="861"/>
      <c r="DC45" s="861"/>
      <c r="DD45" s="861"/>
      <c r="DE45" s="861"/>
      <c r="DF45" s="861"/>
      <c r="DG45" s="861"/>
      <c r="DH45" s="861"/>
      <c r="DI45" s="861"/>
      <c r="DJ45" s="861"/>
      <c r="DK45" s="861"/>
      <c r="DL45" s="861"/>
      <c r="DM45" s="861"/>
      <c r="DN45" s="861"/>
      <c r="DO45" s="861"/>
      <c r="DP45" s="861"/>
      <c r="DQ45" s="861"/>
      <c r="DR45" s="861"/>
      <c r="DS45" s="861"/>
      <c r="DT45" s="861"/>
      <c r="DU45" s="861"/>
      <c r="DV45" s="861"/>
      <c r="DW45" s="861"/>
      <c r="DX45" s="861"/>
      <c r="DY45" s="861"/>
      <c r="DZ45" s="861"/>
      <c r="EA45" s="861"/>
      <c r="EB45" s="861"/>
      <c r="EC45" s="861"/>
      <c r="ED45" s="861"/>
      <c r="EE45" s="861"/>
      <c r="EF45" s="861"/>
      <c r="EG45" s="861"/>
      <c r="EH45" s="861"/>
      <c r="EI45" s="861"/>
      <c r="EJ45" s="861"/>
      <c r="EK45" s="862"/>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863"/>
      <c r="CN46" s="864"/>
      <c r="CO46" s="864"/>
      <c r="CP46" s="864"/>
      <c r="CQ46" s="864"/>
      <c r="CR46" s="864"/>
      <c r="CS46" s="864"/>
      <c r="CT46" s="864"/>
      <c r="CU46" s="864"/>
      <c r="CV46" s="864"/>
      <c r="CW46" s="864"/>
      <c r="CX46" s="864"/>
      <c r="CY46" s="864"/>
      <c r="CZ46" s="864"/>
      <c r="DA46" s="864"/>
      <c r="DB46" s="864"/>
      <c r="DC46" s="864"/>
      <c r="DD46" s="864"/>
      <c r="DE46" s="864"/>
      <c r="DF46" s="864"/>
      <c r="DG46" s="864"/>
      <c r="DH46" s="864"/>
      <c r="DI46" s="864"/>
      <c r="DJ46" s="864"/>
      <c r="DK46" s="864"/>
      <c r="DL46" s="864"/>
      <c r="DM46" s="864"/>
      <c r="DN46" s="864"/>
      <c r="DO46" s="864"/>
      <c r="DP46" s="864"/>
      <c r="DQ46" s="864"/>
      <c r="DR46" s="864"/>
      <c r="DS46" s="864"/>
      <c r="DT46" s="864"/>
      <c r="DU46" s="864"/>
      <c r="DV46" s="864"/>
      <c r="DW46" s="864"/>
      <c r="DX46" s="864"/>
      <c r="DY46" s="864"/>
      <c r="DZ46" s="864"/>
      <c r="EA46" s="864"/>
      <c r="EB46" s="864"/>
      <c r="EC46" s="864"/>
      <c r="ED46" s="864"/>
      <c r="EE46" s="864"/>
      <c r="EF46" s="864"/>
      <c r="EG46" s="864"/>
      <c r="EH46" s="864"/>
      <c r="EI46" s="864"/>
      <c r="EJ46" s="864"/>
      <c r="EK46" s="865"/>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863"/>
      <c r="CN47" s="864"/>
      <c r="CO47" s="864"/>
      <c r="CP47" s="864"/>
      <c r="CQ47" s="864"/>
      <c r="CR47" s="864"/>
      <c r="CS47" s="864"/>
      <c r="CT47" s="864"/>
      <c r="CU47" s="864"/>
      <c r="CV47" s="864"/>
      <c r="CW47" s="864"/>
      <c r="CX47" s="864"/>
      <c r="CY47" s="864"/>
      <c r="CZ47" s="864"/>
      <c r="DA47" s="864"/>
      <c r="DB47" s="864"/>
      <c r="DC47" s="864"/>
      <c r="DD47" s="864"/>
      <c r="DE47" s="864"/>
      <c r="DF47" s="864"/>
      <c r="DG47" s="864"/>
      <c r="DH47" s="864"/>
      <c r="DI47" s="864"/>
      <c r="DJ47" s="864"/>
      <c r="DK47" s="864"/>
      <c r="DL47" s="864"/>
      <c r="DM47" s="864"/>
      <c r="DN47" s="864"/>
      <c r="DO47" s="864"/>
      <c r="DP47" s="864"/>
      <c r="DQ47" s="864"/>
      <c r="DR47" s="864"/>
      <c r="DS47" s="864"/>
      <c r="DT47" s="864"/>
      <c r="DU47" s="864"/>
      <c r="DV47" s="864"/>
      <c r="DW47" s="864"/>
      <c r="DX47" s="864"/>
      <c r="DY47" s="864"/>
      <c r="DZ47" s="864"/>
      <c r="EA47" s="864"/>
      <c r="EB47" s="864"/>
      <c r="EC47" s="864"/>
      <c r="ED47" s="864"/>
      <c r="EE47" s="864"/>
      <c r="EF47" s="864"/>
      <c r="EG47" s="864"/>
      <c r="EH47" s="864"/>
      <c r="EI47" s="864"/>
      <c r="EJ47" s="864"/>
      <c r="EK47" s="865"/>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863"/>
      <c r="CN48" s="864"/>
      <c r="CO48" s="864"/>
      <c r="CP48" s="864"/>
      <c r="CQ48" s="864"/>
      <c r="CR48" s="864"/>
      <c r="CS48" s="864"/>
      <c r="CT48" s="864"/>
      <c r="CU48" s="864"/>
      <c r="CV48" s="864"/>
      <c r="CW48" s="864"/>
      <c r="CX48" s="864"/>
      <c r="CY48" s="864"/>
      <c r="CZ48" s="864"/>
      <c r="DA48" s="864"/>
      <c r="DB48" s="864"/>
      <c r="DC48" s="864"/>
      <c r="DD48" s="864"/>
      <c r="DE48" s="864"/>
      <c r="DF48" s="864"/>
      <c r="DG48" s="864"/>
      <c r="DH48" s="864"/>
      <c r="DI48" s="864"/>
      <c r="DJ48" s="864"/>
      <c r="DK48" s="864"/>
      <c r="DL48" s="864"/>
      <c r="DM48" s="864"/>
      <c r="DN48" s="864"/>
      <c r="DO48" s="864"/>
      <c r="DP48" s="864"/>
      <c r="DQ48" s="864"/>
      <c r="DR48" s="864"/>
      <c r="DS48" s="864"/>
      <c r="DT48" s="864"/>
      <c r="DU48" s="864"/>
      <c r="DV48" s="864"/>
      <c r="DW48" s="864"/>
      <c r="DX48" s="864"/>
      <c r="DY48" s="864"/>
      <c r="DZ48" s="864"/>
      <c r="EA48" s="864"/>
      <c r="EB48" s="864"/>
      <c r="EC48" s="864"/>
      <c r="ED48" s="864"/>
      <c r="EE48" s="864"/>
      <c r="EF48" s="864"/>
      <c r="EG48" s="864"/>
      <c r="EH48" s="864"/>
      <c r="EI48" s="864"/>
      <c r="EJ48" s="864"/>
      <c r="EK48" s="865"/>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863"/>
      <c r="CN49" s="864"/>
      <c r="CO49" s="864"/>
      <c r="CP49" s="864"/>
      <c r="CQ49" s="864"/>
      <c r="CR49" s="864"/>
      <c r="CS49" s="864"/>
      <c r="CT49" s="864"/>
      <c r="CU49" s="864"/>
      <c r="CV49" s="864"/>
      <c r="CW49" s="864"/>
      <c r="CX49" s="864"/>
      <c r="CY49" s="864"/>
      <c r="CZ49" s="864"/>
      <c r="DA49" s="864"/>
      <c r="DB49" s="864"/>
      <c r="DC49" s="864"/>
      <c r="DD49" s="864"/>
      <c r="DE49" s="864"/>
      <c r="DF49" s="864"/>
      <c r="DG49" s="864"/>
      <c r="DH49" s="864"/>
      <c r="DI49" s="864"/>
      <c r="DJ49" s="864"/>
      <c r="DK49" s="864"/>
      <c r="DL49" s="864"/>
      <c r="DM49" s="864"/>
      <c r="DN49" s="864"/>
      <c r="DO49" s="864"/>
      <c r="DP49" s="864"/>
      <c r="DQ49" s="864"/>
      <c r="DR49" s="864"/>
      <c r="DS49" s="864"/>
      <c r="DT49" s="864"/>
      <c r="DU49" s="864"/>
      <c r="DV49" s="864"/>
      <c r="DW49" s="864"/>
      <c r="DX49" s="864"/>
      <c r="DY49" s="864"/>
      <c r="DZ49" s="864"/>
      <c r="EA49" s="864"/>
      <c r="EB49" s="864"/>
      <c r="EC49" s="864"/>
      <c r="ED49" s="864"/>
      <c r="EE49" s="864"/>
      <c r="EF49" s="864"/>
      <c r="EG49" s="864"/>
      <c r="EH49" s="864"/>
      <c r="EI49" s="864"/>
      <c r="EJ49" s="864"/>
      <c r="EK49" s="865"/>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866"/>
      <c r="CN50" s="867"/>
      <c r="CO50" s="867"/>
      <c r="CP50" s="867"/>
      <c r="CQ50" s="867"/>
      <c r="CR50" s="867"/>
      <c r="CS50" s="867"/>
      <c r="CT50" s="867"/>
      <c r="CU50" s="867"/>
      <c r="CV50" s="867"/>
      <c r="CW50" s="867"/>
      <c r="CX50" s="867"/>
      <c r="CY50" s="867"/>
      <c r="CZ50" s="867"/>
      <c r="DA50" s="867"/>
      <c r="DB50" s="867"/>
      <c r="DC50" s="867"/>
      <c r="DD50" s="867"/>
      <c r="DE50" s="867"/>
      <c r="DF50" s="867"/>
      <c r="DG50" s="867"/>
      <c r="DH50" s="867"/>
      <c r="DI50" s="867"/>
      <c r="DJ50" s="867"/>
      <c r="DK50" s="867"/>
      <c r="DL50" s="867"/>
      <c r="DM50" s="867"/>
      <c r="DN50" s="867"/>
      <c r="DO50" s="867"/>
      <c r="DP50" s="867"/>
      <c r="DQ50" s="867"/>
      <c r="DR50" s="867"/>
      <c r="DS50" s="867"/>
      <c r="DT50" s="867"/>
      <c r="DU50" s="867"/>
      <c r="DV50" s="867"/>
      <c r="DW50" s="867"/>
      <c r="DX50" s="867"/>
      <c r="DY50" s="867"/>
      <c r="DZ50" s="867"/>
      <c r="EA50" s="867"/>
      <c r="EB50" s="867"/>
      <c r="EC50" s="867"/>
      <c r="ED50" s="867"/>
      <c r="EE50" s="867"/>
      <c r="EF50" s="867"/>
      <c r="EG50" s="867"/>
      <c r="EH50" s="867"/>
      <c r="EI50" s="867"/>
      <c r="EJ50" s="867"/>
      <c r="EK50" s="868"/>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　</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11</v>
      </c>
      <c r="M63" s="659"/>
      <c r="N63" s="659"/>
      <c r="O63" s="659">
        <f>VLOOKUP($D$11,調査票①!$A$1:$HN$31,56,FALSE)</f>
        <v>7</v>
      </c>
      <c r="P63" s="659"/>
      <c r="Q63" s="659"/>
      <c r="R63" s="660">
        <f>VLOOKUP($D$11,調査票①!$A$1:$HN$31,57,FALSE)</f>
        <v>0.63636363636363635</v>
      </c>
      <c r="S63" s="660"/>
      <c r="T63" s="660"/>
      <c r="U63" s="693" t="str">
        <f>VLOOKUP($D$11,調査票①!$A$1:$HN$31,58,FALSE)</f>
        <v>指定管理者制度を使うことでコスト増が見込まれ、また民間のノウハウを活かす余地が少ないため。</v>
      </c>
      <c r="V63" s="694"/>
      <c r="W63" s="694"/>
      <c r="X63" s="694"/>
      <c r="Y63" s="694"/>
      <c r="Z63" s="694"/>
      <c r="AA63" s="694"/>
      <c r="AB63" s="694"/>
      <c r="AC63" s="694"/>
      <c r="AD63" s="694"/>
      <c r="AE63" s="694"/>
      <c r="AF63" s="694"/>
      <c r="AG63" s="694"/>
      <c r="AH63" s="694"/>
      <c r="AI63" s="695"/>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696"/>
      <c r="V64" s="697"/>
      <c r="W64" s="697"/>
      <c r="X64" s="697"/>
      <c r="Y64" s="697"/>
      <c r="Z64" s="697"/>
      <c r="AA64" s="697"/>
      <c r="AB64" s="697"/>
      <c r="AC64" s="697"/>
      <c r="AD64" s="697"/>
      <c r="AE64" s="697"/>
      <c r="AF64" s="697"/>
      <c r="AG64" s="697"/>
      <c r="AH64" s="697"/>
      <c r="AI64" s="698"/>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20</v>
      </c>
      <c r="M65" s="659"/>
      <c r="N65" s="659"/>
      <c r="O65" s="659">
        <f>VLOOKUP($D$11,調査票①!$A$1:$HN$31,62,FALSE)</f>
        <v>10</v>
      </c>
      <c r="P65" s="659"/>
      <c r="Q65" s="659"/>
      <c r="R65" s="660">
        <f>VLOOKUP($D$11,調査票①!$A$1:$HN$31,63,FALSE)</f>
        <v>0.5</v>
      </c>
      <c r="S65" s="660"/>
      <c r="T65" s="660"/>
      <c r="U65" s="693" t="str">
        <f>VLOOKUP($D$11,調査票①!$A$1:$HN$31,64,FALSE)</f>
        <v>指定管理者制度を使うことでコスト増が見込まれ、また民間のノウハウを活かす余地が少ないため。</v>
      </c>
      <c r="V65" s="694"/>
      <c r="W65" s="694"/>
      <c r="X65" s="694"/>
      <c r="Y65" s="694"/>
      <c r="Z65" s="694"/>
      <c r="AA65" s="694"/>
      <c r="AB65" s="694"/>
      <c r="AC65" s="694"/>
      <c r="AD65" s="694"/>
      <c r="AE65" s="694"/>
      <c r="AF65" s="694"/>
      <c r="AG65" s="694"/>
      <c r="AH65" s="694"/>
      <c r="AI65" s="695"/>
      <c r="AJ65" s="601">
        <f>VLOOKUP($D$11,調査票①!$A$1:$HN$31,65,FALSE)</f>
        <v>1</v>
      </c>
      <c r="AK65" s="601"/>
      <c r="AL65" s="601"/>
      <c r="AM65" s="668" t="str">
        <f>VLOOKUP($D$11,調査票①!$A$1:$HN$31,66,FALSE)</f>
        <v>敷地が国有地であり、市の直営での使用以外が認められていないため。</v>
      </c>
      <c r="AN65" s="669"/>
      <c r="AO65" s="669"/>
      <c r="AP65" s="669"/>
      <c r="AQ65" s="669"/>
      <c r="AR65" s="669"/>
      <c r="AS65" s="669"/>
      <c r="AT65" s="669"/>
      <c r="AU65" s="669"/>
      <c r="AV65" s="669"/>
      <c r="AW65" s="669"/>
      <c r="AX65" s="669"/>
      <c r="AY65" s="669"/>
      <c r="AZ65" s="669"/>
      <c r="BA65" s="669"/>
      <c r="BB65" s="669"/>
      <c r="BC65" s="669"/>
      <c r="BD65" s="669"/>
      <c r="BE65" s="669"/>
      <c r="BF65" s="669"/>
      <c r="BG65" s="669"/>
      <c r="BH65" s="669"/>
      <c r="BI65" s="669"/>
      <c r="BJ65" s="669"/>
      <c r="BK65" s="669"/>
      <c r="BL65" s="669"/>
      <c r="BM65" s="669"/>
      <c r="BN65" s="670"/>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01"/>
      <c r="AK66" s="601"/>
      <c r="AL66" s="601"/>
      <c r="AM66" s="671"/>
      <c r="AN66" s="672"/>
      <c r="AO66" s="672"/>
      <c r="AP66" s="672"/>
      <c r="AQ66" s="672"/>
      <c r="AR66" s="672"/>
      <c r="AS66" s="672"/>
      <c r="AT66" s="672"/>
      <c r="AU66" s="672"/>
      <c r="AV66" s="672"/>
      <c r="AW66" s="672"/>
      <c r="AX66" s="672"/>
      <c r="AY66" s="672"/>
      <c r="AZ66" s="672"/>
      <c r="BA66" s="672"/>
      <c r="BB66" s="672"/>
      <c r="BC66" s="672"/>
      <c r="BD66" s="672"/>
      <c r="BE66" s="672"/>
      <c r="BF66" s="672"/>
      <c r="BG66" s="672"/>
      <c r="BH66" s="672"/>
      <c r="BI66" s="672"/>
      <c r="BJ66" s="672"/>
      <c r="BK66" s="672"/>
      <c r="BL66" s="672"/>
      <c r="BM66" s="672"/>
      <c r="BN66" s="673"/>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2</v>
      </c>
      <c r="M67" s="659"/>
      <c r="N67" s="659"/>
      <c r="O67" s="659">
        <f>VLOOKUP($D$11,調査票①!$A$1:$HN$31,68,FALSE)</f>
        <v>0</v>
      </c>
      <c r="P67" s="659"/>
      <c r="Q67" s="659"/>
      <c r="R67" s="660">
        <f>VLOOKUP($D$11,調査票①!$A$1:$HN$31,69,FALSE)</f>
        <v>0</v>
      </c>
      <c r="S67" s="660"/>
      <c r="T67" s="660"/>
      <c r="U67" s="693" t="str">
        <f>VLOOKUP($D$11,調査票①!$A$1:$HN$31,70,FALSE)</f>
        <v>指定管理者制度を使うことでコスト増が見込まれ、また民間のノウハウを活かす余地が少ないため。</v>
      </c>
      <c r="V67" s="694"/>
      <c r="W67" s="694"/>
      <c r="X67" s="694"/>
      <c r="Y67" s="694"/>
      <c r="Z67" s="694"/>
      <c r="AA67" s="694"/>
      <c r="AB67" s="694"/>
      <c r="AC67" s="694"/>
      <c r="AD67" s="694"/>
      <c r="AE67" s="694"/>
      <c r="AF67" s="694"/>
      <c r="AG67" s="694"/>
      <c r="AH67" s="694"/>
      <c r="AI67" s="695"/>
      <c r="AJ67" s="667">
        <f>VLOOKUP($D$11,調査票①!$A$1:$HN$31,71,FALSE)</f>
        <v>0</v>
      </c>
      <c r="AK67" s="667"/>
      <c r="AL67" s="667"/>
      <c r="AM67" s="668" t="str">
        <f>VLOOKUP($D$11,調査票①!$A$1:$HN$31,72,FALSE)</f>
        <v>　</v>
      </c>
      <c r="AN67" s="669"/>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70"/>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696"/>
      <c r="V68" s="697"/>
      <c r="W68" s="697"/>
      <c r="X68" s="697"/>
      <c r="Y68" s="697"/>
      <c r="Z68" s="697"/>
      <c r="AA68" s="697"/>
      <c r="AB68" s="697"/>
      <c r="AC68" s="697"/>
      <c r="AD68" s="697"/>
      <c r="AE68" s="697"/>
      <c r="AF68" s="697"/>
      <c r="AG68" s="697"/>
      <c r="AH68" s="697"/>
      <c r="AI68" s="698"/>
      <c r="AJ68" s="667"/>
      <c r="AK68" s="667"/>
      <c r="AL68" s="667"/>
      <c r="AM68" s="671"/>
      <c r="AN68" s="672"/>
      <c r="AO68" s="672"/>
      <c r="AP68" s="672"/>
      <c r="AQ68" s="672"/>
      <c r="AR68" s="672"/>
      <c r="AS68" s="672"/>
      <c r="AT68" s="672"/>
      <c r="AU68" s="672"/>
      <c r="AV68" s="672"/>
      <c r="AW68" s="672"/>
      <c r="AX68" s="672"/>
      <c r="AY68" s="672"/>
      <c r="AZ68" s="672"/>
      <c r="BA68" s="672"/>
      <c r="BB68" s="672"/>
      <c r="BC68" s="672"/>
      <c r="BD68" s="672"/>
      <c r="BE68" s="672"/>
      <c r="BF68" s="672"/>
      <c r="BG68" s="672"/>
      <c r="BH68" s="672"/>
      <c r="BI68" s="672"/>
      <c r="BJ68" s="672"/>
      <c r="BK68" s="672"/>
      <c r="BL68" s="672"/>
      <c r="BM68" s="672"/>
      <c r="BN68" s="673"/>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781" t="str">
        <f>VLOOKUP($D$11,調査票①!$A$1:$HN$31,76,FALSE)</f>
        <v>　</v>
      </c>
      <c r="V69" s="782"/>
      <c r="W69" s="782"/>
      <c r="X69" s="782"/>
      <c r="Y69" s="782"/>
      <c r="Z69" s="782"/>
      <c r="AA69" s="782"/>
      <c r="AB69" s="782"/>
      <c r="AC69" s="782"/>
      <c r="AD69" s="782"/>
      <c r="AE69" s="782"/>
      <c r="AF69" s="782"/>
      <c r="AG69" s="782"/>
      <c r="AH69" s="782"/>
      <c r="AI69" s="783"/>
      <c r="AJ69" s="667">
        <f>VLOOKUP($D$11,調査票①!$A$1:$HN$31,77,FALSE)</f>
        <v>0</v>
      </c>
      <c r="AK69" s="667"/>
      <c r="AL69" s="667"/>
      <c r="AM69" s="668" t="str">
        <f>VLOOKUP($D$11,調査票①!$A$1:$HN$31,78,FALSE)</f>
        <v>　</v>
      </c>
      <c r="AN69" s="669"/>
      <c r="AO69" s="669"/>
      <c r="AP69" s="669"/>
      <c r="AQ69" s="669"/>
      <c r="AR69" s="669"/>
      <c r="AS69" s="669"/>
      <c r="AT69" s="669"/>
      <c r="AU69" s="669"/>
      <c r="AV69" s="669"/>
      <c r="AW69" s="669"/>
      <c r="AX69" s="669"/>
      <c r="AY69" s="669"/>
      <c r="AZ69" s="669"/>
      <c r="BA69" s="669"/>
      <c r="BB69" s="669"/>
      <c r="BC69" s="669"/>
      <c r="BD69" s="669"/>
      <c r="BE69" s="669"/>
      <c r="BF69" s="669"/>
      <c r="BG69" s="669"/>
      <c r="BH69" s="669"/>
      <c r="BI69" s="669"/>
      <c r="BJ69" s="669"/>
      <c r="BK69" s="669"/>
      <c r="BL69" s="669"/>
      <c r="BM69" s="669"/>
      <c r="BN69" s="670"/>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784"/>
      <c r="V70" s="785"/>
      <c r="W70" s="785"/>
      <c r="X70" s="785"/>
      <c r="Y70" s="785"/>
      <c r="Z70" s="785"/>
      <c r="AA70" s="785"/>
      <c r="AB70" s="785"/>
      <c r="AC70" s="785"/>
      <c r="AD70" s="785"/>
      <c r="AE70" s="785"/>
      <c r="AF70" s="785"/>
      <c r="AG70" s="785"/>
      <c r="AH70" s="785"/>
      <c r="AI70" s="786"/>
      <c r="AJ70" s="667"/>
      <c r="AK70" s="667"/>
      <c r="AL70" s="667"/>
      <c r="AM70" s="671"/>
      <c r="AN70" s="672"/>
      <c r="AO70" s="672"/>
      <c r="AP70" s="672"/>
      <c r="AQ70" s="672"/>
      <c r="AR70" s="672"/>
      <c r="AS70" s="672"/>
      <c r="AT70" s="672"/>
      <c r="AU70" s="672"/>
      <c r="AV70" s="672"/>
      <c r="AW70" s="672"/>
      <c r="AX70" s="672"/>
      <c r="AY70" s="672"/>
      <c r="AZ70" s="672"/>
      <c r="BA70" s="672"/>
      <c r="BB70" s="672"/>
      <c r="BC70" s="672"/>
      <c r="BD70" s="672"/>
      <c r="BE70" s="672"/>
      <c r="BF70" s="672"/>
      <c r="BG70" s="672"/>
      <c r="BH70" s="672"/>
      <c r="BI70" s="672"/>
      <c r="BJ70" s="672"/>
      <c r="BK70" s="672"/>
      <c r="BL70" s="672"/>
      <c r="BM70" s="672"/>
      <c r="BN70" s="673"/>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659">
        <f>VLOOKUP($D$11,調査票①!$A$1:$HN$31,79,FALSE)</f>
        <v>1</v>
      </c>
      <c r="M71" s="659"/>
      <c r="N71" s="659"/>
      <c r="O71" s="659">
        <f>VLOOKUP($D$11,調査票①!$A$1:$HN$31,80,FALSE)</f>
        <v>1</v>
      </c>
      <c r="P71" s="659"/>
      <c r="Q71" s="659"/>
      <c r="R71" s="660">
        <f>VLOOKUP($D$11,調査票①!$A$1:$HN$31,81,FALSE)</f>
        <v>1</v>
      </c>
      <c r="S71" s="660"/>
      <c r="T71" s="660"/>
      <c r="U71" s="661" t="str">
        <f>VLOOKUP($D$11,調査票①!$A$1:$HN$31,82,FALSE)</f>
        <v>　</v>
      </c>
      <c r="V71" s="662"/>
      <c r="W71" s="662"/>
      <c r="X71" s="662"/>
      <c r="Y71" s="662"/>
      <c r="Z71" s="662"/>
      <c r="AA71" s="662"/>
      <c r="AB71" s="662"/>
      <c r="AC71" s="662"/>
      <c r="AD71" s="662"/>
      <c r="AE71" s="662"/>
      <c r="AF71" s="662"/>
      <c r="AG71" s="662"/>
      <c r="AH71" s="662"/>
      <c r="AI71" s="663"/>
      <c r="AJ71" s="667">
        <f>VLOOKUP($D$11,調査票①!$A$1:$HN$31,83,FALSE)</f>
        <v>0</v>
      </c>
      <c r="AK71" s="667"/>
      <c r="AL71" s="667"/>
      <c r="AM71" s="668" t="str">
        <f>VLOOKUP($D$11,調査票①!$A$1:$HN$31,84,FALSE)</f>
        <v>　</v>
      </c>
      <c r="AN71" s="669"/>
      <c r="AO71" s="669"/>
      <c r="AP71" s="669"/>
      <c r="AQ71" s="669"/>
      <c r="AR71" s="669"/>
      <c r="AS71" s="669"/>
      <c r="AT71" s="669"/>
      <c r="AU71" s="669"/>
      <c r="AV71" s="669"/>
      <c r="AW71" s="669"/>
      <c r="AX71" s="669"/>
      <c r="AY71" s="669"/>
      <c r="AZ71" s="669"/>
      <c r="BA71" s="669"/>
      <c r="BB71" s="669"/>
      <c r="BC71" s="669"/>
      <c r="BD71" s="669"/>
      <c r="BE71" s="669"/>
      <c r="BF71" s="669"/>
      <c r="BG71" s="669"/>
      <c r="BH71" s="669"/>
      <c r="BI71" s="669"/>
      <c r="BJ71" s="669"/>
      <c r="BK71" s="669"/>
      <c r="BL71" s="669"/>
      <c r="BM71" s="669"/>
      <c r="BN71" s="670"/>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659"/>
      <c r="M72" s="659"/>
      <c r="N72" s="659"/>
      <c r="O72" s="659"/>
      <c r="P72" s="659"/>
      <c r="Q72" s="659"/>
      <c r="R72" s="660"/>
      <c r="S72" s="660"/>
      <c r="T72" s="660"/>
      <c r="U72" s="664"/>
      <c r="V72" s="665"/>
      <c r="W72" s="665"/>
      <c r="X72" s="665"/>
      <c r="Y72" s="665"/>
      <c r="Z72" s="665"/>
      <c r="AA72" s="665"/>
      <c r="AB72" s="665"/>
      <c r="AC72" s="665"/>
      <c r="AD72" s="665"/>
      <c r="AE72" s="665"/>
      <c r="AF72" s="665"/>
      <c r="AG72" s="665"/>
      <c r="AH72" s="665"/>
      <c r="AI72" s="666"/>
      <c r="AJ72" s="667"/>
      <c r="AK72" s="667"/>
      <c r="AL72" s="667"/>
      <c r="AM72" s="671"/>
      <c r="AN72" s="672"/>
      <c r="AO72" s="672"/>
      <c r="AP72" s="672"/>
      <c r="AQ72" s="672"/>
      <c r="AR72" s="672"/>
      <c r="AS72" s="672"/>
      <c r="AT72" s="672"/>
      <c r="AU72" s="672"/>
      <c r="AV72" s="672"/>
      <c r="AW72" s="672"/>
      <c r="AX72" s="672"/>
      <c r="AY72" s="672"/>
      <c r="AZ72" s="672"/>
      <c r="BA72" s="672"/>
      <c r="BB72" s="672"/>
      <c r="BC72" s="672"/>
      <c r="BD72" s="672"/>
      <c r="BE72" s="672"/>
      <c r="BF72" s="672"/>
      <c r="BG72" s="672"/>
      <c r="BH72" s="672"/>
      <c r="BI72" s="672"/>
      <c r="BJ72" s="672"/>
      <c r="BK72" s="672"/>
      <c r="BL72" s="672"/>
      <c r="BM72" s="672"/>
      <c r="BN72" s="673"/>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659">
        <f>VLOOKUP($D$11,調査票①!$A$1:$HN$31,85,FALSE)</f>
        <v>11</v>
      </c>
      <c r="M73" s="659"/>
      <c r="N73" s="659"/>
      <c r="O73" s="659">
        <f>VLOOKUP($D$11,調査票①!$A$1:$HN$31,86,FALSE)</f>
        <v>11</v>
      </c>
      <c r="P73" s="659"/>
      <c r="Q73" s="659"/>
      <c r="R73" s="660">
        <f>VLOOKUP($D$11,調査票①!$A$1:$HN$31,87,FALSE)</f>
        <v>1</v>
      </c>
      <c r="S73" s="660"/>
      <c r="T73" s="660"/>
      <c r="U73" s="661" t="str">
        <f>VLOOKUP($D$11,調査票①!$A$1:$HN$31,88,FALSE)</f>
        <v>　</v>
      </c>
      <c r="V73" s="662"/>
      <c r="W73" s="662"/>
      <c r="X73" s="662"/>
      <c r="Y73" s="662"/>
      <c r="Z73" s="662"/>
      <c r="AA73" s="662"/>
      <c r="AB73" s="662"/>
      <c r="AC73" s="662"/>
      <c r="AD73" s="662"/>
      <c r="AE73" s="662"/>
      <c r="AF73" s="662"/>
      <c r="AG73" s="662"/>
      <c r="AH73" s="662"/>
      <c r="AI73" s="663"/>
      <c r="AJ73" s="667">
        <f>VLOOKUP($D$11,調査票①!$A$1:$HN$31,89,FALSE)</f>
        <v>0</v>
      </c>
      <c r="AK73" s="667"/>
      <c r="AL73" s="667"/>
      <c r="AM73" s="668" t="str">
        <f>VLOOKUP($D$11,調査票①!$A$1:$HN$31,90,FALSE)</f>
        <v>　</v>
      </c>
      <c r="AN73" s="669"/>
      <c r="AO73" s="669"/>
      <c r="AP73" s="669"/>
      <c r="AQ73" s="669"/>
      <c r="AR73" s="669"/>
      <c r="AS73" s="669"/>
      <c r="AT73" s="669"/>
      <c r="AU73" s="669"/>
      <c r="AV73" s="669"/>
      <c r="AW73" s="669"/>
      <c r="AX73" s="669"/>
      <c r="AY73" s="669"/>
      <c r="AZ73" s="669"/>
      <c r="BA73" s="669"/>
      <c r="BB73" s="669"/>
      <c r="BC73" s="669"/>
      <c r="BD73" s="669"/>
      <c r="BE73" s="669"/>
      <c r="BF73" s="669"/>
      <c r="BG73" s="669"/>
      <c r="BH73" s="669"/>
      <c r="BI73" s="669"/>
      <c r="BJ73" s="669"/>
      <c r="BK73" s="669"/>
      <c r="BL73" s="669"/>
      <c r="BM73" s="669"/>
      <c r="BN73" s="670"/>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659"/>
      <c r="M74" s="659"/>
      <c r="N74" s="659"/>
      <c r="O74" s="659"/>
      <c r="P74" s="659"/>
      <c r="Q74" s="659"/>
      <c r="R74" s="660"/>
      <c r="S74" s="660"/>
      <c r="T74" s="660"/>
      <c r="U74" s="664"/>
      <c r="V74" s="665"/>
      <c r="W74" s="665"/>
      <c r="X74" s="665"/>
      <c r="Y74" s="665"/>
      <c r="Z74" s="665"/>
      <c r="AA74" s="665"/>
      <c r="AB74" s="665"/>
      <c r="AC74" s="665"/>
      <c r="AD74" s="665"/>
      <c r="AE74" s="665"/>
      <c r="AF74" s="665"/>
      <c r="AG74" s="665"/>
      <c r="AH74" s="665"/>
      <c r="AI74" s="666"/>
      <c r="AJ74" s="667"/>
      <c r="AK74" s="667"/>
      <c r="AL74" s="667"/>
      <c r="AM74" s="671"/>
      <c r="AN74" s="672"/>
      <c r="AO74" s="672"/>
      <c r="AP74" s="672"/>
      <c r="AQ74" s="672"/>
      <c r="AR74" s="672"/>
      <c r="AS74" s="672"/>
      <c r="AT74" s="672"/>
      <c r="AU74" s="672"/>
      <c r="AV74" s="672"/>
      <c r="AW74" s="672"/>
      <c r="AX74" s="672"/>
      <c r="AY74" s="672"/>
      <c r="AZ74" s="672"/>
      <c r="BA74" s="672"/>
      <c r="BB74" s="672"/>
      <c r="BC74" s="672"/>
      <c r="BD74" s="672"/>
      <c r="BE74" s="672"/>
      <c r="BF74" s="672"/>
      <c r="BG74" s="672"/>
      <c r="BH74" s="672"/>
      <c r="BI74" s="672"/>
      <c r="BJ74" s="672"/>
      <c r="BK74" s="672"/>
      <c r="BL74" s="672"/>
      <c r="BM74" s="672"/>
      <c r="BN74" s="673"/>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659">
        <f>VLOOKUP($D$11,調査票①!$A$1:$HN$31,91,FALSE)</f>
        <v>3</v>
      </c>
      <c r="M75" s="659"/>
      <c r="N75" s="659"/>
      <c r="O75" s="659">
        <f>VLOOKUP($D$11,調査票①!$A$1:$HN$31,92,FALSE)</f>
        <v>1</v>
      </c>
      <c r="P75" s="659"/>
      <c r="Q75" s="659"/>
      <c r="R75" s="660">
        <f>VLOOKUP($D$11,調査票①!$A$1:$HN$31,93,FALSE)</f>
        <v>0.33333333333333331</v>
      </c>
      <c r="S75" s="660"/>
      <c r="T75" s="660"/>
      <c r="U75" s="693" t="str">
        <f>VLOOKUP($D$11,調査票①!$A$1:$HN$31,94,FALSE)</f>
        <v>指定管理者制度を使うことでコスト増が見込まれ、また民間のノウハウを活かす余地が少ないため。</v>
      </c>
      <c r="V75" s="694"/>
      <c r="W75" s="694"/>
      <c r="X75" s="694"/>
      <c r="Y75" s="694"/>
      <c r="Z75" s="694"/>
      <c r="AA75" s="694"/>
      <c r="AB75" s="694"/>
      <c r="AC75" s="694"/>
      <c r="AD75" s="694"/>
      <c r="AE75" s="694"/>
      <c r="AF75" s="694"/>
      <c r="AG75" s="694"/>
      <c r="AH75" s="694"/>
      <c r="AI75" s="695"/>
      <c r="AJ75" s="667">
        <f>VLOOKUP($D$11,調査票①!$A$1:$HN$31,95,FALSE)</f>
        <v>0</v>
      </c>
      <c r="AK75" s="667"/>
      <c r="AL75" s="667"/>
      <c r="AM75" s="668" t="str">
        <f>VLOOKUP($D$11,調査票①!$A$1:$HN$31,96,FALSE)</f>
        <v>　</v>
      </c>
      <c r="AN75" s="669"/>
      <c r="AO75" s="669"/>
      <c r="AP75" s="669"/>
      <c r="AQ75" s="669"/>
      <c r="AR75" s="669"/>
      <c r="AS75" s="669"/>
      <c r="AT75" s="669"/>
      <c r="AU75" s="669"/>
      <c r="AV75" s="669"/>
      <c r="AW75" s="669"/>
      <c r="AX75" s="669"/>
      <c r="AY75" s="669"/>
      <c r="AZ75" s="669"/>
      <c r="BA75" s="669"/>
      <c r="BB75" s="669"/>
      <c r="BC75" s="669"/>
      <c r="BD75" s="669"/>
      <c r="BE75" s="669"/>
      <c r="BF75" s="669"/>
      <c r="BG75" s="669"/>
      <c r="BH75" s="669"/>
      <c r="BI75" s="669"/>
      <c r="BJ75" s="669"/>
      <c r="BK75" s="669"/>
      <c r="BL75" s="669"/>
      <c r="BM75" s="669"/>
      <c r="BN75" s="670"/>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v>
      </c>
      <c r="CN75" s="517"/>
      <c r="CO75" s="517"/>
      <c r="CP75" s="517"/>
      <c r="CQ75" s="517"/>
      <c r="CR75" s="517"/>
      <c r="CS75" s="517"/>
      <c r="CT75" s="517"/>
      <c r="CU75" s="517"/>
      <c r="CV75" s="517"/>
      <c r="CW75" s="517"/>
      <c r="CX75" s="517"/>
      <c r="CY75" s="517"/>
      <c r="CZ75" s="518"/>
      <c r="DA75" s="10"/>
      <c r="DB75" s="10"/>
      <c r="DC75" s="10"/>
      <c r="DD75" s="717" t="str">
        <f>VLOOKUP(D11,調査票①!A1:HN31,218,FALSE)</f>
        <v>平成29年度に方針とスケジュール案を作成予定</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659"/>
      <c r="M76" s="659"/>
      <c r="N76" s="659"/>
      <c r="O76" s="659"/>
      <c r="P76" s="659"/>
      <c r="Q76" s="659"/>
      <c r="R76" s="660"/>
      <c r="S76" s="660"/>
      <c r="T76" s="660"/>
      <c r="U76" s="696"/>
      <c r="V76" s="697"/>
      <c r="W76" s="697"/>
      <c r="X76" s="697"/>
      <c r="Y76" s="697"/>
      <c r="Z76" s="697"/>
      <c r="AA76" s="697"/>
      <c r="AB76" s="697"/>
      <c r="AC76" s="697"/>
      <c r="AD76" s="697"/>
      <c r="AE76" s="697"/>
      <c r="AF76" s="697"/>
      <c r="AG76" s="697"/>
      <c r="AH76" s="697"/>
      <c r="AI76" s="698"/>
      <c r="AJ76" s="667"/>
      <c r="AK76" s="667"/>
      <c r="AL76" s="667"/>
      <c r="AM76" s="671"/>
      <c r="AN76" s="672"/>
      <c r="AO76" s="672"/>
      <c r="AP76" s="672"/>
      <c r="AQ76" s="672"/>
      <c r="AR76" s="672"/>
      <c r="AS76" s="672"/>
      <c r="AT76" s="672"/>
      <c r="AU76" s="672"/>
      <c r="AV76" s="672"/>
      <c r="AW76" s="672"/>
      <c r="AX76" s="672"/>
      <c r="AY76" s="672"/>
      <c r="AZ76" s="672"/>
      <c r="BA76" s="672"/>
      <c r="BB76" s="672"/>
      <c r="BC76" s="672"/>
      <c r="BD76" s="672"/>
      <c r="BE76" s="672"/>
      <c r="BF76" s="672"/>
      <c r="BG76" s="672"/>
      <c r="BH76" s="672"/>
      <c r="BI76" s="672"/>
      <c r="BJ76" s="672"/>
      <c r="BK76" s="672"/>
      <c r="BL76" s="672"/>
      <c r="BM76" s="672"/>
      <c r="BN76" s="673"/>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8</v>
      </c>
      <c r="M77" s="659"/>
      <c r="N77" s="659"/>
      <c r="O77" s="659">
        <f>VLOOKUP($D$11,調査票①!$A$1:$HN$31,98,FALSE)</f>
        <v>7</v>
      </c>
      <c r="P77" s="659"/>
      <c r="Q77" s="659"/>
      <c r="R77" s="660">
        <f>VLOOKUP($D$11,調査票①!$A$1:$HN$31,99,FALSE)</f>
        <v>0.875</v>
      </c>
      <c r="S77" s="660"/>
      <c r="T77" s="660"/>
      <c r="U77" s="693" t="str">
        <f>VLOOKUP($D$11,調査票①!$A$1:$HN$31,100,FALSE)</f>
        <v>指定管理者制度を使うことでコスト増が見込まれ、また民間のノウハウを活かす余地が少ないため。</v>
      </c>
      <c r="V77" s="694"/>
      <c r="W77" s="694"/>
      <c r="X77" s="694"/>
      <c r="Y77" s="694"/>
      <c r="Z77" s="694"/>
      <c r="AA77" s="694"/>
      <c r="AB77" s="694"/>
      <c r="AC77" s="694"/>
      <c r="AD77" s="694"/>
      <c r="AE77" s="694"/>
      <c r="AF77" s="694"/>
      <c r="AG77" s="694"/>
      <c r="AH77" s="694"/>
      <c r="AI77" s="695"/>
      <c r="AJ77" s="601">
        <f>VLOOKUP($D$11,調査票①!$A$1:$HN$31,101,FALSE)</f>
        <v>1</v>
      </c>
      <c r="AK77" s="601"/>
      <c r="AL77" s="601"/>
      <c r="AM77" s="668" t="str">
        <f>VLOOKUP($D$11,調査票①!$A$1:$HN$31,102,FALSE)</f>
        <v>中山間地の振興等に係る業務を所管する本庁課が配置されているため。</v>
      </c>
      <c r="AN77" s="669"/>
      <c r="AO77" s="669"/>
      <c r="AP77" s="669"/>
      <c r="AQ77" s="669"/>
      <c r="AR77" s="669"/>
      <c r="AS77" s="669"/>
      <c r="AT77" s="669"/>
      <c r="AU77" s="669"/>
      <c r="AV77" s="669"/>
      <c r="AW77" s="669"/>
      <c r="AX77" s="669"/>
      <c r="AY77" s="669"/>
      <c r="AZ77" s="669"/>
      <c r="BA77" s="669"/>
      <c r="BB77" s="669"/>
      <c r="BC77" s="669"/>
      <c r="BD77" s="669"/>
      <c r="BE77" s="669"/>
      <c r="BF77" s="669"/>
      <c r="BG77" s="669"/>
      <c r="BH77" s="669"/>
      <c r="BI77" s="669"/>
      <c r="BJ77" s="669"/>
      <c r="BK77" s="669"/>
      <c r="BL77" s="669"/>
      <c r="BM77" s="669"/>
      <c r="BN77" s="670"/>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696"/>
      <c r="V78" s="697"/>
      <c r="W78" s="697"/>
      <c r="X78" s="697"/>
      <c r="Y78" s="697"/>
      <c r="Z78" s="697"/>
      <c r="AA78" s="697"/>
      <c r="AB78" s="697"/>
      <c r="AC78" s="697"/>
      <c r="AD78" s="697"/>
      <c r="AE78" s="697"/>
      <c r="AF78" s="697"/>
      <c r="AG78" s="697"/>
      <c r="AH78" s="697"/>
      <c r="AI78" s="698"/>
      <c r="AJ78" s="601"/>
      <c r="AK78" s="601"/>
      <c r="AL78" s="601"/>
      <c r="AM78" s="671"/>
      <c r="AN78" s="672"/>
      <c r="AO78" s="672"/>
      <c r="AP78" s="672"/>
      <c r="AQ78" s="672"/>
      <c r="AR78" s="672"/>
      <c r="AS78" s="672"/>
      <c r="AT78" s="672"/>
      <c r="AU78" s="672"/>
      <c r="AV78" s="672"/>
      <c r="AW78" s="672"/>
      <c r="AX78" s="672"/>
      <c r="AY78" s="672"/>
      <c r="AZ78" s="672"/>
      <c r="BA78" s="672"/>
      <c r="BB78" s="672"/>
      <c r="BC78" s="672"/>
      <c r="BD78" s="672"/>
      <c r="BE78" s="672"/>
      <c r="BF78" s="672"/>
      <c r="BG78" s="672"/>
      <c r="BH78" s="672"/>
      <c r="BI78" s="672"/>
      <c r="BJ78" s="672"/>
      <c r="BK78" s="672"/>
      <c r="BL78" s="672"/>
      <c r="BM78" s="672"/>
      <c r="BN78" s="673"/>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2</v>
      </c>
      <c r="M79" s="659"/>
      <c r="N79" s="659"/>
      <c r="O79" s="659">
        <f>VLOOKUP($D$11,調査票①!$A$1:$HN$31,104,FALSE)</f>
        <v>2</v>
      </c>
      <c r="P79" s="659"/>
      <c r="Q79" s="659"/>
      <c r="R79" s="660">
        <f>VLOOKUP($D$11,調査票①!$A$1:$HN$31,105,FALSE)</f>
        <v>1</v>
      </c>
      <c r="S79" s="660"/>
      <c r="T79" s="660"/>
      <c r="U79" s="661" t="str">
        <f>VLOOKUP($D$11,調査票①!$A$1:$HN$31,106,FALSE)</f>
        <v>　</v>
      </c>
      <c r="V79" s="662"/>
      <c r="W79" s="662"/>
      <c r="X79" s="662"/>
      <c r="Y79" s="662"/>
      <c r="Z79" s="662"/>
      <c r="AA79" s="662"/>
      <c r="AB79" s="662"/>
      <c r="AC79" s="662"/>
      <c r="AD79" s="662"/>
      <c r="AE79" s="662"/>
      <c r="AF79" s="662"/>
      <c r="AG79" s="662"/>
      <c r="AH79" s="662"/>
      <c r="AI79" s="663"/>
      <c r="AJ79" s="667">
        <f>VLOOKUP($D$11,調査票①!$A$1:$HN$31,107,FALSE)</f>
        <v>0</v>
      </c>
      <c r="AK79" s="667"/>
      <c r="AL79" s="667"/>
      <c r="AM79" s="668" t="str">
        <f>VLOOKUP($D$11,調査票①!$A$1:$HN$31,108,FALSE)</f>
        <v>　</v>
      </c>
      <c r="AN79" s="669"/>
      <c r="AO79" s="669"/>
      <c r="AP79" s="669"/>
      <c r="AQ79" s="669"/>
      <c r="AR79" s="669"/>
      <c r="AS79" s="669"/>
      <c r="AT79" s="669"/>
      <c r="AU79" s="669"/>
      <c r="AV79" s="669"/>
      <c r="AW79" s="669"/>
      <c r="AX79" s="669"/>
      <c r="AY79" s="669"/>
      <c r="AZ79" s="669"/>
      <c r="BA79" s="669"/>
      <c r="BB79" s="669"/>
      <c r="BC79" s="669"/>
      <c r="BD79" s="669"/>
      <c r="BE79" s="669"/>
      <c r="BF79" s="669"/>
      <c r="BG79" s="669"/>
      <c r="BH79" s="669"/>
      <c r="BI79" s="669"/>
      <c r="BJ79" s="669"/>
      <c r="BK79" s="669"/>
      <c r="BL79" s="669"/>
      <c r="BM79" s="669"/>
      <c r="BN79" s="670"/>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664"/>
      <c r="V80" s="665"/>
      <c r="W80" s="665"/>
      <c r="X80" s="665"/>
      <c r="Y80" s="665"/>
      <c r="Z80" s="665"/>
      <c r="AA80" s="665"/>
      <c r="AB80" s="665"/>
      <c r="AC80" s="665"/>
      <c r="AD80" s="665"/>
      <c r="AE80" s="665"/>
      <c r="AF80" s="665"/>
      <c r="AG80" s="665"/>
      <c r="AH80" s="665"/>
      <c r="AI80" s="666"/>
      <c r="AJ80" s="667"/>
      <c r="AK80" s="667"/>
      <c r="AL80" s="667"/>
      <c r="AM80" s="671"/>
      <c r="AN80" s="672"/>
      <c r="AO80" s="672"/>
      <c r="AP80" s="672"/>
      <c r="AQ80" s="672"/>
      <c r="AR80" s="672"/>
      <c r="AS80" s="672"/>
      <c r="AT80" s="672"/>
      <c r="AU80" s="672"/>
      <c r="AV80" s="672"/>
      <c r="AW80" s="672"/>
      <c r="AX80" s="672"/>
      <c r="AY80" s="672"/>
      <c r="AZ80" s="672"/>
      <c r="BA80" s="672"/>
      <c r="BB80" s="672"/>
      <c r="BC80" s="672"/>
      <c r="BD80" s="672"/>
      <c r="BE80" s="672"/>
      <c r="BF80" s="672"/>
      <c r="BG80" s="672"/>
      <c r="BH80" s="672"/>
      <c r="BI80" s="672"/>
      <c r="BJ80" s="672"/>
      <c r="BK80" s="672"/>
      <c r="BL80" s="672"/>
      <c r="BM80" s="672"/>
      <c r="BN80" s="673"/>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781" t="str">
        <f>VLOOKUP($D$11,調査票①!$A$1:$HN$31,112,FALSE)</f>
        <v>　</v>
      </c>
      <c r="V81" s="782"/>
      <c r="W81" s="782"/>
      <c r="X81" s="782"/>
      <c r="Y81" s="782"/>
      <c r="Z81" s="782"/>
      <c r="AA81" s="782"/>
      <c r="AB81" s="782"/>
      <c r="AC81" s="782"/>
      <c r="AD81" s="782"/>
      <c r="AE81" s="782"/>
      <c r="AF81" s="782"/>
      <c r="AG81" s="782"/>
      <c r="AH81" s="782"/>
      <c r="AI81" s="783"/>
      <c r="AJ81" s="667">
        <f>VLOOKUP($D$11,調査票①!$A$1:$HN$31,113,FALSE)</f>
        <v>0</v>
      </c>
      <c r="AK81" s="667"/>
      <c r="AL81" s="667"/>
      <c r="AM81" s="668" t="str">
        <f>VLOOKUP($D$11,調査票①!$A$1:$HN$31,114,FALSE)</f>
        <v>　</v>
      </c>
      <c r="AN81" s="669"/>
      <c r="AO81" s="669"/>
      <c r="AP81" s="669"/>
      <c r="AQ81" s="669"/>
      <c r="AR81" s="669"/>
      <c r="AS81" s="669"/>
      <c r="AT81" s="669"/>
      <c r="AU81" s="669"/>
      <c r="AV81" s="669"/>
      <c r="AW81" s="669"/>
      <c r="AX81" s="669"/>
      <c r="AY81" s="669"/>
      <c r="AZ81" s="669"/>
      <c r="BA81" s="669"/>
      <c r="BB81" s="669"/>
      <c r="BC81" s="669"/>
      <c r="BD81" s="669"/>
      <c r="BE81" s="669"/>
      <c r="BF81" s="669"/>
      <c r="BG81" s="669"/>
      <c r="BH81" s="669"/>
      <c r="BI81" s="669"/>
      <c r="BJ81" s="669"/>
      <c r="BK81" s="669"/>
      <c r="BL81" s="669"/>
      <c r="BM81" s="669"/>
      <c r="BN81" s="670"/>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　</v>
      </c>
      <c r="CN81" s="517"/>
      <c r="CO81" s="517"/>
      <c r="CP81" s="517"/>
      <c r="CQ81" s="517"/>
      <c r="CR81" s="517"/>
      <c r="CS81" s="517"/>
      <c r="CT81" s="517"/>
      <c r="CU81" s="517"/>
      <c r="CV81" s="517"/>
      <c r="CW81" s="517"/>
      <c r="CX81" s="517"/>
      <c r="CY81" s="517"/>
      <c r="CZ81" s="518"/>
      <c r="DA81" s="10"/>
      <c r="DB81" s="10"/>
      <c r="DC81" s="10"/>
      <c r="DD81" s="720" t="str">
        <f>VLOOKUP(D11,調査票①!A1:HN31,220,FALSE)</f>
        <v>　</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784"/>
      <c r="V82" s="785"/>
      <c r="W82" s="785"/>
      <c r="X82" s="785"/>
      <c r="Y82" s="785"/>
      <c r="Z82" s="785"/>
      <c r="AA82" s="785"/>
      <c r="AB82" s="785"/>
      <c r="AC82" s="785"/>
      <c r="AD82" s="785"/>
      <c r="AE82" s="785"/>
      <c r="AF82" s="785"/>
      <c r="AG82" s="785"/>
      <c r="AH82" s="785"/>
      <c r="AI82" s="786"/>
      <c r="AJ82" s="667"/>
      <c r="AK82" s="667"/>
      <c r="AL82" s="667"/>
      <c r="AM82" s="671"/>
      <c r="AN82" s="672"/>
      <c r="AO82" s="672"/>
      <c r="AP82" s="672"/>
      <c r="AQ82" s="672"/>
      <c r="AR82" s="672"/>
      <c r="AS82" s="672"/>
      <c r="AT82" s="672"/>
      <c r="AU82" s="672"/>
      <c r="AV82" s="672"/>
      <c r="AW82" s="672"/>
      <c r="AX82" s="672"/>
      <c r="AY82" s="672"/>
      <c r="AZ82" s="672"/>
      <c r="BA82" s="672"/>
      <c r="BB82" s="672"/>
      <c r="BC82" s="672"/>
      <c r="BD82" s="672"/>
      <c r="BE82" s="672"/>
      <c r="BF82" s="672"/>
      <c r="BG82" s="672"/>
      <c r="BH82" s="672"/>
      <c r="BI82" s="672"/>
      <c r="BJ82" s="672"/>
      <c r="BK82" s="672"/>
      <c r="BL82" s="672"/>
      <c r="BM82" s="672"/>
      <c r="BN82" s="673"/>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13</v>
      </c>
      <c r="M83" s="659"/>
      <c r="N83" s="659"/>
      <c r="O83" s="659">
        <f>VLOOKUP($D$11,調査票①!$A$1:$HN$31,116,FALSE)</f>
        <v>2</v>
      </c>
      <c r="P83" s="659"/>
      <c r="Q83" s="659"/>
      <c r="R83" s="660">
        <f>VLOOKUP($D$11,調査票①!$A$1:$HN$31,117,FALSE)</f>
        <v>0.15384615384615385</v>
      </c>
      <c r="S83" s="660"/>
      <c r="T83" s="660"/>
      <c r="U83" s="729" t="str">
        <f>VLOOKUP($D$11,調査票①!$A$1:$HN$31,118,FALSE)</f>
        <v>指定管理者制度を使うことでコスト増が見込まれ、また民間のノウハウを活かす余地が少ないため。</v>
      </c>
      <c r="V83" s="730"/>
      <c r="W83" s="730"/>
      <c r="X83" s="730"/>
      <c r="Y83" s="730"/>
      <c r="Z83" s="730"/>
      <c r="AA83" s="730"/>
      <c r="AB83" s="730"/>
      <c r="AC83" s="730"/>
      <c r="AD83" s="730"/>
      <c r="AE83" s="730"/>
      <c r="AF83" s="730"/>
      <c r="AG83" s="730"/>
      <c r="AH83" s="730"/>
      <c r="AI83" s="731"/>
      <c r="AJ83" s="601">
        <f>VLOOKUP($D$11,調査票①!$A$1:$HN$31,119,FALSE)</f>
        <v>1</v>
      </c>
      <c r="AK83" s="601"/>
      <c r="AL83" s="601"/>
      <c r="AM83" s="668" t="str">
        <f>VLOOKUP($D$11,調査票①!$A$1:$HN$31,120,FALSE)</f>
        <v>漁港区域の維持管理業務を併せて行っているため。</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01"/>
      <c r="AK84" s="601"/>
      <c r="AL84" s="601"/>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75</v>
      </c>
      <c r="M85" s="659"/>
      <c r="N85" s="659"/>
      <c r="O85" s="659">
        <f>VLOOKUP($D$11,調査票①!$A$1:$HN$31,122,FALSE)</f>
        <v>75</v>
      </c>
      <c r="P85" s="659"/>
      <c r="Q85" s="659"/>
      <c r="R85" s="660">
        <f>VLOOKUP($D$11,調査票①!$A$1:$HN$31,123,FALSE)</f>
        <v>1</v>
      </c>
      <c r="S85" s="660"/>
      <c r="T85" s="660"/>
      <c r="U85" s="740" t="str">
        <f>VLOOKUP($D$11,調査票①!$A$1:$HN$31,124,FALSE)</f>
        <v>　</v>
      </c>
      <c r="V85" s="741"/>
      <c r="W85" s="741"/>
      <c r="X85" s="741"/>
      <c r="Y85" s="741"/>
      <c r="Z85" s="741"/>
      <c r="AA85" s="741"/>
      <c r="AB85" s="741"/>
      <c r="AC85" s="741"/>
      <c r="AD85" s="741"/>
      <c r="AE85" s="741"/>
      <c r="AF85" s="741"/>
      <c r="AG85" s="741"/>
      <c r="AH85" s="741"/>
      <c r="AI85" s="742"/>
      <c r="AJ85" s="667">
        <f>VLOOKUP($D$11,調査票①!$A$1:$HN$31,125,FALSE)</f>
        <v>0</v>
      </c>
      <c r="AK85" s="667"/>
      <c r="AL85" s="667"/>
      <c r="AM85" s="729" t="str">
        <f>VLOOKUP($D$11,調査票①!$A$1:$HN$31,126,FALSE)</f>
        <v>　</v>
      </c>
      <c r="AN85" s="776"/>
      <c r="AO85" s="776"/>
      <c r="AP85" s="776"/>
      <c r="AQ85" s="776"/>
      <c r="AR85" s="776"/>
      <c r="AS85" s="776"/>
      <c r="AT85" s="776"/>
      <c r="AU85" s="776"/>
      <c r="AV85" s="776"/>
      <c r="AW85" s="776"/>
      <c r="AX85" s="776"/>
      <c r="AY85" s="776"/>
      <c r="AZ85" s="776"/>
      <c r="BA85" s="776"/>
      <c r="BB85" s="776"/>
      <c r="BC85" s="776"/>
      <c r="BD85" s="776"/>
      <c r="BE85" s="776"/>
      <c r="BF85" s="776"/>
      <c r="BG85" s="776"/>
      <c r="BH85" s="776"/>
      <c r="BI85" s="776"/>
      <c r="BJ85" s="776"/>
      <c r="BK85" s="776"/>
      <c r="BL85" s="776"/>
      <c r="BM85" s="776"/>
      <c r="BN85" s="777"/>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743"/>
      <c r="V86" s="744"/>
      <c r="W86" s="744"/>
      <c r="X86" s="744"/>
      <c r="Y86" s="744"/>
      <c r="Z86" s="744"/>
      <c r="AA86" s="744"/>
      <c r="AB86" s="744"/>
      <c r="AC86" s="744"/>
      <c r="AD86" s="744"/>
      <c r="AE86" s="744"/>
      <c r="AF86" s="744"/>
      <c r="AG86" s="744"/>
      <c r="AH86" s="744"/>
      <c r="AI86" s="745"/>
      <c r="AJ86" s="667"/>
      <c r="AK86" s="667"/>
      <c r="AL86" s="667"/>
      <c r="AM86" s="778"/>
      <c r="AN86" s="779"/>
      <c r="AO86" s="779"/>
      <c r="AP86" s="779"/>
      <c r="AQ86" s="779"/>
      <c r="AR86" s="779"/>
      <c r="AS86" s="779"/>
      <c r="AT86" s="779"/>
      <c r="AU86" s="779"/>
      <c r="AV86" s="779"/>
      <c r="AW86" s="779"/>
      <c r="AX86" s="779"/>
      <c r="AY86" s="779"/>
      <c r="AZ86" s="779"/>
      <c r="BA86" s="779"/>
      <c r="BB86" s="779"/>
      <c r="BC86" s="779"/>
      <c r="BD86" s="779"/>
      <c r="BE86" s="779"/>
      <c r="BF86" s="779"/>
      <c r="BG86" s="779"/>
      <c r="BH86" s="779"/>
      <c r="BI86" s="779"/>
      <c r="BJ86" s="779"/>
      <c r="BK86" s="779"/>
      <c r="BL86" s="779"/>
      <c r="BM86" s="779"/>
      <c r="BN86" s="780"/>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28</v>
      </c>
      <c r="M87" s="659"/>
      <c r="N87" s="659"/>
      <c r="O87" s="659">
        <f>VLOOKUP($D$11,調査票①!$A$1:$HN$31,128,FALSE)</f>
        <v>3</v>
      </c>
      <c r="P87" s="659"/>
      <c r="Q87" s="659"/>
      <c r="R87" s="660">
        <f>VLOOKUP($D$11,調査票①!$A$1:$HN$31,129,FALSE)</f>
        <v>0.10714285714285714</v>
      </c>
      <c r="S87" s="660"/>
      <c r="T87" s="660"/>
      <c r="U87" s="760" t="str">
        <f>VLOOKUP($D$11,調査票①!$A$1:$HN$31,130,FALSE)</f>
        <v>指定管理者制度を使うことでコスト増が見込まれ、また民間のノウハウを活かす余地が少ないため。
※一部施設については導入を検討中。</v>
      </c>
      <c r="V87" s="761"/>
      <c r="W87" s="761"/>
      <c r="X87" s="761"/>
      <c r="Y87" s="761"/>
      <c r="Z87" s="761"/>
      <c r="AA87" s="761"/>
      <c r="AB87" s="761"/>
      <c r="AC87" s="761"/>
      <c r="AD87" s="761"/>
      <c r="AE87" s="761"/>
      <c r="AF87" s="761"/>
      <c r="AG87" s="761"/>
      <c r="AH87" s="761"/>
      <c r="AI87" s="762"/>
      <c r="AJ87" s="667">
        <f>VLOOKUP($D$11,調査票①!$A$1:$HN$31,131,FALSE)</f>
        <v>0</v>
      </c>
      <c r="AK87" s="667"/>
      <c r="AL87" s="667"/>
      <c r="AM87" s="729" t="str">
        <f>VLOOKUP($D$11,調査票①!$A$1:$HN$31,132,FALSE)</f>
        <v>　</v>
      </c>
      <c r="AN87" s="776"/>
      <c r="AO87" s="776"/>
      <c r="AP87" s="776"/>
      <c r="AQ87" s="776"/>
      <c r="AR87" s="776"/>
      <c r="AS87" s="776"/>
      <c r="AT87" s="776"/>
      <c r="AU87" s="776"/>
      <c r="AV87" s="776"/>
      <c r="AW87" s="776"/>
      <c r="AX87" s="776"/>
      <c r="AY87" s="776"/>
      <c r="AZ87" s="776"/>
      <c r="BA87" s="776"/>
      <c r="BB87" s="776"/>
      <c r="BC87" s="776"/>
      <c r="BD87" s="776"/>
      <c r="BE87" s="776"/>
      <c r="BF87" s="776"/>
      <c r="BG87" s="776"/>
      <c r="BH87" s="776"/>
      <c r="BI87" s="776"/>
      <c r="BJ87" s="776"/>
      <c r="BK87" s="776"/>
      <c r="BL87" s="776"/>
      <c r="BM87" s="776"/>
      <c r="BN87" s="777"/>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63"/>
      <c r="V88" s="764"/>
      <c r="W88" s="764"/>
      <c r="X88" s="764"/>
      <c r="Y88" s="764"/>
      <c r="Z88" s="764"/>
      <c r="AA88" s="764"/>
      <c r="AB88" s="764"/>
      <c r="AC88" s="764"/>
      <c r="AD88" s="764"/>
      <c r="AE88" s="764"/>
      <c r="AF88" s="764"/>
      <c r="AG88" s="764"/>
      <c r="AH88" s="764"/>
      <c r="AI88" s="765"/>
      <c r="AJ88" s="667"/>
      <c r="AK88" s="667"/>
      <c r="AL88" s="667"/>
      <c r="AM88" s="778"/>
      <c r="AN88" s="779"/>
      <c r="AO88" s="779"/>
      <c r="AP88" s="779"/>
      <c r="AQ88" s="779"/>
      <c r="AR88" s="779"/>
      <c r="AS88" s="779"/>
      <c r="AT88" s="779"/>
      <c r="AU88" s="779"/>
      <c r="AV88" s="779"/>
      <c r="AW88" s="779"/>
      <c r="AX88" s="779"/>
      <c r="AY88" s="779"/>
      <c r="AZ88" s="779"/>
      <c r="BA88" s="779"/>
      <c r="BB88" s="779"/>
      <c r="BC88" s="779"/>
      <c r="BD88" s="779"/>
      <c r="BE88" s="779"/>
      <c r="BF88" s="779"/>
      <c r="BG88" s="779"/>
      <c r="BH88" s="779"/>
      <c r="BI88" s="779"/>
      <c r="BJ88" s="779"/>
      <c r="BK88" s="779"/>
      <c r="BL88" s="779"/>
      <c r="BM88" s="779"/>
      <c r="BN88" s="780"/>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9</v>
      </c>
      <c r="M89" s="659"/>
      <c r="N89" s="659"/>
      <c r="O89" s="659">
        <f>VLOOKUP($D$11,調査票①!$A$1:$HN$31,134,FALSE)</f>
        <v>0</v>
      </c>
      <c r="P89" s="659"/>
      <c r="Q89" s="659"/>
      <c r="R89" s="660">
        <f>VLOOKUP($D$11,調査票①!$A$1:$HN$31,135,FALSE)</f>
        <v>0</v>
      </c>
      <c r="S89" s="660"/>
      <c r="T89" s="660"/>
      <c r="U89" s="729" t="str">
        <f>VLOOKUP($D$11,調査票①!$A$1:$HN$31,136,FALSE)</f>
        <v>指定管理者制度を使うことでコスト増が見込まれ、また民間のノウハウを活かす余地が少ないため。</v>
      </c>
      <c r="V89" s="730"/>
      <c r="W89" s="730"/>
      <c r="X89" s="730"/>
      <c r="Y89" s="730"/>
      <c r="Z89" s="730"/>
      <c r="AA89" s="730"/>
      <c r="AB89" s="730"/>
      <c r="AC89" s="730"/>
      <c r="AD89" s="730"/>
      <c r="AE89" s="730"/>
      <c r="AF89" s="730"/>
      <c r="AG89" s="730"/>
      <c r="AH89" s="730"/>
      <c r="AI89" s="731"/>
      <c r="AJ89" s="601">
        <f>VLOOKUP($D$11,調査票①!$A$1:$HN$31,137,FALSE)</f>
        <v>6</v>
      </c>
      <c r="AK89" s="601"/>
      <c r="AL89" s="601"/>
      <c r="AM89" s="729" t="str">
        <f>VLOOKUP($D$11,調査票①!$A$1:$HN$31,138,FALSE)</f>
        <v>サービス提供及び施設管理に係る大部分の業務は民間委託を実施しており、受付等の業務を行うため、必要最小限の自治体職員を配置している。</v>
      </c>
      <c r="AN89" s="776"/>
      <c r="AO89" s="776"/>
      <c r="AP89" s="776"/>
      <c r="AQ89" s="776"/>
      <c r="AR89" s="776"/>
      <c r="AS89" s="776"/>
      <c r="AT89" s="776"/>
      <c r="AU89" s="776"/>
      <c r="AV89" s="776"/>
      <c r="AW89" s="776"/>
      <c r="AX89" s="776"/>
      <c r="AY89" s="776"/>
      <c r="AZ89" s="776"/>
      <c r="BA89" s="776"/>
      <c r="BB89" s="776"/>
      <c r="BC89" s="776"/>
      <c r="BD89" s="776"/>
      <c r="BE89" s="776"/>
      <c r="BF89" s="776"/>
      <c r="BG89" s="776"/>
      <c r="BH89" s="776"/>
      <c r="BI89" s="776"/>
      <c r="BJ89" s="776"/>
      <c r="BK89" s="776"/>
      <c r="BL89" s="776"/>
      <c r="BM89" s="776"/>
      <c r="BN89" s="777"/>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01"/>
      <c r="AK90" s="601"/>
      <c r="AL90" s="601"/>
      <c r="AM90" s="778"/>
      <c r="AN90" s="779"/>
      <c r="AO90" s="779"/>
      <c r="AP90" s="779"/>
      <c r="AQ90" s="779"/>
      <c r="AR90" s="779"/>
      <c r="AS90" s="779"/>
      <c r="AT90" s="779"/>
      <c r="AU90" s="779"/>
      <c r="AV90" s="779"/>
      <c r="AW90" s="779"/>
      <c r="AX90" s="779"/>
      <c r="AY90" s="779"/>
      <c r="AZ90" s="779"/>
      <c r="BA90" s="779"/>
      <c r="BB90" s="779"/>
      <c r="BC90" s="779"/>
      <c r="BD90" s="779"/>
      <c r="BE90" s="779"/>
      <c r="BF90" s="779"/>
      <c r="BG90" s="779"/>
      <c r="BH90" s="779"/>
      <c r="BI90" s="779"/>
      <c r="BJ90" s="779"/>
      <c r="BK90" s="779"/>
      <c r="BL90" s="779"/>
      <c r="BM90" s="779"/>
      <c r="BN90" s="780"/>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12</v>
      </c>
      <c r="M91" s="659"/>
      <c r="N91" s="659"/>
      <c r="O91" s="659">
        <f>VLOOKUP($D$11,調査票①!$A$1:$HN$31,140,FALSE)</f>
        <v>0</v>
      </c>
      <c r="P91" s="659"/>
      <c r="Q91" s="659"/>
      <c r="R91" s="660">
        <f>VLOOKUP($D$11,調査票①!$A$1:$HN$31,141,FALSE)</f>
        <v>0</v>
      </c>
      <c r="S91" s="660"/>
      <c r="T91" s="660"/>
      <c r="U91" s="668" t="str">
        <f>VLOOKUP($D$11,調査票①!$A$1:$HN$31,142,FALSE)</f>
        <v>直営で運営すべき施設であると考えるため。</v>
      </c>
      <c r="V91" s="735"/>
      <c r="W91" s="735"/>
      <c r="X91" s="735"/>
      <c r="Y91" s="735"/>
      <c r="Z91" s="735"/>
      <c r="AA91" s="735"/>
      <c r="AB91" s="735"/>
      <c r="AC91" s="735"/>
      <c r="AD91" s="735"/>
      <c r="AE91" s="735"/>
      <c r="AF91" s="735"/>
      <c r="AG91" s="735"/>
      <c r="AH91" s="735"/>
      <c r="AI91" s="736"/>
      <c r="AJ91" s="601">
        <f>VLOOKUP($D$11,調査票①!$A$1:$HN$31,143,FALSE)</f>
        <v>12</v>
      </c>
      <c r="AK91" s="601"/>
      <c r="AL91" s="601"/>
      <c r="AM91" s="729" t="str">
        <f>VLOOKUP($D$11,調査票①!$A$1:$HN$31,144,FALSE)</f>
        <v>市立図書館として、図書館記録その他必要な資料を収集、保存し、市民の利用に供し、その教養、調査研究、レクリエーション等に資するため、市職員が常駐している。（図書館法第２条）</v>
      </c>
      <c r="AN91" s="776"/>
      <c r="AO91" s="776"/>
      <c r="AP91" s="776"/>
      <c r="AQ91" s="776"/>
      <c r="AR91" s="776"/>
      <c r="AS91" s="776"/>
      <c r="AT91" s="776"/>
      <c r="AU91" s="776"/>
      <c r="AV91" s="776"/>
      <c r="AW91" s="776"/>
      <c r="AX91" s="776"/>
      <c r="AY91" s="776"/>
      <c r="AZ91" s="776"/>
      <c r="BA91" s="776"/>
      <c r="BB91" s="776"/>
      <c r="BC91" s="776"/>
      <c r="BD91" s="776"/>
      <c r="BE91" s="776"/>
      <c r="BF91" s="776"/>
      <c r="BG91" s="776"/>
      <c r="BH91" s="776"/>
      <c r="BI91" s="776"/>
      <c r="BJ91" s="776"/>
      <c r="BK91" s="776"/>
      <c r="BL91" s="776"/>
      <c r="BM91" s="776"/>
      <c r="BN91" s="777"/>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778"/>
      <c r="AN92" s="779"/>
      <c r="AO92" s="779"/>
      <c r="AP92" s="779"/>
      <c r="AQ92" s="779"/>
      <c r="AR92" s="779"/>
      <c r="AS92" s="779"/>
      <c r="AT92" s="779"/>
      <c r="AU92" s="779"/>
      <c r="AV92" s="779"/>
      <c r="AW92" s="779"/>
      <c r="AX92" s="779"/>
      <c r="AY92" s="779"/>
      <c r="AZ92" s="779"/>
      <c r="BA92" s="779"/>
      <c r="BB92" s="779"/>
      <c r="BC92" s="779"/>
      <c r="BD92" s="779"/>
      <c r="BE92" s="779"/>
      <c r="BF92" s="779"/>
      <c r="BG92" s="779"/>
      <c r="BH92" s="779"/>
      <c r="BI92" s="779"/>
      <c r="BJ92" s="779"/>
      <c r="BK92" s="779"/>
      <c r="BL92" s="779"/>
      <c r="BM92" s="779"/>
      <c r="BN92" s="780"/>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10</v>
      </c>
      <c r="M93" s="659"/>
      <c r="N93" s="659"/>
      <c r="O93" s="659">
        <f>VLOOKUP($D$11,調査票①!$A$1:$HN$31,146,FALSE)</f>
        <v>5</v>
      </c>
      <c r="P93" s="659"/>
      <c r="Q93" s="659"/>
      <c r="R93" s="660">
        <f>VLOOKUP($D$11,調査票①!$A$1:$HN$31,147,FALSE)</f>
        <v>0.5</v>
      </c>
      <c r="S93" s="660"/>
      <c r="T93" s="660"/>
      <c r="U93" s="729" t="str">
        <f>VLOOKUP($D$11,調査票①!$A$1:$HN$31,148,FALSE)</f>
        <v>直営で運営すべき施設であると考えるため。
※一部施設については導入を検討中。</v>
      </c>
      <c r="V93" s="730"/>
      <c r="W93" s="730"/>
      <c r="X93" s="730"/>
      <c r="Y93" s="730"/>
      <c r="Z93" s="730"/>
      <c r="AA93" s="730"/>
      <c r="AB93" s="730"/>
      <c r="AC93" s="730"/>
      <c r="AD93" s="730"/>
      <c r="AE93" s="730"/>
      <c r="AF93" s="730"/>
      <c r="AG93" s="730"/>
      <c r="AH93" s="730"/>
      <c r="AI93" s="731"/>
      <c r="AJ93" s="601">
        <f>VLOOKUP($D$11,調査票①!$A$1:$HN$31,149,FALSE)</f>
        <v>4</v>
      </c>
      <c r="AK93" s="601"/>
      <c r="AL93" s="601"/>
      <c r="AM93" s="668" t="str">
        <f>VLOOKUP($D$11,調査票①!$A$1:$HN$31,150,FALSE)</f>
        <v>自治体職員が直接実施すべき特殊性・専門性の高い業務を行っているため。</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43</v>
      </c>
      <c r="M95" s="659"/>
      <c r="N95" s="659"/>
      <c r="O95" s="659">
        <f>VLOOKUP($D$11,調査票①!$A$1:$HN$31,152,FALSE)</f>
        <v>35</v>
      </c>
      <c r="P95" s="659"/>
      <c r="Q95" s="659"/>
      <c r="R95" s="660">
        <f>VLOOKUP($D$11,調査票①!$A$1:$HN$31,153,FALSE)</f>
        <v>0.81395348837209303</v>
      </c>
      <c r="S95" s="660"/>
      <c r="T95" s="660"/>
      <c r="U95" s="693" t="str">
        <f>VLOOKUP($D$11,調査票①!$A$1:$HN$31,154,FALSE)</f>
        <v>指定管理者制度を使うことでコスト増が見込まれ、また民間のノウハウを活かす余地が少ないため。</v>
      </c>
      <c r="V95" s="694"/>
      <c r="W95" s="694"/>
      <c r="X95" s="694"/>
      <c r="Y95" s="694"/>
      <c r="Z95" s="694"/>
      <c r="AA95" s="694"/>
      <c r="AB95" s="694"/>
      <c r="AC95" s="694"/>
      <c r="AD95" s="694"/>
      <c r="AE95" s="694"/>
      <c r="AF95" s="694"/>
      <c r="AG95" s="694"/>
      <c r="AH95" s="694"/>
      <c r="AI95" s="695"/>
      <c r="AJ95" s="601">
        <f>VLOOKUP($D$11,調査票①!$A$1:$HN$31,155,FALSE)</f>
        <v>5</v>
      </c>
      <c r="AK95" s="601"/>
      <c r="AL95" s="601"/>
      <c r="AM95" s="668" t="str">
        <f>VLOOKUP($D$11,調査票①!$A$1:$HN$31,156,FALSE)</f>
        <v>住民票の発行など、自治体職員の適切な管理の下実施すべき業務を行っているため。</v>
      </c>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70"/>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696"/>
      <c r="V96" s="697"/>
      <c r="W96" s="697"/>
      <c r="X96" s="697"/>
      <c r="Y96" s="697"/>
      <c r="Z96" s="697"/>
      <c r="AA96" s="697"/>
      <c r="AB96" s="697"/>
      <c r="AC96" s="697"/>
      <c r="AD96" s="697"/>
      <c r="AE96" s="697"/>
      <c r="AF96" s="697"/>
      <c r="AG96" s="697"/>
      <c r="AH96" s="697"/>
      <c r="AI96" s="698"/>
      <c r="AJ96" s="601"/>
      <c r="AK96" s="601"/>
      <c r="AL96" s="601"/>
      <c r="AM96" s="671"/>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3"/>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4</v>
      </c>
      <c r="M97" s="659"/>
      <c r="N97" s="659"/>
      <c r="O97" s="659">
        <f>VLOOKUP($D$11,調査票①!$A$1:$HN$31,158,FALSE)</f>
        <v>3</v>
      </c>
      <c r="P97" s="659"/>
      <c r="Q97" s="659"/>
      <c r="R97" s="660">
        <f>VLOOKUP($D$11,調査票①!$A$1:$HN$31,159,FALSE)</f>
        <v>0.75</v>
      </c>
      <c r="S97" s="660"/>
      <c r="T97" s="660"/>
      <c r="U97" s="693" t="str">
        <f>VLOOKUP($D$11,調査票①!$A$1:$HN$31,160,FALSE)</f>
        <v>指定管理者制度を使うことでコスト増が見込まれ、また民間のノウハウを活かす余地が少ないため。</v>
      </c>
      <c r="V97" s="694"/>
      <c r="W97" s="694"/>
      <c r="X97" s="694"/>
      <c r="Y97" s="694"/>
      <c r="Z97" s="694"/>
      <c r="AA97" s="694"/>
      <c r="AB97" s="694"/>
      <c r="AC97" s="694"/>
      <c r="AD97" s="694"/>
      <c r="AE97" s="694"/>
      <c r="AF97" s="694"/>
      <c r="AG97" s="694"/>
      <c r="AH97" s="694"/>
      <c r="AI97" s="695"/>
      <c r="AJ97" s="667">
        <f>VLOOKUP($D$11,調査票①!$A$1:$HN$31,161,FALSE)</f>
        <v>0</v>
      </c>
      <c r="AK97" s="667"/>
      <c r="AL97" s="667"/>
      <c r="AM97" s="668" t="str">
        <f>VLOOKUP($D$11,調査票①!$A$1:$HN$31,162,FALSE)</f>
        <v>　</v>
      </c>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70"/>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696"/>
      <c r="V98" s="697"/>
      <c r="W98" s="697"/>
      <c r="X98" s="697"/>
      <c r="Y98" s="697"/>
      <c r="Z98" s="697"/>
      <c r="AA98" s="697"/>
      <c r="AB98" s="697"/>
      <c r="AC98" s="697"/>
      <c r="AD98" s="697"/>
      <c r="AE98" s="697"/>
      <c r="AF98" s="697"/>
      <c r="AG98" s="697"/>
      <c r="AH98" s="697"/>
      <c r="AI98" s="698"/>
      <c r="AJ98" s="667"/>
      <c r="AK98" s="667"/>
      <c r="AL98" s="667"/>
      <c r="AM98" s="671"/>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3"/>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10</v>
      </c>
      <c r="M99" s="659"/>
      <c r="N99" s="659"/>
      <c r="O99" s="659">
        <f>VLOOKUP($D$11,調査票①!$A$1:$HN$31,164,FALSE)</f>
        <v>2</v>
      </c>
      <c r="P99" s="659"/>
      <c r="Q99" s="659"/>
      <c r="R99" s="660">
        <f>VLOOKUP($D$11,調査票①!$A$1:$HN$31,165,FALSE)</f>
        <v>0.2</v>
      </c>
      <c r="S99" s="660"/>
      <c r="T99" s="660"/>
      <c r="U99" s="740" t="str">
        <f>VLOOKUP($D$11,調査票①!$A$1:$HN$31,166,FALSE)</f>
        <v>直営で運営すべき施設であると考えるため。
※一部施設については導入を検討中。</v>
      </c>
      <c r="V99" s="741"/>
      <c r="W99" s="741"/>
      <c r="X99" s="741"/>
      <c r="Y99" s="741"/>
      <c r="Z99" s="741"/>
      <c r="AA99" s="741"/>
      <c r="AB99" s="741"/>
      <c r="AC99" s="741"/>
      <c r="AD99" s="741"/>
      <c r="AE99" s="741"/>
      <c r="AF99" s="741"/>
      <c r="AG99" s="741"/>
      <c r="AH99" s="741"/>
      <c r="AI99" s="742"/>
      <c r="AJ99" s="601">
        <f>VLOOKUP($D$11,調査票①!$A$1:$HN$31,167,FALSE)</f>
        <v>4</v>
      </c>
      <c r="AK99" s="601"/>
      <c r="AL99" s="601"/>
      <c r="AM99" s="668" t="str">
        <f>VLOOKUP($D$11,調査票①!$A$1:$HN$31,168,FALSE)</f>
        <v>自治体職員が直接実施すべき特殊性・専門性の高い業務を行っているため。</v>
      </c>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70"/>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743"/>
      <c r="V100" s="744"/>
      <c r="W100" s="744"/>
      <c r="X100" s="744"/>
      <c r="Y100" s="744"/>
      <c r="Z100" s="744"/>
      <c r="AA100" s="744"/>
      <c r="AB100" s="744"/>
      <c r="AC100" s="744"/>
      <c r="AD100" s="744"/>
      <c r="AE100" s="744"/>
      <c r="AF100" s="744"/>
      <c r="AG100" s="744"/>
      <c r="AH100" s="744"/>
      <c r="AI100" s="745"/>
      <c r="AJ100" s="601"/>
      <c r="AK100" s="601"/>
      <c r="AL100" s="601"/>
      <c r="AM100" s="671"/>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3"/>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659">
        <f>VLOOKUP($D$11,調査票①!$A$1:$HN$31,169,FALSE)</f>
        <v>2</v>
      </c>
      <c r="M101" s="659"/>
      <c r="N101" s="659"/>
      <c r="O101" s="659">
        <f>VLOOKUP($D$11,調査票①!$A$1:$HN$31,170,FALSE)</f>
        <v>2</v>
      </c>
      <c r="P101" s="659"/>
      <c r="Q101" s="659"/>
      <c r="R101" s="660">
        <f>VLOOKUP($D$11,調査票①!$A$1:$HN$31,171,FALSE)</f>
        <v>1</v>
      </c>
      <c r="S101" s="660"/>
      <c r="T101" s="660"/>
      <c r="U101" s="740" t="str">
        <f>VLOOKUP($D$11,調査票①!$A$1:$HN$31,172,FALSE)</f>
        <v>　</v>
      </c>
      <c r="V101" s="741"/>
      <c r="W101" s="741"/>
      <c r="X101" s="741"/>
      <c r="Y101" s="741"/>
      <c r="Z101" s="741"/>
      <c r="AA101" s="741"/>
      <c r="AB101" s="741"/>
      <c r="AC101" s="741"/>
      <c r="AD101" s="741"/>
      <c r="AE101" s="741"/>
      <c r="AF101" s="741"/>
      <c r="AG101" s="741"/>
      <c r="AH101" s="741"/>
      <c r="AI101" s="742"/>
      <c r="AJ101" s="667">
        <f>VLOOKUP($D$11,調査票①!$A$1:$HN$31,173,FALSE)</f>
        <v>0</v>
      </c>
      <c r="AK101" s="667"/>
      <c r="AL101" s="667"/>
      <c r="AM101" s="668" t="str">
        <f>VLOOKUP($D$11,調査票①!$A$1:$HN$31,174,FALSE)</f>
        <v>　</v>
      </c>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70"/>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659"/>
      <c r="M102" s="659"/>
      <c r="N102" s="659"/>
      <c r="O102" s="659"/>
      <c r="P102" s="659"/>
      <c r="Q102" s="659"/>
      <c r="R102" s="660"/>
      <c r="S102" s="660"/>
      <c r="T102" s="660"/>
      <c r="U102" s="743"/>
      <c r="V102" s="744"/>
      <c r="W102" s="744"/>
      <c r="X102" s="744"/>
      <c r="Y102" s="744"/>
      <c r="Z102" s="744"/>
      <c r="AA102" s="744"/>
      <c r="AB102" s="744"/>
      <c r="AC102" s="744"/>
      <c r="AD102" s="744"/>
      <c r="AE102" s="744"/>
      <c r="AF102" s="744"/>
      <c r="AG102" s="744"/>
      <c r="AH102" s="744"/>
      <c r="AI102" s="745"/>
      <c r="AJ102" s="667"/>
      <c r="AK102" s="667"/>
      <c r="AL102" s="667"/>
      <c r="AM102" s="671"/>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3"/>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781" t="str">
        <f>VLOOKUP($D$11,調査票①!$A$1:$HN$31,178,FALSE)</f>
        <v>　</v>
      </c>
      <c r="V103" s="782"/>
      <c r="W103" s="782"/>
      <c r="X103" s="782"/>
      <c r="Y103" s="782"/>
      <c r="Z103" s="782"/>
      <c r="AA103" s="782"/>
      <c r="AB103" s="782"/>
      <c r="AC103" s="782"/>
      <c r="AD103" s="782"/>
      <c r="AE103" s="782"/>
      <c r="AF103" s="782"/>
      <c r="AG103" s="782"/>
      <c r="AH103" s="782"/>
      <c r="AI103" s="783"/>
      <c r="AJ103" s="667">
        <f>VLOOKUP($D$11,調査票①!$A$1:$HN$31,179,FALSE)</f>
        <v>0</v>
      </c>
      <c r="AK103" s="667"/>
      <c r="AL103" s="667"/>
      <c r="AM103" s="668" t="str">
        <f>VLOOKUP($D$11,調査票①!$A$1:$HN$31,180,FALSE)</f>
        <v>　</v>
      </c>
      <c r="AN103" s="669"/>
      <c r="AO103" s="669"/>
      <c r="AP103" s="669"/>
      <c r="AQ103" s="669"/>
      <c r="AR103" s="669"/>
      <c r="AS103" s="669"/>
      <c r="AT103" s="669"/>
      <c r="AU103" s="669"/>
      <c r="AV103" s="669"/>
      <c r="AW103" s="669"/>
      <c r="AX103" s="669"/>
      <c r="AY103" s="669"/>
      <c r="AZ103" s="669"/>
      <c r="BA103" s="669"/>
      <c r="BB103" s="669"/>
      <c r="BC103" s="669"/>
      <c r="BD103" s="669"/>
      <c r="BE103" s="669"/>
      <c r="BF103" s="669"/>
      <c r="BG103" s="669"/>
      <c r="BH103" s="669"/>
      <c r="BI103" s="669"/>
      <c r="BJ103" s="669"/>
      <c r="BK103" s="669"/>
      <c r="BL103" s="669"/>
      <c r="BM103" s="669"/>
      <c r="BN103" s="670"/>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784"/>
      <c r="V104" s="785"/>
      <c r="W104" s="785"/>
      <c r="X104" s="785"/>
      <c r="Y104" s="785"/>
      <c r="Z104" s="785"/>
      <c r="AA104" s="785"/>
      <c r="AB104" s="785"/>
      <c r="AC104" s="785"/>
      <c r="AD104" s="785"/>
      <c r="AE104" s="785"/>
      <c r="AF104" s="785"/>
      <c r="AG104" s="785"/>
      <c r="AH104" s="785"/>
      <c r="AI104" s="786"/>
      <c r="AJ104" s="667"/>
      <c r="AK104" s="667"/>
      <c r="AL104" s="667"/>
      <c r="AM104" s="671"/>
      <c r="AN104" s="672"/>
      <c r="AO104" s="672"/>
      <c r="AP104" s="672"/>
      <c r="AQ104" s="672"/>
      <c r="AR104" s="672"/>
      <c r="AS104" s="672"/>
      <c r="AT104" s="672"/>
      <c r="AU104" s="672"/>
      <c r="AV104" s="672"/>
      <c r="AW104" s="672"/>
      <c r="AX104" s="672"/>
      <c r="AY104" s="672"/>
      <c r="AZ104" s="672"/>
      <c r="BA104" s="672"/>
      <c r="BB104" s="672"/>
      <c r="BC104" s="672"/>
      <c r="BD104" s="672"/>
      <c r="BE104" s="672"/>
      <c r="BF104" s="672"/>
      <c r="BG104" s="672"/>
      <c r="BH104" s="672"/>
      <c r="BI104" s="672"/>
      <c r="BJ104" s="672"/>
      <c r="BK104" s="672"/>
      <c r="BL104" s="672"/>
      <c r="BM104" s="672"/>
      <c r="BN104" s="673"/>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49</v>
      </c>
      <c r="M105" s="659"/>
      <c r="N105" s="659"/>
      <c r="O105" s="659">
        <f>VLOOKUP($D$11,調査票①!$A$1:$HN$31,182,FALSE)</f>
        <v>36</v>
      </c>
      <c r="P105" s="659"/>
      <c r="Q105" s="659"/>
      <c r="R105" s="660">
        <f>VLOOKUP($D$11,調査票①!$A$1:$HN$31,183,FALSE)</f>
        <v>0.73469387755102045</v>
      </c>
      <c r="S105" s="660"/>
      <c r="T105" s="660"/>
      <c r="U105" s="661" t="str">
        <f>VLOOKUP($D$11,調査票①!$A$1:$HN$31,184,FALSE)</f>
        <v>直営で運営すべき施設であると考えるため。</v>
      </c>
      <c r="V105" s="662"/>
      <c r="W105" s="662"/>
      <c r="X105" s="662"/>
      <c r="Y105" s="662"/>
      <c r="Z105" s="662"/>
      <c r="AA105" s="662"/>
      <c r="AB105" s="662"/>
      <c r="AC105" s="662"/>
      <c r="AD105" s="662"/>
      <c r="AE105" s="662"/>
      <c r="AF105" s="662"/>
      <c r="AG105" s="662"/>
      <c r="AH105" s="662"/>
      <c r="AI105" s="663"/>
      <c r="AJ105" s="601">
        <f>VLOOKUP($D$11,調査票①!$A$1:$HN$31,185,FALSE)</f>
        <v>13</v>
      </c>
      <c r="AK105" s="601"/>
      <c r="AL105" s="601"/>
      <c r="AM105" s="668" t="str">
        <f>VLOOKUP($D$11,調査票①!$A$1:$HN$31,186,FALSE)</f>
        <v>自治体職員が直接実施すべき特殊性・専門性の高い業務を行っているため。</v>
      </c>
      <c r="AN105" s="669"/>
      <c r="AO105" s="669"/>
      <c r="AP105" s="669"/>
      <c r="AQ105" s="669"/>
      <c r="AR105" s="669"/>
      <c r="AS105" s="669"/>
      <c r="AT105" s="669"/>
      <c r="AU105" s="669"/>
      <c r="AV105" s="669"/>
      <c r="AW105" s="669"/>
      <c r="AX105" s="669"/>
      <c r="AY105" s="669"/>
      <c r="AZ105" s="669"/>
      <c r="BA105" s="669"/>
      <c r="BB105" s="669"/>
      <c r="BC105" s="669"/>
      <c r="BD105" s="669"/>
      <c r="BE105" s="669"/>
      <c r="BF105" s="669"/>
      <c r="BG105" s="669"/>
      <c r="BH105" s="669"/>
      <c r="BI105" s="669"/>
      <c r="BJ105" s="669"/>
      <c r="BK105" s="669"/>
      <c r="BL105" s="669"/>
      <c r="BM105" s="669"/>
      <c r="BN105" s="670"/>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664"/>
      <c r="V106" s="665"/>
      <c r="W106" s="665"/>
      <c r="X106" s="665"/>
      <c r="Y106" s="665"/>
      <c r="Z106" s="665"/>
      <c r="AA106" s="665"/>
      <c r="AB106" s="665"/>
      <c r="AC106" s="665"/>
      <c r="AD106" s="665"/>
      <c r="AE106" s="665"/>
      <c r="AF106" s="665"/>
      <c r="AG106" s="665"/>
      <c r="AH106" s="665"/>
      <c r="AI106" s="666"/>
      <c r="AJ106" s="601"/>
      <c r="AK106" s="601"/>
      <c r="AL106" s="601"/>
      <c r="AM106" s="671"/>
      <c r="AN106" s="672"/>
      <c r="AO106" s="672"/>
      <c r="AP106" s="672"/>
      <c r="AQ106" s="672"/>
      <c r="AR106" s="672"/>
      <c r="AS106" s="672"/>
      <c r="AT106" s="672"/>
      <c r="AU106" s="672"/>
      <c r="AV106" s="672"/>
      <c r="AW106" s="672"/>
      <c r="AX106" s="672"/>
      <c r="AY106" s="672"/>
      <c r="AZ106" s="672"/>
      <c r="BA106" s="672"/>
      <c r="BB106" s="672"/>
      <c r="BC106" s="672"/>
      <c r="BD106" s="672"/>
      <c r="BE106" s="672"/>
      <c r="BF106" s="672"/>
      <c r="BG106" s="672"/>
      <c r="BH106" s="672"/>
      <c r="BI106" s="672"/>
      <c r="BJ106" s="672"/>
      <c r="BK106" s="672"/>
      <c r="BL106" s="672"/>
      <c r="BM106" s="672"/>
      <c r="BN106" s="673"/>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22</v>
      </c>
      <c r="M107" s="659"/>
      <c r="N107" s="659"/>
      <c r="O107" s="659">
        <f>VLOOKUP($D$11,調査票①!$A$1:$HN$31,188,FALSE)</f>
        <v>15</v>
      </c>
      <c r="P107" s="659"/>
      <c r="Q107" s="659"/>
      <c r="R107" s="660">
        <f>VLOOKUP($D$11,調査票①!$A$1:$HN$31,189,FALSE)</f>
        <v>0.68181818181818177</v>
      </c>
      <c r="S107" s="660"/>
      <c r="T107" s="660"/>
      <c r="U107" s="668" t="str">
        <f>VLOOKUP($D$11,調査票①!$A$1:$HN$31,190,FALSE)</f>
        <v>直営で運営すべき施設であると考えるため。</v>
      </c>
      <c r="V107" s="735"/>
      <c r="W107" s="735"/>
      <c r="X107" s="735"/>
      <c r="Y107" s="735"/>
      <c r="Z107" s="735"/>
      <c r="AA107" s="735"/>
      <c r="AB107" s="735"/>
      <c r="AC107" s="735"/>
      <c r="AD107" s="735"/>
      <c r="AE107" s="735"/>
      <c r="AF107" s="735"/>
      <c r="AG107" s="735"/>
      <c r="AH107" s="735"/>
      <c r="AI107" s="736"/>
      <c r="AJ107" s="601">
        <f>VLOOKUP($D$11,調査票①!$A$1:$HN$31,191,FALSE)</f>
        <v>5</v>
      </c>
      <c r="AK107" s="601"/>
      <c r="AL107" s="601"/>
      <c r="AM107" s="668" t="str">
        <f>VLOOKUP($D$11,調査票①!$A$1:$HN$31,192,FALSE)</f>
        <v>自治体職員が直接実施すべき特殊性・専門性の高い業務を行っているため。</v>
      </c>
      <c r="AN107" s="669"/>
      <c r="AO107" s="669"/>
      <c r="AP107" s="669"/>
      <c r="AQ107" s="669"/>
      <c r="AR107" s="669"/>
      <c r="AS107" s="669"/>
      <c r="AT107" s="669"/>
      <c r="AU107" s="669"/>
      <c r="AV107" s="669"/>
      <c r="AW107" s="669"/>
      <c r="AX107" s="669"/>
      <c r="AY107" s="669"/>
      <c r="AZ107" s="669"/>
      <c r="BA107" s="669"/>
      <c r="BB107" s="669"/>
      <c r="BC107" s="669"/>
      <c r="BD107" s="669"/>
      <c r="BE107" s="669"/>
      <c r="BF107" s="669"/>
      <c r="BG107" s="669"/>
      <c r="BH107" s="669"/>
      <c r="BI107" s="669"/>
      <c r="BJ107" s="669"/>
      <c r="BK107" s="669"/>
      <c r="BL107" s="669"/>
      <c r="BM107" s="669"/>
      <c r="BN107" s="670"/>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01"/>
      <c r="AK108" s="601"/>
      <c r="AL108" s="601"/>
      <c r="AM108" s="671"/>
      <c r="AN108" s="672"/>
      <c r="AO108" s="672"/>
      <c r="AP108" s="672"/>
      <c r="AQ108" s="672"/>
      <c r="AR108" s="672"/>
      <c r="AS108" s="672"/>
      <c r="AT108" s="672"/>
      <c r="AU108" s="672"/>
      <c r="AV108" s="672"/>
      <c r="AW108" s="672"/>
      <c r="AX108" s="672"/>
      <c r="AY108" s="672"/>
      <c r="AZ108" s="672"/>
      <c r="BA108" s="672"/>
      <c r="BB108" s="672"/>
      <c r="BC108" s="672"/>
      <c r="BD108" s="672"/>
      <c r="BE108" s="672"/>
      <c r="BF108" s="672"/>
      <c r="BG108" s="672"/>
      <c r="BH108" s="672"/>
      <c r="BI108" s="672"/>
      <c r="BJ108" s="672"/>
      <c r="BK108" s="672"/>
      <c r="BL108" s="672"/>
      <c r="BM108" s="672"/>
      <c r="BN108" s="673"/>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4247" priority="354" operator="equal">
      <formula>0</formula>
    </cfRule>
  </conditionalFormatting>
  <conditionalFormatting sqref="DL105">
    <cfRule type="cellIs" dxfId="4246" priority="353" operator="equal">
      <formula>0</formula>
    </cfRule>
  </conditionalFormatting>
  <conditionalFormatting sqref="DA91:DA92">
    <cfRule type="cellIs" dxfId="4245" priority="352" operator="equal">
      <formula>0</formula>
    </cfRule>
  </conditionalFormatting>
  <conditionalFormatting sqref="CQ66:EL66 EJ62:EJ65 DA71:DD71 CQ67:DD67 CQ68:DC68 EJ68:EL68 DA70:DC70 DA72:DC72 EJ72:EP72 EJ70:EL70">
    <cfRule type="cellIs" dxfId="4244" priority="351" operator="equal">
      <formula>0</formula>
    </cfRule>
  </conditionalFormatting>
  <conditionalFormatting sqref="CM19 CW20:CY20 CW19:CZ19 DJ19 DT20:DV20 DT19:DW19 EG19">
    <cfRule type="cellIs" dxfId="4243" priority="350" operator="equal">
      <formula>0</formula>
    </cfRule>
  </conditionalFormatting>
  <conditionalFormatting sqref="D55">
    <cfRule type="cellIs" dxfId="4242" priority="349" operator="equal">
      <formula>0</formula>
    </cfRule>
  </conditionalFormatting>
  <conditionalFormatting sqref="EA44:EC44">
    <cfRule type="cellIs" dxfId="4241" priority="324" operator="equal">
      <formula>0</formula>
    </cfRule>
  </conditionalFormatting>
  <conditionalFormatting sqref="DD62 DD64">
    <cfRule type="cellIs" dxfId="4240" priority="348" operator="equal">
      <formula>0</formula>
    </cfRule>
  </conditionalFormatting>
  <conditionalFormatting sqref="DI44">
    <cfRule type="cellIs" dxfId="4239" priority="312" operator="equal">
      <formula>0</formula>
    </cfRule>
  </conditionalFormatting>
  <conditionalFormatting sqref="DZ52:EG52 DA52:DR52">
    <cfRule type="cellIs" dxfId="4238" priority="347" operator="equal">
      <formula>0</formula>
    </cfRule>
  </conditionalFormatting>
  <conditionalFormatting sqref="DZ51:EG51 CZ51:DR51">
    <cfRule type="cellIs" dxfId="4237" priority="346" operator="equal">
      <formula>0</formula>
    </cfRule>
  </conditionalFormatting>
  <conditionalFormatting sqref="DG56:DI56">
    <cfRule type="cellIs" dxfId="4236" priority="279" operator="equal">
      <formula>0</formula>
    </cfRule>
  </conditionalFormatting>
  <conditionalFormatting sqref="CM44:CN44">
    <cfRule type="cellIs" dxfId="4235" priority="318" operator="equal">
      <formula>0</formula>
    </cfRule>
  </conditionalFormatting>
  <conditionalFormatting sqref="R21 R23 R25 R27 R29 R31 R33 R35 R37 R39 R41 R43 R45 R47 R49 R51 R53">
    <cfRule type="cellIs" dxfId="4234" priority="344" operator="equal">
      <formula>0</formula>
    </cfRule>
  </conditionalFormatting>
  <conditionalFormatting sqref="DL62 DL64">
    <cfRule type="cellIs" dxfId="4233" priority="343" operator="equal">
      <formula>0</formula>
    </cfRule>
  </conditionalFormatting>
  <conditionalFormatting sqref="CM69">
    <cfRule type="cellIs" dxfId="4232" priority="345" operator="equal">
      <formula>0</formula>
    </cfRule>
  </conditionalFormatting>
  <conditionalFormatting sqref="CO52">
    <cfRule type="cellIs" dxfId="4231" priority="263" operator="equal">
      <formula>0</formula>
    </cfRule>
  </conditionalFormatting>
  <conditionalFormatting sqref="DN51:DP52">
    <cfRule type="cellIs" dxfId="4230" priority="294" operator="equal">
      <formula>0</formula>
    </cfRule>
  </conditionalFormatting>
  <conditionalFormatting sqref="DK51:DM52">
    <cfRule type="cellIs" dxfId="4229" priority="295" operator="equal">
      <formula>0</formula>
    </cfRule>
  </conditionalFormatting>
  <conditionalFormatting sqref="EN44:EP55">
    <cfRule type="cellIs" dxfId="4228" priority="342" operator="equal">
      <formula>0</formula>
    </cfRule>
  </conditionalFormatting>
  <conditionalFormatting sqref="EN56:EP56">
    <cfRule type="cellIs" dxfId="4227" priority="341" operator="equal">
      <formula>0</formula>
    </cfRule>
  </conditionalFormatting>
  <conditionalFormatting sqref="EH51:EJ52 EH55:EJ56">
    <cfRule type="cellIs" dxfId="4226" priority="340" operator="equal">
      <formula>0</formula>
    </cfRule>
  </conditionalFormatting>
  <conditionalFormatting sqref="EK51:EM56">
    <cfRule type="cellIs" dxfId="4225" priority="339" operator="equal">
      <formula>0</formula>
    </cfRule>
  </conditionalFormatting>
  <conditionalFormatting sqref="EL44:EM50">
    <cfRule type="cellIs" dxfId="4224" priority="338" operator="equal">
      <formula>0</formula>
    </cfRule>
  </conditionalFormatting>
  <conditionalFormatting sqref="DV51:DX52 DV55:DX55 DV53:DW54">
    <cfRule type="cellIs" dxfId="4223" priority="337" operator="equal">
      <formula>0</formula>
    </cfRule>
  </conditionalFormatting>
  <conditionalFormatting sqref="DV56:DX56">
    <cfRule type="cellIs" dxfId="4222" priority="336" operator="equal">
      <formula>0</formula>
    </cfRule>
  </conditionalFormatting>
  <conditionalFormatting sqref="DP51:DR56">
    <cfRule type="cellIs" dxfId="4221" priority="335" operator="equal">
      <formula>0</formula>
    </cfRule>
  </conditionalFormatting>
  <conditionalFormatting sqref="DS51:DU56">
    <cfRule type="cellIs" dxfId="4220" priority="334" operator="equal">
      <formula>0</formula>
    </cfRule>
  </conditionalFormatting>
  <conditionalFormatting sqref="EF51:EH52 EF55:EH55">
    <cfRule type="cellIs" dxfId="4219" priority="333" operator="equal">
      <formula>0</formula>
    </cfRule>
  </conditionalFormatting>
  <conditionalFormatting sqref="EF56:EH56">
    <cfRule type="cellIs" dxfId="4218" priority="332" operator="equal">
      <formula>0</formula>
    </cfRule>
  </conditionalFormatting>
  <conditionalFormatting sqref="DZ51:EB52 DZ55:EB56">
    <cfRule type="cellIs" dxfId="4217" priority="331" operator="equal">
      <formula>0</formula>
    </cfRule>
  </conditionalFormatting>
  <conditionalFormatting sqref="EC51:EE52 EC55:EE56">
    <cfRule type="cellIs" dxfId="4216" priority="330" operator="equal">
      <formula>0</formula>
    </cfRule>
  </conditionalFormatting>
  <conditionalFormatting sqref="EI44:EK44">
    <cfRule type="cellIs" dxfId="4215" priority="329" operator="equal">
      <formula>0</formula>
    </cfRule>
  </conditionalFormatting>
  <conditionalFormatting sqref="EH44">
    <cfRule type="cellIs" dxfId="4214" priority="328" operator="equal">
      <formula>0</formula>
    </cfRule>
  </conditionalFormatting>
  <conditionalFormatting sqref="EE44:EG44">
    <cfRule type="cellIs" dxfId="4213" priority="327" operator="equal">
      <formula>0</formula>
    </cfRule>
  </conditionalFormatting>
  <conditionalFormatting sqref="ED44">
    <cfRule type="cellIs" dxfId="4212" priority="326" operator="equal">
      <formula>0</formula>
    </cfRule>
  </conditionalFormatting>
  <conditionalFormatting sqref="DW44:DX44">
    <cfRule type="cellIs" dxfId="4211" priority="325" operator="equal">
      <formula>0</formula>
    </cfRule>
  </conditionalFormatting>
  <conditionalFormatting sqref="DJ44:DL44">
    <cfRule type="cellIs" dxfId="4210" priority="313" operator="equal">
      <formula>0</formula>
    </cfRule>
  </conditionalFormatting>
  <conditionalFormatting sqref="DY44:DZ44">
    <cfRule type="cellIs" dxfId="4209" priority="323" operator="equal">
      <formula>0</formula>
    </cfRule>
  </conditionalFormatting>
  <conditionalFormatting sqref="CY44:DA44">
    <cfRule type="cellIs" dxfId="4208" priority="322" operator="equal">
      <formula>0</formula>
    </cfRule>
  </conditionalFormatting>
  <conditionalFormatting sqref="CX44">
    <cfRule type="cellIs" dxfId="4207" priority="321" operator="equal">
      <formula>0</formula>
    </cfRule>
  </conditionalFormatting>
  <conditionalFormatting sqref="CU44:CW44">
    <cfRule type="cellIs" dxfId="4206" priority="320" operator="equal">
      <formula>0</formula>
    </cfRule>
  </conditionalFormatting>
  <conditionalFormatting sqref="CT44">
    <cfRule type="cellIs" dxfId="4205" priority="319" operator="equal">
      <formula>0</formula>
    </cfRule>
  </conditionalFormatting>
  <conditionalFormatting sqref="CQ44:CS44">
    <cfRule type="cellIs" dxfId="4204" priority="317" operator="equal">
      <formula>0</formula>
    </cfRule>
  </conditionalFormatting>
  <conditionalFormatting sqref="CO44:CP44">
    <cfRule type="cellIs" dxfId="4203" priority="316" operator="equal">
      <formula>0</formula>
    </cfRule>
  </conditionalFormatting>
  <conditionalFormatting sqref="DN44:DP44">
    <cfRule type="cellIs" dxfId="4202" priority="315" operator="equal">
      <formula>0</formula>
    </cfRule>
  </conditionalFormatting>
  <conditionalFormatting sqref="DM44">
    <cfRule type="cellIs" dxfId="4201" priority="314" operator="equal">
      <formula>0</formula>
    </cfRule>
  </conditionalFormatting>
  <conditionalFormatting sqref="DS51:DU52">
    <cfRule type="cellIs" dxfId="4200" priority="301" operator="equal">
      <formula>0</formula>
    </cfRule>
  </conditionalFormatting>
  <conditionalFormatting sqref="DB44:DC44">
    <cfRule type="cellIs" dxfId="4199" priority="311" operator="equal">
      <formula>0</formula>
    </cfRule>
  </conditionalFormatting>
  <conditionalFormatting sqref="DF44:DH44">
    <cfRule type="cellIs" dxfId="4198" priority="310" operator="equal">
      <formula>0</formula>
    </cfRule>
  </conditionalFormatting>
  <conditionalFormatting sqref="DD44:DE44">
    <cfRule type="cellIs" dxfId="4197" priority="309" operator="equal">
      <formula>0</formula>
    </cfRule>
  </conditionalFormatting>
  <conditionalFormatting sqref="EC44:EE44">
    <cfRule type="cellIs" dxfId="4196" priority="308" operator="equal">
      <formula>0</formula>
    </cfRule>
  </conditionalFormatting>
  <conditionalFormatting sqref="EB44">
    <cfRule type="cellIs" dxfId="4195" priority="307" operator="equal">
      <formula>0</formula>
    </cfRule>
  </conditionalFormatting>
  <conditionalFormatting sqref="DY44:EA44">
    <cfRule type="cellIs" dxfId="4194" priority="306" operator="equal">
      <formula>0</formula>
    </cfRule>
  </conditionalFormatting>
  <conditionalFormatting sqref="DX44">
    <cfRule type="cellIs" dxfId="4193" priority="305" operator="equal">
      <formula>0</formula>
    </cfRule>
  </conditionalFormatting>
  <conditionalFormatting sqref="DQ44:DR44">
    <cfRule type="cellIs" dxfId="4192" priority="304" operator="equal">
      <formula>0</formula>
    </cfRule>
  </conditionalFormatting>
  <conditionalFormatting sqref="DU44:DW44">
    <cfRule type="cellIs" dxfId="4191" priority="303" operator="equal">
      <formula>0</formula>
    </cfRule>
  </conditionalFormatting>
  <conditionalFormatting sqref="DS44:DT44">
    <cfRule type="cellIs" dxfId="4190" priority="302" operator="equal">
      <formula>0</formula>
    </cfRule>
  </conditionalFormatting>
  <conditionalFormatting sqref="DV51:DV52">
    <cfRule type="cellIs" dxfId="4189" priority="300" operator="equal">
      <formula>0</formula>
    </cfRule>
  </conditionalFormatting>
  <conditionalFormatting sqref="DG51:DI52">
    <cfRule type="cellIs" dxfId="4188" priority="299" operator="equal">
      <formula>0</formula>
    </cfRule>
  </conditionalFormatting>
  <conditionalFormatting sqref="DA51:DC52 CZ51">
    <cfRule type="cellIs" dxfId="4187" priority="298" operator="equal">
      <formula>0</formula>
    </cfRule>
  </conditionalFormatting>
  <conditionalFormatting sqref="DD51:DF52">
    <cfRule type="cellIs" dxfId="4186" priority="297" operator="equal">
      <formula>0</formula>
    </cfRule>
  </conditionalFormatting>
  <conditionalFormatting sqref="DQ51:DS52">
    <cfRule type="cellIs" dxfId="4185" priority="296" operator="equal">
      <formula>0</formula>
    </cfRule>
  </conditionalFormatting>
  <conditionalFormatting sqref="CB52:CC52">
    <cfRule type="cellIs" dxfId="4184" priority="293" operator="equal">
      <formula>0</formula>
    </cfRule>
  </conditionalFormatting>
  <conditionalFormatting sqref="CB51:CC51">
    <cfRule type="cellIs" dxfId="4183" priority="292" operator="equal">
      <formula>0</formula>
    </cfRule>
  </conditionalFormatting>
  <conditionalFormatting sqref="CP51">
    <cfRule type="cellIs" dxfId="4182" priority="291" operator="equal">
      <formula>0</formula>
    </cfRule>
  </conditionalFormatting>
  <conditionalFormatting sqref="CP51">
    <cfRule type="cellIs" dxfId="4181" priority="290" operator="equal">
      <formula>0</formula>
    </cfRule>
  </conditionalFormatting>
  <conditionalFormatting sqref="CB51:CC52">
    <cfRule type="cellIs" dxfId="4180" priority="289" operator="equal">
      <formula>0</formula>
    </cfRule>
  </conditionalFormatting>
  <conditionalFormatting sqref="CD51">
    <cfRule type="cellIs" dxfId="4179" priority="288" operator="equal">
      <formula>0</formula>
    </cfRule>
  </conditionalFormatting>
  <conditionalFormatting sqref="CD51">
    <cfRule type="cellIs" dxfId="4178" priority="287" operator="equal">
      <formula>0</formula>
    </cfRule>
  </conditionalFormatting>
  <conditionalFormatting sqref="CW41">
    <cfRule type="cellIs" dxfId="4177" priority="59" operator="equal">
      <formula>0</formula>
    </cfRule>
  </conditionalFormatting>
  <conditionalFormatting sqref="CX41">
    <cfRule type="cellIs" dxfId="4176" priority="58" operator="equal">
      <formula>0</formula>
    </cfRule>
  </conditionalFormatting>
  <conditionalFormatting sqref="DX53">
    <cfRule type="cellIs" dxfId="4175" priority="286" operator="equal">
      <formula>0</formula>
    </cfRule>
  </conditionalFormatting>
  <conditionalFormatting sqref="DX53">
    <cfRule type="cellIs" dxfId="4174" priority="285" operator="equal">
      <formula>0</formula>
    </cfRule>
  </conditionalFormatting>
  <conditionalFormatting sqref="EH39">
    <cfRule type="cellIs" dxfId="4173" priority="16" operator="equal">
      <formula>0</formula>
    </cfRule>
  </conditionalFormatting>
  <conditionalFormatting sqref="DO56:DQ56">
    <cfRule type="cellIs" dxfId="4172" priority="284" operator="equal">
      <formula>0</formula>
    </cfRule>
  </conditionalFormatting>
  <conditionalFormatting sqref="DC56:DE56">
    <cfRule type="cellIs" dxfId="4171" priority="283" operator="equal">
      <formula>0</formula>
    </cfRule>
  </conditionalFormatting>
  <conditionalFormatting sqref="CX56:CY56">
    <cfRule type="cellIs" dxfId="4170" priority="282" operator="equal">
      <formula>0</formula>
    </cfRule>
  </conditionalFormatting>
  <conditionalFormatting sqref="CZ56:DB56">
    <cfRule type="cellIs" dxfId="4169" priority="281" operator="equal">
      <formula>0</formula>
    </cfRule>
  </conditionalFormatting>
  <conditionalFormatting sqref="DM56:DO56">
    <cfRule type="cellIs" dxfId="4168" priority="280" operator="equal">
      <formula>0</formula>
    </cfRule>
  </conditionalFormatting>
  <conditionalFormatting sqref="CF44:CH44 CF45:CG46">
    <cfRule type="cellIs" dxfId="4167" priority="227" operator="equal">
      <formula>0</formula>
    </cfRule>
  </conditionalFormatting>
  <conditionalFormatting sqref="DJ56:DL56">
    <cfRule type="cellIs" dxfId="4166" priority="278" operator="equal">
      <formula>0</formula>
    </cfRule>
  </conditionalFormatting>
  <conditionalFormatting sqref="CG56:CI56">
    <cfRule type="cellIs" dxfId="4165" priority="277" operator="equal">
      <formula>0</formula>
    </cfRule>
  </conditionalFormatting>
  <conditionalFormatting sqref="CB56:CC56">
    <cfRule type="cellIs" dxfId="4164" priority="276" operator="equal">
      <formula>0</formula>
    </cfRule>
  </conditionalFormatting>
  <conditionalFormatting sqref="CD56:CF56">
    <cfRule type="cellIs" dxfId="4163" priority="275" operator="equal">
      <formula>0</formula>
    </cfRule>
  </conditionalFormatting>
  <conditionalFormatting sqref="CQ56:CR56">
    <cfRule type="cellIs" dxfId="4162" priority="274" operator="equal">
      <formula>0</formula>
    </cfRule>
  </conditionalFormatting>
  <conditionalFormatting sqref="CK56:CM56">
    <cfRule type="cellIs" dxfId="4161" priority="273" operator="equal">
      <formula>0</formula>
    </cfRule>
  </conditionalFormatting>
  <conditionalFormatting sqref="CN56:CP56">
    <cfRule type="cellIs" dxfId="4160" priority="272" operator="equal">
      <formula>0</formula>
    </cfRule>
  </conditionalFormatting>
  <conditionalFormatting sqref="CX56:CZ56">
    <cfRule type="cellIs" dxfId="4159" priority="271" operator="equal">
      <formula>0</formula>
    </cfRule>
  </conditionalFormatting>
  <conditionalFormatting sqref="CS56:CT56">
    <cfRule type="cellIs" dxfId="4158" priority="270" operator="equal">
      <formula>0</formula>
    </cfRule>
  </conditionalFormatting>
  <conditionalFormatting sqref="CU56:CW56">
    <cfRule type="cellIs" dxfId="4157" priority="269" operator="equal">
      <formula>0</formula>
    </cfRule>
  </conditionalFormatting>
  <conditionalFormatting sqref="DH56:DI56">
    <cfRule type="cellIs" dxfId="4156" priority="268" operator="equal">
      <formula>0</formula>
    </cfRule>
  </conditionalFormatting>
  <conditionalFormatting sqref="DB56:DD56">
    <cfRule type="cellIs" dxfId="4155" priority="267" operator="equal">
      <formula>0</formula>
    </cfRule>
  </conditionalFormatting>
  <conditionalFormatting sqref="DE56:DG56">
    <cfRule type="cellIs" dxfId="4154" priority="266" operator="equal">
      <formula>0</formula>
    </cfRule>
  </conditionalFormatting>
  <conditionalFormatting sqref="CO51">
    <cfRule type="cellIs" dxfId="4153" priority="265" operator="equal">
      <formula>0</formula>
    </cfRule>
  </conditionalFormatting>
  <conditionalFormatting sqref="CO51">
    <cfRule type="cellIs" dxfId="4152" priority="264" operator="equal">
      <formula>0</formula>
    </cfRule>
  </conditionalFormatting>
  <conditionalFormatting sqref="CB37">
    <cfRule type="cellIs" dxfId="4151" priority="211" operator="equal">
      <formula>0</formula>
    </cfRule>
  </conditionalFormatting>
  <conditionalFormatting sqref="CO52">
    <cfRule type="cellIs" dxfId="4150" priority="262" operator="equal">
      <formula>0</formula>
    </cfRule>
  </conditionalFormatting>
  <conditionalFormatting sqref="DH40">
    <cfRule type="cellIs" dxfId="4149" priority="34" operator="equal">
      <formula>0</formula>
    </cfRule>
  </conditionalFormatting>
  <conditionalFormatting sqref="CY34:CY35">
    <cfRule type="cellIs" dxfId="4148" priority="81" operator="equal">
      <formula>0</formula>
    </cfRule>
  </conditionalFormatting>
  <conditionalFormatting sqref="CY36:DA36">
    <cfRule type="cellIs" dxfId="4147" priority="80" operator="equal">
      <formula>0</formula>
    </cfRule>
  </conditionalFormatting>
  <conditionalFormatting sqref="CX36">
    <cfRule type="cellIs" dxfId="4146" priority="79" operator="equal">
      <formula>0</formula>
    </cfRule>
  </conditionalFormatting>
  <conditionalFormatting sqref="DP40:DQ41">
    <cfRule type="cellIs" dxfId="4145" priority="33" operator="equal">
      <formula>0</formula>
    </cfRule>
  </conditionalFormatting>
  <conditionalFormatting sqref="DC40:DE41">
    <cfRule type="cellIs" dxfId="4144" priority="36" operator="equal">
      <formula>0</formula>
    </cfRule>
  </conditionalFormatting>
  <conditionalFormatting sqref="CX34:CX35">
    <cfRule type="cellIs" dxfId="4143" priority="83" operator="equal">
      <formula>0</formula>
    </cfRule>
  </conditionalFormatting>
  <conditionalFormatting sqref="CX34:CX35">
    <cfRule type="cellIs" dxfId="4142" priority="82" operator="equal">
      <formula>0</formula>
    </cfRule>
  </conditionalFormatting>
  <conditionalFormatting sqref="CW37">
    <cfRule type="cellIs" dxfId="4141" priority="76" operator="equal">
      <formula>0</formula>
    </cfRule>
  </conditionalFormatting>
  <conditionalFormatting sqref="CW37">
    <cfRule type="cellIs" dxfId="4140" priority="75" operator="equal">
      <formula>0</formula>
    </cfRule>
  </conditionalFormatting>
  <conditionalFormatting sqref="DF40:DG41">
    <cfRule type="cellIs" dxfId="4139" priority="38" operator="equal">
      <formula>0</formula>
    </cfRule>
  </conditionalFormatting>
  <conditionalFormatting sqref="CF47:CG47">
    <cfRule type="cellIs" dxfId="4138" priority="261" operator="equal">
      <formula>0</formula>
    </cfRule>
  </conditionalFormatting>
  <conditionalFormatting sqref="CB47">
    <cfRule type="cellIs" dxfId="4137" priority="260" operator="equal">
      <formula>0</formula>
    </cfRule>
  </conditionalFormatting>
  <conditionalFormatting sqref="CC47:CE47">
    <cfRule type="cellIs" dxfId="4136" priority="259" operator="equal">
      <formula>0</formula>
    </cfRule>
  </conditionalFormatting>
  <conditionalFormatting sqref="CJ48:CL48 CB48">
    <cfRule type="cellIs" dxfId="4135" priority="258" operator="equal">
      <formula>0</formula>
    </cfRule>
  </conditionalFormatting>
  <conditionalFormatting sqref="CF48:CH48 CF49:CG50">
    <cfRule type="cellIs" dxfId="4134" priority="257" operator="equal">
      <formula>0</formula>
    </cfRule>
  </conditionalFormatting>
  <conditionalFormatting sqref="CB48:CB50">
    <cfRule type="cellIs" dxfId="4133" priority="256" operator="equal">
      <formula>0</formula>
    </cfRule>
  </conditionalFormatting>
  <conditionalFormatting sqref="CC48:CE50">
    <cfRule type="cellIs" dxfId="4132" priority="255" operator="equal">
      <formula>0</formula>
    </cfRule>
  </conditionalFormatting>
  <conditionalFormatting sqref="CJ48:CL48">
    <cfRule type="cellIs" dxfId="4131" priority="254" operator="equal">
      <formula>0</formula>
    </cfRule>
  </conditionalFormatting>
  <conditionalFormatting sqref="CC48:CE48">
    <cfRule type="cellIs" dxfId="4130" priority="253" operator="equal">
      <formula>0</formula>
    </cfRule>
  </conditionalFormatting>
  <conditionalFormatting sqref="CF48">
    <cfRule type="cellIs" dxfId="4129" priority="252" operator="equal">
      <formula>0</formula>
    </cfRule>
  </conditionalFormatting>
  <conditionalFormatting sqref="CB48:CC48">
    <cfRule type="cellIs" dxfId="4128" priority="251" operator="equal">
      <formula>0</formula>
    </cfRule>
  </conditionalFormatting>
  <conditionalFormatting sqref="CH49">
    <cfRule type="cellIs" dxfId="4127" priority="250" operator="equal">
      <formula>0</formula>
    </cfRule>
  </conditionalFormatting>
  <conditionalFormatting sqref="CH49">
    <cfRule type="cellIs" dxfId="4126" priority="249" operator="equal">
      <formula>0</formula>
    </cfRule>
  </conditionalFormatting>
  <conditionalFormatting sqref="CJ38:CL38 CB38">
    <cfRule type="cellIs" dxfId="4125" priority="248" operator="equal">
      <formula>0</formula>
    </cfRule>
  </conditionalFormatting>
  <conditionalFormatting sqref="CF38:CH38 CF39:CG40">
    <cfRule type="cellIs" dxfId="4124" priority="247" operator="equal">
      <formula>0</formula>
    </cfRule>
  </conditionalFormatting>
  <conditionalFormatting sqref="CB37:CB40">
    <cfRule type="cellIs" dxfId="4123" priority="246" operator="equal">
      <formula>0</formula>
    </cfRule>
  </conditionalFormatting>
  <conditionalFormatting sqref="CC38:CE40">
    <cfRule type="cellIs" dxfId="4122" priority="245" operator="equal">
      <formula>0</formula>
    </cfRule>
  </conditionalFormatting>
  <conditionalFormatting sqref="CJ38:CL38">
    <cfRule type="cellIs" dxfId="4121" priority="244" operator="equal">
      <formula>0</formula>
    </cfRule>
  </conditionalFormatting>
  <conditionalFormatting sqref="CC38:CE38">
    <cfRule type="cellIs" dxfId="4120" priority="243" operator="equal">
      <formula>0</formula>
    </cfRule>
  </conditionalFormatting>
  <conditionalFormatting sqref="CF38">
    <cfRule type="cellIs" dxfId="4119" priority="242" operator="equal">
      <formula>0</formula>
    </cfRule>
  </conditionalFormatting>
  <conditionalFormatting sqref="CB38:CC38">
    <cfRule type="cellIs" dxfId="4118" priority="241" operator="equal">
      <formula>0</formula>
    </cfRule>
  </conditionalFormatting>
  <conditionalFormatting sqref="CH39">
    <cfRule type="cellIs" dxfId="4117" priority="240" operator="equal">
      <formula>0</formula>
    </cfRule>
  </conditionalFormatting>
  <conditionalFormatting sqref="CH39">
    <cfRule type="cellIs" dxfId="4116" priority="239" operator="equal">
      <formula>0</formula>
    </cfRule>
  </conditionalFormatting>
  <conditionalFormatting sqref="CJ41:CL41 CB41">
    <cfRule type="cellIs" dxfId="4115" priority="238" operator="equal">
      <formula>0</formula>
    </cfRule>
  </conditionalFormatting>
  <conditionalFormatting sqref="CF41:CH41 CF42:CG43">
    <cfRule type="cellIs" dxfId="4114" priority="237" operator="equal">
      <formula>0</formula>
    </cfRule>
  </conditionalFormatting>
  <conditionalFormatting sqref="CB40:CB43">
    <cfRule type="cellIs" dxfId="4113" priority="236" operator="equal">
      <formula>0</formula>
    </cfRule>
  </conditionalFormatting>
  <conditionalFormatting sqref="CC41:CE43">
    <cfRule type="cellIs" dxfId="4112" priority="235" operator="equal">
      <formula>0</formula>
    </cfRule>
  </conditionalFormatting>
  <conditionalFormatting sqref="CJ41:CL41">
    <cfRule type="cellIs" dxfId="4111" priority="234" operator="equal">
      <formula>0</formula>
    </cfRule>
  </conditionalFormatting>
  <conditionalFormatting sqref="CC41:CE41">
    <cfRule type="cellIs" dxfId="4110" priority="233" operator="equal">
      <formula>0</formula>
    </cfRule>
  </conditionalFormatting>
  <conditionalFormatting sqref="CF41">
    <cfRule type="cellIs" dxfId="4109" priority="232" operator="equal">
      <formula>0</formula>
    </cfRule>
  </conditionalFormatting>
  <conditionalFormatting sqref="CB41:CC41">
    <cfRule type="cellIs" dxfId="4108" priority="231" operator="equal">
      <formula>0</formula>
    </cfRule>
  </conditionalFormatting>
  <conditionalFormatting sqref="CH42">
    <cfRule type="cellIs" dxfId="4107" priority="230" operator="equal">
      <formula>0</formula>
    </cfRule>
  </conditionalFormatting>
  <conditionalFormatting sqref="CH42">
    <cfRule type="cellIs" dxfId="4106" priority="229" operator="equal">
      <formula>0</formula>
    </cfRule>
  </conditionalFormatting>
  <conditionalFormatting sqref="CJ44:CL44 CB44">
    <cfRule type="cellIs" dxfId="4105" priority="228" operator="equal">
      <formula>0</formula>
    </cfRule>
  </conditionalFormatting>
  <conditionalFormatting sqref="CB44:CB46">
    <cfRule type="cellIs" dxfId="4104" priority="226" operator="equal">
      <formula>0</formula>
    </cfRule>
  </conditionalFormatting>
  <conditionalFormatting sqref="CC44:CE46">
    <cfRule type="cellIs" dxfId="4103" priority="225" operator="equal">
      <formula>0</formula>
    </cfRule>
  </conditionalFormatting>
  <conditionalFormatting sqref="CJ44:CL44">
    <cfRule type="cellIs" dxfId="4102" priority="224" operator="equal">
      <formula>0</formula>
    </cfRule>
  </conditionalFormatting>
  <conditionalFormatting sqref="CC44:CE44">
    <cfRule type="cellIs" dxfId="4101" priority="223" operator="equal">
      <formula>0</formula>
    </cfRule>
  </conditionalFormatting>
  <conditionalFormatting sqref="CF44">
    <cfRule type="cellIs" dxfId="4100" priority="222" operator="equal">
      <formula>0</formula>
    </cfRule>
  </conditionalFormatting>
  <conditionalFormatting sqref="CB44:CC44">
    <cfRule type="cellIs" dxfId="4099" priority="221" operator="equal">
      <formula>0</formula>
    </cfRule>
  </conditionalFormatting>
  <conditionalFormatting sqref="CH45">
    <cfRule type="cellIs" dxfId="4098" priority="220" operator="equal">
      <formula>0</formula>
    </cfRule>
  </conditionalFormatting>
  <conditionalFormatting sqref="CH45">
    <cfRule type="cellIs" dxfId="4097" priority="219" operator="equal">
      <formula>0</formula>
    </cfRule>
  </conditionalFormatting>
  <conditionalFormatting sqref="CB32">
    <cfRule type="cellIs" dxfId="4096" priority="218" operator="equal">
      <formula>0</formula>
    </cfRule>
  </conditionalFormatting>
  <conditionalFormatting sqref="CB32:CB34">
    <cfRule type="cellIs" dxfId="4095" priority="217" operator="equal">
      <formula>0</formula>
    </cfRule>
  </conditionalFormatting>
  <conditionalFormatting sqref="CB32">
    <cfRule type="cellIs" dxfId="4094" priority="216" operator="equal">
      <formula>0</formula>
    </cfRule>
  </conditionalFormatting>
  <conditionalFormatting sqref="CB35">
    <cfRule type="cellIs" dxfId="4093" priority="215" operator="equal">
      <formula>0</formula>
    </cfRule>
  </conditionalFormatting>
  <conditionalFormatting sqref="CB35:CB36">
    <cfRule type="cellIs" dxfId="4092" priority="214" operator="equal">
      <formula>0</formula>
    </cfRule>
  </conditionalFormatting>
  <conditionalFormatting sqref="CB35">
    <cfRule type="cellIs" dxfId="4091" priority="213" operator="equal">
      <formula>0</formula>
    </cfRule>
  </conditionalFormatting>
  <conditionalFormatting sqref="CB37">
    <cfRule type="cellIs" dxfId="4090" priority="212" operator="equal">
      <formula>0</formula>
    </cfRule>
  </conditionalFormatting>
  <conditionalFormatting sqref="CB40">
    <cfRule type="cellIs" dxfId="4089" priority="210" operator="equal">
      <formula>0</formula>
    </cfRule>
  </conditionalFormatting>
  <conditionalFormatting sqref="CB40">
    <cfRule type="cellIs" dxfId="4088" priority="209" operator="equal">
      <formula>0</formula>
    </cfRule>
  </conditionalFormatting>
  <conditionalFormatting sqref="CK32:CM32 CC32">
    <cfRule type="cellIs" dxfId="4087" priority="208" operator="equal">
      <formula>0</formula>
    </cfRule>
  </conditionalFormatting>
  <conditionalFormatting sqref="CG32:CI32">
    <cfRule type="cellIs" dxfId="4086" priority="207" operator="equal">
      <formula>0</formula>
    </cfRule>
  </conditionalFormatting>
  <conditionalFormatting sqref="CC32">
    <cfRule type="cellIs" dxfId="4085" priority="206" operator="equal">
      <formula>0</formula>
    </cfRule>
  </conditionalFormatting>
  <conditionalFormatting sqref="CD32:CF32">
    <cfRule type="cellIs" dxfId="4084" priority="205" operator="equal">
      <formula>0</formula>
    </cfRule>
  </conditionalFormatting>
  <conditionalFormatting sqref="CK32:CM32">
    <cfRule type="cellIs" dxfId="4083" priority="204" operator="equal">
      <formula>0</formula>
    </cfRule>
  </conditionalFormatting>
  <conditionalFormatting sqref="CD32:CF32">
    <cfRule type="cellIs" dxfId="4082" priority="203" operator="equal">
      <formula>0</formula>
    </cfRule>
  </conditionalFormatting>
  <conditionalFormatting sqref="CG32">
    <cfRule type="cellIs" dxfId="4081" priority="202" operator="equal">
      <formula>0</formula>
    </cfRule>
  </conditionalFormatting>
  <conditionalFormatting sqref="CC32:CD32">
    <cfRule type="cellIs" dxfId="4080" priority="201" operator="equal">
      <formula>0</formula>
    </cfRule>
  </conditionalFormatting>
  <conditionalFormatting sqref="CK33:CM33 CC33">
    <cfRule type="cellIs" dxfId="4079" priority="200" operator="equal">
      <formula>0</formula>
    </cfRule>
  </conditionalFormatting>
  <conditionalFormatting sqref="CG33:CI33">
    <cfRule type="cellIs" dxfId="4078" priority="199" operator="equal">
      <formula>0</formula>
    </cfRule>
  </conditionalFormatting>
  <conditionalFormatting sqref="CC33">
    <cfRule type="cellIs" dxfId="4077" priority="198" operator="equal">
      <formula>0</formula>
    </cfRule>
  </conditionalFormatting>
  <conditionalFormatting sqref="CD33:CF33">
    <cfRule type="cellIs" dxfId="4076" priority="197" operator="equal">
      <formula>0</formula>
    </cfRule>
  </conditionalFormatting>
  <conditionalFormatting sqref="CK33:CM33">
    <cfRule type="cellIs" dxfId="4075" priority="196" operator="equal">
      <formula>0</formula>
    </cfRule>
  </conditionalFormatting>
  <conditionalFormatting sqref="CD33:CF33">
    <cfRule type="cellIs" dxfId="4074" priority="195" operator="equal">
      <formula>0</formula>
    </cfRule>
  </conditionalFormatting>
  <conditionalFormatting sqref="CG33">
    <cfRule type="cellIs" dxfId="4073" priority="194" operator="equal">
      <formula>0</formula>
    </cfRule>
  </conditionalFormatting>
  <conditionalFormatting sqref="CC33:CD33">
    <cfRule type="cellIs" dxfId="4072" priority="193" operator="equal">
      <formula>0</formula>
    </cfRule>
  </conditionalFormatting>
  <conditionalFormatting sqref="CV32:CX32 CN32">
    <cfRule type="cellIs" dxfId="4071" priority="192" operator="equal">
      <formula>0</formula>
    </cfRule>
  </conditionalFormatting>
  <conditionalFormatting sqref="CR32:CT32">
    <cfRule type="cellIs" dxfId="4070" priority="191" operator="equal">
      <formula>0</formula>
    </cfRule>
  </conditionalFormatting>
  <conditionalFormatting sqref="CN32">
    <cfRule type="cellIs" dxfId="4069" priority="190" operator="equal">
      <formula>0</formula>
    </cfRule>
  </conditionalFormatting>
  <conditionalFormatting sqref="CO32:CQ32">
    <cfRule type="cellIs" dxfId="4068" priority="189" operator="equal">
      <formula>0</formula>
    </cfRule>
  </conditionalFormatting>
  <conditionalFormatting sqref="CV32:CX32">
    <cfRule type="cellIs" dxfId="4067" priority="188" operator="equal">
      <formula>0</formula>
    </cfRule>
  </conditionalFormatting>
  <conditionalFormatting sqref="CO32:CQ32">
    <cfRule type="cellIs" dxfId="4066" priority="187" operator="equal">
      <formula>0</formula>
    </cfRule>
  </conditionalFormatting>
  <conditionalFormatting sqref="CR32">
    <cfRule type="cellIs" dxfId="4065" priority="186" operator="equal">
      <formula>0</formula>
    </cfRule>
  </conditionalFormatting>
  <conditionalFormatting sqref="CN32:CO32">
    <cfRule type="cellIs" dxfId="4064" priority="185" operator="equal">
      <formula>0</formula>
    </cfRule>
  </conditionalFormatting>
  <conditionalFormatting sqref="CV33:CX33 CN33">
    <cfRule type="cellIs" dxfId="4063" priority="184" operator="equal">
      <formula>0</formula>
    </cfRule>
  </conditionalFormatting>
  <conditionalFormatting sqref="CR33:CT33">
    <cfRule type="cellIs" dxfId="4062" priority="183" operator="equal">
      <formula>0</formula>
    </cfRule>
  </conditionalFormatting>
  <conditionalFormatting sqref="CN33">
    <cfRule type="cellIs" dxfId="4061" priority="182" operator="equal">
      <formula>0</formula>
    </cfRule>
  </conditionalFormatting>
  <conditionalFormatting sqref="CO33:CQ33">
    <cfRule type="cellIs" dxfId="4060" priority="181" operator="equal">
      <formula>0</formula>
    </cfRule>
  </conditionalFormatting>
  <conditionalFormatting sqref="CV33:CX33">
    <cfRule type="cellIs" dxfId="4059" priority="180" operator="equal">
      <formula>0</formula>
    </cfRule>
  </conditionalFormatting>
  <conditionalFormatting sqref="CO33:CQ33">
    <cfRule type="cellIs" dxfId="4058" priority="179" operator="equal">
      <formula>0</formula>
    </cfRule>
  </conditionalFormatting>
  <conditionalFormatting sqref="CR33">
    <cfRule type="cellIs" dxfId="4057" priority="178" operator="equal">
      <formula>0</formula>
    </cfRule>
  </conditionalFormatting>
  <conditionalFormatting sqref="CN33:CO33">
    <cfRule type="cellIs" dxfId="4056" priority="177" operator="equal">
      <formula>0</formula>
    </cfRule>
  </conditionalFormatting>
  <conditionalFormatting sqref="DG32:DI32 CY32">
    <cfRule type="cellIs" dxfId="4055" priority="176" operator="equal">
      <formula>0</formula>
    </cfRule>
  </conditionalFormatting>
  <conditionalFormatting sqref="DC32:DE32">
    <cfRule type="cellIs" dxfId="4054" priority="175" operator="equal">
      <formula>0</formula>
    </cfRule>
  </conditionalFormatting>
  <conditionalFormatting sqref="CY32">
    <cfRule type="cellIs" dxfId="4053" priority="174" operator="equal">
      <formula>0</formula>
    </cfRule>
  </conditionalFormatting>
  <conditionalFormatting sqref="CZ32:DB32">
    <cfRule type="cellIs" dxfId="4052" priority="173" operator="equal">
      <formula>0</formula>
    </cfRule>
  </conditionalFormatting>
  <conditionalFormatting sqref="DG32:DI32">
    <cfRule type="cellIs" dxfId="4051" priority="172" operator="equal">
      <formula>0</formula>
    </cfRule>
  </conditionalFormatting>
  <conditionalFormatting sqref="CZ32:DB32">
    <cfRule type="cellIs" dxfId="4050" priority="171" operator="equal">
      <formula>0</formula>
    </cfRule>
  </conditionalFormatting>
  <conditionalFormatting sqref="DC32">
    <cfRule type="cellIs" dxfId="4049" priority="170" operator="equal">
      <formula>0</formula>
    </cfRule>
  </conditionalFormatting>
  <conditionalFormatting sqref="CY32:CZ32">
    <cfRule type="cellIs" dxfId="4048" priority="169" operator="equal">
      <formula>0</formula>
    </cfRule>
  </conditionalFormatting>
  <conditionalFormatting sqref="DG33:DI33 CY33">
    <cfRule type="cellIs" dxfId="4047" priority="168" operator="equal">
      <formula>0</formula>
    </cfRule>
  </conditionalFormatting>
  <conditionalFormatting sqref="DC33:DE33">
    <cfRule type="cellIs" dxfId="4046" priority="167" operator="equal">
      <formula>0</formula>
    </cfRule>
  </conditionalFormatting>
  <conditionalFormatting sqref="CY33">
    <cfRule type="cellIs" dxfId="4045" priority="166" operator="equal">
      <formula>0</formula>
    </cfRule>
  </conditionalFormatting>
  <conditionalFormatting sqref="CZ33:DB33">
    <cfRule type="cellIs" dxfId="4044" priority="165" operator="equal">
      <formula>0</formula>
    </cfRule>
  </conditionalFormatting>
  <conditionalFormatting sqref="DG33:DI33">
    <cfRule type="cellIs" dxfId="4043" priority="164" operator="equal">
      <formula>0</formula>
    </cfRule>
  </conditionalFormatting>
  <conditionalFormatting sqref="CZ33:DB33">
    <cfRule type="cellIs" dxfId="4042" priority="163" operator="equal">
      <formula>0</formula>
    </cfRule>
  </conditionalFormatting>
  <conditionalFormatting sqref="DC33">
    <cfRule type="cellIs" dxfId="4041" priority="162" operator="equal">
      <formula>0</formula>
    </cfRule>
  </conditionalFormatting>
  <conditionalFormatting sqref="CY33:CZ33">
    <cfRule type="cellIs" dxfId="4040" priority="161" operator="equal">
      <formula>0</formula>
    </cfRule>
  </conditionalFormatting>
  <conditionalFormatting sqref="DR32:DT32 DJ32">
    <cfRule type="cellIs" dxfId="4039" priority="160" operator="equal">
      <formula>0</formula>
    </cfRule>
  </conditionalFormatting>
  <conditionalFormatting sqref="DN32:DP32">
    <cfRule type="cellIs" dxfId="4038" priority="159" operator="equal">
      <formula>0</formula>
    </cfRule>
  </conditionalFormatting>
  <conditionalFormatting sqref="DJ32">
    <cfRule type="cellIs" dxfId="4037" priority="158" operator="equal">
      <formula>0</formula>
    </cfRule>
  </conditionalFormatting>
  <conditionalFormatting sqref="DK32:DM32">
    <cfRule type="cellIs" dxfId="4036" priority="157" operator="equal">
      <formula>0</formula>
    </cfRule>
  </conditionalFormatting>
  <conditionalFormatting sqref="DR32:DT32">
    <cfRule type="cellIs" dxfId="4035" priority="156" operator="equal">
      <formula>0</formula>
    </cfRule>
  </conditionalFormatting>
  <conditionalFormatting sqref="DK32:DM32">
    <cfRule type="cellIs" dxfId="4034" priority="155" operator="equal">
      <formula>0</formula>
    </cfRule>
  </conditionalFormatting>
  <conditionalFormatting sqref="DN32">
    <cfRule type="cellIs" dxfId="4033" priority="154" operator="equal">
      <formula>0</formula>
    </cfRule>
  </conditionalFormatting>
  <conditionalFormatting sqref="DJ32:DK32">
    <cfRule type="cellIs" dxfId="4032" priority="153" operator="equal">
      <formula>0</formula>
    </cfRule>
  </conditionalFormatting>
  <conditionalFormatting sqref="DR33:DT33 DJ33">
    <cfRule type="cellIs" dxfId="4031" priority="152" operator="equal">
      <formula>0</formula>
    </cfRule>
  </conditionalFormatting>
  <conditionalFormatting sqref="DN33:DP33">
    <cfRule type="cellIs" dxfId="4030" priority="151" operator="equal">
      <formula>0</formula>
    </cfRule>
  </conditionalFormatting>
  <conditionalFormatting sqref="DJ33">
    <cfRule type="cellIs" dxfId="4029" priority="150" operator="equal">
      <formula>0</formula>
    </cfRule>
  </conditionalFormatting>
  <conditionalFormatting sqref="DK33:DM33">
    <cfRule type="cellIs" dxfId="4028" priority="149" operator="equal">
      <formula>0</formula>
    </cfRule>
  </conditionalFormatting>
  <conditionalFormatting sqref="DR33:DT33">
    <cfRule type="cellIs" dxfId="4027" priority="148" operator="equal">
      <formula>0</formula>
    </cfRule>
  </conditionalFormatting>
  <conditionalFormatting sqref="DK33:DM33">
    <cfRule type="cellIs" dxfId="4026" priority="147" operator="equal">
      <formula>0</formula>
    </cfRule>
  </conditionalFormatting>
  <conditionalFormatting sqref="DN33">
    <cfRule type="cellIs" dxfId="4025" priority="146" operator="equal">
      <formula>0</formula>
    </cfRule>
  </conditionalFormatting>
  <conditionalFormatting sqref="DJ33:DK33">
    <cfRule type="cellIs" dxfId="4024" priority="145" operator="equal">
      <formula>0</formula>
    </cfRule>
  </conditionalFormatting>
  <conditionalFormatting sqref="EC32:EE32 DU32">
    <cfRule type="cellIs" dxfId="4023" priority="144" operator="equal">
      <formula>0</formula>
    </cfRule>
  </conditionalFormatting>
  <conditionalFormatting sqref="DY32:EA32">
    <cfRule type="cellIs" dxfId="4022" priority="143" operator="equal">
      <formula>0</formula>
    </cfRule>
  </conditionalFormatting>
  <conditionalFormatting sqref="DU32">
    <cfRule type="cellIs" dxfId="4021" priority="142" operator="equal">
      <formula>0</formula>
    </cfRule>
  </conditionalFormatting>
  <conditionalFormatting sqref="DV32:DX32">
    <cfRule type="cellIs" dxfId="4020" priority="141" operator="equal">
      <formula>0</formula>
    </cfRule>
  </conditionalFormatting>
  <conditionalFormatting sqref="EC32:EE32">
    <cfRule type="cellIs" dxfId="4019" priority="140" operator="equal">
      <formula>0</formula>
    </cfRule>
  </conditionalFormatting>
  <conditionalFormatting sqref="DV32:DX32">
    <cfRule type="cellIs" dxfId="4018" priority="139" operator="equal">
      <formula>0</formula>
    </cfRule>
  </conditionalFormatting>
  <conditionalFormatting sqref="DY32">
    <cfRule type="cellIs" dxfId="4017" priority="138" operator="equal">
      <formula>0</formula>
    </cfRule>
  </conditionalFormatting>
  <conditionalFormatting sqref="DU32:DV32">
    <cfRule type="cellIs" dxfId="4016" priority="137" operator="equal">
      <formula>0</formula>
    </cfRule>
  </conditionalFormatting>
  <conditionalFormatting sqref="EC33:EE33 DU33">
    <cfRule type="cellIs" dxfId="4015" priority="136" operator="equal">
      <formula>0</formula>
    </cfRule>
  </conditionalFormatting>
  <conditionalFormatting sqref="DY33:EA33">
    <cfRule type="cellIs" dxfId="4014" priority="135" operator="equal">
      <formula>0</formula>
    </cfRule>
  </conditionalFormatting>
  <conditionalFormatting sqref="DU33">
    <cfRule type="cellIs" dxfId="4013" priority="134" operator="equal">
      <formula>0</formula>
    </cfRule>
  </conditionalFormatting>
  <conditionalFormatting sqref="DV33:DX33">
    <cfRule type="cellIs" dxfId="4012" priority="133" operator="equal">
      <formula>0</formula>
    </cfRule>
  </conditionalFormatting>
  <conditionalFormatting sqref="EC33:EE33">
    <cfRule type="cellIs" dxfId="4011" priority="132" operator="equal">
      <formula>0</formula>
    </cfRule>
  </conditionalFormatting>
  <conditionalFormatting sqref="DV33:DX33">
    <cfRule type="cellIs" dxfId="4010" priority="131" operator="equal">
      <formula>0</formula>
    </cfRule>
  </conditionalFormatting>
  <conditionalFormatting sqref="DY33">
    <cfRule type="cellIs" dxfId="4009" priority="130" operator="equal">
      <formula>0</formula>
    </cfRule>
  </conditionalFormatting>
  <conditionalFormatting sqref="DU33:DV33">
    <cfRule type="cellIs" dxfId="4008" priority="129" operator="equal">
      <formula>0</formula>
    </cfRule>
  </conditionalFormatting>
  <conditionalFormatting sqref="EN32:EP32 EF32">
    <cfRule type="cellIs" dxfId="4007" priority="128" operator="equal">
      <formula>0</formula>
    </cfRule>
  </conditionalFormatting>
  <conditionalFormatting sqref="EJ32:EL32">
    <cfRule type="cellIs" dxfId="4006" priority="127" operator="equal">
      <formula>0</formula>
    </cfRule>
  </conditionalFormatting>
  <conditionalFormatting sqref="EF32">
    <cfRule type="cellIs" dxfId="4005" priority="126" operator="equal">
      <formula>0</formula>
    </cfRule>
  </conditionalFormatting>
  <conditionalFormatting sqref="EG32:EI32">
    <cfRule type="cellIs" dxfId="4004" priority="125" operator="equal">
      <formula>0</formula>
    </cfRule>
  </conditionalFormatting>
  <conditionalFormatting sqref="EN32:EP32">
    <cfRule type="cellIs" dxfId="4003" priority="124" operator="equal">
      <formula>0</formula>
    </cfRule>
  </conditionalFormatting>
  <conditionalFormatting sqref="EG32:EI32">
    <cfRule type="cellIs" dxfId="4002" priority="123" operator="equal">
      <formula>0</formula>
    </cfRule>
  </conditionalFormatting>
  <conditionalFormatting sqref="EJ32">
    <cfRule type="cellIs" dxfId="4001" priority="122" operator="equal">
      <formula>0</formula>
    </cfRule>
  </conditionalFormatting>
  <conditionalFormatting sqref="EF32:EG32">
    <cfRule type="cellIs" dxfId="4000" priority="121" operator="equal">
      <formula>0</formula>
    </cfRule>
  </conditionalFormatting>
  <conditionalFormatting sqref="EN33:EP33 EF33">
    <cfRule type="cellIs" dxfId="3999" priority="120" operator="equal">
      <formula>0</formula>
    </cfRule>
  </conditionalFormatting>
  <conditionalFormatting sqref="EJ33:EL33">
    <cfRule type="cellIs" dxfId="3998" priority="119" operator="equal">
      <formula>0</formula>
    </cfRule>
  </conditionalFormatting>
  <conditionalFormatting sqref="EF33">
    <cfRule type="cellIs" dxfId="3997" priority="118" operator="equal">
      <formula>0</formula>
    </cfRule>
  </conditionalFormatting>
  <conditionalFormatting sqref="EG33 EI33">
    <cfRule type="cellIs" dxfId="3996" priority="117" operator="equal">
      <formula>0</formula>
    </cfRule>
  </conditionalFormatting>
  <conditionalFormatting sqref="EN33:EP33">
    <cfRule type="cellIs" dxfId="3995" priority="116" operator="equal">
      <formula>0</formula>
    </cfRule>
  </conditionalFormatting>
  <conditionalFormatting sqref="EG33 EI33">
    <cfRule type="cellIs" dxfId="3994" priority="115" operator="equal">
      <formula>0</formula>
    </cfRule>
  </conditionalFormatting>
  <conditionalFormatting sqref="EJ33">
    <cfRule type="cellIs" dxfId="3993" priority="114" operator="equal">
      <formula>0</formula>
    </cfRule>
  </conditionalFormatting>
  <conditionalFormatting sqref="EF33:EG33">
    <cfRule type="cellIs" dxfId="3992" priority="113" operator="equal">
      <formula>0</formula>
    </cfRule>
  </conditionalFormatting>
  <conditionalFormatting sqref="CU38:CV39 CM38:CM39">
    <cfRule type="cellIs" dxfId="3991" priority="112" operator="equal">
      <formula>0</formula>
    </cfRule>
  </conditionalFormatting>
  <conditionalFormatting sqref="CQ38:CS39">
    <cfRule type="cellIs" dxfId="3990" priority="111" operator="equal">
      <formula>0</formula>
    </cfRule>
  </conditionalFormatting>
  <conditionalFormatting sqref="CM38:CM39">
    <cfRule type="cellIs" dxfId="3989" priority="110" operator="equal">
      <formula>0</formula>
    </cfRule>
  </conditionalFormatting>
  <conditionalFormatting sqref="CN38:CP39">
    <cfRule type="cellIs" dxfId="3988" priority="109" operator="equal">
      <formula>0</formula>
    </cfRule>
  </conditionalFormatting>
  <conditionalFormatting sqref="CU38:CV39">
    <cfRule type="cellIs" dxfId="3987" priority="108" operator="equal">
      <formula>0</formula>
    </cfRule>
  </conditionalFormatting>
  <conditionalFormatting sqref="CN38:CP39">
    <cfRule type="cellIs" dxfId="3986" priority="107" operator="equal">
      <formula>0</formula>
    </cfRule>
  </conditionalFormatting>
  <conditionalFormatting sqref="CQ38:CQ39">
    <cfRule type="cellIs" dxfId="3985" priority="106" operator="equal">
      <formula>0</formula>
    </cfRule>
  </conditionalFormatting>
  <conditionalFormatting sqref="CM38:CN39">
    <cfRule type="cellIs" dxfId="3984" priority="105" operator="equal">
      <formula>0</formula>
    </cfRule>
  </conditionalFormatting>
  <conditionalFormatting sqref="CU40:CV40 CM40">
    <cfRule type="cellIs" dxfId="3983" priority="104" operator="equal">
      <formula>0</formula>
    </cfRule>
  </conditionalFormatting>
  <conditionalFormatting sqref="CQ40:CS40">
    <cfRule type="cellIs" dxfId="3982" priority="103" operator="equal">
      <formula>0</formula>
    </cfRule>
  </conditionalFormatting>
  <conditionalFormatting sqref="CM40">
    <cfRule type="cellIs" dxfId="3981" priority="102" operator="equal">
      <formula>0</formula>
    </cfRule>
  </conditionalFormatting>
  <conditionalFormatting sqref="CN40:CP40">
    <cfRule type="cellIs" dxfId="3980" priority="101" operator="equal">
      <formula>0</formula>
    </cfRule>
  </conditionalFormatting>
  <conditionalFormatting sqref="CU40:CV40">
    <cfRule type="cellIs" dxfId="3979" priority="100" operator="equal">
      <formula>0</formula>
    </cfRule>
  </conditionalFormatting>
  <conditionalFormatting sqref="CN40:CP40">
    <cfRule type="cellIs" dxfId="3978" priority="99" operator="equal">
      <formula>0</formula>
    </cfRule>
  </conditionalFormatting>
  <conditionalFormatting sqref="CQ40">
    <cfRule type="cellIs" dxfId="3977" priority="98" operator="equal">
      <formula>0</formula>
    </cfRule>
  </conditionalFormatting>
  <conditionalFormatting sqref="CM40:CN40">
    <cfRule type="cellIs" dxfId="3976" priority="97" operator="equal">
      <formula>0</formula>
    </cfRule>
  </conditionalFormatting>
  <conditionalFormatting sqref="CU41:CV41 CM41">
    <cfRule type="cellIs" dxfId="3975" priority="96" operator="equal">
      <formula>0</formula>
    </cfRule>
  </conditionalFormatting>
  <conditionalFormatting sqref="CQ41:CS41">
    <cfRule type="cellIs" dxfId="3974" priority="95" operator="equal">
      <formula>0</formula>
    </cfRule>
  </conditionalFormatting>
  <conditionalFormatting sqref="CM41">
    <cfRule type="cellIs" dxfId="3973" priority="94" operator="equal">
      <formula>0</formula>
    </cfRule>
  </conditionalFormatting>
  <conditionalFormatting sqref="CN41:CP41">
    <cfRule type="cellIs" dxfId="3972" priority="93" operator="equal">
      <formula>0</formula>
    </cfRule>
  </conditionalFormatting>
  <conditionalFormatting sqref="CU41:CV41">
    <cfRule type="cellIs" dxfId="3971" priority="92" operator="equal">
      <formula>0</formula>
    </cfRule>
  </conditionalFormatting>
  <conditionalFormatting sqref="CN41:CP41">
    <cfRule type="cellIs" dxfId="3970" priority="91" operator="equal">
      <formula>0</formula>
    </cfRule>
  </conditionalFormatting>
  <conditionalFormatting sqref="CQ41">
    <cfRule type="cellIs" dxfId="3969" priority="90" operator="equal">
      <formula>0</formula>
    </cfRule>
  </conditionalFormatting>
  <conditionalFormatting sqref="CM41:CN41">
    <cfRule type="cellIs" dxfId="3968" priority="89" operator="equal">
      <formula>0</formula>
    </cfRule>
  </conditionalFormatting>
  <conditionalFormatting sqref="CX38:CZ39">
    <cfRule type="cellIs" dxfId="3967" priority="69" operator="equal">
      <formula>0</formula>
    </cfRule>
  </conditionalFormatting>
  <conditionalFormatting sqref="CW34:CW35">
    <cfRule type="cellIs" dxfId="3966" priority="88" operator="equal">
      <formula>0</formula>
    </cfRule>
  </conditionalFormatting>
  <conditionalFormatting sqref="CW34:CW35">
    <cfRule type="cellIs" dxfId="3965" priority="87" operator="equal">
      <formula>0</formula>
    </cfRule>
  </conditionalFormatting>
  <conditionalFormatting sqref="CX38:CX39">
    <cfRule type="cellIs" dxfId="3964" priority="66" operator="equal">
      <formula>0</formula>
    </cfRule>
  </conditionalFormatting>
  <conditionalFormatting sqref="CX40:CZ40">
    <cfRule type="cellIs" dxfId="3963" priority="65" operator="equal">
      <formula>0</formula>
    </cfRule>
  </conditionalFormatting>
  <conditionalFormatting sqref="CW36">
    <cfRule type="cellIs" dxfId="3962" priority="86" operator="equal">
      <formula>0</formula>
    </cfRule>
  </conditionalFormatting>
  <conditionalFormatting sqref="CW36">
    <cfRule type="cellIs" dxfId="3961" priority="85" operator="equal">
      <formula>0</formula>
    </cfRule>
  </conditionalFormatting>
  <conditionalFormatting sqref="CX40">
    <cfRule type="cellIs" dxfId="3960" priority="62" operator="equal">
      <formula>0</formula>
    </cfRule>
  </conditionalFormatting>
  <conditionalFormatting sqref="CX41:CZ41">
    <cfRule type="cellIs" dxfId="3959" priority="61" operator="equal">
      <formula>0</formula>
    </cfRule>
  </conditionalFormatting>
  <conditionalFormatting sqref="CY34:DA35">
    <cfRule type="cellIs" dxfId="3958" priority="84" operator="equal">
      <formula>0</formula>
    </cfRule>
  </conditionalFormatting>
  <conditionalFormatting sqref="DY42">
    <cfRule type="cellIs" dxfId="3957" priority="43" operator="equal">
      <formula>0</formula>
    </cfRule>
  </conditionalFormatting>
  <conditionalFormatting sqref="DY42">
    <cfRule type="cellIs" dxfId="3956" priority="42" operator="equal">
      <formula>0</formula>
    </cfRule>
  </conditionalFormatting>
  <conditionalFormatting sqref="DF42:DG42">
    <cfRule type="cellIs" dxfId="3955" priority="41" operator="equal">
      <formula>0</formula>
    </cfRule>
  </conditionalFormatting>
  <conditionalFormatting sqref="DA42:DB42">
    <cfRule type="cellIs" dxfId="3954" priority="40" operator="equal">
      <formula>0</formula>
    </cfRule>
  </conditionalFormatting>
  <conditionalFormatting sqref="DC42:DE42">
    <cfRule type="cellIs" dxfId="3953" priority="39" operator="equal">
      <formula>0</formula>
    </cfRule>
  </conditionalFormatting>
  <conditionalFormatting sqref="CX36">
    <cfRule type="cellIs" dxfId="3952" priority="78" operator="equal">
      <formula>0</formula>
    </cfRule>
  </conditionalFormatting>
  <conditionalFormatting sqref="CY36">
    <cfRule type="cellIs" dxfId="3951" priority="77" operator="equal">
      <formula>0</formula>
    </cfRule>
  </conditionalFormatting>
  <conditionalFormatting sqref="CW41">
    <cfRule type="cellIs" dxfId="3950" priority="60" operator="equal">
      <formula>0</formula>
    </cfRule>
  </conditionalFormatting>
  <conditionalFormatting sqref="EH39">
    <cfRule type="cellIs" dxfId="3949" priority="17" operator="equal">
      <formula>0</formula>
    </cfRule>
  </conditionalFormatting>
  <conditionalFormatting sqref="EH34">
    <cfRule type="cellIs" dxfId="3948" priority="24" operator="equal">
      <formula>0</formula>
    </cfRule>
  </conditionalFormatting>
  <conditionalFormatting sqref="EH35:EH36">
    <cfRule type="cellIs" dxfId="3947" priority="23" operator="equal">
      <formula>0</formula>
    </cfRule>
  </conditionalFormatting>
  <conditionalFormatting sqref="EH33">
    <cfRule type="cellIs" dxfId="3946" priority="26" operator="equal">
      <formula>0</formula>
    </cfRule>
  </conditionalFormatting>
  <conditionalFormatting sqref="EH37">
    <cfRule type="cellIs" dxfId="3945" priority="20" operator="equal">
      <formula>0</formula>
    </cfRule>
  </conditionalFormatting>
  <conditionalFormatting sqref="EH38">
    <cfRule type="cellIs" dxfId="3944" priority="19" operator="equal">
      <formula>0</formula>
    </cfRule>
  </conditionalFormatting>
  <conditionalFormatting sqref="CY37:DA37 DA38">
    <cfRule type="cellIs" dxfId="3943" priority="74" operator="equal">
      <formula>0</formula>
    </cfRule>
  </conditionalFormatting>
  <conditionalFormatting sqref="CX37">
    <cfRule type="cellIs" dxfId="3942" priority="73" operator="equal">
      <formula>0</formula>
    </cfRule>
  </conditionalFormatting>
  <conditionalFormatting sqref="CX37">
    <cfRule type="cellIs" dxfId="3941" priority="72" operator="equal">
      <formula>0</formula>
    </cfRule>
  </conditionalFormatting>
  <conditionalFormatting sqref="CY37">
    <cfRule type="cellIs" dxfId="3940" priority="71" operator="equal">
      <formula>0</formula>
    </cfRule>
  </conditionalFormatting>
  <conditionalFormatting sqref="DA39">
    <cfRule type="cellIs" dxfId="3939" priority="70" operator="equal">
      <formula>0</formula>
    </cfRule>
  </conditionalFormatting>
  <conditionalFormatting sqref="CW40">
    <cfRule type="cellIs" dxfId="3938" priority="64" operator="equal">
      <formula>0</formula>
    </cfRule>
  </conditionalFormatting>
  <conditionalFormatting sqref="CW40">
    <cfRule type="cellIs" dxfId="3937" priority="63" operator="equal">
      <formula>0</formula>
    </cfRule>
  </conditionalFormatting>
  <conditionalFormatting sqref="EH38">
    <cfRule type="cellIs" dxfId="3936" priority="18" operator="equal">
      <formula>0</formula>
    </cfRule>
  </conditionalFormatting>
  <conditionalFormatting sqref="CW38:CW39">
    <cfRule type="cellIs" dxfId="3935" priority="68" operator="equal">
      <formula>0</formula>
    </cfRule>
  </conditionalFormatting>
  <conditionalFormatting sqref="CW38:CW39">
    <cfRule type="cellIs" dxfId="3934" priority="67" operator="equal">
      <formula>0</formula>
    </cfRule>
  </conditionalFormatting>
  <conditionalFormatting sqref="EH35:EH36">
    <cfRule type="cellIs" dxfId="3933" priority="22" operator="equal">
      <formula>0</formula>
    </cfRule>
  </conditionalFormatting>
  <conditionalFormatting sqref="EH37">
    <cfRule type="cellIs" dxfId="3932" priority="21" operator="equal">
      <formula>0</formula>
    </cfRule>
  </conditionalFormatting>
  <conditionalFormatting sqref="CR42:CS43">
    <cfRule type="cellIs" dxfId="3931" priority="57" operator="equal">
      <formula>0</formula>
    </cfRule>
  </conditionalFormatting>
  <conditionalFormatting sqref="CM43">
    <cfRule type="cellIs" dxfId="3930" priority="56" operator="equal">
      <formula>0</formula>
    </cfRule>
  </conditionalFormatting>
  <conditionalFormatting sqref="CO42:CQ43">
    <cfRule type="cellIs" dxfId="3929" priority="55" operator="equal">
      <formula>0</formula>
    </cfRule>
  </conditionalFormatting>
  <conditionalFormatting sqref="CT42">
    <cfRule type="cellIs" dxfId="3928" priority="54" operator="equal">
      <formula>0</formula>
    </cfRule>
  </conditionalFormatting>
  <conditionalFormatting sqref="CT42">
    <cfRule type="cellIs" dxfId="3927" priority="53" operator="equal">
      <formula>0</formula>
    </cfRule>
  </conditionalFormatting>
  <conditionalFormatting sqref="DI43:DJ43">
    <cfRule type="cellIs" dxfId="3926" priority="52" operator="equal">
      <formula>0</formula>
    </cfRule>
  </conditionalFormatting>
  <conditionalFormatting sqref="DD43:DE43">
    <cfRule type="cellIs" dxfId="3925" priority="51" operator="equal">
      <formula>0</formula>
    </cfRule>
  </conditionalFormatting>
  <conditionalFormatting sqref="DF43:DH43">
    <cfRule type="cellIs" dxfId="3924" priority="50" operator="equal">
      <formula>0</formula>
    </cfRule>
  </conditionalFormatting>
  <conditionalFormatting sqref="DY40">
    <cfRule type="cellIs" dxfId="3923" priority="29" operator="equal">
      <formula>0</formula>
    </cfRule>
  </conditionalFormatting>
  <conditionalFormatting sqref="DY40">
    <cfRule type="cellIs" dxfId="3922" priority="28" operator="equal">
      <formula>0</formula>
    </cfRule>
  </conditionalFormatting>
  <conditionalFormatting sqref="DO43">
    <cfRule type="cellIs" dxfId="3921" priority="49" operator="equal">
      <formula>0</formula>
    </cfRule>
  </conditionalFormatting>
  <conditionalFormatting sqref="DP43">
    <cfRule type="cellIs" dxfId="3920" priority="48" operator="equal">
      <formula>0</formula>
    </cfRule>
  </conditionalFormatting>
  <conditionalFormatting sqref="DQ43">
    <cfRule type="cellIs" dxfId="3919" priority="47" operator="equal">
      <formula>0</formula>
    </cfRule>
  </conditionalFormatting>
  <conditionalFormatting sqref="DW42:DX43">
    <cfRule type="cellIs" dxfId="3918" priority="46" operator="equal">
      <formula>0</formula>
    </cfRule>
  </conditionalFormatting>
  <conditionalFormatting sqref="DR42:DS43">
    <cfRule type="cellIs" dxfId="3917" priority="45" operator="equal">
      <formula>0</formula>
    </cfRule>
  </conditionalFormatting>
  <conditionalFormatting sqref="DT42:DV43">
    <cfRule type="cellIs" dxfId="3916" priority="44" operator="equal">
      <formula>0</formula>
    </cfRule>
  </conditionalFormatting>
  <conditionalFormatting sqref="DA40:DB41">
    <cfRule type="cellIs" dxfId="3915" priority="37" operator="equal">
      <formula>0</formula>
    </cfRule>
  </conditionalFormatting>
  <conditionalFormatting sqref="DH40">
    <cfRule type="cellIs" dxfId="3914" priority="35" operator="equal">
      <formula>0</formula>
    </cfRule>
  </conditionalFormatting>
  <conditionalFormatting sqref="DW40:DX41">
    <cfRule type="cellIs" dxfId="3913" priority="32" operator="equal">
      <formula>0</formula>
    </cfRule>
  </conditionalFormatting>
  <conditionalFormatting sqref="DR40:DS41">
    <cfRule type="cellIs" dxfId="3912" priority="31" operator="equal">
      <formula>0</formula>
    </cfRule>
  </conditionalFormatting>
  <conditionalFormatting sqref="DT40:DV41">
    <cfRule type="cellIs" dxfId="3911" priority="30" operator="equal">
      <formula>0</formula>
    </cfRule>
  </conditionalFormatting>
  <conditionalFormatting sqref="EH33">
    <cfRule type="cellIs" dxfId="3910" priority="27" operator="equal">
      <formula>0</formula>
    </cfRule>
  </conditionalFormatting>
  <conditionalFormatting sqref="EH34">
    <cfRule type="cellIs" dxfId="3909" priority="25" operator="equal">
      <formula>0</formula>
    </cfRule>
  </conditionalFormatting>
  <conditionalFormatting sqref="CN42">
    <cfRule type="cellIs" dxfId="3908" priority="15" operator="equal">
      <formula>0</formula>
    </cfRule>
  </conditionalFormatting>
  <conditionalFormatting sqref="EI39">
    <cfRule type="cellIs" dxfId="3907" priority="14" operator="equal">
      <formula>0</formula>
    </cfRule>
  </conditionalFormatting>
  <conditionalFormatting sqref="EP39">
    <cfRule type="cellIs" dxfId="3906" priority="13" operator="equal">
      <formula>0</formula>
    </cfRule>
  </conditionalFormatting>
  <conditionalFormatting sqref="EJ39:EL39">
    <cfRule type="cellIs" dxfId="3905" priority="12" operator="equal">
      <formula>0</formula>
    </cfRule>
  </conditionalFormatting>
  <conditionalFormatting sqref="EM39:EO39">
    <cfRule type="cellIs" dxfId="3904" priority="11" operator="equal">
      <formula>0</formula>
    </cfRule>
  </conditionalFormatting>
  <conditionalFormatting sqref="EI39:EJ39">
    <cfRule type="cellIs" dxfId="3903" priority="10" operator="equal">
      <formula>0</formula>
    </cfRule>
  </conditionalFormatting>
  <conditionalFormatting sqref="EI40">
    <cfRule type="cellIs" dxfId="3902" priority="9" operator="equal">
      <formula>0</formula>
    </cfRule>
  </conditionalFormatting>
  <conditionalFormatting sqref="EP40:EP43">
    <cfRule type="cellIs" dxfId="3901" priority="8" operator="equal">
      <formula>0</formula>
    </cfRule>
  </conditionalFormatting>
  <conditionalFormatting sqref="EJ40:EL40 EJ43:EL43">
    <cfRule type="cellIs" dxfId="3900" priority="7" operator="equal">
      <formula>0</formula>
    </cfRule>
  </conditionalFormatting>
  <conditionalFormatting sqref="EM40:EO43">
    <cfRule type="cellIs" dxfId="3899" priority="6" operator="equal">
      <formula>0</formula>
    </cfRule>
  </conditionalFormatting>
  <conditionalFormatting sqref="EI40:EJ40 EI43:EJ43">
    <cfRule type="cellIs" dxfId="3898" priority="5" operator="equal">
      <formula>0</formula>
    </cfRule>
  </conditionalFormatting>
  <conditionalFormatting sqref="CB20:CB21">
    <cfRule type="cellIs" dxfId="3897" priority="4" operator="equal">
      <formula>0</formula>
    </cfRule>
  </conditionalFormatting>
  <conditionalFormatting sqref="DA53:DA55">
    <cfRule type="cellIs" dxfId="3896" priority="3" operator="equal">
      <formula>0</formula>
    </cfRule>
  </conditionalFormatting>
  <conditionalFormatting sqref="CW53:CW55">
    <cfRule type="cellIs" dxfId="3895" priority="2" operator="equal">
      <formula>0</formula>
    </cfRule>
  </conditionalFormatting>
  <conditionalFormatting sqref="CX53:CZ55">
    <cfRule type="cellIs" dxfId="3894"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DB36" sqref="DB34:DQ37"/>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272</v>
      </c>
      <c r="E11" s="483"/>
      <c r="F11" s="483"/>
      <c r="G11" s="483"/>
      <c r="H11" s="483"/>
      <c r="I11" s="483"/>
      <c r="J11" s="483"/>
      <c r="K11" s="483"/>
      <c r="L11" s="483"/>
      <c r="M11" s="483"/>
      <c r="N11" s="481" t="str">
        <f>VLOOKUP(D11,調査票①!A1:HN31,2,FALSE)</f>
        <v>静岡県</v>
      </c>
      <c r="O11" s="481"/>
      <c r="P11" s="481"/>
      <c r="Q11" s="481"/>
      <c r="R11" s="481"/>
      <c r="S11" s="481"/>
      <c r="T11" s="481"/>
      <c r="U11" s="481"/>
      <c r="V11" s="481"/>
      <c r="W11" s="481"/>
      <c r="X11" s="481"/>
      <c r="Y11" s="481"/>
      <c r="Z11" s="481"/>
      <c r="AA11" s="481" t="str">
        <f>VLOOKUP(D11,調査票①!A1:HN31,3,FALSE)</f>
        <v>浜松市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設置済み</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793" t="str">
        <f>VLOOKUP($D$11,調査票①!$A$1:$HN$31,195,FALSE)</f>
        <v>委託予定無し</v>
      </c>
      <c r="EH19" s="576"/>
      <c r="EI19" s="576"/>
      <c r="EJ19" s="576"/>
      <c r="EK19" s="576"/>
      <c r="EL19" s="577"/>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578"/>
      <c r="EH20" s="579"/>
      <c r="EI20" s="579"/>
      <c r="EJ20" s="579"/>
      <c r="EK20" s="579"/>
      <c r="EL20" s="580"/>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869" t="str">
        <f>VLOOKUP($D$11,調査票①!$A$1:$HN$31,196,FALSE)</f>
        <v>○</v>
      </c>
      <c r="CN25" s="869"/>
      <c r="CO25" s="869"/>
      <c r="CP25" s="869"/>
      <c r="CQ25" s="869"/>
      <c r="CR25" s="869"/>
      <c r="CS25" s="869"/>
      <c r="CT25" s="869"/>
      <c r="CU25" s="86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869"/>
      <c r="CN26" s="869"/>
      <c r="CO26" s="869"/>
      <c r="CP26" s="869"/>
      <c r="CQ26" s="869"/>
      <c r="CR26" s="869"/>
      <c r="CS26" s="869"/>
      <c r="CT26" s="869"/>
      <c r="CU26" s="86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869"/>
      <c r="CN27" s="869"/>
      <c r="CO27" s="869"/>
      <c r="CP27" s="869"/>
      <c r="CQ27" s="869"/>
      <c r="CR27" s="869"/>
      <c r="CS27" s="869"/>
      <c r="CT27" s="869"/>
      <c r="CU27" s="86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委託予定無し</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870" t="str">
        <f>VLOOKUP($D$11,調査票①!$A$1:$HN$31,200,FALSE)</f>
        <v>○</v>
      </c>
      <c r="DC38" s="870"/>
      <c r="DD38" s="870"/>
      <c r="DE38" s="870"/>
      <c r="DF38" s="870" t="str">
        <f>VLOOKUP($D$11,調査票①!$A$1:$HN$31,201,FALSE)</f>
        <v>○</v>
      </c>
      <c r="DG38" s="870"/>
      <c r="DH38" s="870"/>
      <c r="DI38" s="870"/>
      <c r="DJ38" s="870" t="str">
        <f>VLOOKUP($D$11,調査票①!$A$1:$HN$31,202,FALSE)</f>
        <v>○</v>
      </c>
      <c r="DK38" s="870"/>
      <c r="DL38" s="870"/>
      <c r="DM38" s="870"/>
      <c r="DN38" s="870" t="str">
        <f>VLOOKUP($D$11,調査票①!$A$1:$HN$31,203,FALSE)</f>
        <v>　</v>
      </c>
      <c r="DO38" s="870"/>
      <c r="DP38" s="870"/>
      <c r="DQ38" s="870"/>
      <c r="DR38" s="560" t="str">
        <f>VLOOKUP($D$11,調査票①!$A$1:$HN$31,205,FALSE)</f>
        <v>○</v>
      </c>
      <c r="DS38" s="560"/>
      <c r="DT38" s="560"/>
      <c r="DU38" s="561"/>
      <c r="DV38" s="557" t="str">
        <f>VLOOKUP($D$11,調査票①!$A$1:$HN$31,206,FALSE)</f>
        <v>○</v>
      </c>
      <c r="DW38" s="560"/>
      <c r="DX38" s="560"/>
      <c r="DY38" s="561"/>
      <c r="DZ38" s="557" t="str">
        <f>VLOOKUP($D$11,調査票①!$A$1:$HN$31,207,FALSE)</f>
        <v>○</v>
      </c>
      <c r="EA38" s="560"/>
      <c r="EB38" s="560"/>
      <c r="EC38" s="561"/>
      <c r="ED38" s="557" t="str">
        <f>VLOOKUP($D$11,調査票①!$A$1:$HN$31,208,FALSE)</f>
        <v>○</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　</v>
      </c>
      <c r="O39" s="491"/>
      <c r="P39" s="491"/>
      <c r="Q39" s="491"/>
      <c r="R39" s="492" t="str">
        <f>VLOOKUP($D$11,調査票①!$A$1:$HN$31,33,FALSE)</f>
        <v>　</v>
      </c>
      <c r="S39" s="492"/>
      <c r="T39" s="492"/>
      <c r="U39" s="492"/>
      <c r="V39" s="492"/>
      <c r="W39" s="492"/>
      <c r="X39" s="492"/>
      <c r="Y39" s="492"/>
      <c r="Z39" s="492"/>
      <c r="AA39" s="492"/>
      <c r="AB39" s="492"/>
      <c r="AC39" s="492"/>
      <c r="AD39" s="492"/>
      <c r="AE39" s="492"/>
      <c r="AF39" s="492"/>
      <c r="AG39" s="492"/>
      <c r="AH39" s="492"/>
      <c r="AI39" s="492"/>
      <c r="AJ39" s="492"/>
      <c r="AK39" s="492"/>
      <c r="AL39" s="492"/>
      <c r="AM39" s="492"/>
      <c r="AN39" s="492"/>
      <c r="AO39" s="492"/>
      <c r="AP39" s="492"/>
      <c r="AQ39" s="492"/>
      <c r="AR39" s="492"/>
      <c r="AS39" s="492"/>
      <c r="AT39" s="492"/>
      <c r="AU39" s="492"/>
      <c r="AV39" s="492"/>
      <c r="AW39" s="492"/>
      <c r="AX39" s="492"/>
      <c r="AY39" s="492"/>
      <c r="AZ39" s="492"/>
      <c r="BA39" s="492"/>
      <c r="BB39" s="492"/>
      <c r="BC39" s="492"/>
      <c r="BD39" s="492"/>
      <c r="BE39" s="492"/>
      <c r="BF39" s="492"/>
      <c r="BG39" s="492"/>
      <c r="BH39" s="492"/>
      <c r="BI39" s="492"/>
      <c r="BJ39" s="492"/>
      <c r="BK39" s="492"/>
      <c r="BL39" s="492"/>
      <c r="BM39" s="492"/>
      <c r="BN39" s="492"/>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870"/>
      <c r="DC39" s="870"/>
      <c r="DD39" s="870"/>
      <c r="DE39" s="870"/>
      <c r="DF39" s="870"/>
      <c r="DG39" s="870"/>
      <c r="DH39" s="870"/>
      <c r="DI39" s="870"/>
      <c r="DJ39" s="870"/>
      <c r="DK39" s="870"/>
      <c r="DL39" s="870"/>
      <c r="DM39" s="870"/>
      <c r="DN39" s="870"/>
      <c r="DO39" s="870"/>
      <c r="DP39" s="870"/>
      <c r="DQ39" s="870"/>
      <c r="DR39" s="563"/>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15</v>
      </c>
      <c r="M63" s="659"/>
      <c r="N63" s="659"/>
      <c r="O63" s="659">
        <f>VLOOKUP($D$11,調査票①!$A$1:$HN$31,56,FALSE)</f>
        <v>13</v>
      </c>
      <c r="P63" s="659"/>
      <c r="Q63" s="659"/>
      <c r="R63" s="660">
        <f>VLOOKUP($D$11,調査票①!$A$1:$HN$31,57,FALSE)</f>
        <v>0.8666666666666667</v>
      </c>
      <c r="S63" s="660"/>
      <c r="T63" s="660"/>
      <c r="U63" s="693" t="str">
        <f>VLOOKUP($D$11,調査票①!$A$1:$HN$31,58,FALSE)</f>
        <v>非導入となっている施設は、導入によって財政的効果が見込められる施設ではないため。</v>
      </c>
      <c r="V63" s="694"/>
      <c r="W63" s="694"/>
      <c r="X63" s="694"/>
      <c r="Y63" s="694"/>
      <c r="Z63" s="694"/>
      <c r="AA63" s="694"/>
      <c r="AB63" s="694"/>
      <c r="AC63" s="694"/>
      <c r="AD63" s="694"/>
      <c r="AE63" s="694"/>
      <c r="AF63" s="694"/>
      <c r="AG63" s="694"/>
      <c r="AH63" s="694"/>
      <c r="AI63" s="695"/>
      <c r="AJ63" s="667">
        <f>VLOOKUP($D$11,調査票①!$A$1:$HN$31,59,FALSE)</f>
        <v>0</v>
      </c>
      <c r="AK63" s="667"/>
      <c r="AL63" s="667"/>
      <c r="AM63" s="693" t="str">
        <f>VLOOKUP($D$11,調査票①!$A$1:$HN$31,60,FALSE)</f>
        <v>　</v>
      </c>
      <c r="AN63" s="836"/>
      <c r="AO63" s="836"/>
      <c r="AP63" s="836"/>
      <c r="AQ63" s="836"/>
      <c r="AR63" s="836"/>
      <c r="AS63" s="836"/>
      <c r="AT63" s="836"/>
      <c r="AU63" s="836"/>
      <c r="AV63" s="836"/>
      <c r="AW63" s="836"/>
      <c r="AX63" s="836"/>
      <c r="AY63" s="836"/>
      <c r="AZ63" s="836"/>
      <c r="BA63" s="836"/>
      <c r="BB63" s="836"/>
      <c r="BC63" s="836"/>
      <c r="BD63" s="836"/>
      <c r="BE63" s="836"/>
      <c r="BF63" s="836"/>
      <c r="BG63" s="836"/>
      <c r="BH63" s="836"/>
      <c r="BI63" s="836"/>
      <c r="BJ63" s="836"/>
      <c r="BK63" s="836"/>
      <c r="BL63" s="836"/>
      <c r="BM63" s="836"/>
      <c r="BN63" s="83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696"/>
      <c r="V64" s="697"/>
      <c r="W64" s="697"/>
      <c r="X64" s="697"/>
      <c r="Y64" s="697"/>
      <c r="Z64" s="697"/>
      <c r="AA64" s="697"/>
      <c r="AB64" s="697"/>
      <c r="AC64" s="697"/>
      <c r="AD64" s="697"/>
      <c r="AE64" s="697"/>
      <c r="AF64" s="697"/>
      <c r="AG64" s="697"/>
      <c r="AH64" s="697"/>
      <c r="AI64" s="698"/>
      <c r="AJ64" s="667"/>
      <c r="AK64" s="667"/>
      <c r="AL64" s="667"/>
      <c r="AM64" s="838"/>
      <c r="AN64" s="839"/>
      <c r="AO64" s="839"/>
      <c r="AP64" s="839"/>
      <c r="AQ64" s="839"/>
      <c r="AR64" s="839"/>
      <c r="AS64" s="839"/>
      <c r="AT64" s="839"/>
      <c r="AU64" s="839"/>
      <c r="AV64" s="839"/>
      <c r="AW64" s="839"/>
      <c r="AX64" s="839"/>
      <c r="AY64" s="839"/>
      <c r="AZ64" s="839"/>
      <c r="BA64" s="839"/>
      <c r="BB64" s="839"/>
      <c r="BC64" s="839"/>
      <c r="BD64" s="839"/>
      <c r="BE64" s="839"/>
      <c r="BF64" s="839"/>
      <c r="BG64" s="839"/>
      <c r="BH64" s="839"/>
      <c r="BI64" s="839"/>
      <c r="BJ64" s="839"/>
      <c r="BK64" s="839"/>
      <c r="BL64" s="839"/>
      <c r="BM64" s="839"/>
      <c r="BN64" s="84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37</v>
      </c>
      <c r="M65" s="659"/>
      <c r="N65" s="659"/>
      <c r="O65" s="659">
        <f>VLOOKUP($D$11,調査票①!$A$1:$HN$31,62,FALSE)</f>
        <v>24</v>
      </c>
      <c r="P65" s="659"/>
      <c r="Q65" s="659"/>
      <c r="R65" s="660">
        <f>VLOOKUP($D$11,調査票①!$A$1:$HN$31,63,FALSE)</f>
        <v>0.64864864864864868</v>
      </c>
      <c r="S65" s="660"/>
      <c r="T65" s="660"/>
      <c r="U65" s="693" t="str">
        <f>VLOOKUP($D$11,調査票①!$A$1:$HN$31,64,FALSE)</f>
        <v>非導入となっている施設は、導入によって財政的効果が見込められる施設ではないため。</v>
      </c>
      <c r="V65" s="694"/>
      <c r="W65" s="694"/>
      <c r="X65" s="694"/>
      <c r="Y65" s="694"/>
      <c r="Z65" s="694"/>
      <c r="AA65" s="694"/>
      <c r="AB65" s="694"/>
      <c r="AC65" s="694"/>
      <c r="AD65" s="694"/>
      <c r="AE65" s="694"/>
      <c r="AF65" s="694"/>
      <c r="AG65" s="694"/>
      <c r="AH65" s="694"/>
      <c r="AI65" s="695"/>
      <c r="AJ65" s="667">
        <f>VLOOKUP($D$11,調査票①!$A$1:$HN$31,65,FALSE)</f>
        <v>0</v>
      </c>
      <c r="AK65" s="667"/>
      <c r="AL65" s="667"/>
      <c r="AM65" s="693" t="str">
        <f>VLOOKUP($D$11,調査票①!$A$1:$HN$31,66,FALSE)</f>
        <v>　</v>
      </c>
      <c r="AN65" s="836"/>
      <c r="AO65" s="836"/>
      <c r="AP65" s="836"/>
      <c r="AQ65" s="836"/>
      <c r="AR65" s="836"/>
      <c r="AS65" s="836"/>
      <c r="AT65" s="836"/>
      <c r="AU65" s="836"/>
      <c r="AV65" s="836"/>
      <c r="AW65" s="836"/>
      <c r="AX65" s="836"/>
      <c r="AY65" s="836"/>
      <c r="AZ65" s="836"/>
      <c r="BA65" s="836"/>
      <c r="BB65" s="836"/>
      <c r="BC65" s="836"/>
      <c r="BD65" s="836"/>
      <c r="BE65" s="836"/>
      <c r="BF65" s="836"/>
      <c r="BG65" s="836"/>
      <c r="BH65" s="836"/>
      <c r="BI65" s="836"/>
      <c r="BJ65" s="836"/>
      <c r="BK65" s="836"/>
      <c r="BL65" s="836"/>
      <c r="BM65" s="836"/>
      <c r="BN65" s="83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838"/>
      <c r="AN66" s="839"/>
      <c r="AO66" s="839"/>
      <c r="AP66" s="839"/>
      <c r="AQ66" s="839"/>
      <c r="AR66" s="839"/>
      <c r="AS66" s="839"/>
      <c r="AT66" s="839"/>
      <c r="AU66" s="839"/>
      <c r="AV66" s="839"/>
      <c r="AW66" s="839"/>
      <c r="AX66" s="839"/>
      <c r="AY66" s="839"/>
      <c r="AZ66" s="839"/>
      <c r="BA66" s="839"/>
      <c r="BB66" s="839"/>
      <c r="BC66" s="839"/>
      <c r="BD66" s="839"/>
      <c r="BE66" s="839"/>
      <c r="BF66" s="839"/>
      <c r="BG66" s="839"/>
      <c r="BH66" s="839"/>
      <c r="BI66" s="839"/>
      <c r="BJ66" s="839"/>
      <c r="BK66" s="839"/>
      <c r="BL66" s="839"/>
      <c r="BM66" s="839"/>
      <c r="BN66" s="84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8</v>
      </c>
      <c r="M67" s="659"/>
      <c r="N67" s="659"/>
      <c r="O67" s="659">
        <f>VLOOKUP($D$11,調査票①!$A$1:$HN$31,68,FALSE)</f>
        <v>5</v>
      </c>
      <c r="P67" s="659"/>
      <c r="Q67" s="659"/>
      <c r="R67" s="660">
        <f>VLOOKUP($D$11,調査票①!$A$1:$HN$31,69,FALSE)</f>
        <v>0.625</v>
      </c>
      <c r="S67" s="660"/>
      <c r="T67" s="660"/>
      <c r="U67" s="693" t="str">
        <f>VLOOKUP($D$11,調査票①!$A$1:$HN$31,70,FALSE)</f>
        <v>非導入となっている施設は、導入によって財政的効果が見込められる施設ではないため。</v>
      </c>
      <c r="V67" s="694"/>
      <c r="W67" s="694"/>
      <c r="X67" s="694"/>
      <c r="Y67" s="694"/>
      <c r="Z67" s="694"/>
      <c r="AA67" s="694"/>
      <c r="AB67" s="694"/>
      <c r="AC67" s="694"/>
      <c r="AD67" s="694"/>
      <c r="AE67" s="694"/>
      <c r="AF67" s="694"/>
      <c r="AG67" s="694"/>
      <c r="AH67" s="694"/>
      <c r="AI67" s="695"/>
      <c r="AJ67" s="667">
        <f>VLOOKUP($D$11,調査票①!$A$1:$HN$31,71,FALSE)</f>
        <v>0</v>
      </c>
      <c r="AK67" s="667"/>
      <c r="AL67" s="667"/>
      <c r="AM67" s="693" t="str">
        <f>VLOOKUP($D$11,調査票①!$A$1:$HN$31,72,FALSE)</f>
        <v>　</v>
      </c>
      <c r="AN67" s="836"/>
      <c r="AO67" s="836"/>
      <c r="AP67" s="836"/>
      <c r="AQ67" s="836"/>
      <c r="AR67" s="836"/>
      <c r="AS67" s="836"/>
      <c r="AT67" s="836"/>
      <c r="AU67" s="836"/>
      <c r="AV67" s="836"/>
      <c r="AW67" s="836"/>
      <c r="AX67" s="836"/>
      <c r="AY67" s="836"/>
      <c r="AZ67" s="836"/>
      <c r="BA67" s="836"/>
      <c r="BB67" s="836"/>
      <c r="BC67" s="836"/>
      <c r="BD67" s="836"/>
      <c r="BE67" s="836"/>
      <c r="BF67" s="836"/>
      <c r="BG67" s="836"/>
      <c r="BH67" s="836"/>
      <c r="BI67" s="836"/>
      <c r="BJ67" s="836"/>
      <c r="BK67" s="836"/>
      <c r="BL67" s="836"/>
      <c r="BM67" s="836"/>
      <c r="BN67" s="83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696"/>
      <c r="V68" s="697"/>
      <c r="W68" s="697"/>
      <c r="X68" s="697"/>
      <c r="Y68" s="697"/>
      <c r="Z68" s="697"/>
      <c r="AA68" s="697"/>
      <c r="AB68" s="697"/>
      <c r="AC68" s="697"/>
      <c r="AD68" s="697"/>
      <c r="AE68" s="697"/>
      <c r="AF68" s="697"/>
      <c r="AG68" s="697"/>
      <c r="AH68" s="697"/>
      <c r="AI68" s="698"/>
      <c r="AJ68" s="667"/>
      <c r="AK68" s="667"/>
      <c r="AL68" s="667"/>
      <c r="AM68" s="838"/>
      <c r="AN68" s="839"/>
      <c r="AO68" s="839"/>
      <c r="AP68" s="839"/>
      <c r="AQ68" s="839"/>
      <c r="AR68" s="839"/>
      <c r="AS68" s="839"/>
      <c r="AT68" s="839"/>
      <c r="AU68" s="839"/>
      <c r="AV68" s="839"/>
      <c r="AW68" s="839"/>
      <c r="AX68" s="839"/>
      <c r="AY68" s="839"/>
      <c r="AZ68" s="839"/>
      <c r="BA68" s="839"/>
      <c r="BB68" s="839"/>
      <c r="BC68" s="839"/>
      <c r="BD68" s="839"/>
      <c r="BE68" s="839"/>
      <c r="BF68" s="839"/>
      <c r="BG68" s="839"/>
      <c r="BH68" s="839"/>
      <c r="BI68" s="839"/>
      <c r="BJ68" s="839"/>
      <c r="BK68" s="839"/>
      <c r="BL68" s="839"/>
      <c r="BM68" s="839"/>
      <c r="BN68" s="84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830" t="str">
        <f>VLOOKUP($D$11,調査票①!$A$1:$HN$31,76,FALSE)</f>
        <v>　</v>
      </c>
      <c r="V69" s="831"/>
      <c r="W69" s="831"/>
      <c r="X69" s="831"/>
      <c r="Y69" s="831"/>
      <c r="Z69" s="831"/>
      <c r="AA69" s="831"/>
      <c r="AB69" s="831"/>
      <c r="AC69" s="831"/>
      <c r="AD69" s="831"/>
      <c r="AE69" s="831"/>
      <c r="AF69" s="831"/>
      <c r="AG69" s="831"/>
      <c r="AH69" s="831"/>
      <c r="AI69" s="832"/>
      <c r="AJ69" s="667">
        <f>VLOOKUP($D$11,調査票①!$A$1:$HN$31,77,FALSE)</f>
        <v>0</v>
      </c>
      <c r="AK69" s="667"/>
      <c r="AL69" s="667"/>
      <c r="AM69" s="693" t="str">
        <f>VLOOKUP($D$11,調査票①!$A$1:$HN$31,78,FALSE)</f>
        <v>　</v>
      </c>
      <c r="AN69" s="836"/>
      <c r="AO69" s="836"/>
      <c r="AP69" s="836"/>
      <c r="AQ69" s="836"/>
      <c r="AR69" s="836"/>
      <c r="AS69" s="836"/>
      <c r="AT69" s="836"/>
      <c r="AU69" s="836"/>
      <c r="AV69" s="836"/>
      <c r="AW69" s="836"/>
      <c r="AX69" s="836"/>
      <c r="AY69" s="836"/>
      <c r="AZ69" s="836"/>
      <c r="BA69" s="836"/>
      <c r="BB69" s="836"/>
      <c r="BC69" s="836"/>
      <c r="BD69" s="836"/>
      <c r="BE69" s="836"/>
      <c r="BF69" s="836"/>
      <c r="BG69" s="836"/>
      <c r="BH69" s="836"/>
      <c r="BI69" s="836"/>
      <c r="BJ69" s="836"/>
      <c r="BK69" s="836"/>
      <c r="BL69" s="836"/>
      <c r="BM69" s="836"/>
      <c r="BN69" s="83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833"/>
      <c r="V70" s="834"/>
      <c r="W70" s="834"/>
      <c r="X70" s="834"/>
      <c r="Y70" s="834"/>
      <c r="Z70" s="834"/>
      <c r="AA70" s="834"/>
      <c r="AB70" s="834"/>
      <c r="AC70" s="834"/>
      <c r="AD70" s="834"/>
      <c r="AE70" s="834"/>
      <c r="AF70" s="834"/>
      <c r="AG70" s="834"/>
      <c r="AH70" s="834"/>
      <c r="AI70" s="835"/>
      <c r="AJ70" s="667"/>
      <c r="AK70" s="667"/>
      <c r="AL70" s="667"/>
      <c r="AM70" s="838"/>
      <c r="AN70" s="839"/>
      <c r="AO70" s="839"/>
      <c r="AP70" s="839"/>
      <c r="AQ70" s="839"/>
      <c r="AR70" s="839"/>
      <c r="AS70" s="839"/>
      <c r="AT70" s="839"/>
      <c r="AU70" s="839"/>
      <c r="AV70" s="839"/>
      <c r="AW70" s="839"/>
      <c r="AX70" s="839"/>
      <c r="AY70" s="839"/>
      <c r="AZ70" s="839"/>
      <c r="BA70" s="839"/>
      <c r="BB70" s="839"/>
      <c r="BC70" s="839"/>
      <c r="BD70" s="839"/>
      <c r="BE70" s="839"/>
      <c r="BF70" s="839"/>
      <c r="BG70" s="839"/>
      <c r="BH70" s="839"/>
      <c r="BI70" s="839"/>
      <c r="BJ70" s="839"/>
      <c r="BK70" s="839"/>
      <c r="BL70" s="839"/>
      <c r="BM70" s="839"/>
      <c r="BN70" s="84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659">
        <f>VLOOKUP($D$11,調査票①!$A$1:$HN$31,79,FALSE)</f>
        <v>1</v>
      </c>
      <c r="M71" s="659"/>
      <c r="N71" s="659"/>
      <c r="O71" s="659">
        <f>VLOOKUP($D$11,調査票①!$A$1:$HN$31,80,FALSE)</f>
        <v>1</v>
      </c>
      <c r="P71" s="659"/>
      <c r="Q71" s="659"/>
      <c r="R71" s="660">
        <f>VLOOKUP($D$11,調査票①!$A$1:$HN$31,81,FALSE)</f>
        <v>1</v>
      </c>
      <c r="S71" s="660"/>
      <c r="T71" s="660"/>
      <c r="U71" s="830" t="str">
        <f>VLOOKUP($D$11,調査票①!$A$1:$HN$31,82,FALSE)</f>
        <v>　</v>
      </c>
      <c r="V71" s="831"/>
      <c r="W71" s="831"/>
      <c r="X71" s="831"/>
      <c r="Y71" s="831"/>
      <c r="Z71" s="831"/>
      <c r="AA71" s="831"/>
      <c r="AB71" s="831"/>
      <c r="AC71" s="831"/>
      <c r="AD71" s="831"/>
      <c r="AE71" s="831"/>
      <c r="AF71" s="831"/>
      <c r="AG71" s="831"/>
      <c r="AH71" s="831"/>
      <c r="AI71" s="832"/>
      <c r="AJ71" s="667">
        <f>VLOOKUP($D$11,調査票①!$A$1:$HN$31,83,FALSE)</f>
        <v>0</v>
      </c>
      <c r="AK71" s="667"/>
      <c r="AL71" s="667"/>
      <c r="AM71" s="693" t="str">
        <f>VLOOKUP($D$11,調査票①!$A$1:$HN$31,84,FALSE)</f>
        <v>　</v>
      </c>
      <c r="AN71" s="836"/>
      <c r="AO71" s="836"/>
      <c r="AP71" s="836"/>
      <c r="AQ71" s="836"/>
      <c r="AR71" s="836"/>
      <c r="AS71" s="836"/>
      <c r="AT71" s="836"/>
      <c r="AU71" s="836"/>
      <c r="AV71" s="836"/>
      <c r="AW71" s="836"/>
      <c r="AX71" s="836"/>
      <c r="AY71" s="836"/>
      <c r="AZ71" s="836"/>
      <c r="BA71" s="836"/>
      <c r="BB71" s="836"/>
      <c r="BC71" s="836"/>
      <c r="BD71" s="836"/>
      <c r="BE71" s="836"/>
      <c r="BF71" s="836"/>
      <c r="BG71" s="836"/>
      <c r="BH71" s="836"/>
      <c r="BI71" s="836"/>
      <c r="BJ71" s="836"/>
      <c r="BK71" s="836"/>
      <c r="BL71" s="836"/>
      <c r="BM71" s="836"/>
      <c r="BN71" s="83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659"/>
      <c r="M72" s="659"/>
      <c r="N72" s="659"/>
      <c r="O72" s="659"/>
      <c r="P72" s="659"/>
      <c r="Q72" s="659"/>
      <c r="R72" s="660"/>
      <c r="S72" s="660"/>
      <c r="T72" s="660"/>
      <c r="U72" s="833"/>
      <c r="V72" s="834"/>
      <c r="W72" s="834"/>
      <c r="X72" s="834"/>
      <c r="Y72" s="834"/>
      <c r="Z72" s="834"/>
      <c r="AA72" s="834"/>
      <c r="AB72" s="834"/>
      <c r="AC72" s="834"/>
      <c r="AD72" s="834"/>
      <c r="AE72" s="834"/>
      <c r="AF72" s="834"/>
      <c r="AG72" s="834"/>
      <c r="AH72" s="834"/>
      <c r="AI72" s="835"/>
      <c r="AJ72" s="667"/>
      <c r="AK72" s="667"/>
      <c r="AL72" s="667"/>
      <c r="AM72" s="838"/>
      <c r="AN72" s="839"/>
      <c r="AO72" s="839"/>
      <c r="AP72" s="839"/>
      <c r="AQ72" s="839"/>
      <c r="AR72" s="839"/>
      <c r="AS72" s="839"/>
      <c r="AT72" s="839"/>
      <c r="AU72" s="839"/>
      <c r="AV72" s="839"/>
      <c r="AW72" s="839"/>
      <c r="AX72" s="839"/>
      <c r="AY72" s="839"/>
      <c r="AZ72" s="839"/>
      <c r="BA72" s="839"/>
      <c r="BB72" s="839"/>
      <c r="BC72" s="839"/>
      <c r="BD72" s="839"/>
      <c r="BE72" s="839"/>
      <c r="BF72" s="839"/>
      <c r="BG72" s="839"/>
      <c r="BH72" s="839"/>
      <c r="BI72" s="839"/>
      <c r="BJ72" s="839"/>
      <c r="BK72" s="839"/>
      <c r="BL72" s="839"/>
      <c r="BM72" s="839"/>
      <c r="BN72" s="84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659">
        <f>VLOOKUP($D$11,調査票①!$A$1:$HN$31,85,FALSE)</f>
        <v>2</v>
      </c>
      <c r="M73" s="659"/>
      <c r="N73" s="659"/>
      <c r="O73" s="659">
        <f>VLOOKUP($D$11,調査票①!$A$1:$HN$31,86,FALSE)</f>
        <v>1</v>
      </c>
      <c r="P73" s="659"/>
      <c r="Q73" s="659"/>
      <c r="R73" s="660">
        <f>VLOOKUP($D$11,調査票①!$A$1:$HN$31,87,FALSE)</f>
        <v>0.5</v>
      </c>
      <c r="S73" s="660"/>
      <c r="T73" s="660"/>
      <c r="U73" s="693" t="str">
        <f>VLOOKUP($D$11,調査票①!$A$1:$HN$31,88,FALSE)</f>
        <v>「浜松市指定管理者制度の実施に関する基本方針」で規定する対象外施設に該当するため。</v>
      </c>
      <c r="V73" s="694"/>
      <c r="W73" s="694"/>
      <c r="X73" s="694"/>
      <c r="Y73" s="694"/>
      <c r="Z73" s="694"/>
      <c r="AA73" s="694"/>
      <c r="AB73" s="694"/>
      <c r="AC73" s="694"/>
      <c r="AD73" s="694"/>
      <c r="AE73" s="694"/>
      <c r="AF73" s="694"/>
      <c r="AG73" s="694"/>
      <c r="AH73" s="694"/>
      <c r="AI73" s="695"/>
      <c r="AJ73" s="667">
        <f>VLOOKUP($D$11,調査票①!$A$1:$HN$31,89,FALSE)</f>
        <v>0</v>
      </c>
      <c r="AK73" s="667"/>
      <c r="AL73" s="667"/>
      <c r="AM73" s="693" t="str">
        <f>VLOOKUP($D$11,調査票①!$A$1:$HN$31,90,FALSE)</f>
        <v>　</v>
      </c>
      <c r="AN73" s="836"/>
      <c r="AO73" s="836"/>
      <c r="AP73" s="836"/>
      <c r="AQ73" s="836"/>
      <c r="AR73" s="836"/>
      <c r="AS73" s="836"/>
      <c r="AT73" s="836"/>
      <c r="AU73" s="836"/>
      <c r="AV73" s="836"/>
      <c r="AW73" s="836"/>
      <c r="AX73" s="836"/>
      <c r="AY73" s="836"/>
      <c r="AZ73" s="836"/>
      <c r="BA73" s="836"/>
      <c r="BB73" s="836"/>
      <c r="BC73" s="836"/>
      <c r="BD73" s="836"/>
      <c r="BE73" s="836"/>
      <c r="BF73" s="836"/>
      <c r="BG73" s="836"/>
      <c r="BH73" s="836"/>
      <c r="BI73" s="836"/>
      <c r="BJ73" s="836"/>
      <c r="BK73" s="836"/>
      <c r="BL73" s="836"/>
      <c r="BM73" s="836"/>
      <c r="BN73" s="83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659"/>
      <c r="M74" s="659"/>
      <c r="N74" s="659"/>
      <c r="O74" s="659"/>
      <c r="P74" s="659"/>
      <c r="Q74" s="659"/>
      <c r="R74" s="660"/>
      <c r="S74" s="660"/>
      <c r="T74" s="660"/>
      <c r="U74" s="696"/>
      <c r="V74" s="697"/>
      <c r="W74" s="697"/>
      <c r="X74" s="697"/>
      <c r="Y74" s="697"/>
      <c r="Z74" s="697"/>
      <c r="AA74" s="697"/>
      <c r="AB74" s="697"/>
      <c r="AC74" s="697"/>
      <c r="AD74" s="697"/>
      <c r="AE74" s="697"/>
      <c r="AF74" s="697"/>
      <c r="AG74" s="697"/>
      <c r="AH74" s="697"/>
      <c r="AI74" s="698"/>
      <c r="AJ74" s="667"/>
      <c r="AK74" s="667"/>
      <c r="AL74" s="667"/>
      <c r="AM74" s="838"/>
      <c r="AN74" s="839"/>
      <c r="AO74" s="839"/>
      <c r="AP74" s="839"/>
      <c r="AQ74" s="839"/>
      <c r="AR74" s="839"/>
      <c r="AS74" s="839"/>
      <c r="AT74" s="839"/>
      <c r="AU74" s="839"/>
      <c r="AV74" s="839"/>
      <c r="AW74" s="839"/>
      <c r="AX74" s="839"/>
      <c r="AY74" s="839"/>
      <c r="AZ74" s="839"/>
      <c r="BA74" s="839"/>
      <c r="BB74" s="839"/>
      <c r="BC74" s="839"/>
      <c r="BD74" s="839"/>
      <c r="BE74" s="839"/>
      <c r="BF74" s="839"/>
      <c r="BG74" s="839"/>
      <c r="BH74" s="839"/>
      <c r="BI74" s="839"/>
      <c r="BJ74" s="839"/>
      <c r="BK74" s="839"/>
      <c r="BL74" s="839"/>
      <c r="BM74" s="839"/>
      <c r="BN74" s="84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659">
        <f>VLOOKUP($D$11,調査票①!$A$1:$HN$31,91,FALSE)</f>
        <v>1</v>
      </c>
      <c r="M75" s="659"/>
      <c r="N75" s="659"/>
      <c r="O75" s="659">
        <f>VLOOKUP($D$11,調査票①!$A$1:$HN$31,92,FALSE)</f>
        <v>1</v>
      </c>
      <c r="P75" s="659"/>
      <c r="Q75" s="659"/>
      <c r="R75" s="660">
        <f>VLOOKUP($D$11,調査票①!$A$1:$HN$31,93,FALSE)</f>
        <v>1</v>
      </c>
      <c r="S75" s="660"/>
      <c r="T75" s="660"/>
      <c r="U75" s="830" t="str">
        <f>VLOOKUP($D$11,調査票①!$A$1:$HN$31,94,FALSE)</f>
        <v>　</v>
      </c>
      <c r="V75" s="831"/>
      <c r="W75" s="831"/>
      <c r="X75" s="831"/>
      <c r="Y75" s="831"/>
      <c r="Z75" s="831"/>
      <c r="AA75" s="831"/>
      <c r="AB75" s="831"/>
      <c r="AC75" s="831"/>
      <c r="AD75" s="831"/>
      <c r="AE75" s="831"/>
      <c r="AF75" s="831"/>
      <c r="AG75" s="831"/>
      <c r="AH75" s="831"/>
      <c r="AI75" s="832"/>
      <c r="AJ75" s="667">
        <f>VLOOKUP($D$11,調査票①!$A$1:$HN$31,95,FALSE)</f>
        <v>0</v>
      </c>
      <c r="AK75" s="667"/>
      <c r="AL75" s="667"/>
      <c r="AM75" s="693" t="str">
        <f>VLOOKUP($D$11,調査票①!$A$1:$HN$31,96,FALSE)</f>
        <v>　</v>
      </c>
      <c r="AN75" s="836"/>
      <c r="AO75" s="836"/>
      <c r="AP75" s="836"/>
      <c r="AQ75" s="836"/>
      <c r="AR75" s="836"/>
      <c r="AS75" s="836"/>
      <c r="AT75" s="836"/>
      <c r="AU75" s="836"/>
      <c r="AV75" s="836"/>
      <c r="AW75" s="836"/>
      <c r="AX75" s="836"/>
      <c r="AY75" s="836"/>
      <c r="AZ75" s="836"/>
      <c r="BA75" s="836"/>
      <c r="BB75" s="836"/>
      <c r="BC75" s="836"/>
      <c r="BD75" s="836"/>
      <c r="BE75" s="836"/>
      <c r="BF75" s="836"/>
      <c r="BG75" s="836"/>
      <c r="BH75" s="836"/>
      <c r="BI75" s="836"/>
      <c r="BJ75" s="836"/>
      <c r="BK75" s="836"/>
      <c r="BL75" s="836"/>
      <c r="BM75" s="836"/>
      <c r="BN75" s="83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659"/>
      <c r="M76" s="659"/>
      <c r="N76" s="659"/>
      <c r="O76" s="659"/>
      <c r="P76" s="659"/>
      <c r="Q76" s="659"/>
      <c r="R76" s="660"/>
      <c r="S76" s="660"/>
      <c r="T76" s="660"/>
      <c r="U76" s="833"/>
      <c r="V76" s="834"/>
      <c r="W76" s="834"/>
      <c r="X76" s="834"/>
      <c r="Y76" s="834"/>
      <c r="Z76" s="834"/>
      <c r="AA76" s="834"/>
      <c r="AB76" s="834"/>
      <c r="AC76" s="834"/>
      <c r="AD76" s="834"/>
      <c r="AE76" s="834"/>
      <c r="AF76" s="834"/>
      <c r="AG76" s="834"/>
      <c r="AH76" s="834"/>
      <c r="AI76" s="835"/>
      <c r="AJ76" s="667"/>
      <c r="AK76" s="667"/>
      <c r="AL76" s="667"/>
      <c r="AM76" s="838"/>
      <c r="AN76" s="839"/>
      <c r="AO76" s="839"/>
      <c r="AP76" s="839"/>
      <c r="AQ76" s="839"/>
      <c r="AR76" s="839"/>
      <c r="AS76" s="839"/>
      <c r="AT76" s="839"/>
      <c r="AU76" s="839"/>
      <c r="AV76" s="839"/>
      <c r="AW76" s="839"/>
      <c r="AX76" s="839"/>
      <c r="AY76" s="839"/>
      <c r="AZ76" s="839"/>
      <c r="BA76" s="839"/>
      <c r="BB76" s="839"/>
      <c r="BC76" s="839"/>
      <c r="BD76" s="839"/>
      <c r="BE76" s="839"/>
      <c r="BF76" s="839"/>
      <c r="BG76" s="839"/>
      <c r="BH76" s="839"/>
      <c r="BI76" s="839"/>
      <c r="BJ76" s="839"/>
      <c r="BK76" s="839"/>
      <c r="BL76" s="839"/>
      <c r="BM76" s="839"/>
      <c r="BN76" s="84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7</v>
      </c>
      <c r="M77" s="659"/>
      <c r="N77" s="659"/>
      <c r="O77" s="659">
        <f>VLOOKUP($D$11,調査票①!$A$1:$HN$31,98,FALSE)</f>
        <v>3</v>
      </c>
      <c r="P77" s="659"/>
      <c r="Q77" s="659"/>
      <c r="R77" s="660">
        <f>VLOOKUP($D$11,調査票①!$A$1:$HN$31,99,FALSE)</f>
        <v>0.42857142857142855</v>
      </c>
      <c r="S77" s="660"/>
      <c r="T77" s="660"/>
      <c r="U77" s="674" t="str">
        <f>VLOOKUP($D$11,調査票①!$A$1:$HN$31,100,FALSE)</f>
        <v>非導入となっている施設は、市が直接管理することが施設の効用を図る上で望ましい施設であるため。</v>
      </c>
      <c r="V77" s="675"/>
      <c r="W77" s="675"/>
      <c r="X77" s="675"/>
      <c r="Y77" s="675"/>
      <c r="Z77" s="675"/>
      <c r="AA77" s="675"/>
      <c r="AB77" s="675"/>
      <c r="AC77" s="675"/>
      <c r="AD77" s="675"/>
      <c r="AE77" s="675"/>
      <c r="AF77" s="675"/>
      <c r="AG77" s="675"/>
      <c r="AH77" s="675"/>
      <c r="AI77" s="676"/>
      <c r="AJ77" s="601">
        <f>VLOOKUP($D$11,調査票①!$A$1:$HN$31,101,FALSE)</f>
        <v>3</v>
      </c>
      <c r="AK77" s="601"/>
      <c r="AL77" s="601"/>
      <c r="AM77" s="693" t="str">
        <f>VLOOKUP($D$11,調査票①!$A$1:$HN$31,102,FALSE)</f>
        <v>市が直接管理することが施設の効用を図る上で望ましい施設</v>
      </c>
      <c r="AN77" s="836"/>
      <c r="AO77" s="836"/>
      <c r="AP77" s="836"/>
      <c r="AQ77" s="836"/>
      <c r="AR77" s="836"/>
      <c r="AS77" s="836"/>
      <c r="AT77" s="836"/>
      <c r="AU77" s="836"/>
      <c r="AV77" s="836"/>
      <c r="AW77" s="836"/>
      <c r="AX77" s="836"/>
      <c r="AY77" s="836"/>
      <c r="AZ77" s="836"/>
      <c r="BA77" s="836"/>
      <c r="BB77" s="836"/>
      <c r="BC77" s="836"/>
      <c r="BD77" s="836"/>
      <c r="BE77" s="836"/>
      <c r="BF77" s="836"/>
      <c r="BG77" s="836"/>
      <c r="BH77" s="836"/>
      <c r="BI77" s="836"/>
      <c r="BJ77" s="836"/>
      <c r="BK77" s="836"/>
      <c r="BL77" s="836"/>
      <c r="BM77" s="836"/>
      <c r="BN77" s="83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677"/>
      <c r="V78" s="678"/>
      <c r="W78" s="678"/>
      <c r="X78" s="678"/>
      <c r="Y78" s="678"/>
      <c r="Z78" s="678"/>
      <c r="AA78" s="678"/>
      <c r="AB78" s="678"/>
      <c r="AC78" s="678"/>
      <c r="AD78" s="678"/>
      <c r="AE78" s="678"/>
      <c r="AF78" s="678"/>
      <c r="AG78" s="678"/>
      <c r="AH78" s="678"/>
      <c r="AI78" s="679"/>
      <c r="AJ78" s="601"/>
      <c r="AK78" s="601"/>
      <c r="AL78" s="601"/>
      <c r="AM78" s="838"/>
      <c r="AN78" s="839"/>
      <c r="AO78" s="839"/>
      <c r="AP78" s="839"/>
      <c r="AQ78" s="839"/>
      <c r="AR78" s="839"/>
      <c r="AS78" s="839"/>
      <c r="AT78" s="839"/>
      <c r="AU78" s="839"/>
      <c r="AV78" s="839"/>
      <c r="AW78" s="839"/>
      <c r="AX78" s="839"/>
      <c r="AY78" s="839"/>
      <c r="AZ78" s="839"/>
      <c r="BA78" s="839"/>
      <c r="BB78" s="839"/>
      <c r="BC78" s="839"/>
      <c r="BD78" s="839"/>
      <c r="BE78" s="839"/>
      <c r="BF78" s="839"/>
      <c r="BG78" s="839"/>
      <c r="BH78" s="839"/>
      <c r="BI78" s="839"/>
      <c r="BJ78" s="839"/>
      <c r="BK78" s="839"/>
      <c r="BL78" s="839"/>
      <c r="BM78" s="839"/>
      <c r="BN78" s="84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1</v>
      </c>
      <c r="M79" s="659"/>
      <c r="N79" s="659"/>
      <c r="O79" s="659">
        <f>VLOOKUP($D$11,調査票①!$A$1:$HN$31,104,FALSE)</f>
        <v>1</v>
      </c>
      <c r="P79" s="659"/>
      <c r="Q79" s="659"/>
      <c r="R79" s="660">
        <f>VLOOKUP($D$11,調査票①!$A$1:$HN$31,105,FALSE)</f>
        <v>1</v>
      </c>
      <c r="S79" s="660"/>
      <c r="T79" s="660"/>
      <c r="U79" s="830" t="str">
        <f>VLOOKUP($D$11,調査票①!$A$1:$HN$31,106,FALSE)</f>
        <v>　</v>
      </c>
      <c r="V79" s="831"/>
      <c r="W79" s="831"/>
      <c r="X79" s="831"/>
      <c r="Y79" s="831"/>
      <c r="Z79" s="831"/>
      <c r="AA79" s="831"/>
      <c r="AB79" s="831"/>
      <c r="AC79" s="831"/>
      <c r="AD79" s="831"/>
      <c r="AE79" s="831"/>
      <c r="AF79" s="831"/>
      <c r="AG79" s="831"/>
      <c r="AH79" s="831"/>
      <c r="AI79" s="832"/>
      <c r="AJ79" s="667">
        <f>VLOOKUP($D$11,調査票①!$A$1:$HN$31,107,FALSE)</f>
        <v>0</v>
      </c>
      <c r="AK79" s="667"/>
      <c r="AL79" s="667"/>
      <c r="AM79" s="693" t="str">
        <f>VLOOKUP($D$11,調査票①!$A$1:$HN$31,108,FALSE)</f>
        <v>　</v>
      </c>
      <c r="AN79" s="836"/>
      <c r="AO79" s="836"/>
      <c r="AP79" s="836"/>
      <c r="AQ79" s="836"/>
      <c r="AR79" s="836"/>
      <c r="AS79" s="836"/>
      <c r="AT79" s="836"/>
      <c r="AU79" s="836"/>
      <c r="AV79" s="836"/>
      <c r="AW79" s="836"/>
      <c r="AX79" s="836"/>
      <c r="AY79" s="836"/>
      <c r="AZ79" s="836"/>
      <c r="BA79" s="836"/>
      <c r="BB79" s="836"/>
      <c r="BC79" s="836"/>
      <c r="BD79" s="836"/>
      <c r="BE79" s="836"/>
      <c r="BF79" s="836"/>
      <c r="BG79" s="836"/>
      <c r="BH79" s="836"/>
      <c r="BI79" s="836"/>
      <c r="BJ79" s="836"/>
      <c r="BK79" s="836"/>
      <c r="BL79" s="836"/>
      <c r="BM79" s="836"/>
      <c r="BN79" s="83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833"/>
      <c r="V80" s="834"/>
      <c r="W80" s="834"/>
      <c r="X80" s="834"/>
      <c r="Y80" s="834"/>
      <c r="Z80" s="834"/>
      <c r="AA80" s="834"/>
      <c r="AB80" s="834"/>
      <c r="AC80" s="834"/>
      <c r="AD80" s="834"/>
      <c r="AE80" s="834"/>
      <c r="AF80" s="834"/>
      <c r="AG80" s="834"/>
      <c r="AH80" s="834"/>
      <c r="AI80" s="835"/>
      <c r="AJ80" s="667"/>
      <c r="AK80" s="667"/>
      <c r="AL80" s="667"/>
      <c r="AM80" s="838"/>
      <c r="AN80" s="839"/>
      <c r="AO80" s="839"/>
      <c r="AP80" s="839"/>
      <c r="AQ80" s="839"/>
      <c r="AR80" s="839"/>
      <c r="AS80" s="839"/>
      <c r="AT80" s="839"/>
      <c r="AU80" s="839"/>
      <c r="AV80" s="839"/>
      <c r="AW80" s="839"/>
      <c r="AX80" s="839"/>
      <c r="AY80" s="839"/>
      <c r="AZ80" s="839"/>
      <c r="BA80" s="839"/>
      <c r="BB80" s="839"/>
      <c r="BC80" s="839"/>
      <c r="BD80" s="839"/>
      <c r="BE80" s="839"/>
      <c r="BF80" s="839"/>
      <c r="BG80" s="839"/>
      <c r="BH80" s="839"/>
      <c r="BI80" s="839"/>
      <c r="BJ80" s="839"/>
      <c r="BK80" s="839"/>
      <c r="BL80" s="839"/>
      <c r="BM80" s="839"/>
      <c r="BN80" s="84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830" t="str">
        <f>VLOOKUP($D$11,調査票①!$A$1:$HN$31,112,FALSE)</f>
        <v>　</v>
      </c>
      <c r="V81" s="831"/>
      <c r="W81" s="831"/>
      <c r="X81" s="831"/>
      <c r="Y81" s="831"/>
      <c r="Z81" s="831"/>
      <c r="AA81" s="831"/>
      <c r="AB81" s="831"/>
      <c r="AC81" s="831"/>
      <c r="AD81" s="831"/>
      <c r="AE81" s="831"/>
      <c r="AF81" s="831"/>
      <c r="AG81" s="831"/>
      <c r="AH81" s="831"/>
      <c r="AI81" s="832"/>
      <c r="AJ81" s="667">
        <f>VLOOKUP($D$11,調査票①!$A$1:$HN$31,113,FALSE)</f>
        <v>0</v>
      </c>
      <c r="AK81" s="667"/>
      <c r="AL81" s="667"/>
      <c r="AM81" s="693" t="str">
        <f>VLOOKUP($D$11,調査票①!$A$1:$HN$31,114,FALSE)</f>
        <v>　</v>
      </c>
      <c r="AN81" s="836"/>
      <c r="AO81" s="836"/>
      <c r="AP81" s="836"/>
      <c r="AQ81" s="836"/>
      <c r="AR81" s="836"/>
      <c r="AS81" s="836"/>
      <c r="AT81" s="836"/>
      <c r="AU81" s="836"/>
      <c r="AV81" s="836"/>
      <c r="AW81" s="836"/>
      <c r="AX81" s="836"/>
      <c r="AY81" s="836"/>
      <c r="AZ81" s="836"/>
      <c r="BA81" s="836"/>
      <c r="BB81" s="836"/>
      <c r="BC81" s="836"/>
      <c r="BD81" s="836"/>
      <c r="BE81" s="836"/>
      <c r="BF81" s="836"/>
      <c r="BG81" s="836"/>
      <c r="BH81" s="836"/>
      <c r="BI81" s="836"/>
      <c r="BJ81" s="836"/>
      <c r="BK81" s="836"/>
      <c r="BL81" s="836"/>
      <c r="BM81" s="836"/>
      <c r="BN81" s="83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v>
      </c>
      <c r="CN81" s="517"/>
      <c r="CO81" s="517"/>
      <c r="CP81" s="517"/>
      <c r="CQ81" s="517"/>
      <c r="CR81" s="517"/>
      <c r="CS81" s="517"/>
      <c r="CT81" s="517"/>
      <c r="CU81" s="517"/>
      <c r="CV81" s="517"/>
      <c r="CW81" s="517"/>
      <c r="CX81" s="517"/>
      <c r="CY81" s="517"/>
      <c r="CZ81" s="518"/>
      <c r="DA81" s="10"/>
      <c r="DB81" s="10"/>
      <c r="DC81" s="10"/>
      <c r="DD81" s="720" t="str">
        <f>VLOOKUP(D11,調査票①!A1:HN31,220,FALSE)</f>
        <v>庁舎等自庁内に機器を設置し、構築をする方針としたため。</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833"/>
      <c r="V82" s="834"/>
      <c r="W82" s="834"/>
      <c r="X82" s="834"/>
      <c r="Y82" s="834"/>
      <c r="Z82" s="834"/>
      <c r="AA82" s="834"/>
      <c r="AB82" s="834"/>
      <c r="AC82" s="834"/>
      <c r="AD82" s="834"/>
      <c r="AE82" s="834"/>
      <c r="AF82" s="834"/>
      <c r="AG82" s="834"/>
      <c r="AH82" s="834"/>
      <c r="AI82" s="835"/>
      <c r="AJ82" s="667"/>
      <c r="AK82" s="667"/>
      <c r="AL82" s="667"/>
      <c r="AM82" s="838"/>
      <c r="AN82" s="839"/>
      <c r="AO82" s="839"/>
      <c r="AP82" s="839"/>
      <c r="AQ82" s="839"/>
      <c r="AR82" s="839"/>
      <c r="AS82" s="839"/>
      <c r="AT82" s="839"/>
      <c r="AU82" s="839"/>
      <c r="AV82" s="839"/>
      <c r="AW82" s="839"/>
      <c r="AX82" s="839"/>
      <c r="AY82" s="839"/>
      <c r="AZ82" s="839"/>
      <c r="BA82" s="839"/>
      <c r="BB82" s="839"/>
      <c r="BC82" s="839"/>
      <c r="BD82" s="839"/>
      <c r="BE82" s="839"/>
      <c r="BF82" s="839"/>
      <c r="BG82" s="839"/>
      <c r="BH82" s="839"/>
      <c r="BI82" s="839"/>
      <c r="BJ82" s="839"/>
      <c r="BK82" s="839"/>
      <c r="BL82" s="839"/>
      <c r="BM82" s="839"/>
      <c r="BN82" s="84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3</v>
      </c>
      <c r="M83" s="659"/>
      <c r="N83" s="659"/>
      <c r="O83" s="659">
        <f>VLOOKUP($D$11,調査票①!$A$1:$HN$31,116,FALSE)</f>
        <v>3</v>
      </c>
      <c r="P83" s="659"/>
      <c r="Q83" s="659"/>
      <c r="R83" s="660">
        <f>VLOOKUP($D$11,調査票①!$A$1:$HN$31,117,FALSE)</f>
        <v>1</v>
      </c>
      <c r="S83" s="660"/>
      <c r="T83" s="660"/>
      <c r="U83" s="729" t="str">
        <f>VLOOKUP($D$11,調査票①!$A$1:$HN$31,118,FALSE)</f>
        <v>　</v>
      </c>
      <c r="V83" s="730"/>
      <c r="W83" s="730"/>
      <c r="X83" s="730"/>
      <c r="Y83" s="730"/>
      <c r="Z83" s="730"/>
      <c r="AA83" s="730"/>
      <c r="AB83" s="730"/>
      <c r="AC83" s="730"/>
      <c r="AD83" s="730"/>
      <c r="AE83" s="730"/>
      <c r="AF83" s="730"/>
      <c r="AG83" s="730"/>
      <c r="AH83" s="730"/>
      <c r="AI83" s="731"/>
      <c r="AJ83" s="667">
        <f>VLOOKUP($D$11,調査票①!$A$1:$HN$31,119,FALSE)</f>
        <v>0</v>
      </c>
      <c r="AK83" s="667"/>
      <c r="AL83" s="667"/>
      <c r="AM83" s="693" t="str">
        <f>VLOOKUP($D$11,調査票①!$A$1:$HN$31,120,FALSE)</f>
        <v>　</v>
      </c>
      <c r="AN83" s="836"/>
      <c r="AO83" s="836"/>
      <c r="AP83" s="836"/>
      <c r="AQ83" s="836"/>
      <c r="AR83" s="836"/>
      <c r="AS83" s="836"/>
      <c r="AT83" s="836"/>
      <c r="AU83" s="836"/>
      <c r="AV83" s="836"/>
      <c r="AW83" s="836"/>
      <c r="AX83" s="836"/>
      <c r="AY83" s="836"/>
      <c r="AZ83" s="836"/>
      <c r="BA83" s="836"/>
      <c r="BB83" s="836"/>
      <c r="BC83" s="836"/>
      <c r="BD83" s="836"/>
      <c r="BE83" s="836"/>
      <c r="BF83" s="836"/>
      <c r="BG83" s="836"/>
      <c r="BH83" s="836"/>
      <c r="BI83" s="836"/>
      <c r="BJ83" s="836"/>
      <c r="BK83" s="836"/>
      <c r="BL83" s="836"/>
      <c r="BM83" s="836"/>
      <c r="BN83" s="837"/>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67"/>
      <c r="AK84" s="667"/>
      <c r="AL84" s="667"/>
      <c r="AM84" s="838"/>
      <c r="AN84" s="839"/>
      <c r="AO84" s="839"/>
      <c r="AP84" s="839"/>
      <c r="AQ84" s="839"/>
      <c r="AR84" s="839"/>
      <c r="AS84" s="839"/>
      <c r="AT84" s="839"/>
      <c r="AU84" s="839"/>
      <c r="AV84" s="839"/>
      <c r="AW84" s="839"/>
      <c r="AX84" s="839"/>
      <c r="AY84" s="839"/>
      <c r="AZ84" s="839"/>
      <c r="BA84" s="839"/>
      <c r="BB84" s="839"/>
      <c r="BC84" s="839"/>
      <c r="BD84" s="839"/>
      <c r="BE84" s="839"/>
      <c r="BF84" s="839"/>
      <c r="BG84" s="839"/>
      <c r="BH84" s="839"/>
      <c r="BI84" s="839"/>
      <c r="BJ84" s="839"/>
      <c r="BK84" s="839"/>
      <c r="BL84" s="839"/>
      <c r="BM84" s="839"/>
      <c r="BN84" s="840"/>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101</v>
      </c>
      <c r="M85" s="659"/>
      <c r="N85" s="659"/>
      <c r="O85" s="659">
        <f>VLOOKUP($D$11,調査票①!$A$1:$HN$31,122,FALSE)</f>
        <v>101</v>
      </c>
      <c r="P85" s="659"/>
      <c r="Q85" s="659"/>
      <c r="R85" s="660">
        <f>VLOOKUP($D$11,調査票①!$A$1:$HN$31,123,FALSE)</f>
        <v>1</v>
      </c>
      <c r="S85" s="660"/>
      <c r="T85" s="660"/>
      <c r="U85" s="803" t="str">
        <f>VLOOKUP($D$11,調査票①!$A$1:$HN$31,124,FALSE)</f>
        <v>　</v>
      </c>
      <c r="V85" s="804"/>
      <c r="W85" s="804"/>
      <c r="X85" s="804"/>
      <c r="Y85" s="804"/>
      <c r="Z85" s="804"/>
      <c r="AA85" s="804"/>
      <c r="AB85" s="804"/>
      <c r="AC85" s="804"/>
      <c r="AD85" s="804"/>
      <c r="AE85" s="804"/>
      <c r="AF85" s="804"/>
      <c r="AG85" s="804"/>
      <c r="AH85" s="804"/>
      <c r="AI85" s="805"/>
      <c r="AJ85" s="667">
        <f>VLOOKUP($D$11,調査票①!$A$1:$HN$31,125,FALSE)</f>
        <v>0</v>
      </c>
      <c r="AK85" s="667"/>
      <c r="AL85" s="667"/>
      <c r="AM85" s="693" t="str">
        <f>VLOOKUP($D$11,調査票①!$A$1:$HN$31,126,FALSE)</f>
        <v>　</v>
      </c>
      <c r="AN85" s="836"/>
      <c r="AO85" s="836"/>
      <c r="AP85" s="836"/>
      <c r="AQ85" s="836"/>
      <c r="AR85" s="836"/>
      <c r="AS85" s="836"/>
      <c r="AT85" s="836"/>
      <c r="AU85" s="836"/>
      <c r="AV85" s="836"/>
      <c r="AW85" s="836"/>
      <c r="AX85" s="836"/>
      <c r="AY85" s="836"/>
      <c r="AZ85" s="836"/>
      <c r="BA85" s="836"/>
      <c r="BB85" s="836"/>
      <c r="BC85" s="836"/>
      <c r="BD85" s="836"/>
      <c r="BE85" s="836"/>
      <c r="BF85" s="836"/>
      <c r="BG85" s="836"/>
      <c r="BH85" s="836"/>
      <c r="BI85" s="836"/>
      <c r="BJ85" s="836"/>
      <c r="BK85" s="836"/>
      <c r="BL85" s="836"/>
      <c r="BM85" s="836"/>
      <c r="BN85" s="837"/>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806"/>
      <c r="V86" s="807"/>
      <c r="W86" s="807"/>
      <c r="X86" s="807"/>
      <c r="Y86" s="807"/>
      <c r="Z86" s="807"/>
      <c r="AA86" s="807"/>
      <c r="AB86" s="807"/>
      <c r="AC86" s="807"/>
      <c r="AD86" s="807"/>
      <c r="AE86" s="807"/>
      <c r="AF86" s="807"/>
      <c r="AG86" s="807"/>
      <c r="AH86" s="807"/>
      <c r="AI86" s="808"/>
      <c r="AJ86" s="667"/>
      <c r="AK86" s="667"/>
      <c r="AL86" s="667"/>
      <c r="AM86" s="838"/>
      <c r="AN86" s="839"/>
      <c r="AO86" s="839"/>
      <c r="AP86" s="839"/>
      <c r="AQ86" s="839"/>
      <c r="AR86" s="839"/>
      <c r="AS86" s="839"/>
      <c r="AT86" s="839"/>
      <c r="AU86" s="839"/>
      <c r="AV86" s="839"/>
      <c r="AW86" s="839"/>
      <c r="AX86" s="839"/>
      <c r="AY86" s="839"/>
      <c r="AZ86" s="839"/>
      <c r="BA86" s="839"/>
      <c r="BB86" s="839"/>
      <c r="BC86" s="839"/>
      <c r="BD86" s="839"/>
      <c r="BE86" s="839"/>
      <c r="BF86" s="839"/>
      <c r="BG86" s="839"/>
      <c r="BH86" s="839"/>
      <c r="BI86" s="839"/>
      <c r="BJ86" s="839"/>
      <c r="BK86" s="839"/>
      <c r="BL86" s="839"/>
      <c r="BM86" s="839"/>
      <c r="BN86" s="840"/>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9</v>
      </c>
      <c r="M87" s="659"/>
      <c r="N87" s="659"/>
      <c r="O87" s="659">
        <f>VLOOKUP($D$11,調査票①!$A$1:$HN$31,128,FALSE)</f>
        <v>7</v>
      </c>
      <c r="P87" s="659"/>
      <c r="Q87" s="659"/>
      <c r="R87" s="660">
        <f>VLOOKUP($D$11,調査票①!$A$1:$HN$31,129,FALSE)</f>
        <v>0.77777777777777779</v>
      </c>
      <c r="S87" s="660"/>
      <c r="T87" s="660"/>
      <c r="U87" s="668" t="str">
        <f>VLOOKUP($D$11,調査票①!$A$1:$HN$31,130,FALSE)</f>
        <v>非導入の施設は、導入することによる財政的効果が見込めない施設であるため。</v>
      </c>
      <c r="V87" s="735"/>
      <c r="W87" s="735"/>
      <c r="X87" s="735"/>
      <c r="Y87" s="735"/>
      <c r="Z87" s="735"/>
      <c r="AA87" s="735"/>
      <c r="AB87" s="735"/>
      <c r="AC87" s="735"/>
      <c r="AD87" s="735"/>
      <c r="AE87" s="735"/>
      <c r="AF87" s="735"/>
      <c r="AG87" s="735"/>
      <c r="AH87" s="735"/>
      <c r="AI87" s="736"/>
      <c r="AJ87" s="667">
        <f>VLOOKUP($D$11,調査票①!$A$1:$HN$31,131,FALSE)</f>
        <v>0</v>
      </c>
      <c r="AK87" s="667"/>
      <c r="AL87" s="667"/>
      <c r="AM87" s="693" t="str">
        <f>VLOOKUP($D$11,調査票①!$A$1:$HN$31,132,FALSE)</f>
        <v>　</v>
      </c>
      <c r="AN87" s="836"/>
      <c r="AO87" s="836"/>
      <c r="AP87" s="836"/>
      <c r="AQ87" s="836"/>
      <c r="AR87" s="836"/>
      <c r="AS87" s="836"/>
      <c r="AT87" s="836"/>
      <c r="AU87" s="836"/>
      <c r="AV87" s="836"/>
      <c r="AW87" s="836"/>
      <c r="AX87" s="836"/>
      <c r="AY87" s="836"/>
      <c r="AZ87" s="836"/>
      <c r="BA87" s="836"/>
      <c r="BB87" s="836"/>
      <c r="BC87" s="836"/>
      <c r="BD87" s="836"/>
      <c r="BE87" s="836"/>
      <c r="BF87" s="836"/>
      <c r="BG87" s="836"/>
      <c r="BH87" s="836"/>
      <c r="BI87" s="836"/>
      <c r="BJ87" s="836"/>
      <c r="BK87" s="836"/>
      <c r="BL87" s="836"/>
      <c r="BM87" s="836"/>
      <c r="BN87" s="837"/>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838"/>
      <c r="AN88" s="839"/>
      <c r="AO88" s="839"/>
      <c r="AP88" s="839"/>
      <c r="AQ88" s="839"/>
      <c r="AR88" s="839"/>
      <c r="AS88" s="839"/>
      <c r="AT88" s="839"/>
      <c r="AU88" s="839"/>
      <c r="AV88" s="839"/>
      <c r="AW88" s="839"/>
      <c r="AX88" s="839"/>
      <c r="AY88" s="839"/>
      <c r="AZ88" s="839"/>
      <c r="BA88" s="839"/>
      <c r="BB88" s="839"/>
      <c r="BC88" s="839"/>
      <c r="BD88" s="839"/>
      <c r="BE88" s="839"/>
      <c r="BF88" s="839"/>
      <c r="BG88" s="839"/>
      <c r="BH88" s="839"/>
      <c r="BI88" s="839"/>
      <c r="BJ88" s="839"/>
      <c r="BK88" s="839"/>
      <c r="BL88" s="839"/>
      <c r="BM88" s="839"/>
      <c r="BN88" s="840"/>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15</v>
      </c>
      <c r="M89" s="659"/>
      <c r="N89" s="659"/>
      <c r="O89" s="659">
        <f>VLOOKUP($D$11,調査票①!$A$1:$HN$31,134,FALSE)</f>
        <v>11</v>
      </c>
      <c r="P89" s="659"/>
      <c r="Q89" s="659"/>
      <c r="R89" s="660">
        <f>VLOOKUP($D$11,調査票①!$A$1:$HN$31,135,FALSE)</f>
        <v>0.73333333333333328</v>
      </c>
      <c r="S89" s="660"/>
      <c r="T89" s="660"/>
      <c r="U89" s="729" t="str">
        <f>VLOOKUP($D$11,調査票①!$A$1:$HN$31,136,FALSE)</f>
        <v>非導入となっている施設は、導入によって財政的効果が見込めない施設であるため。</v>
      </c>
      <c r="V89" s="730"/>
      <c r="W89" s="730"/>
      <c r="X89" s="730"/>
      <c r="Y89" s="730"/>
      <c r="Z89" s="730"/>
      <c r="AA89" s="730"/>
      <c r="AB89" s="730"/>
      <c r="AC89" s="730"/>
      <c r="AD89" s="730"/>
      <c r="AE89" s="730"/>
      <c r="AF89" s="730"/>
      <c r="AG89" s="730"/>
      <c r="AH89" s="730"/>
      <c r="AI89" s="731"/>
      <c r="AJ89" s="667">
        <f>VLOOKUP($D$11,調査票①!$A$1:$HN$31,137,FALSE)</f>
        <v>0</v>
      </c>
      <c r="AK89" s="667"/>
      <c r="AL89" s="667"/>
      <c r="AM89" s="693" t="str">
        <f>VLOOKUP($D$11,調査票①!$A$1:$HN$31,138,FALSE)</f>
        <v>　</v>
      </c>
      <c r="AN89" s="836"/>
      <c r="AO89" s="836"/>
      <c r="AP89" s="836"/>
      <c r="AQ89" s="836"/>
      <c r="AR89" s="836"/>
      <c r="AS89" s="836"/>
      <c r="AT89" s="836"/>
      <c r="AU89" s="836"/>
      <c r="AV89" s="836"/>
      <c r="AW89" s="836"/>
      <c r="AX89" s="836"/>
      <c r="AY89" s="836"/>
      <c r="AZ89" s="836"/>
      <c r="BA89" s="836"/>
      <c r="BB89" s="836"/>
      <c r="BC89" s="836"/>
      <c r="BD89" s="836"/>
      <c r="BE89" s="836"/>
      <c r="BF89" s="836"/>
      <c r="BG89" s="836"/>
      <c r="BH89" s="836"/>
      <c r="BI89" s="836"/>
      <c r="BJ89" s="836"/>
      <c r="BK89" s="836"/>
      <c r="BL89" s="836"/>
      <c r="BM89" s="836"/>
      <c r="BN89" s="837"/>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67"/>
      <c r="AK90" s="667"/>
      <c r="AL90" s="667"/>
      <c r="AM90" s="838"/>
      <c r="AN90" s="839"/>
      <c r="AO90" s="839"/>
      <c r="AP90" s="839"/>
      <c r="AQ90" s="839"/>
      <c r="AR90" s="839"/>
      <c r="AS90" s="839"/>
      <c r="AT90" s="839"/>
      <c r="AU90" s="839"/>
      <c r="AV90" s="839"/>
      <c r="AW90" s="839"/>
      <c r="AX90" s="839"/>
      <c r="AY90" s="839"/>
      <c r="AZ90" s="839"/>
      <c r="BA90" s="839"/>
      <c r="BB90" s="839"/>
      <c r="BC90" s="839"/>
      <c r="BD90" s="839"/>
      <c r="BE90" s="839"/>
      <c r="BF90" s="839"/>
      <c r="BG90" s="839"/>
      <c r="BH90" s="839"/>
      <c r="BI90" s="839"/>
      <c r="BJ90" s="839"/>
      <c r="BK90" s="839"/>
      <c r="BL90" s="839"/>
      <c r="BM90" s="839"/>
      <c r="BN90" s="840"/>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24</v>
      </c>
      <c r="M91" s="659"/>
      <c r="N91" s="659"/>
      <c r="O91" s="659">
        <f>VLOOKUP($D$11,調査票①!$A$1:$HN$31,140,FALSE)</f>
        <v>17</v>
      </c>
      <c r="P91" s="659"/>
      <c r="Q91" s="659"/>
      <c r="R91" s="660">
        <f>VLOOKUP($D$11,調査票①!$A$1:$HN$31,141,FALSE)</f>
        <v>0.70833333333333337</v>
      </c>
      <c r="S91" s="660"/>
      <c r="T91" s="660"/>
      <c r="U91" s="760" t="str">
        <f>VLOOKUP($D$11,調査票①!$A$1:$HN$31,142,FALSE)</f>
        <v>非導入となっている施設は、導入によって財政的効果が見込めない、または市が直接管理することが必要であると認める施設であるため。</v>
      </c>
      <c r="V91" s="761"/>
      <c r="W91" s="761"/>
      <c r="X91" s="761"/>
      <c r="Y91" s="761"/>
      <c r="Z91" s="761"/>
      <c r="AA91" s="761"/>
      <c r="AB91" s="761"/>
      <c r="AC91" s="761"/>
      <c r="AD91" s="761"/>
      <c r="AE91" s="761"/>
      <c r="AF91" s="761"/>
      <c r="AG91" s="761"/>
      <c r="AH91" s="761"/>
      <c r="AI91" s="762"/>
      <c r="AJ91" s="601">
        <f>VLOOKUP($D$11,調査票①!$A$1:$HN$31,143,FALSE)</f>
        <v>6</v>
      </c>
      <c r="AK91" s="601"/>
      <c r="AL91" s="601"/>
      <c r="AM91" s="693" t="str">
        <f>VLOOKUP($D$11,調査票①!$A$1:$HN$31,144,FALSE)</f>
        <v>市が直接管理することが必要であると認める施設</v>
      </c>
      <c r="AN91" s="836"/>
      <c r="AO91" s="836"/>
      <c r="AP91" s="836"/>
      <c r="AQ91" s="836"/>
      <c r="AR91" s="836"/>
      <c r="AS91" s="836"/>
      <c r="AT91" s="836"/>
      <c r="AU91" s="836"/>
      <c r="AV91" s="836"/>
      <c r="AW91" s="836"/>
      <c r="AX91" s="836"/>
      <c r="AY91" s="836"/>
      <c r="AZ91" s="836"/>
      <c r="BA91" s="836"/>
      <c r="BB91" s="836"/>
      <c r="BC91" s="836"/>
      <c r="BD91" s="836"/>
      <c r="BE91" s="836"/>
      <c r="BF91" s="836"/>
      <c r="BG91" s="836"/>
      <c r="BH91" s="836"/>
      <c r="BI91" s="836"/>
      <c r="BJ91" s="836"/>
      <c r="BK91" s="836"/>
      <c r="BL91" s="836"/>
      <c r="BM91" s="836"/>
      <c r="BN91" s="837"/>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63"/>
      <c r="V92" s="764"/>
      <c r="W92" s="764"/>
      <c r="X92" s="764"/>
      <c r="Y92" s="764"/>
      <c r="Z92" s="764"/>
      <c r="AA92" s="764"/>
      <c r="AB92" s="764"/>
      <c r="AC92" s="764"/>
      <c r="AD92" s="764"/>
      <c r="AE92" s="764"/>
      <c r="AF92" s="764"/>
      <c r="AG92" s="764"/>
      <c r="AH92" s="764"/>
      <c r="AI92" s="765"/>
      <c r="AJ92" s="601"/>
      <c r="AK92" s="601"/>
      <c r="AL92" s="601"/>
      <c r="AM92" s="838"/>
      <c r="AN92" s="839"/>
      <c r="AO92" s="839"/>
      <c r="AP92" s="839"/>
      <c r="AQ92" s="839"/>
      <c r="AR92" s="839"/>
      <c r="AS92" s="839"/>
      <c r="AT92" s="839"/>
      <c r="AU92" s="839"/>
      <c r="AV92" s="839"/>
      <c r="AW92" s="839"/>
      <c r="AX92" s="839"/>
      <c r="AY92" s="839"/>
      <c r="AZ92" s="839"/>
      <c r="BA92" s="839"/>
      <c r="BB92" s="839"/>
      <c r="BC92" s="839"/>
      <c r="BD92" s="839"/>
      <c r="BE92" s="839"/>
      <c r="BF92" s="839"/>
      <c r="BG92" s="839"/>
      <c r="BH92" s="839"/>
      <c r="BI92" s="839"/>
      <c r="BJ92" s="839"/>
      <c r="BK92" s="839"/>
      <c r="BL92" s="839"/>
      <c r="BM92" s="839"/>
      <c r="BN92" s="840"/>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21</v>
      </c>
      <c r="M93" s="659"/>
      <c r="N93" s="659"/>
      <c r="O93" s="659">
        <f>VLOOKUP($D$11,調査票①!$A$1:$HN$31,146,FALSE)</f>
        <v>10</v>
      </c>
      <c r="P93" s="659"/>
      <c r="Q93" s="659"/>
      <c r="R93" s="660">
        <f>VLOOKUP($D$11,調査票①!$A$1:$HN$31,147,FALSE)</f>
        <v>0.47619047619047616</v>
      </c>
      <c r="S93" s="660"/>
      <c r="T93" s="660"/>
      <c r="U93" s="729" t="str">
        <f>VLOOKUP($D$11,調査票①!$A$1:$HN$31,148,FALSE)</f>
        <v>非導入となっている施設は、導入によって財政的効果が見込めない、または市が直接管理することが必要であると認める施設であるため</v>
      </c>
      <c r="V93" s="730"/>
      <c r="W93" s="730"/>
      <c r="X93" s="730"/>
      <c r="Y93" s="730"/>
      <c r="Z93" s="730"/>
      <c r="AA93" s="730"/>
      <c r="AB93" s="730"/>
      <c r="AC93" s="730"/>
      <c r="AD93" s="730"/>
      <c r="AE93" s="730"/>
      <c r="AF93" s="730"/>
      <c r="AG93" s="730"/>
      <c r="AH93" s="730"/>
      <c r="AI93" s="731"/>
      <c r="AJ93" s="601">
        <f>VLOOKUP($D$11,調査票①!$A$1:$HN$31,149,FALSE)</f>
        <v>4</v>
      </c>
      <c r="AK93" s="601"/>
      <c r="AL93" s="601"/>
      <c r="AM93" s="693" t="str">
        <f>VLOOKUP($D$11,調査票①!$A$1:$HN$31,150,FALSE)</f>
        <v>市が直接管理することが必要であると認める施設</v>
      </c>
      <c r="AN93" s="836"/>
      <c r="AO93" s="836"/>
      <c r="AP93" s="836"/>
      <c r="AQ93" s="836"/>
      <c r="AR93" s="836"/>
      <c r="AS93" s="836"/>
      <c r="AT93" s="836"/>
      <c r="AU93" s="836"/>
      <c r="AV93" s="836"/>
      <c r="AW93" s="836"/>
      <c r="AX93" s="836"/>
      <c r="AY93" s="836"/>
      <c r="AZ93" s="836"/>
      <c r="BA93" s="836"/>
      <c r="BB93" s="836"/>
      <c r="BC93" s="836"/>
      <c r="BD93" s="836"/>
      <c r="BE93" s="836"/>
      <c r="BF93" s="836"/>
      <c r="BG93" s="836"/>
      <c r="BH93" s="836"/>
      <c r="BI93" s="836"/>
      <c r="BJ93" s="836"/>
      <c r="BK93" s="836"/>
      <c r="BL93" s="836"/>
      <c r="BM93" s="836"/>
      <c r="BN93" s="837"/>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838"/>
      <c r="AN94" s="839"/>
      <c r="AO94" s="839"/>
      <c r="AP94" s="839"/>
      <c r="AQ94" s="839"/>
      <c r="AR94" s="839"/>
      <c r="AS94" s="839"/>
      <c r="AT94" s="839"/>
      <c r="AU94" s="839"/>
      <c r="AV94" s="839"/>
      <c r="AW94" s="839"/>
      <c r="AX94" s="839"/>
      <c r="AY94" s="839"/>
      <c r="AZ94" s="839"/>
      <c r="BA94" s="839"/>
      <c r="BB94" s="839"/>
      <c r="BC94" s="839"/>
      <c r="BD94" s="839"/>
      <c r="BE94" s="839"/>
      <c r="BF94" s="839"/>
      <c r="BG94" s="839"/>
      <c r="BH94" s="839"/>
      <c r="BI94" s="839"/>
      <c r="BJ94" s="839"/>
      <c r="BK94" s="839"/>
      <c r="BL94" s="839"/>
      <c r="BM94" s="839"/>
      <c r="BN94" s="840"/>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51</v>
      </c>
      <c r="M95" s="659"/>
      <c r="N95" s="659"/>
      <c r="O95" s="659">
        <f>VLOOKUP($D$11,調査票①!$A$1:$HN$31,152,FALSE)</f>
        <v>2</v>
      </c>
      <c r="P95" s="659"/>
      <c r="Q95" s="659"/>
      <c r="R95" s="660">
        <f>VLOOKUP($D$11,調査票①!$A$1:$HN$31,153,FALSE)</f>
        <v>3.9215686274509803E-2</v>
      </c>
      <c r="S95" s="660"/>
      <c r="T95" s="660"/>
      <c r="U95" s="693" t="str">
        <f>VLOOKUP($D$11,調査票①!$A$1:$HN$31,154,FALSE)</f>
        <v>非導入となっている施設は、市が直接実施すべき業務と一体として管理している施設であるため。</v>
      </c>
      <c r="V95" s="694"/>
      <c r="W95" s="694"/>
      <c r="X95" s="694"/>
      <c r="Y95" s="694"/>
      <c r="Z95" s="694"/>
      <c r="AA95" s="694"/>
      <c r="AB95" s="694"/>
      <c r="AC95" s="694"/>
      <c r="AD95" s="694"/>
      <c r="AE95" s="694"/>
      <c r="AF95" s="694"/>
      <c r="AG95" s="694"/>
      <c r="AH95" s="694"/>
      <c r="AI95" s="695"/>
      <c r="AJ95" s="601">
        <f>VLOOKUP($D$11,調査票①!$A$1:$HN$31,155,FALSE)</f>
        <v>49</v>
      </c>
      <c r="AK95" s="601"/>
      <c r="AL95" s="601"/>
      <c r="AM95" s="693" t="str">
        <f>VLOOKUP($D$11,調査票①!$A$1:$HN$31,156,FALSE)</f>
        <v>市が直接実施すべき業務と一体として管理している施設</v>
      </c>
      <c r="AN95" s="836"/>
      <c r="AO95" s="836"/>
      <c r="AP95" s="836"/>
      <c r="AQ95" s="836"/>
      <c r="AR95" s="836"/>
      <c r="AS95" s="836"/>
      <c r="AT95" s="836"/>
      <c r="AU95" s="836"/>
      <c r="AV95" s="836"/>
      <c r="AW95" s="836"/>
      <c r="AX95" s="836"/>
      <c r="AY95" s="836"/>
      <c r="AZ95" s="836"/>
      <c r="BA95" s="836"/>
      <c r="BB95" s="836"/>
      <c r="BC95" s="836"/>
      <c r="BD95" s="836"/>
      <c r="BE95" s="836"/>
      <c r="BF95" s="836"/>
      <c r="BG95" s="836"/>
      <c r="BH95" s="836"/>
      <c r="BI95" s="836"/>
      <c r="BJ95" s="836"/>
      <c r="BK95" s="836"/>
      <c r="BL95" s="836"/>
      <c r="BM95" s="836"/>
      <c r="BN95" s="837"/>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696"/>
      <c r="V96" s="697"/>
      <c r="W96" s="697"/>
      <c r="X96" s="697"/>
      <c r="Y96" s="697"/>
      <c r="Z96" s="697"/>
      <c r="AA96" s="697"/>
      <c r="AB96" s="697"/>
      <c r="AC96" s="697"/>
      <c r="AD96" s="697"/>
      <c r="AE96" s="697"/>
      <c r="AF96" s="697"/>
      <c r="AG96" s="697"/>
      <c r="AH96" s="697"/>
      <c r="AI96" s="698"/>
      <c r="AJ96" s="601"/>
      <c r="AK96" s="601"/>
      <c r="AL96" s="601"/>
      <c r="AM96" s="838"/>
      <c r="AN96" s="839"/>
      <c r="AO96" s="839"/>
      <c r="AP96" s="839"/>
      <c r="AQ96" s="839"/>
      <c r="AR96" s="839"/>
      <c r="AS96" s="839"/>
      <c r="AT96" s="839"/>
      <c r="AU96" s="839"/>
      <c r="AV96" s="839"/>
      <c r="AW96" s="839"/>
      <c r="AX96" s="839"/>
      <c r="AY96" s="839"/>
      <c r="AZ96" s="839"/>
      <c r="BA96" s="839"/>
      <c r="BB96" s="839"/>
      <c r="BC96" s="839"/>
      <c r="BD96" s="839"/>
      <c r="BE96" s="839"/>
      <c r="BF96" s="839"/>
      <c r="BG96" s="839"/>
      <c r="BH96" s="839"/>
      <c r="BI96" s="839"/>
      <c r="BJ96" s="839"/>
      <c r="BK96" s="839"/>
      <c r="BL96" s="839"/>
      <c r="BM96" s="839"/>
      <c r="BN96" s="840"/>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18</v>
      </c>
      <c r="M97" s="659"/>
      <c r="N97" s="659"/>
      <c r="O97" s="659">
        <f>VLOOKUP($D$11,調査票①!$A$1:$HN$31,158,FALSE)</f>
        <v>10</v>
      </c>
      <c r="P97" s="659"/>
      <c r="Q97" s="659"/>
      <c r="R97" s="660">
        <f>VLOOKUP($D$11,調査票①!$A$1:$HN$31,159,FALSE)</f>
        <v>0.55555555555555558</v>
      </c>
      <c r="S97" s="660"/>
      <c r="T97" s="660"/>
      <c r="U97" s="803" t="str">
        <f>VLOOKUP($D$11,調査票①!$A$1:$HN$31,160,FALSE)</f>
        <v>非導入である施設は、市が直接実施すべき業務と一体として管理している施設や導入することによる財政的効果が見込めない施設、また市が直接管理することが必要と認める施設であるため。</v>
      </c>
      <c r="V97" s="804"/>
      <c r="W97" s="804"/>
      <c r="X97" s="804"/>
      <c r="Y97" s="804"/>
      <c r="Z97" s="804"/>
      <c r="AA97" s="804"/>
      <c r="AB97" s="804"/>
      <c r="AC97" s="804"/>
      <c r="AD97" s="804"/>
      <c r="AE97" s="804"/>
      <c r="AF97" s="804"/>
      <c r="AG97" s="804"/>
      <c r="AH97" s="804"/>
      <c r="AI97" s="805"/>
      <c r="AJ97" s="601">
        <f>VLOOKUP($D$11,調査票①!$A$1:$HN$31,161,FALSE)</f>
        <v>4</v>
      </c>
      <c r="AK97" s="601"/>
      <c r="AL97" s="601"/>
      <c r="AM97" s="693" t="str">
        <f>VLOOKUP($D$11,調査票①!$A$1:$HN$31,162,FALSE)</f>
        <v>市が直接実施すべき業務と一体として管理している施設</v>
      </c>
      <c r="AN97" s="836"/>
      <c r="AO97" s="836"/>
      <c r="AP97" s="836"/>
      <c r="AQ97" s="836"/>
      <c r="AR97" s="836"/>
      <c r="AS97" s="836"/>
      <c r="AT97" s="836"/>
      <c r="AU97" s="836"/>
      <c r="AV97" s="836"/>
      <c r="AW97" s="836"/>
      <c r="AX97" s="836"/>
      <c r="AY97" s="836"/>
      <c r="AZ97" s="836"/>
      <c r="BA97" s="836"/>
      <c r="BB97" s="836"/>
      <c r="BC97" s="836"/>
      <c r="BD97" s="836"/>
      <c r="BE97" s="836"/>
      <c r="BF97" s="836"/>
      <c r="BG97" s="836"/>
      <c r="BH97" s="836"/>
      <c r="BI97" s="836"/>
      <c r="BJ97" s="836"/>
      <c r="BK97" s="836"/>
      <c r="BL97" s="836"/>
      <c r="BM97" s="836"/>
      <c r="BN97" s="837"/>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806"/>
      <c r="V98" s="807"/>
      <c r="W98" s="807"/>
      <c r="X98" s="807"/>
      <c r="Y98" s="807"/>
      <c r="Z98" s="807"/>
      <c r="AA98" s="807"/>
      <c r="AB98" s="807"/>
      <c r="AC98" s="807"/>
      <c r="AD98" s="807"/>
      <c r="AE98" s="807"/>
      <c r="AF98" s="807"/>
      <c r="AG98" s="807"/>
      <c r="AH98" s="807"/>
      <c r="AI98" s="808"/>
      <c r="AJ98" s="601"/>
      <c r="AK98" s="601"/>
      <c r="AL98" s="601"/>
      <c r="AM98" s="838"/>
      <c r="AN98" s="839"/>
      <c r="AO98" s="839"/>
      <c r="AP98" s="839"/>
      <c r="AQ98" s="839"/>
      <c r="AR98" s="839"/>
      <c r="AS98" s="839"/>
      <c r="AT98" s="839"/>
      <c r="AU98" s="839"/>
      <c r="AV98" s="839"/>
      <c r="AW98" s="839"/>
      <c r="AX98" s="839"/>
      <c r="AY98" s="839"/>
      <c r="AZ98" s="839"/>
      <c r="BA98" s="839"/>
      <c r="BB98" s="839"/>
      <c r="BC98" s="839"/>
      <c r="BD98" s="839"/>
      <c r="BE98" s="839"/>
      <c r="BF98" s="839"/>
      <c r="BG98" s="839"/>
      <c r="BH98" s="839"/>
      <c r="BI98" s="839"/>
      <c r="BJ98" s="839"/>
      <c r="BK98" s="839"/>
      <c r="BL98" s="839"/>
      <c r="BM98" s="839"/>
      <c r="BN98" s="840"/>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5</v>
      </c>
      <c r="M99" s="659"/>
      <c r="N99" s="659"/>
      <c r="O99" s="659">
        <f>VLOOKUP($D$11,調査票①!$A$1:$HN$31,164,FALSE)</f>
        <v>3</v>
      </c>
      <c r="P99" s="659"/>
      <c r="Q99" s="659"/>
      <c r="R99" s="660">
        <f>VLOOKUP($D$11,調査票①!$A$1:$HN$31,165,FALSE)</f>
        <v>0.6</v>
      </c>
      <c r="S99" s="660"/>
      <c r="T99" s="660"/>
      <c r="U99" s="760" t="str">
        <f>VLOOKUP($D$11,調査票①!$A$1:$HN$31,166,FALSE)</f>
        <v>非導入となっている施設は、市が直接管理することが施設の効用を図る上で望ましい、また市が直接実施すべき業務と一体として管理している施設であるため。</v>
      </c>
      <c r="V99" s="761"/>
      <c r="W99" s="761"/>
      <c r="X99" s="761"/>
      <c r="Y99" s="761"/>
      <c r="Z99" s="761"/>
      <c r="AA99" s="761"/>
      <c r="AB99" s="761"/>
      <c r="AC99" s="761"/>
      <c r="AD99" s="761"/>
      <c r="AE99" s="761"/>
      <c r="AF99" s="761"/>
      <c r="AG99" s="761"/>
      <c r="AH99" s="761"/>
      <c r="AI99" s="762"/>
      <c r="AJ99" s="601">
        <f>VLOOKUP($D$11,調査票①!$A$1:$HN$31,167,FALSE)</f>
        <v>2</v>
      </c>
      <c r="AK99" s="601"/>
      <c r="AL99" s="601"/>
      <c r="AM99" s="693" t="str">
        <f>VLOOKUP($D$11,調査票①!$A$1:$HN$31,168,FALSE)</f>
        <v>市が直接管理することが施設の効用を図る上で望ましい施設</v>
      </c>
      <c r="AN99" s="836"/>
      <c r="AO99" s="836"/>
      <c r="AP99" s="836"/>
      <c r="AQ99" s="836"/>
      <c r="AR99" s="836"/>
      <c r="AS99" s="836"/>
      <c r="AT99" s="836"/>
      <c r="AU99" s="836"/>
      <c r="AV99" s="836"/>
      <c r="AW99" s="836"/>
      <c r="AX99" s="836"/>
      <c r="AY99" s="836"/>
      <c r="AZ99" s="836"/>
      <c r="BA99" s="836"/>
      <c r="BB99" s="836"/>
      <c r="BC99" s="836"/>
      <c r="BD99" s="836"/>
      <c r="BE99" s="836"/>
      <c r="BF99" s="836"/>
      <c r="BG99" s="836"/>
      <c r="BH99" s="836"/>
      <c r="BI99" s="836"/>
      <c r="BJ99" s="836"/>
      <c r="BK99" s="836"/>
      <c r="BL99" s="836"/>
      <c r="BM99" s="836"/>
      <c r="BN99" s="837"/>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763"/>
      <c r="V100" s="764"/>
      <c r="W100" s="764"/>
      <c r="X100" s="764"/>
      <c r="Y100" s="764"/>
      <c r="Z100" s="764"/>
      <c r="AA100" s="764"/>
      <c r="AB100" s="764"/>
      <c r="AC100" s="764"/>
      <c r="AD100" s="764"/>
      <c r="AE100" s="764"/>
      <c r="AF100" s="764"/>
      <c r="AG100" s="764"/>
      <c r="AH100" s="764"/>
      <c r="AI100" s="765"/>
      <c r="AJ100" s="601"/>
      <c r="AK100" s="601"/>
      <c r="AL100" s="601"/>
      <c r="AM100" s="838"/>
      <c r="AN100" s="839"/>
      <c r="AO100" s="839"/>
      <c r="AP100" s="839"/>
      <c r="AQ100" s="839"/>
      <c r="AR100" s="839"/>
      <c r="AS100" s="839"/>
      <c r="AT100" s="839"/>
      <c r="AU100" s="839"/>
      <c r="AV100" s="839"/>
      <c r="AW100" s="839"/>
      <c r="AX100" s="839"/>
      <c r="AY100" s="839"/>
      <c r="AZ100" s="839"/>
      <c r="BA100" s="839"/>
      <c r="BB100" s="839"/>
      <c r="BC100" s="839"/>
      <c r="BD100" s="839"/>
      <c r="BE100" s="839"/>
      <c r="BF100" s="839"/>
      <c r="BG100" s="839"/>
      <c r="BH100" s="839"/>
      <c r="BI100" s="839"/>
      <c r="BJ100" s="839"/>
      <c r="BK100" s="839"/>
      <c r="BL100" s="839"/>
      <c r="BM100" s="839"/>
      <c r="BN100" s="840"/>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708">
        <f>VLOOKUP($D$11,調査票①!$A$1:$HN$31,169,FALSE)</f>
        <v>0</v>
      </c>
      <c r="M101" s="708"/>
      <c r="N101" s="708"/>
      <c r="O101" s="708">
        <f>VLOOKUP($D$11,調査票①!$A$1:$HN$31,170,FALSE)</f>
        <v>0</v>
      </c>
      <c r="P101" s="708"/>
      <c r="Q101" s="708"/>
      <c r="R101" s="709" t="e">
        <f>VLOOKUP($D$11,調査票①!$A$1:$HN$31,171,FALSE)</f>
        <v>#DIV/0!</v>
      </c>
      <c r="S101" s="709"/>
      <c r="T101" s="709"/>
      <c r="U101" s="803" t="str">
        <f>VLOOKUP($D$11,調査票①!$A$1:$HN$31,172,FALSE)</f>
        <v>　</v>
      </c>
      <c r="V101" s="804"/>
      <c r="W101" s="804"/>
      <c r="X101" s="804"/>
      <c r="Y101" s="804"/>
      <c r="Z101" s="804"/>
      <c r="AA101" s="804"/>
      <c r="AB101" s="804"/>
      <c r="AC101" s="804"/>
      <c r="AD101" s="804"/>
      <c r="AE101" s="804"/>
      <c r="AF101" s="804"/>
      <c r="AG101" s="804"/>
      <c r="AH101" s="804"/>
      <c r="AI101" s="805"/>
      <c r="AJ101" s="667">
        <f>VLOOKUP($D$11,調査票①!$A$1:$HN$31,173,FALSE)</f>
        <v>0</v>
      </c>
      <c r="AK101" s="667"/>
      <c r="AL101" s="667"/>
      <c r="AM101" s="693" t="str">
        <f>VLOOKUP($D$11,調査票①!$A$1:$HN$31,174,FALSE)</f>
        <v>　</v>
      </c>
      <c r="AN101" s="836"/>
      <c r="AO101" s="836"/>
      <c r="AP101" s="836"/>
      <c r="AQ101" s="836"/>
      <c r="AR101" s="836"/>
      <c r="AS101" s="836"/>
      <c r="AT101" s="836"/>
      <c r="AU101" s="836"/>
      <c r="AV101" s="836"/>
      <c r="AW101" s="836"/>
      <c r="AX101" s="836"/>
      <c r="AY101" s="836"/>
      <c r="AZ101" s="836"/>
      <c r="BA101" s="836"/>
      <c r="BB101" s="836"/>
      <c r="BC101" s="836"/>
      <c r="BD101" s="836"/>
      <c r="BE101" s="836"/>
      <c r="BF101" s="836"/>
      <c r="BG101" s="836"/>
      <c r="BH101" s="836"/>
      <c r="BI101" s="836"/>
      <c r="BJ101" s="836"/>
      <c r="BK101" s="836"/>
      <c r="BL101" s="836"/>
      <c r="BM101" s="836"/>
      <c r="BN101" s="837"/>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708"/>
      <c r="M102" s="708"/>
      <c r="N102" s="708"/>
      <c r="O102" s="708"/>
      <c r="P102" s="708"/>
      <c r="Q102" s="708"/>
      <c r="R102" s="709"/>
      <c r="S102" s="709"/>
      <c r="T102" s="709"/>
      <c r="U102" s="806"/>
      <c r="V102" s="807"/>
      <c r="W102" s="807"/>
      <c r="X102" s="807"/>
      <c r="Y102" s="807"/>
      <c r="Z102" s="807"/>
      <c r="AA102" s="807"/>
      <c r="AB102" s="807"/>
      <c r="AC102" s="807"/>
      <c r="AD102" s="807"/>
      <c r="AE102" s="807"/>
      <c r="AF102" s="807"/>
      <c r="AG102" s="807"/>
      <c r="AH102" s="807"/>
      <c r="AI102" s="808"/>
      <c r="AJ102" s="667"/>
      <c r="AK102" s="667"/>
      <c r="AL102" s="667"/>
      <c r="AM102" s="838"/>
      <c r="AN102" s="839"/>
      <c r="AO102" s="839"/>
      <c r="AP102" s="839"/>
      <c r="AQ102" s="839"/>
      <c r="AR102" s="839"/>
      <c r="AS102" s="839"/>
      <c r="AT102" s="839"/>
      <c r="AU102" s="839"/>
      <c r="AV102" s="839"/>
      <c r="AW102" s="839"/>
      <c r="AX102" s="839"/>
      <c r="AY102" s="839"/>
      <c r="AZ102" s="839"/>
      <c r="BA102" s="839"/>
      <c r="BB102" s="839"/>
      <c r="BC102" s="839"/>
      <c r="BD102" s="839"/>
      <c r="BE102" s="839"/>
      <c r="BF102" s="839"/>
      <c r="BG102" s="839"/>
      <c r="BH102" s="839"/>
      <c r="BI102" s="839"/>
      <c r="BJ102" s="839"/>
      <c r="BK102" s="839"/>
      <c r="BL102" s="839"/>
      <c r="BM102" s="839"/>
      <c r="BN102" s="840"/>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830" t="str">
        <f>VLOOKUP($D$11,調査票①!$A$1:$HN$31,178,FALSE)</f>
        <v>　</v>
      </c>
      <c r="V103" s="831"/>
      <c r="W103" s="831"/>
      <c r="X103" s="831"/>
      <c r="Y103" s="831"/>
      <c r="Z103" s="831"/>
      <c r="AA103" s="831"/>
      <c r="AB103" s="831"/>
      <c r="AC103" s="831"/>
      <c r="AD103" s="831"/>
      <c r="AE103" s="831"/>
      <c r="AF103" s="831"/>
      <c r="AG103" s="831"/>
      <c r="AH103" s="831"/>
      <c r="AI103" s="832"/>
      <c r="AJ103" s="667">
        <f>VLOOKUP($D$11,調査票①!$A$1:$HN$31,179,FALSE)</f>
        <v>0</v>
      </c>
      <c r="AK103" s="667"/>
      <c r="AL103" s="667"/>
      <c r="AM103" s="693" t="str">
        <f>VLOOKUP($D$11,調査票①!$A$1:$HN$31,180,FALSE)</f>
        <v>　</v>
      </c>
      <c r="AN103" s="836"/>
      <c r="AO103" s="836"/>
      <c r="AP103" s="836"/>
      <c r="AQ103" s="836"/>
      <c r="AR103" s="836"/>
      <c r="AS103" s="836"/>
      <c r="AT103" s="836"/>
      <c r="AU103" s="836"/>
      <c r="AV103" s="836"/>
      <c r="AW103" s="836"/>
      <c r="AX103" s="836"/>
      <c r="AY103" s="836"/>
      <c r="AZ103" s="836"/>
      <c r="BA103" s="836"/>
      <c r="BB103" s="836"/>
      <c r="BC103" s="836"/>
      <c r="BD103" s="836"/>
      <c r="BE103" s="836"/>
      <c r="BF103" s="836"/>
      <c r="BG103" s="836"/>
      <c r="BH103" s="836"/>
      <c r="BI103" s="836"/>
      <c r="BJ103" s="836"/>
      <c r="BK103" s="836"/>
      <c r="BL103" s="836"/>
      <c r="BM103" s="836"/>
      <c r="BN103" s="83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833"/>
      <c r="V104" s="834"/>
      <c r="W104" s="834"/>
      <c r="X104" s="834"/>
      <c r="Y104" s="834"/>
      <c r="Z104" s="834"/>
      <c r="AA104" s="834"/>
      <c r="AB104" s="834"/>
      <c r="AC104" s="834"/>
      <c r="AD104" s="834"/>
      <c r="AE104" s="834"/>
      <c r="AF104" s="834"/>
      <c r="AG104" s="834"/>
      <c r="AH104" s="834"/>
      <c r="AI104" s="835"/>
      <c r="AJ104" s="667"/>
      <c r="AK104" s="667"/>
      <c r="AL104" s="667"/>
      <c r="AM104" s="838"/>
      <c r="AN104" s="839"/>
      <c r="AO104" s="839"/>
      <c r="AP104" s="839"/>
      <c r="AQ104" s="839"/>
      <c r="AR104" s="839"/>
      <c r="AS104" s="839"/>
      <c r="AT104" s="839"/>
      <c r="AU104" s="839"/>
      <c r="AV104" s="839"/>
      <c r="AW104" s="839"/>
      <c r="AX104" s="839"/>
      <c r="AY104" s="839"/>
      <c r="AZ104" s="839"/>
      <c r="BA104" s="839"/>
      <c r="BB104" s="839"/>
      <c r="BC104" s="839"/>
      <c r="BD104" s="839"/>
      <c r="BE104" s="839"/>
      <c r="BF104" s="839"/>
      <c r="BG104" s="839"/>
      <c r="BH104" s="839"/>
      <c r="BI104" s="839"/>
      <c r="BJ104" s="839"/>
      <c r="BK104" s="839"/>
      <c r="BL104" s="839"/>
      <c r="BM104" s="839"/>
      <c r="BN104" s="84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36</v>
      </c>
      <c r="M105" s="659"/>
      <c r="N105" s="659"/>
      <c r="O105" s="659">
        <f>VLOOKUP($D$11,調査票①!$A$1:$HN$31,182,FALSE)</f>
        <v>15</v>
      </c>
      <c r="P105" s="659"/>
      <c r="Q105" s="659"/>
      <c r="R105" s="660">
        <f>VLOOKUP($D$11,調査票①!$A$1:$HN$31,183,FALSE)</f>
        <v>0.41666666666666669</v>
      </c>
      <c r="S105" s="660"/>
      <c r="T105" s="660"/>
      <c r="U105" s="830" t="str">
        <f>VLOOKUP($D$11,調査票①!$A$1:$HN$31,184,FALSE)</f>
        <v>市が直接管理することが施設の効用を図る上で望ましい施設であるほか、導入することによる財政的効果が見込めない施設であるため。</v>
      </c>
      <c r="V105" s="831"/>
      <c r="W105" s="831"/>
      <c r="X105" s="831"/>
      <c r="Y105" s="831"/>
      <c r="Z105" s="831"/>
      <c r="AA105" s="831"/>
      <c r="AB105" s="831"/>
      <c r="AC105" s="831"/>
      <c r="AD105" s="831"/>
      <c r="AE105" s="831"/>
      <c r="AF105" s="831"/>
      <c r="AG105" s="831"/>
      <c r="AH105" s="831"/>
      <c r="AI105" s="832"/>
      <c r="AJ105" s="601">
        <f>VLOOKUP($D$11,調査票①!$A$1:$HN$31,185,FALSE)</f>
        <v>12</v>
      </c>
      <c r="AK105" s="601"/>
      <c r="AL105" s="601"/>
      <c r="AM105" s="693" t="str">
        <f>VLOOKUP($D$11,調査票①!$A$1:$HN$31,186,FALSE)</f>
        <v>市が直接管理することが必要であると認める施設</v>
      </c>
      <c r="AN105" s="836"/>
      <c r="AO105" s="836"/>
      <c r="AP105" s="836"/>
      <c r="AQ105" s="836"/>
      <c r="AR105" s="836"/>
      <c r="AS105" s="836"/>
      <c r="AT105" s="836"/>
      <c r="AU105" s="836"/>
      <c r="AV105" s="836"/>
      <c r="AW105" s="836"/>
      <c r="AX105" s="836"/>
      <c r="AY105" s="836"/>
      <c r="AZ105" s="836"/>
      <c r="BA105" s="836"/>
      <c r="BB105" s="836"/>
      <c r="BC105" s="836"/>
      <c r="BD105" s="836"/>
      <c r="BE105" s="836"/>
      <c r="BF105" s="836"/>
      <c r="BG105" s="836"/>
      <c r="BH105" s="836"/>
      <c r="BI105" s="836"/>
      <c r="BJ105" s="836"/>
      <c r="BK105" s="836"/>
      <c r="BL105" s="836"/>
      <c r="BM105" s="836"/>
      <c r="BN105" s="83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833"/>
      <c r="V106" s="834"/>
      <c r="W106" s="834"/>
      <c r="X106" s="834"/>
      <c r="Y106" s="834"/>
      <c r="Z106" s="834"/>
      <c r="AA106" s="834"/>
      <c r="AB106" s="834"/>
      <c r="AC106" s="834"/>
      <c r="AD106" s="834"/>
      <c r="AE106" s="834"/>
      <c r="AF106" s="834"/>
      <c r="AG106" s="834"/>
      <c r="AH106" s="834"/>
      <c r="AI106" s="835"/>
      <c r="AJ106" s="601"/>
      <c r="AK106" s="601"/>
      <c r="AL106" s="601"/>
      <c r="AM106" s="838"/>
      <c r="AN106" s="839"/>
      <c r="AO106" s="839"/>
      <c r="AP106" s="839"/>
      <c r="AQ106" s="839"/>
      <c r="AR106" s="839"/>
      <c r="AS106" s="839"/>
      <c r="AT106" s="839"/>
      <c r="AU106" s="839"/>
      <c r="AV106" s="839"/>
      <c r="AW106" s="839"/>
      <c r="AX106" s="839"/>
      <c r="AY106" s="839"/>
      <c r="AZ106" s="839"/>
      <c r="BA106" s="839"/>
      <c r="BB106" s="839"/>
      <c r="BC106" s="839"/>
      <c r="BD106" s="839"/>
      <c r="BE106" s="839"/>
      <c r="BF106" s="839"/>
      <c r="BG106" s="839"/>
      <c r="BH106" s="839"/>
      <c r="BI106" s="839"/>
      <c r="BJ106" s="839"/>
      <c r="BK106" s="839"/>
      <c r="BL106" s="839"/>
      <c r="BM106" s="839"/>
      <c r="BN106" s="84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4</v>
      </c>
      <c r="M107" s="659"/>
      <c r="N107" s="659"/>
      <c r="O107" s="659">
        <f>VLOOKUP($D$11,調査票①!$A$1:$HN$31,188,FALSE)</f>
        <v>1</v>
      </c>
      <c r="P107" s="659"/>
      <c r="Q107" s="659"/>
      <c r="R107" s="660">
        <f>VLOOKUP($D$11,調査票①!$A$1:$HN$31,189,FALSE)</f>
        <v>0.25</v>
      </c>
      <c r="S107" s="660"/>
      <c r="T107" s="660"/>
      <c r="U107" s="668" t="str">
        <f>VLOOKUP($D$11,調査票①!$A$1:$HN$31,190,FALSE)</f>
        <v>非導入となっている施設は、地域住民が利用することを目的として設置された小規模施設であるため、</v>
      </c>
      <c r="V107" s="735"/>
      <c r="W107" s="735"/>
      <c r="X107" s="735"/>
      <c r="Y107" s="735"/>
      <c r="Z107" s="735"/>
      <c r="AA107" s="735"/>
      <c r="AB107" s="735"/>
      <c r="AC107" s="735"/>
      <c r="AD107" s="735"/>
      <c r="AE107" s="735"/>
      <c r="AF107" s="735"/>
      <c r="AG107" s="735"/>
      <c r="AH107" s="735"/>
      <c r="AI107" s="736"/>
      <c r="AJ107" s="601">
        <f>VLOOKUP($D$11,調査票①!$A$1:$HN$31,191,FALSE)</f>
        <v>3</v>
      </c>
      <c r="AK107" s="601"/>
      <c r="AL107" s="601"/>
      <c r="AM107" s="693" t="str">
        <f>VLOOKUP($D$11,調査票①!$A$1:$HN$31,192,FALSE)</f>
        <v>市が直接管理することが施設の効用を図る上で望ましい施設</v>
      </c>
      <c r="AN107" s="836"/>
      <c r="AO107" s="836"/>
      <c r="AP107" s="836"/>
      <c r="AQ107" s="836"/>
      <c r="AR107" s="836"/>
      <c r="AS107" s="836"/>
      <c r="AT107" s="836"/>
      <c r="AU107" s="836"/>
      <c r="AV107" s="836"/>
      <c r="AW107" s="836"/>
      <c r="AX107" s="836"/>
      <c r="AY107" s="836"/>
      <c r="AZ107" s="836"/>
      <c r="BA107" s="836"/>
      <c r="BB107" s="836"/>
      <c r="BC107" s="836"/>
      <c r="BD107" s="836"/>
      <c r="BE107" s="836"/>
      <c r="BF107" s="836"/>
      <c r="BG107" s="836"/>
      <c r="BH107" s="836"/>
      <c r="BI107" s="836"/>
      <c r="BJ107" s="836"/>
      <c r="BK107" s="836"/>
      <c r="BL107" s="836"/>
      <c r="BM107" s="836"/>
      <c r="BN107" s="83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01"/>
      <c r="AK108" s="601"/>
      <c r="AL108" s="601"/>
      <c r="AM108" s="838"/>
      <c r="AN108" s="839"/>
      <c r="AO108" s="839"/>
      <c r="AP108" s="839"/>
      <c r="AQ108" s="839"/>
      <c r="AR108" s="839"/>
      <c r="AS108" s="839"/>
      <c r="AT108" s="839"/>
      <c r="AU108" s="839"/>
      <c r="AV108" s="839"/>
      <c r="AW108" s="839"/>
      <c r="AX108" s="839"/>
      <c r="AY108" s="839"/>
      <c r="AZ108" s="839"/>
      <c r="BA108" s="839"/>
      <c r="BB108" s="839"/>
      <c r="BC108" s="839"/>
      <c r="BD108" s="839"/>
      <c r="BE108" s="839"/>
      <c r="BF108" s="839"/>
      <c r="BG108" s="839"/>
      <c r="BH108" s="839"/>
      <c r="BI108" s="839"/>
      <c r="BJ108" s="839"/>
      <c r="BK108" s="839"/>
      <c r="BL108" s="839"/>
      <c r="BM108" s="839"/>
      <c r="BN108" s="84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3893" priority="354" operator="equal">
      <formula>0</formula>
    </cfRule>
  </conditionalFormatting>
  <conditionalFormatting sqref="DL105">
    <cfRule type="cellIs" dxfId="3892" priority="353" operator="equal">
      <formula>0</formula>
    </cfRule>
  </conditionalFormatting>
  <conditionalFormatting sqref="DA91:DA92">
    <cfRule type="cellIs" dxfId="3891" priority="352" operator="equal">
      <formula>0</formula>
    </cfRule>
  </conditionalFormatting>
  <conditionalFormatting sqref="CQ66:EL66 EJ62:EJ65 DA71:DD71 CQ67:DD67 CQ68:DC68 EJ68:EL68 DA70:DC70 DA72:DC72 EJ72:EP72 EJ70:EL70">
    <cfRule type="cellIs" dxfId="3890" priority="351" operator="equal">
      <formula>0</formula>
    </cfRule>
  </conditionalFormatting>
  <conditionalFormatting sqref="CM19 CW20:CY20 CW19:CZ19 DJ19 DT20:DV20 DT19:DW19 EG19">
    <cfRule type="cellIs" dxfId="3889" priority="350" operator="equal">
      <formula>0</formula>
    </cfRule>
  </conditionalFormatting>
  <conditionalFormatting sqref="D55">
    <cfRule type="cellIs" dxfId="3888" priority="349" operator="equal">
      <formula>0</formula>
    </cfRule>
  </conditionalFormatting>
  <conditionalFormatting sqref="EA44:EC44">
    <cfRule type="cellIs" dxfId="3887" priority="324" operator="equal">
      <formula>0</formula>
    </cfRule>
  </conditionalFormatting>
  <conditionalFormatting sqref="DD62 DD64">
    <cfRule type="cellIs" dxfId="3886" priority="348" operator="equal">
      <formula>0</formula>
    </cfRule>
  </conditionalFormatting>
  <conditionalFormatting sqref="DI44">
    <cfRule type="cellIs" dxfId="3885" priority="312" operator="equal">
      <formula>0</formula>
    </cfRule>
  </conditionalFormatting>
  <conditionalFormatting sqref="DZ52:EG52 DA52:DR52">
    <cfRule type="cellIs" dxfId="3884" priority="347" operator="equal">
      <formula>0</formula>
    </cfRule>
  </conditionalFormatting>
  <conditionalFormatting sqref="DZ51:EG51 CZ51:DR51">
    <cfRule type="cellIs" dxfId="3883" priority="346" operator="equal">
      <formula>0</formula>
    </cfRule>
  </conditionalFormatting>
  <conditionalFormatting sqref="DG56:DI56">
    <cfRule type="cellIs" dxfId="3882" priority="279" operator="equal">
      <formula>0</formula>
    </cfRule>
  </conditionalFormatting>
  <conditionalFormatting sqref="CM44:CN44">
    <cfRule type="cellIs" dxfId="3881" priority="318" operator="equal">
      <formula>0</formula>
    </cfRule>
  </conditionalFormatting>
  <conditionalFormatting sqref="R21 R23 R25 R27 R29 R31 R33 R35 R37 R39 R41 R43 R45 R47 R49 R51 R53">
    <cfRule type="cellIs" dxfId="3880" priority="344" operator="equal">
      <formula>0</formula>
    </cfRule>
  </conditionalFormatting>
  <conditionalFormatting sqref="DL62 DL64">
    <cfRule type="cellIs" dxfId="3879" priority="343" operator="equal">
      <formula>0</formula>
    </cfRule>
  </conditionalFormatting>
  <conditionalFormatting sqref="CM69">
    <cfRule type="cellIs" dxfId="3878" priority="345" operator="equal">
      <formula>0</formula>
    </cfRule>
  </conditionalFormatting>
  <conditionalFormatting sqref="CO52">
    <cfRule type="cellIs" dxfId="3877" priority="263" operator="equal">
      <formula>0</formula>
    </cfRule>
  </conditionalFormatting>
  <conditionalFormatting sqref="DN51:DP52">
    <cfRule type="cellIs" dxfId="3876" priority="294" operator="equal">
      <formula>0</formula>
    </cfRule>
  </conditionalFormatting>
  <conditionalFormatting sqref="DK51:DM52">
    <cfRule type="cellIs" dxfId="3875" priority="295" operator="equal">
      <formula>0</formula>
    </cfRule>
  </conditionalFormatting>
  <conditionalFormatting sqref="EN44:EP55">
    <cfRule type="cellIs" dxfId="3874" priority="342" operator="equal">
      <formula>0</formula>
    </cfRule>
  </conditionalFormatting>
  <conditionalFormatting sqref="EN56:EP56">
    <cfRule type="cellIs" dxfId="3873" priority="341" operator="equal">
      <formula>0</formula>
    </cfRule>
  </conditionalFormatting>
  <conditionalFormatting sqref="EH51:EJ52 EH55:EJ56">
    <cfRule type="cellIs" dxfId="3872" priority="340" operator="equal">
      <formula>0</formula>
    </cfRule>
  </conditionalFormatting>
  <conditionalFormatting sqref="EK51:EM56">
    <cfRule type="cellIs" dxfId="3871" priority="339" operator="equal">
      <formula>0</formula>
    </cfRule>
  </conditionalFormatting>
  <conditionalFormatting sqref="EL44:EM50">
    <cfRule type="cellIs" dxfId="3870" priority="338" operator="equal">
      <formula>0</formula>
    </cfRule>
  </conditionalFormatting>
  <conditionalFormatting sqref="DV51:DX52 DV55:DX55 DV53:DW54">
    <cfRule type="cellIs" dxfId="3869" priority="337" operator="equal">
      <formula>0</formula>
    </cfRule>
  </conditionalFormatting>
  <conditionalFormatting sqref="DV56:DX56">
    <cfRule type="cellIs" dxfId="3868" priority="336" operator="equal">
      <formula>0</formula>
    </cfRule>
  </conditionalFormatting>
  <conditionalFormatting sqref="DP51:DR56">
    <cfRule type="cellIs" dxfId="3867" priority="335" operator="equal">
      <formula>0</formula>
    </cfRule>
  </conditionalFormatting>
  <conditionalFormatting sqref="DS51:DU56">
    <cfRule type="cellIs" dxfId="3866" priority="334" operator="equal">
      <formula>0</formula>
    </cfRule>
  </conditionalFormatting>
  <conditionalFormatting sqref="EF51:EH52 EF55:EH55">
    <cfRule type="cellIs" dxfId="3865" priority="333" operator="equal">
      <formula>0</formula>
    </cfRule>
  </conditionalFormatting>
  <conditionalFormatting sqref="EF56:EH56">
    <cfRule type="cellIs" dxfId="3864" priority="332" operator="equal">
      <formula>0</formula>
    </cfRule>
  </conditionalFormatting>
  <conditionalFormatting sqref="DZ51:EB52 DZ55:EB56">
    <cfRule type="cellIs" dxfId="3863" priority="331" operator="equal">
      <formula>0</formula>
    </cfRule>
  </conditionalFormatting>
  <conditionalFormatting sqref="EC51:EE52 EC55:EE56">
    <cfRule type="cellIs" dxfId="3862" priority="330" operator="equal">
      <formula>0</formula>
    </cfRule>
  </conditionalFormatting>
  <conditionalFormatting sqref="EI44:EK44">
    <cfRule type="cellIs" dxfId="3861" priority="329" operator="equal">
      <formula>0</formula>
    </cfRule>
  </conditionalFormatting>
  <conditionalFormatting sqref="EH44">
    <cfRule type="cellIs" dxfId="3860" priority="328" operator="equal">
      <formula>0</formula>
    </cfRule>
  </conditionalFormatting>
  <conditionalFormatting sqref="EE44:EG44">
    <cfRule type="cellIs" dxfId="3859" priority="327" operator="equal">
      <formula>0</formula>
    </cfRule>
  </conditionalFormatting>
  <conditionalFormatting sqref="ED44">
    <cfRule type="cellIs" dxfId="3858" priority="326" operator="equal">
      <formula>0</formula>
    </cfRule>
  </conditionalFormatting>
  <conditionalFormatting sqref="DW44:DX44">
    <cfRule type="cellIs" dxfId="3857" priority="325" operator="equal">
      <formula>0</formula>
    </cfRule>
  </conditionalFormatting>
  <conditionalFormatting sqref="DJ44:DL44">
    <cfRule type="cellIs" dxfId="3856" priority="313" operator="equal">
      <formula>0</formula>
    </cfRule>
  </conditionalFormatting>
  <conditionalFormatting sqref="DY44:DZ44">
    <cfRule type="cellIs" dxfId="3855" priority="323" operator="equal">
      <formula>0</formula>
    </cfRule>
  </conditionalFormatting>
  <conditionalFormatting sqref="CY44:DA44">
    <cfRule type="cellIs" dxfId="3854" priority="322" operator="equal">
      <formula>0</formula>
    </cfRule>
  </conditionalFormatting>
  <conditionalFormatting sqref="CX44">
    <cfRule type="cellIs" dxfId="3853" priority="321" operator="equal">
      <formula>0</formula>
    </cfRule>
  </conditionalFormatting>
  <conditionalFormatting sqref="CU44:CW44">
    <cfRule type="cellIs" dxfId="3852" priority="320" operator="equal">
      <formula>0</formula>
    </cfRule>
  </conditionalFormatting>
  <conditionalFormatting sqref="CT44">
    <cfRule type="cellIs" dxfId="3851" priority="319" operator="equal">
      <formula>0</formula>
    </cfRule>
  </conditionalFormatting>
  <conditionalFormatting sqref="CQ44:CS44">
    <cfRule type="cellIs" dxfId="3850" priority="317" operator="equal">
      <formula>0</formula>
    </cfRule>
  </conditionalFormatting>
  <conditionalFormatting sqref="CO44:CP44">
    <cfRule type="cellIs" dxfId="3849" priority="316" operator="equal">
      <formula>0</formula>
    </cfRule>
  </conditionalFormatting>
  <conditionalFormatting sqref="DN44:DP44">
    <cfRule type="cellIs" dxfId="3848" priority="315" operator="equal">
      <formula>0</formula>
    </cfRule>
  </conditionalFormatting>
  <conditionalFormatting sqref="DM44">
    <cfRule type="cellIs" dxfId="3847" priority="314" operator="equal">
      <formula>0</formula>
    </cfRule>
  </conditionalFormatting>
  <conditionalFormatting sqref="DS51:DU52">
    <cfRule type="cellIs" dxfId="3846" priority="301" operator="equal">
      <formula>0</formula>
    </cfRule>
  </conditionalFormatting>
  <conditionalFormatting sqref="DB44:DC44">
    <cfRule type="cellIs" dxfId="3845" priority="311" operator="equal">
      <formula>0</formula>
    </cfRule>
  </conditionalFormatting>
  <conditionalFormatting sqref="DF44:DH44">
    <cfRule type="cellIs" dxfId="3844" priority="310" operator="equal">
      <formula>0</formula>
    </cfRule>
  </conditionalFormatting>
  <conditionalFormatting sqref="DD44:DE44">
    <cfRule type="cellIs" dxfId="3843" priority="309" operator="equal">
      <formula>0</formula>
    </cfRule>
  </conditionalFormatting>
  <conditionalFormatting sqref="EC44:EE44">
    <cfRule type="cellIs" dxfId="3842" priority="308" operator="equal">
      <formula>0</formula>
    </cfRule>
  </conditionalFormatting>
  <conditionalFormatting sqref="EB44">
    <cfRule type="cellIs" dxfId="3841" priority="307" operator="equal">
      <formula>0</formula>
    </cfRule>
  </conditionalFormatting>
  <conditionalFormatting sqref="DY44:EA44">
    <cfRule type="cellIs" dxfId="3840" priority="306" operator="equal">
      <formula>0</formula>
    </cfRule>
  </conditionalFormatting>
  <conditionalFormatting sqref="DX44">
    <cfRule type="cellIs" dxfId="3839" priority="305" operator="equal">
      <formula>0</formula>
    </cfRule>
  </conditionalFormatting>
  <conditionalFormatting sqref="DQ44:DR44">
    <cfRule type="cellIs" dxfId="3838" priority="304" operator="equal">
      <formula>0</formula>
    </cfRule>
  </conditionalFormatting>
  <conditionalFormatting sqref="DU44:DW44">
    <cfRule type="cellIs" dxfId="3837" priority="303" operator="equal">
      <formula>0</formula>
    </cfRule>
  </conditionalFormatting>
  <conditionalFormatting sqref="DS44:DT44">
    <cfRule type="cellIs" dxfId="3836" priority="302" operator="equal">
      <formula>0</formula>
    </cfRule>
  </conditionalFormatting>
  <conditionalFormatting sqref="DV51:DV52">
    <cfRule type="cellIs" dxfId="3835" priority="300" operator="equal">
      <formula>0</formula>
    </cfRule>
  </conditionalFormatting>
  <conditionalFormatting sqref="DG51:DI52">
    <cfRule type="cellIs" dxfId="3834" priority="299" operator="equal">
      <formula>0</formula>
    </cfRule>
  </conditionalFormatting>
  <conditionalFormatting sqref="DA51:DC52 CZ51">
    <cfRule type="cellIs" dxfId="3833" priority="298" operator="equal">
      <formula>0</formula>
    </cfRule>
  </conditionalFormatting>
  <conditionalFormatting sqref="DD51:DF52">
    <cfRule type="cellIs" dxfId="3832" priority="297" operator="equal">
      <formula>0</formula>
    </cfRule>
  </conditionalFormatting>
  <conditionalFormatting sqref="DQ51:DS52">
    <cfRule type="cellIs" dxfId="3831" priority="296" operator="equal">
      <formula>0</formula>
    </cfRule>
  </conditionalFormatting>
  <conditionalFormatting sqref="CB52:CC52">
    <cfRule type="cellIs" dxfId="3830" priority="293" operator="equal">
      <formula>0</formula>
    </cfRule>
  </conditionalFormatting>
  <conditionalFormatting sqref="CB51:CC51">
    <cfRule type="cellIs" dxfId="3829" priority="292" operator="equal">
      <formula>0</formula>
    </cfRule>
  </conditionalFormatting>
  <conditionalFormatting sqref="CP51">
    <cfRule type="cellIs" dxfId="3828" priority="291" operator="equal">
      <formula>0</formula>
    </cfRule>
  </conditionalFormatting>
  <conditionalFormatting sqref="CP51">
    <cfRule type="cellIs" dxfId="3827" priority="290" operator="equal">
      <formula>0</formula>
    </cfRule>
  </conditionalFormatting>
  <conditionalFormatting sqref="CB51:CC52">
    <cfRule type="cellIs" dxfId="3826" priority="289" operator="equal">
      <formula>0</formula>
    </cfRule>
  </conditionalFormatting>
  <conditionalFormatting sqref="CD51">
    <cfRule type="cellIs" dxfId="3825" priority="288" operator="equal">
      <formula>0</formula>
    </cfRule>
  </conditionalFormatting>
  <conditionalFormatting sqref="CD51">
    <cfRule type="cellIs" dxfId="3824" priority="287" operator="equal">
      <formula>0</formula>
    </cfRule>
  </conditionalFormatting>
  <conditionalFormatting sqref="CW41">
    <cfRule type="cellIs" dxfId="3823" priority="59" operator="equal">
      <formula>0</formula>
    </cfRule>
  </conditionalFormatting>
  <conditionalFormatting sqref="CX41">
    <cfRule type="cellIs" dxfId="3822" priority="58" operator="equal">
      <formula>0</formula>
    </cfRule>
  </conditionalFormatting>
  <conditionalFormatting sqref="DX53">
    <cfRule type="cellIs" dxfId="3821" priority="286" operator="equal">
      <formula>0</formula>
    </cfRule>
  </conditionalFormatting>
  <conditionalFormatting sqref="DX53">
    <cfRule type="cellIs" dxfId="3820" priority="285" operator="equal">
      <formula>0</formula>
    </cfRule>
  </conditionalFormatting>
  <conditionalFormatting sqref="EH39">
    <cfRule type="cellIs" dxfId="3819" priority="16" operator="equal">
      <formula>0</formula>
    </cfRule>
  </conditionalFormatting>
  <conditionalFormatting sqref="DO56:DQ56">
    <cfRule type="cellIs" dxfId="3818" priority="284" operator="equal">
      <formula>0</formula>
    </cfRule>
  </conditionalFormatting>
  <conditionalFormatting sqref="DC56:DE56">
    <cfRule type="cellIs" dxfId="3817" priority="283" operator="equal">
      <formula>0</formula>
    </cfRule>
  </conditionalFormatting>
  <conditionalFormatting sqref="CX56:CY56">
    <cfRule type="cellIs" dxfId="3816" priority="282" operator="equal">
      <formula>0</formula>
    </cfRule>
  </conditionalFormatting>
  <conditionalFormatting sqref="CZ56:DB56">
    <cfRule type="cellIs" dxfId="3815" priority="281" operator="equal">
      <formula>0</formula>
    </cfRule>
  </conditionalFormatting>
  <conditionalFormatting sqref="DM56:DO56">
    <cfRule type="cellIs" dxfId="3814" priority="280" operator="equal">
      <formula>0</formula>
    </cfRule>
  </conditionalFormatting>
  <conditionalFormatting sqref="CF44:CH44 CF45:CG46">
    <cfRule type="cellIs" dxfId="3813" priority="227" operator="equal">
      <formula>0</formula>
    </cfRule>
  </conditionalFormatting>
  <conditionalFormatting sqref="DJ56:DL56">
    <cfRule type="cellIs" dxfId="3812" priority="278" operator="equal">
      <formula>0</formula>
    </cfRule>
  </conditionalFormatting>
  <conditionalFormatting sqref="CG56:CI56">
    <cfRule type="cellIs" dxfId="3811" priority="277" operator="equal">
      <formula>0</formula>
    </cfRule>
  </conditionalFormatting>
  <conditionalFormatting sqref="CB56:CC56">
    <cfRule type="cellIs" dxfId="3810" priority="276" operator="equal">
      <formula>0</formula>
    </cfRule>
  </conditionalFormatting>
  <conditionalFormatting sqref="CD56:CF56">
    <cfRule type="cellIs" dxfId="3809" priority="275" operator="equal">
      <formula>0</formula>
    </cfRule>
  </conditionalFormatting>
  <conditionalFormatting sqref="CQ56:CR56">
    <cfRule type="cellIs" dxfId="3808" priority="274" operator="equal">
      <formula>0</formula>
    </cfRule>
  </conditionalFormatting>
  <conditionalFormatting sqref="CK56:CM56">
    <cfRule type="cellIs" dxfId="3807" priority="273" operator="equal">
      <formula>0</formula>
    </cfRule>
  </conditionalFormatting>
  <conditionalFormatting sqref="CN56:CP56">
    <cfRule type="cellIs" dxfId="3806" priority="272" operator="equal">
      <formula>0</formula>
    </cfRule>
  </conditionalFormatting>
  <conditionalFormatting sqref="CX56:CZ56">
    <cfRule type="cellIs" dxfId="3805" priority="271" operator="equal">
      <formula>0</formula>
    </cfRule>
  </conditionalFormatting>
  <conditionalFormatting sqref="CS56:CT56">
    <cfRule type="cellIs" dxfId="3804" priority="270" operator="equal">
      <formula>0</formula>
    </cfRule>
  </conditionalFormatting>
  <conditionalFormatting sqref="CU56:CW56">
    <cfRule type="cellIs" dxfId="3803" priority="269" operator="equal">
      <formula>0</formula>
    </cfRule>
  </conditionalFormatting>
  <conditionalFormatting sqref="DH56:DI56">
    <cfRule type="cellIs" dxfId="3802" priority="268" operator="equal">
      <formula>0</formula>
    </cfRule>
  </conditionalFormatting>
  <conditionalFormatting sqref="DB56:DD56">
    <cfRule type="cellIs" dxfId="3801" priority="267" operator="equal">
      <formula>0</formula>
    </cfRule>
  </conditionalFormatting>
  <conditionalFormatting sqref="DE56:DG56">
    <cfRule type="cellIs" dxfId="3800" priority="266" operator="equal">
      <formula>0</formula>
    </cfRule>
  </conditionalFormatting>
  <conditionalFormatting sqref="CO51">
    <cfRule type="cellIs" dxfId="3799" priority="265" operator="equal">
      <formula>0</formula>
    </cfRule>
  </conditionalFormatting>
  <conditionalFormatting sqref="CO51">
    <cfRule type="cellIs" dxfId="3798" priority="264" operator="equal">
      <formula>0</formula>
    </cfRule>
  </conditionalFormatting>
  <conditionalFormatting sqref="CB37">
    <cfRule type="cellIs" dxfId="3797" priority="211" operator="equal">
      <formula>0</formula>
    </cfRule>
  </conditionalFormatting>
  <conditionalFormatting sqref="CO52">
    <cfRule type="cellIs" dxfId="3796" priority="262" operator="equal">
      <formula>0</formula>
    </cfRule>
  </conditionalFormatting>
  <conditionalFormatting sqref="DH40">
    <cfRule type="cellIs" dxfId="3795" priority="34" operator="equal">
      <formula>0</formula>
    </cfRule>
  </conditionalFormatting>
  <conditionalFormatting sqref="CY34:CY35">
    <cfRule type="cellIs" dxfId="3794" priority="81" operator="equal">
      <formula>0</formula>
    </cfRule>
  </conditionalFormatting>
  <conditionalFormatting sqref="CY36:DA36">
    <cfRule type="cellIs" dxfId="3793" priority="80" operator="equal">
      <formula>0</formula>
    </cfRule>
  </conditionalFormatting>
  <conditionalFormatting sqref="CX36">
    <cfRule type="cellIs" dxfId="3792" priority="79" operator="equal">
      <formula>0</formula>
    </cfRule>
  </conditionalFormatting>
  <conditionalFormatting sqref="DP40:DQ41">
    <cfRule type="cellIs" dxfId="3791" priority="33" operator="equal">
      <formula>0</formula>
    </cfRule>
  </conditionalFormatting>
  <conditionalFormatting sqref="DC40:DE41">
    <cfRule type="cellIs" dxfId="3790" priority="36" operator="equal">
      <formula>0</formula>
    </cfRule>
  </conditionalFormatting>
  <conditionalFormatting sqref="CX34:CX35">
    <cfRule type="cellIs" dxfId="3789" priority="83" operator="equal">
      <formula>0</formula>
    </cfRule>
  </conditionalFormatting>
  <conditionalFormatting sqref="CX34:CX35">
    <cfRule type="cellIs" dxfId="3788" priority="82" operator="equal">
      <formula>0</formula>
    </cfRule>
  </conditionalFormatting>
  <conditionalFormatting sqref="CW37">
    <cfRule type="cellIs" dxfId="3787" priority="76" operator="equal">
      <formula>0</formula>
    </cfRule>
  </conditionalFormatting>
  <conditionalFormatting sqref="CW37">
    <cfRule type="cellIs" dxfId="3786" priority="75" operator="equal">
      <formula>0</formula>
    </cfRule>
  </conditionalFormatting>
  <conditionalFormatting sqref="DF40:DG41">
    <cfRule type="cellIs" dxfId="3785" priority="38" operator="equal">
      <formula>0</formula>
    </cfRule>
  </conditionalFormatting>
  <conditionalFormatting sqref="CF47:CG47">
    <cfRule type="cellIs" dxfId="3784" priority="261" operator="equal">
      <formula>0</formula>
    </cfRule>
  </conditionalFormatting>
  <conditionalFormatting sqref="CB47">
    <cfRule type="cellIs" dxfId="3783" priority="260" operator="equal">
      <formula>0</formula>
    </cfRule>
  </conditionalFormatting>
  <conditionalFormatting sqref="CC47:CE47">
    <cfRule type="cellIs" dxfId="3782" priority="259" operator="equal">
      <formula>0</formula>
    </cfRule>
  </conditionalFormatting>
  <conditionalFormatting sqref="CJ48:CL48 CB48">
    <cfRule type="cellIs" dxfId="3781" priority="258" operator="equal">
      <formula>0</formula>
    </cfRule>
  </conditionalFormatting>
  <conditionalFormatting sqref="CF48:CH48 CF49:CG50">
    <cfRule type="cellIs" dxfId="3780" priority="257" operator="equal">
      <formula>0</formula>
    </cfRule>
  </conditionalFormatting>
  <conditionalFormatting sqref="CB48:CB50">
    <cfRule type="cellIs" dxfId="3779" priority="256" operator="equal">
      <formula>0</formula>
    </cfRule>
  </conditionalFormatting>
  <conditionalFormatting sqref="CC48:CE50">
    <cfRule type="cellIs" dxfId="3778" priority="255" operator="equal">
      <formula>0</formula>
    </cfRule>
  </conditionalFormatting>
  <conditionalFormatting sqref="CJ48:CL48">
    <cfRule type="cellIs" dxfId="3777" priority="254" operator="equal">
      <formula>0</formula>
    </cfRule>
  </conditionalFormatting>
  <conditionalFormatting sqref="CC48:CE48">
    <cfRule type="cellIs" dxfId="3776" priority="253" operator="equal">
      <formula>0</formula>
    </cfRule>
  </conditionalFormatting>
  <conditionalFormatting sqref="CF48">
    <cfRule type="cellIs" dxfId="3775" priority="252" operator="equal">
      <formula>0</formula>
    </cfRule>
  </conditionalFormatting>
  <conditionalFormatting sqref="CB48:CC48">
    <cfRule type="cellIs" dxfId="3774" priority="251" operator="equal">
      <formula>0</formula>
    </cfRule>
  </conditionalFormatting>
  <conditionalFormatting sqref="CH49">
    <cfRule type="cellIs" dxfId="3773" priority="250" operator="equal">
      <formula>0</formula>
    </cfRule>
  </conditionalFormatting>
  <conditionalFormatting sqref="CH49">
    <cfRule type="cellIs" dxfId="3772" priority="249" operator="equal">
      <formula>0</formula>
    </cfRule>
  </conditionalFormatting>
  <conditionalFormatting sqref="CJ38:CL38 CB38">
    <cfRule type="cellIs" dxfId="3771" priority="248" operator="equal">
      <formula>0</formula>
    </cfRule>
  </conditionalFormatting>
  <conditionalFormatting sqref="CF38:CH38 CF39:CG40">
    <cfRule type="cellIs" dxfId="3770" priority="247" operator="equal">
      <formula>0</formula>
    </cfRule>
  </conditionalFormatting>
  <conditionalFormatting sqref="CB37:CB40">
    <cfRule type="cellIs" dxfId="3769" priority="246" operator="equal">
      <formula>0</formula>
    </cfRule>
  </conditionalFormatting>
  <conditionalFormatting sqref="CC38:CE40">
    <cfRule type="cellIs" dxfId="3768" priority="245" operator="equal">
      <formula>0</formula>
    </cfRule>
  </conditionalFormatting>
  <conditionalFormatting sqref="CJ38:CL38">
    <cfRule type="cellIs" dxfId="3767" priority="244" operator="equal">
      <formula>0</formula>
    </cfRule>
  </conditionalFormatting>
  <conditionalFormatting sqref="CC38:CE38">
    <cfRule type="cellIs" dxfId="3766" priority="243" operator="equal">
      <formula>0</formula>
    </cfRule>
  </conditionalFormatting>
  <conditionalFormatting sqref="CF38">
    <cfRule type="cellIs" dxfId="3765" priority="242" operator="equal">
      <formula>0</formula>
    </cfRule>
  </conditionalFormatting>
  <conditionalFormatting sqref="CB38:CC38">
    <cfRule type="cellIs" dxfId="3764" priority="241" operator="equal">
      <formula>0</formula>
    </cfRule>
  </conditionalFormatting>
  <conditionalFormatting sqref="CH39">
    <cfRule type="cellIs" dxfId="3763" priority="240" operator="equal">
      <formula>0</formula>
    </cfRule>
  </conditionalFormatting>
  <conditionalFormatting sqref="CH39">
    <cfRule type="cellIs" dxfId="3762" priority="239" operator="equal">
      <formula>0</formula>
    </cfRule>
  </conditionalFormatting>
  <conditionalFormatting sqref="CJ41:CL41 CB41">
    <cfRule type="cellIs" dxfId="3761" priority="238" operator="equal">
      <formula>0</formula>
    </cfRule>
  </conditionalFormatting>
  <conditionalFormatting sqref="CF41:CH41 CF42:CG43">
    <cfRule type="cellIs" dxfId="3760" priority="237" operator="equal">
      <formula>0</formula>
    </cfRule>
  </conditionalFormatting>
  <conditionalFormatting sqref="CB40:CB43">
    <cfRule type="cellIs" dxfId="3759" priority="236" operator="equal">
      <formula>0</formula>
    </cfRule>
  </conditionalFormatting>
  <conditionalFormatting sqref="CC41:CE43">
    <cfRule type="cellIs" dxfId="3758" priority="235" operator="equal">
      <formula>0</formula>
    </cfRule>
  </conditionalFormatting>
  <conditionalFormatting sqref="CJ41:CL41">
    <cfRule type="cellIs" dxfId="3757" priority="234" operator="equal">
      <formula>0</formula>
    </cfRule>
  </conditionalFormatting>
  <conditionalFormatting sqref="CC41:CE41">
    <cfRule type="cellIs" dxfId="3756" priority="233" operator="equal">
      <formula>0</formula>
    </cfRule>
  </conditionalFormatting>
  <conditionalFormatting sqref="CF41">
    <cfRule type="cellIs" dxfId="3755" priority="232" operator="equal">
      <formula>0</formula>
    </cfRule>
  </conditionalFormatting>
  <conditionalFormatting sqref="CB41:CC41">
    <cfRule type="cellIs" dxfId="3754" priority="231" operator="equal">
      <formula>0</formula>
    </cfRule>
  </conditionalFormatting>
  <conditionalFormatting sqref="CH42">
    <cfRule type="cellIs" dxfId="3753" priority="230" operator="equal">
      <formula>0</formula>
    </cfRule>
  </conditionalFormatting>
  <conditionalFormatting sqref="CH42">
    <cfRule type="cellIs" dxfId="3752" priority="229" operator="equal">
      <formula>0</formula>
    </cfRule>
  </conditionalFormatting>
  <conditionalFormatting sqref="CJ44:CL44 CB44">
    <cfRule type="cellIs" dxfId="3751" priority="228" operator="equal">
      <formula>0</formula>
    </cfRule>
  </conditionalFormatting>
  <conditionalFormatting sqref="CB44:CB46">
    <cfRule type="cellIs" dxfId="3750" priority="226" operator="equal">
      <formula>0</formula>
    </cfRule>
  </conditionalFormatting>
  <conditionalFormatting sqref="CC44:CE46">
    <cfRule type="cellIs" dxfId="3749" priority="225" operator="equal">
      <formula>0</formula>
    </cfRule>
  </conditionalFormatting>
  <conditionalFormatting sqref="CJ44:CL44">
    <cfRule type="cellIs" dxfId="3748" priority="224" operator="equal">
      <formula>0</formula>
    </cfRule>
  </conditionalFormatting>
  <conditionalFormatting sqref="CC44:CE44">
    <cfRule type="cellIs" dxfId="3747" priority="223" operator="equal">
      <formula>0</formula>
    </cfRule>
  </conditionalFormatting>
  <conditionalFormatting sqref="CF44">
    <cfRule type="cellIs" dxfId="3746" priority="222" operator="equal">
      <formula>0</formula>
    </cfRule>
  </conditionalFormatting>
  <conditionalFormatting sqref="CB44:CC44">
    <cfRule type="cellIs" dxfId="3745" priority="221" operator="equal">
      <formula>0</formula>
    </cfRule>
  </conditionalFormatting>
  <conditionalFormatting sqref="CH45">
    <cfRule type="cellIs" dxfId="3744" priority="220" operator="equal">
      <formula>0</formula>
    </cfRule>
  </conditionalFormatting>
  <conditionalFormatting sqref="CH45">
    <cfRule type="cellIs" dxfId="3743" priority="219" operator="equal">
      <formula>0</formula>
    </cfRule>
  </conditionalFormatting>
  <conditionalFormatting sqref="CB32">
    <cfRule type="cellIs" dxfId="3742" priority="218" operator="equal">
      <formula>0</formula>
    </cfRule>
  </conditionalFormatting>
  <conditionalFormatting sqref="CB32:CB34">
    <cfRule type="cellIs" dxfId="3741" priority="217" operator="equal">
      <formula>0</formula>
    </cfRule>
  </conditionalFormatting>
  <conditionalFormatting sqref="CB32">
    <cfRule type="cellIs" dxfId="3740" priority="216" operator="equal">
      <formula>0</formula>
    </cfRule>
  </conditionalFormatting>
  <conditionalFormatting sqref="CB35">
    <cfRule type="cellIs" dxfId="3739" priority="215" operator="equal">
      <formula>0</formula>
    </cfRule>
  </conditionalFormatting>
  <conditionalFormatting sqref="CB35:CB36">
    <cfRule type="cellIs" dxfId="3738" priority="214" operator="equal">
      <formula>0</formula>
    </cfRule>
  </conditionalFormatting>
  <conditionalFormatting sqref="CB35">
    <cfRule type="cellIs" dxfId="3737" priority="213" operator="equal">
      <formula>0</formula>
    </cfRule>
  </conditionalFormatting>
  <conditionalFormatting sqref="CB37">
    <cfRule type="cellIs" dxfId="3736" priority="212" operator="equal">
      <formula>0</formula>
    </cfRule>
  </conditionalFormatting>
  <conditionalFormatting sqref="CB40">
    <cfRule type="cellIs" dxfId="3735" priority="210" operator="equal">
      <formula>0</formula>
    </cfRule>
  </conditionalFormatting>
  <conditionalFormatting sqref="CB40">
    <cfRule type="cellIs" dxfId="3734" priority="209" operator="equal">
      <formula>0</formula>
    </cfRule>
  </conditionalFormatting>
  <conditionalFormatting sqref="CK32:CM32 CC32">
    <cfRule type="cellIs" dxfId="3733" priority="208" operator="equal">
      <formula>0</formula>
    </cfRule>
  </conditionalFormatting>
  <conditionalFormatting sqref="CG32:CI32">
    <cfRule type="cellIs" dxfId="3732" priority="207" operator="equal">
      <formula>0</formula>
    </cfRule>
  </conditionalFormatting>
  <conditionalFormatting sqref="CC32">
    <cfRule type="cellIs" dxfId="3731" priority="206" operator="equal">
      <formula>0</formula>
    </cfRule>
  </conditionalFormatting>
  <conditionalFormatting sqref="CD32:CF32">
    <cfRule type="cellIs" dxfId="3730" priority="205" operator="equal">
      <formula>0</formula>
    </cfRule>
  </conditionalFormatting>
  <conditionalFormatting sqref="CK32:CM32">
    <cfRule type="cellIs" dxfId="3729" priority="204" operator="equal">
      <formula>0</formula>
    </cfRule>
  </conditionalFormatting>
  <conditionalFormatting sqref="CD32:CF32">
    <cfRule type="cellIs" dxfId="3728" priority="203" operator="equal">
      <formula>0</formula>
    </cfRule>
  </conditionalFormatting>
  <conditionalFormatting sqref="CG32">
    <cfRule type="cellIs" dxfId="3727" priority="202" operator="equal">
      <formula>0</formula>
    </cfRule>
  </conditionalFormatting>
  <conditionalFormatting sqref="CC32:CD32">
    <cfRule type="cellIs" dxfId="3726" priority="201" operator="equal">
      <formula>0</formula>
    </cfRule>
  </conditionalFormatting>
  <conditionalFormatting sqref="CK33:CM33 CC33">
    <cfRule type="cellIs" dxfId="3725" priority="200" operator="equal">
      <formula>0</formula>
    </cfRule>
  </conditionalFormatting>
  <conditionalFormatting sqref="CG33:CI33">
    <cfRule type="cellIs" dxfId="3724" priority="199" operator="equal">
      <formula>0</formula>
    </cfRule>
  </conditionalFormatting>
  <conditionalFormatting sqref="CC33">
    <cfRule type="cellIs" dxfId="3723" priority="198" operator="equal">
      <formula>0</formula>
    </cfRule>
  </conditionalFormatting>
  <conditionalFormatting sqref="CD33:CF33">
    <cfRule type="cellIs" dxfId="3722" priority="197" operator="equal">
      <formula>0</formula>
    </cfRule>
  </conditionalFormatting>
  <conditionalFormatting sqref="CK33:CM33">
    <cfRule type="cellIs" dxfId="3721" priority="196" operator="equal">
      <formula>0</formula>
    </cfRule>
  </conditionalFormatting>
  <conditionalFormatting sqref="CD33:CF33">
    <cfRule type="cellIs" dxfId="3720" priority="195" operator="equal">
      <formula>0</formula>
    </cfRule>
  </conditionalFormatting>
  <conditionalFormatting sqref="CG33">
    <cfRule type="cellIs" dxfId="3719" priority="194" operator="equal">
      <formula>0</formula>
    </cfRule>
  </conditionalFormatting>
  <conditionalFormatting sqref="CC33:CD33">
    <cfRule type="cellIs" dxfId="3718" priority="193" operator="equal">
      <formula>0</formula>
    </cfRule>
  </conditionalFormatting>
  <conditionalFormatting sqref="CV32:CX32 CN32">
    <cfRule type="cellIs" dxfId="3717" priority="192" operator="equal">
      <formula>0</formula>
    </cfRule>
  </conditionalFormatting>
  <conditionalFormatting sqref="CR32:CT32">
    <cfRule type="cellIs" dxfId="3716" priority="191" operator="equal">
      <formula>0</formula>
    </cfRule>
  </conditionalFormatting>
  <conditionalFormatting sqref="CN32">
    <cfRule type="cellIs" dxfId="3715" priority="190" operator="equal">
      <formula>0</formula>
    </cfRule>
  </conditionalFormatting>
  <conditionalFormatting sqref="CO32:CQ32">
    <cfRule type="cellIs" dxfId="3714" priority="189" operator="equal">
      <formula>0</formula>
    </cfRule>
  </conditionalFormatting>
  <conditionalFormatting sqref="CV32:CX32">
    <cfRule type="cellIs" dxfId="3713" priority="188" operator="equal">
      <formula>0</formula>
    </cfRule>
  </conditionalFormatting>
  <conditionalFormatting sqref="CO32:CQ32">
    <cfRule type="cellIs" dxfId="3712" priority="187" operator="equal">
      <formula>0</formula>
    </cfRule>
  </conditionalFormatting>
  <conditionalFormatting sqref="CR32">
    <cfRule type="cellIs" dxfId="3711" priority="186" operator="equal">
      <formula>0</formula>
    </cfRule>
  </conditionalFormatting>
  <conditionalFormatting sqref="CN32:CO32">
    <cfRule type="cellIs" dxfId="3710" priority="185" operator="equal">
      <formula>0</formula>
    </cfRule>
  </conditionalFormatting>
  <conditionalFormatting sqref="CV33:CX33 CN33">
    <cfRule type="cellIs" dxfId="3709" priority="184" operator="equal">
      <formula>0</formula>
    </cfRule>
  </conditionalFormatting>
  <conditionalFormatting sqref="CR33:CT33">
    <cfRule type="cellIs" dxfId="3708" priority="183" operator="equal">
      <formula>0</formula>
    </cfRule>
  </conditionalFormatting>
  <conditionalFormatting sqref="CN33">
    <cfRule type="cellIs" dxfId="3707" priority="182" operator="equal">
      <formula>0</formula>
    </cfRule>
  </conditionalFormatting>
  <conditionalFormatting sqref="CO33:CQ33">
    <cfRule type="cellIs" dxfId="3706" priority="181" operator="equal">
      <formula>0</formula>
    </cfRule>
  </conditionalFormatting>
  <conditionalFormatting sqref="CV33:CX33">
    <cfRule type="cellIs" dxfId="3705" priority="180" operator="equal">
      <formula>0</formula>
    </cfRule>
  </conditionalFormatting>
  <conditionalFormatting sqref="CO33:CQ33">
    <cfRule type="cellIs" dxfId="3704" priority="179" operator="equal">
      <formula>0</formula>
    </cfRule>
  </conditionalFormatting>
  <conditionalFormatting sqref="CR33">
    <cfRule type="cellIs" dxfId="3703" priority="178" operator="equal">
      <formula>0</formula>
    </cfRule>
  </conditionalFormatting>
  <conditionalFormatting sqref="CN33:CO33">
    <cfRule type="cellIs" dxfId="3702" priority="177" operator="equal">
      <formula>0</formula>
    </cfRule>
  </conditionalFormatting>
  <conditionalFormatting sqref="DG32:DI32 CY32">
    <cfRule type="cellIs" dxfId="3701" priority="176" operator="equal">
      <formula>0</formula>
    </cfRule>
  </conditionalFormatting>
  <conditionalFormatting sqref="DC32:DE32">
    <cfRule type="cellIs" dxfId="3700" priority="175" operator="equal">
      <formula>0</formula>
    </cfRule>
  </conditionalFormatting>
  <conditionalFormatting sqref="CY32">
    <cfRule type="cellIs" dxfId="3699" priority="174" operator="equal">
      <formula>0</formula>
    </cfRule>
  </conditionalFormatting>
  <conditionalFormatting sqref="CZ32:DB32">
    <cfRule type="cellIs" dxfId="3698" priority="173" operator="equal">
      <formula>0</formula>
    </cfRule>
  </conditionalFormatting>
  <conditionalFormatting sqref="DG32:DI32">
    <cfRule type="cellIs" dxfId="3697" priority="172" operator="equal">
      <formula>0</formula>
    </cfRule>
  </conditionalFormatting>
  <conditionalFormatting sqref="CZ32:DB32">
    <cfRule type="cellIs" dxfId="3696" priority="171" operator="equal">
      <formula>0</formula>
    </cfRule>
  </conditionalFormatting>
  <conditionalFormatting sqref="DC32">
    <cfRule type="cellIs" dxfId="3695" priority="170" operator="equal">
      <formula>0</formula>
    </cfRule>
  </conditionalFormatting>
  <conditionalFormatting sqref="CY32:CZ32">
    <cfRule type="cellIs" dxfId="3694" priority="169" operator="equal">
      <formula>0</formula>
    </cfRule>
  </conditionalFormatting>
  <conditionalFormatting sqref="DG33:DI33 CY33">
    <cfRule type="cellIs" dxfId="3693" priority="168" operator="equal">
      <formula>0</formula>
    </cfRule>
  </conditionalFormatting>
  <conditionalFormatting sqref="DC33:DE33">
    <cfRule type="cellIs" dxfId="3692" priority="167" operator="equal">
      <formula>0</formula>
    </cfRule>
  </conditionalFormatting>
  <conditionalFormatting sqref="CY33">
    <cfRule type="cellIs" dxfId="3691" priority="166" operator="equal">
      <formula>0</formula>
    </cfRule>
  </conditionalFormatting>
  <conditionalFormatting sqref="CZ33:DB33">
    <cfRule type="cellIs" dxfId="3690" priority="165" operator="equal">
      <formula>0</formula>
    </cfRule>
  </conditionalFormatting>
  <conditionalFormatting sqref="DG33:DI33">
    <cfRule type="cellIs" dxfId="3689" priority="164" operator="equal">
      <formula>0</formula>
    </cfRule>
  </conditionalFormatting>
  <conditionalFormatting sqref="CZ33:DB33">
    <cfRule type="cellIs" dxfId="3688" priority="163" operator="equal">
      <formula>0</formula>
    </cfRule>
  </conditionalFormatting>
  <conditionalFormatting sqref="DC33">
    <cfRule type="cellIs" dxfId="3687" priority="162" operator="equal">
      <formula>0</formula>
    </cfRule>
  </conditionalFormatting>
  <conditionalFormatting sqref="CY33:CZ33">
    <cfRule type="cellIs" dxfId="3686" priority="161" operator="equal">
      <formula>0</formula>
    </cfRule>
  </conditionalFormatting>
  <conditionalFormatting sqref="DR32:DT32 DJ32">
    <cfRule type="cellIs" dxfId="3685" priority="160" operator="equal">
      <formula>0</formula>
    </cfRule>
  </conditionalFormatting>
  <conditionalFormatting sqref="DN32:DP32">
    <cfRule type="cellIs" dxfId="3684" priority="159" operator="equal">
      <formula>0</formula>
    </cfRule>
  </conditionalFormatting>
  <conditionalFormatting sqref="DJ32">
    <cfRule type="cellIs" dxfId="3683" priority="158" operator="equal">
      <formula>0</formula>
    </cfRule>
  </conditionalFormatting>
  <conditionalFormatting sqref="DK32:DM32">
    <cfRule type="cellIs" dxfId="3682" priority="157" operator="equal">
      <formula>0</formula>
    </cfRule>
  </conditionalFormatting>
  <conditionalFormatting sqref="DR32:DT32">
    <cfRule type="cellIs" dxfId="3681" priority="156" operator="equal">
      <formula>0</formula>
    </cfRule>
  </conditionalFormatting>
  <conditionalFormatting sqref="DK32:DM32">
    <cfRule type="cellIs" dxfId="3680" priority="155" operator="equal">
      <formula>0</formula>
    </cfRule>
  </conditionalFormatting>
  <conditionalFormatting sqref="DN32">
    <cfRule type="cellIs" dxfId="3679" priority="154" operator="equal">
      <formula>0</formula>
    </cfRule>
  </conditionalFormatting>
  <conditionalFormatting sqref="DJ32:DK32">
    <cfRule type="cellIs" dxfId="3678" priority="153" operator="equal">
      <formula>0</formula>
    </cfRule>
  </conditionalFormatting>
  <conditionalFormatting sqref="DR33:DT33 DJ33">
    <cfRule type="cellIs" dxfId="3677" priority="152" operator="equal">
      <formula>0</formula>
    </cfRule>
  </conditionalFormatting>
  <conditionalFormatting sqref="DN33:DP33">
    <cfRule type="cellIs" dxfId="3676" priority="151" operator="equal">
      <formula>0</formula>
    </cfRule>
  </conditionalFormatting>
  <conditionalFormatting sqref="DJ33">
    <cfRule type="cellIs" dxfId="3675" priority="150" operator="equal">
      <formula>0</formula>
    </cfRule>
  </conditionalFormatting>
  <conditionalFormatting sqref="DK33:DM33">
    <cfRule type="cellIs" dxfId="3674" priority="149" operator="equal">
      <formula>0</formula>
    </cfRule>
  </conditionalFormatting>
  <conditionalFormatting sqref="DR33:DT33">
    <cfRule type="cellIs" dxfId="3673" priority="148" operator="equal">
      <formula>0</formula>
    </cfRule>
  </conditionalFormatting>
  <conditionalFormatting sqref="DK33:DM33">
    <cfRule type="cellIs" dxfId="3672" priority="147" operator="equal">
      <formula>0</formula>
    </cfRule>
  </conditionalFormatting>
  <conditionalFormatting sqref="DN33">
    <cfRule type="cellIs" dxfId="3671" priority="146" operator="equal">
      <formula>0</formula>
    </cfRule>
  </conditionalFormatting>
  <conditionalFormatting sqref="DJ33:DK33">
    <cfRule type="cellIs" dxfId="3670" priority="145" operator="equal">
      <formula>0</formula>
    </cfRule>
  </conditionalFormatting>
  <conditionalFormatting sqref="EC32:EE32 DU32">
    <cfRule type="cellIs" dxfId="3669" priority="144" operator="equal">
      <formula>0</formula>
    </cfRule>
  </conditionalFormatting>
  <conditionalFormatting sqref="DY32:EA32">
    <cfRule type="cellIs" dxfId="3668" priority="143" operator="equal">
      <formula>0</formula>
    </cfRule>
  </conditionalFormatting>
  <conditionalFormatting sqref="DU32">
    <cfRule type="cellIs" dxfId="3667" priority="142" operator="equal">
      <formula>0</formula>
    </cfRule>
  </conditionalFormatting>
  <conditionalFormatting sqref="DV32:DX32">
    <cfRule type="cellIs" dxfId="3666" priority="141" operator="equal">
      <formula>0</formula>
    </cfRule>
  </conditionalFormatting>
  <conditionalFormatting sqref="EC32:EE32">
    <cfRule type="cellIs" dxfId="3665" priority="140" operator="equal">
      <formula>0</formula>
    </cfRule>
  </conditionalFormatting>
  <conditionalFormatting sqref="DV32:DX32">
    <cfRule type="cellIs" dxfId="3664" priority="139" operator="equal">
      <formula>0</formula>
    </cfRule>
  </conditionalFormatting>
  <conditionalFormatting sqref="DY32">
    <cfRule type="cellIs" dxfId="3663" priority="138" operator="equal">
      <formula>0</formula>
    </cfRule>
  </conditionalFormatting>
  <conditionalFormatting sqref="DU32:DV32">
    <cfRule type="cellIs" dxfId="3662" priority="137" operator="equal">
      <formula>0</formula>
    </cfRule>
  </conditionalFormatting>
  <conditionalFormatting sqref="EC33:EE33 DU33">
    <cfRule type="cellIs" dxfId="3661" priority="136" operator="equal">
      <formula>0</formula>
    </cfRule>
  </conditionalFormatting>
  <conditionalFormatting sqref="DY33:EA33">
    <cfRule type="cellIs" dxfId="3660" priority="135" operator="equal">
      <formula>0</formula>
    </cfRule>
  </conditionalFormatting>
  <conditionalFormatting sqref="DU33">
    <cfRule type="cellIs" dxfId="3659" priority="134" operator="equal">
      <formula>0</formula>
    </cfRule>
  </conditionalFormatting>
  <conditionalFormatting sqref="DV33:DX33">
    <cfRule type="cellIs" dxfId="3658" priority="133" operator="equal">
      <formula>0</formula>
    </cfRule>
  </conditionalFormatting>
  <conditionalFormatting sqref="EC33:EE33">
    <cfRule type="cellIs" dxfId="3657" priority="132" operator="equal">
      <formula>0</formula>
    </cfRule>
  </conditionalFormatting>
  <conditionalFormatting sqref="DV33:DX33">
    <cfRule type="cellIs" dxfId="3656" priority="131" operator="equal">
      <formula>0</formula>
    </cfRule>
  </conditionalFormatting>
  <conditionalFormatting sqref="DY33">
    <cfRule type="cellIs" dxfId="3655" priority="130" operator="equal">
      <formula>0</formula>
    </cfRule>
  </conditionalFormatting>
  <conditionalFormatting sqref="DU33:DV33">
    <cfRule type="cellIs" dxfId="3654" priority="129" operator="equal">
      <formula>0</formula>
    </cfRule>
  </conditionalFormatting>
  <conditionalFormatting sqref="EN32:EP32 EF32">
    <cfRule type="cellIs" dxfId="3653" priority="128" operator="equal">
      <formula>0</formula>
    </cfRule>
  </conditionalFormatting>
  <conditionalFormatting sqref="EJ32:EL32">
    <cfRule type="cellIs" dxfId="3652" priority="127" operator="equal">
      <formula>0</formula>
    </cfRule>
  </conditionalFormatting>
  <conditionalFormatting sqref="EF32">
    <cfRule type="cellIs" dxfId="3651" priority="126" operator="equal">
      <formula>0</formula>
    </cfRule>
  </conditionalFormatting>
  <conditionalFormatting sqref="EG32:EI32">
    <cfRule type="cellIs" dxfId="3650" priority="125" operator="equal">
      <formula>0</formula>
    </cfRule>
  </conditionalFormatting>
  <conditionalFormatting sqref="EN32:EP32">
    <cfRule type="cellIs" dxfId="3649" priority="124" operator="equal">
      <formula>0</formula>
    </cfRule>
  </conditionalFormatting>
  <conditionalFormatting sqref="EG32:EI32">
    <cfRule type="cellIs" dxfId="3648" priority="123" operator="equal">
      <formula>0</formula>
    </cfRule>
  </conditionalFormatting>
  <conditionalFormatting sqref="EJ32">
    <cfRule type="cellIs" dxfId="3647" priority="122" operator="equal">
      <formula>0</formula>
    </cfRule>
  </conditionalFormatting>
  <conditionalFormatting sqref="EF32:EG32">
    <cfRule type="cellIs" dxfId="3646" priority="121" operator="equal">
      <formula>0</formula>
    </cfRule>
  </conditionalFormatting>
  <conditionalFormatting sqref="EN33:EP33 EF33">
    <cfRule type="cellIs" dxfId="3645" priority="120" operator="equal">
      <formula>0</formula>
    </cfRule>
  </conditionalFormatting>
  <conditionalFormatting sqref="EJ33:EL33">
    <cfRule type="cellIs" dxfId="3644" priority="119" operator="equal">
      <formula>0</formula>
    </cfRule>
  </conditionalFormatting>
  <conditionalFormatting sqref="EF33">
    <cfRule type="cellIs" dxfId="3643" priority="118" operator="equal">
      <formula>0</formula>
    </cfRule>
  </conditionalFormatting>
  <conditionalFormatting sqref="EG33 EI33">
    <cfRule type="cellIs" dxfId="3642" priority="117" operator="equal">
      <formula>0</formula>
    </cfRule>
  </conditionalFormatting>
  <conditionalFormatting sqref="EN33:EP33">
    <cfRule type="cellIs" dxfId="3641" priority="116" operator="equal">
      <formula>0</formula>
    </cfRule>
  </conditionalFormatting>
  <conditionalFormatting sqref="EG33 EI33">
    <cfRule type="cellIs" dxfId="3640" priority="115" operator="equal">
      <formula>0</formula>
    </cfRule>
  </conditionalFormatting>
  <conditionalFormatting sqref="EJ33">
    <cfRule type="cellIs" dxfId="3639" priority="114" operator="equal">
      <formula>0</formula>
    </cfRule>
  </conditionalFormatting>
  <conditionalFormatting sqref="EF33:EG33">
    <cfRule type="cellIs" dxfId="3638" priority="113" operator="equal">
      <formula>0</formula>
    </cfRule>
  </conditionalFormatting>
  <conditionalFormatting sqref="CU38:CV39 CM38:CM39">
    <cfRule type="cellIs" dxfId="3637" priority="112" operator="equal">
      <formula>0</formula>
    </cfRule>
  </conditionalFormatting>
  <conditionalFormatting sqref="CQ38:CS39">
    <cfRule type="cellIs" dxfId="3636" priority="111" operator="equal">
      <formula>0</formula>
    </cfRule>
  </conditionalFormatting>
  <conditionalFormatting sqref="CM38:CM39">
    <cfRule type="cellIs" dxfId="3635" priority="110" operator="equal">
      <formula>0</formula>
    </cfRule>
  </conditionalFormatting>
  <conditionalFormatting sqref="CN38:CP39">
    <cfRule type="cellIs" dxfId="3634" priority="109" operator="equal">
      <formula>0</formula>
    </cfRule>
  </conditionalFormatting>
  <conditionalFormatting sqref="CU38:CV39">
    <cfRule type="cellIs" dxfId="3633" priority="108" operator="equal">
      <formula>0</formula>
    </cfRule>
  </conditionalFormatting>
  <conditionalFormatting sqref="CN38:CP39">
    <cfRule type="cellIs" dxfId="3632" priority="107" operator="equal">
      <formula>0</formula>
    </cfRule>
  </conditionalFormatting>
  <conditionalFormatting sqref="CQ38:CQ39">
    <cfRule type="cellIs" dxfId="3631" priority="106" operator="equal">
      <formula>0</formula>
    </cfRule>
  </conditionalFormatting>
  <conditionalFormatting sqref="CM38:CN39">
    <cfRule type="cellIs" dxfId="3630" priority="105" operator="equal">
      <formula>0</formula>
    </cfRule>
  </conditionalFormatting>
  <conditionalFormatting sqref="CU40:CV40 CM40">
    <cfRule type="cellIs" dxfId="3629" priority="104" operator="equal">
      <formula>0</formula>
    </cfRule>
  </conditionalFormatting>
  <conditionalFormatting sqref="CQ40:CS40">
    <cfRule type="cellIs" dxfId="3628" priority="103" operator="equal">
      <formula>0</formula>
    </cfRule>
  </conditionalFormatting>
  <conditionalFormatting sqref="CM40">
    <cfRule type="cellIs" dxfId="3627" priority="102" operator="equal">
      <formula>0</formula>
    </cfRule>
  </conditionalFormatting>
  <conditionalFormatting sqref="CN40:CP40">
    <cfRule type="cellIs" dxfId="3626" priority="101" operator="equal">
      <formula>0</formula>
    </cfRule>
  </conditionalFormatting>
  <conditionalFormatting sqref="CU40:CV40">
    <cfRule type="cellIs" dxfId="3625" priority="100" operator="equal">
      <formula>0</formula>
    </cfRule>
  </conditionalFormatting>
  <conditionalFormatting sqref="CN40:CP40">
    <cfRule type="cellIs" dxfId="3624" priority="99" operator="equal">
      <formula>0</formula>
    </cfRule>
  </conditionalFormatting>
  <conditionalFormatting sqref="CQ40">
    <cfRule type="cellIs" dxfId="3623" priority="98" operator="equal">
      <formula>0</formula>
    </cfRule>
  </conditionalFormatting>
  <conditionalFormatting sqref="CM40:CN40">
    <cfRule type="cellIs" dxfId="3622" priority="97" operator="equal">
      <formula>0</formula>
    </cfRule>
  </conditionalFormatting>
  <conditionalFormatting sqref="CU41:CV41 CM41">
    <cfRule type="cellIs" dxfId="3621" priority="96" operator="equal">
      <formula>0</formula>
    </cfRule>
  </conditionalFormatting>
  <conditionalFormatting sqref="CQ41:CS41">
    <cfRule type="cellIs" dxfId="3620" priority="95" operator="equal">
      <formula>0</formula>
    </cfRule>
  </conditionalFormatting>
  <conditionalFormatting sqref="CM41">
    <cfRule type="cellIs" dxfId="3619" priority="94" operator="equal">
      <formula>0</formula>
    </cfRule>
  </conditionalFormatting>
  <conditionalFormatting sqref="CN41:CP41">
    <cfRule type="cellIs" dxfId="3618" priority="93" operator="equal">
      <formula>0</formula>
    </cfRule>
  </conditionalFormatting>
  <conditionalFormatting sqref="CU41:CV41">
    <cfRule type="cellIs" dxfId="3617" priority="92" operator="equal">
      <formula>0</formula>
    </cfRule>
  </conditionalFormatting>
  <conditionalFormatting sqref="CN41:CP41">
    <cfRule type="cellIs" dxfId="3616" priority="91" operator="equal">
      <formula>0</formula>
    </cfRule>
  </conditionalFormatting>
  <conditionalFormatting sqref="CQ41">
    <cfRule type="cellIs" dxfId="3615" priority="90" operator="equal">
      <formula>0</formula>
    </cfRule>
  </conditionalFormatting>
  <conditionalFormatting sqref="CM41:CN41">
    <cfRule type="cellIs" dxfId="3614" priority="89" operator="equal">
      <formula>0</formula>
    </cfRule>
  </conditionalFormatting>
  <conditionalFormatting sqref="CX38:CZ39">
    <cfRule type="cellIs" dxfId="3613" priority="69" operator="equal">
      <formula>0</formula>
    </cfRule>
  </conditionalFormatting>
  <conditionalFormatting sqref="CW34:CW35">
    <cfRule type="cellIs" dxfId="3612" priority="88" operator="equal">
      <formula>0</formula>
    </cfRule>
  </conditionalFormatting>
  <conditionalFormatting sqref="CW34:CW35">
    <cfRule type="cellIs" dxfId="3611" priority="87" operator="equal">
      <formula>0</formula>
    </cfRule>
  </conditionalFormatting>
  <conditionalFormatting sqref="CX38:CX39">
    <cfRule type="cellIs" dxfId="3610" priority="66" operator="equal">
      <formula>0</formula>
    </cfRule>
  </conditionalFormatting>
  <conditionalFormatting sqref="CX40:CZ40">
    <cfRule type="cellIs" dxfId="3609" priority="65" operator="equal">
      <formula>0</formula>
    </cfRule>
  </conditionalFormatting>
  <conditionalFormatting sqref="CW36">
    <cfRule type="cellIs" dxfId="3608" priority="86" operator="equal">
      <formula>0</formula>
    </cfRule>
  </conditionalFormatting>
  <conditionalFormatting sqref="CW36">
    <cfRule type="cellIs" dxfId="3607" priority="85" operator="equal">
      <formula>0</formula>
    </cfRule>
  </conditionalFormatting>
  <conditionalFormatting sqref="CX40">
    <cfRule type="cellIs" dxfId="3606" priority="62" operator="equal">
      <formula>0</formula>
    </cfRule>
  </conditionalFormatting>
  <conditionalFormatting sqref="CX41:CZ41">
    <cfRule type="cellIs" dxfId="3605" priority="61" operator="equal">
      <formula>0</formula>
    </cfRule>
  </conditionalFormatting>
  <conditionalFormatting sqref="CY34:DA35">
    <cfRule type="cellIs" dxfId="3604" priority="84" operator="equal">
      <formula>0</formula>
    </cfRule>
  </conditionalFormatting>
  <conditionalFormatting sqref="DY42">
    <cfRule type="cellIs" dxfId="3603" priority="43" operator="equal">
      <formula>0</formula>
    </cfRule>
  </conditionalFormatting>
  <conditionalFormatting sqref="DY42">
    <cfRule type="cellIs" dxfId="3602" priority="42" operator="equal">
      <formula>0</formula>
    </cfRule>
  </conditionalFormatting>
  <conditionalFormatting sqref="DF42:DG42">
    <cfRule type="cellIs" dxfId="3601" priority="41" operator="equal">
      <formula>0</formula>
    </cfRule>
  </conditionalFormatting>
  <conditionalFormatting sqref="DA42:DB42">
    <cfRule type="cellIs" dxfId="3600" priority="40" operator="equal">
      <formula>0</formula>
    </cfRule>
  </conditionalFormatting>
  <conditionalFormatting sqref="DC42:DE42">
    <cfRule type="cellIs" dxfId="3599" priority="39" operator="equal">
      <formula>0</formula>
    </cfRule>
  </conditionalFormatting>
  <conditionalFormatting sqref="CX36">
    <cfRule type="cellIs" dxfId="3598" priority="78" operator="equal">
      <formula>0</formula>
    </cfRule>
  </conditionalFormatting>
  <conditionalFormatting sqref="CY36">
    <cfRule type="cellIs" dxfId="3597" priority="77" operator="equal">
      <formula>0</formula>
    </cfRule>
  </conditionalFormatting>
  <conditionalFormatting sqref="CW41">
    <cfRule type="cellIs" dxfId="3596" priority="60" operator="equal">
      <formula>0</formula>
    </cfRule>
  </conditionalFormatting>
  <conditionalFormatting sqref="EH39">
    <cfRule type="cellIs" dxfId="3595" priority="17" operator="equal">
      <formula>0</formula>
    </cfRule>
  </conditionalFormatting>
  <conditionalFormatting sqref="EH34">
    <cfRule type="cellIs" dxfId="3594" priority="24" operator="equal">
      <formula>0</formula>
    </cfRule>
  </conditionalFormatting>
  <conditionalFormatting sqref="EH35:EH36">
    <cfRule type="cellIs" dxfId="3593" priority="23" operator="equal">
      <formula>0</formula>
    </cfRule>
  </conditionalFormatting>
  <conditionalFormatting sqref="EH33">
    <cfRule type="cellIs" dxfId="3592" priority="26" operator="equal">
      <formula>0</formula>
    </cfRule>
  </conditionalFormatting>
  <conditionalFormatting sqref="EH37">
    <cfRule type="cellIs" dxfId="3591" priority="20" operator="equal">
      <formula>0</formula>
    </cfRule>
  </conditionalFormatting>
  <conditionalFormatting sqref="EH38">
    <cfRule type="cellIs" dxfId="3590" priority="19" operator="equal">
      <formula>0</formula>
    </cfRule>
  </conditionalFormatting>
  <conditionalFormatting sqref="CY37:DA37 DA38">
    <cfRule type="cellIs" dxfId="3589" priority="74" operator="equal">
      <formula>0</formula>
    </cfRule>
  </conditionalFormatting>
  <conditionalFormatting sqref="CX37">
    <cfRule type="cellIs" dxfId="3588" priority="73" operator="equal">
      <formula>0</formula>
    </cfRule>
  </conditionalFormatting>
  <conditionalFormatting sqref="CX37">
    <cfRule type="cellIs" dxfId="3587" priority="72" operator="equal">
      <formula>0</formula>
    </cfRule>
  </conditionalFormatting>
  <conditionalFormatting sqref="CY37">
    <cfRule type="cellIs" dxfId="3586" priority="71" operator="equal">
      <formula>0</formula>
    </cfRule>
  </conditionalFormatting>
  <conditionalFormatting sqref="DA39">
    <cfRule type="cellIs" dxfId="3585" priority="70" operator="equal">
      <formula>0</formula>
    </cfRule>
  </conditionalFormatting>
  <conditionalFormatting sqref="CW40">
    <cfRule type="cellIs" dxfId="3584" priority="64" operator="equal">
      <formula>0</formula>
    </cfRule>
  </conditionalFormatting>
  <conditionalFormatting sqref="CW40">
    <cfRule type="cellIs" dxfId="3583" priority="63" operator="equal">
      <formula>0</formula>
    </cfRule>
  </conditionalFormatting>
  <conditionalFormatting sqref="EH38">
    <cfRule type="cellIs" dxfId="3582" priority="18" operator="equal">
      <formula>0</formula>
    </cfRule>
  </conditionalFormatting>
  <conditionalFormatting sqref="CW38:CW39">
    <cfRule type="cellIs" dxfId="3581" priority="68" operator="equal">
      <formula>0</formula>
    </cfRule>
  </conditionalFormatting>
  <conditionalFormatting sqref="CW38:CW39">
    <cfRule type="cellIs" dxfId="3580" priority="67" operator="equal">
      <formula>0</formula>
    </cfRule>
  </conditionalFormatting>
  <conditionalFormatting sqref="EH35:EH36">
    <cfRule type="cellIs" dxfId="3579" priority="22" operator="equal">
      <formula>0</formula>
    </cfRule>
  </conditionalFormatting>
  <conditionalFormatting sqref="EH37">
    <cfRule type="cellIs" dxfId="3578" priority="21" operator="equal">
      <formula>0</formula>
    </cfRule>
  </conditionalFormatting>
  <conditionalFormatting sqref="CR42:CS43">
    <cfRule type="cellIs" dxfId="3577" priority="57" operator="equal">
      <formula>0</formula>
    </cfRule>
  </conditionalFormatting>
  <conditionalFormatting sqref="CM43">
    <cfRule type="cellIs" dxfId="3576" priority="56" operator="equal">
      <formula>0</formula>
    </cfRule>
  </conditionalFormatting>
  <conditionalFormatting sqref="CO42:CQ43">
    <cfRule type="cellIs" dxfId="3575" priority="55" operator="equal">
      <formula>0</formula>
    </cfRule>
  </conditionalFormatting>
  <conditionalFormatting sqref="CT42">
    <cfRule type="cellIs" dxfId="3574" priority="54" operator="equal">
      <formula>0</formula>
    </cfRule>
  </conditionalFormatting>
  <conditionalFormatting sqref="CT42">
    <cfRule type="cellIs" dxfId="3573" priority="53" operator="equal">
      <formula>0</formula>
    </cfRule>
  </conditionalFormatting>
  <conditionalFormatting sqref="DI43:DJ43">
    <cfRule type="cellIs" dxfId="3572" priority="52" operator="equal">
      <formula>0</formula>
    </cfRule>
  </conditionalFormatting>
  <conditionalFormatting sqref="DD43:DE43">
    <cfRule type="cellIs" dxfId="3571" priority="51" operator="equal">
      <formula>0</formula>
    </cfRule>
  </conditionalFormatting>
  <conditionalFormatting sqref="DF43:DH43">
    <cfRule type="cellIs" dxfId="3570" priority="50" operator="equal">
      <formula>0</formula>
    </cfRule>
  </conditionalFormatting>
  <conditionalFormatting sqref="DY40">
    <cfRule type="cellIs" dxfId="3569" priority="29" operator="equal">
      <formula>0</formula>
    </cfRule>
  </conditionalFormatting>
  <conditionalFormatting sqref="DY40">
    <cfRule type="cellIs" dxfId="3568" priority="28" operator="equal">
      <formula>0</formula>
    </cfRule>
  </conditionalFormatting>
  <conditionalFormatting sqref="DO43">
    <cfRule type="cellIs" dxfId="3567" priority="49" operator="equal">
      <formula>0</formula>
    </cfRule>
  </conditionalFormatting>
  <conditionalFormatting sqref="DP43">
    <cfRule type="cellIs" dxfId="3566" priority="48" operator="equal">
      <formula>0</formula>
    </cfRule>
  </conditionalFormatting>
  <conditionalFormatting sqref="DQ43">
    <cfRule type="cellIs" dxfId="3565" priority="47" operator="equal">
      <formula>0</formula>
    </cfRule>
  </conditionalFormatting>
  <conditionalFormatting sqref="DW42:DX43">
    <cfRule type="cellIs" dxfId="3564" priority="46" operator="equal">
      <formula>0</formula>
    </cfRule>
  </conditionalFormatting>
  <conditionalFormatting sqref="DR42:DS43">
    <cfRule type="cellIs" dxfId="3563" priority="45" operator="equal">
      <formula>0</formula>
    </cfRule>
  </conditionalFormatting>
  <conditionalFormatting sqref="DT42:DV43">
    <cfRule type="cellIs" dxfId="3562" priority="44" operator="equal">
      <formula>0</formula>
    </cfRule>
  </conditionalFormatting>
  <conditionalFormatting sqref="DA40:DB41">
    <cfRule type="cellIs" dxfId="3561" priority="37" operator="equal">
      <formula>0</formula>
    </cfRule>
  </conditionalFormatting>
  <conditionalFormatting sqref="DH40">
    <cfRule type="cellIs" dxfId="3560" priority="35" operator="equal">
      <formula>0</formula>
    </cfRule>
  </conditionalFormatting>
  <conditionalFormatting sqref="DW40:DX41">
    <cfRule type="cellIs" dxfId="3559" priority="32" operator="equal">
      <formula>0</formula>
    </cfRule>
  </conditionalFormatting>
  <conditionalFormatting sqref="DR40:DS41">
    <cfRule type="cellIs" dxfId="3558" priority="31" operator="equal">
      <formula>0</formula>
    </cfRule>
  </conditionalFormatting>
  <conditionalFormatting sqref="DT40:DV41">
    <cfRule type="cellIs" dxfId="3557" priority="30" operator="equal">
      <formula>0</formula>
    </cfRule>
  </conditionalFormatting>
  <conditionalFormatting sqref="EH33">
    <cfRule type="cellIs" dxfId="3556" priority="27" operator="equal">
      <formula>0</formula>
    </cfRule>
  </conditionalFormatting>
  <conditionalFormatting sqref="EH34">
    <cfRule type="cellIs" dxfId="3555" priority="25" operator="equal">
      <formula>0</formula>
    </cfRule>
  </conditionalFormatting>
  <conditionalFormatting sqref="CN42">
    <cfRule type="cellIs" dxfId="3554" priority="15" operator="equal">
      <formula>0</formula>
    </cfRule>
  </conditionalFormatting>
  <conditionalFormatting sqref="EI39">
    <cfRule type="cellIs" dxfId="3553" priority="14" operator="equal">
      <formula>0</formula>
    </cfRule>
  </conditionalFormatting>
  <conditionalFormatting sqref="EP39">
    <cfRule type="cellIs" dxfId="3552" priority="13" operator="equal">
      <formula>0</formula>
    </cfRule>
  </conditionalFormatting>
  <conditionalFormatting sqref="EJ39:EL39">
    <cfRule type="cellIs" dxfId="3551" priority="12" operator="equal">
      <formula>0</formula>
    </cfRule>
  </conditionalFormatting>
  <conditionalFormatting sqref="EM39:EO39">
    <cfRule type="cellIs" dxfId="3550" priority="11" operator="equal">
      <formula>0</formula>
    </cfRule>
  </conditionalFormatting>
  <conditionalFormatting sqref="EI39:EJ39">
    <cfRule type="cellIs" dxfId="3549" priority="10" operator="equal">
      <formula>0</formula>
    </cfRule>
  </conditionalFormatting>
  <conditionalFormatting sqref="EI40">
    <cfRule type="cellIs" dxfId="3548" priority="9" operator="equal">
      <formula>0</formula>
    </cfRule>
  </conditionalFormatting>
  <conditionalFormatting sqref="EP40:EP43">
    <cfRule type="cellIs" dxfId="3547" priority="8" operator="equal">
      <formula>0</formula>
    </cfRule>
  </conditionalFormatting>
  <conditionalFormatting sqref="EJ40:EL40 EJ43:EL43">
    <cfRule type="cellIs" dxfId="3546" priority="7" operator="equal">
      <formula>0</formula>
    </cfRule>
  </conditionalFormatting>
  <conditionalFormatting sqref="EM40:EO43">
    <cfRule type="cellIs" dxfId="3545" priority="6" operator="equal">
      <formula>0</formula>
    </cfRule>
  </conditionalFormatting>
  <conditionalFormatting sqref="EI40:EJ40 EI43:EJ43">
    <cfRule type="cellIs" dxfId="3544" priority="5" operator="equal">
      <formula>0</formula>
    </cfRule>
  </conditionalFormatting>
  <conditionalFormatting sqref="CB20:CB21">
    <cfRule type="cellIs" dxfId="3543" priority="4" operator="equal">
      <formula>0</formula>
    </cfRule>
  </conditionalFormatting>
  <conditionalFormatting sqref="DA53:DA55">
    <cfRule type="cellIs" dxfId="3542" priority="3" operator="equal">
      <formula>0</formula>
    </cfRule>
  </conditionalFormatting>
  <conditionalFormatting sqref="CW53:CW55">
    <cfRule type="cellIs" dxfId="3541" priority="2" operator="equal">
      <formula>0</formula>
    </cfRule>
  </conditionalFormatting>
  <conditionalFormatting sqref="CX53:CZ55">
    <cfRule type="cellIs" dxfId="3540"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EG91" sqref="EG91:EO92"/>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273</v>
      </c>
      <c r="E11" s="483"/>
      <c r="F11" s="483"/>
      <c r="G11" s="483"/>
      <c r="H11" s="483"/>
      <c r="I11" s="483"/>
      <c r="J11" s="483"/>
      <c r="K11" s="483"/>
      <c r="L11" s="483"/>
      <c r="M11" s="483"/>
      <c r="N11" s="481" t="str">
        <f>VLOOKUP(D11,調査票①!A1:HN31,2,FALSE)</f>
        <v>愛知県</v>
      </c>
      <c r="O11" s="481"/>
      <c r="P11" s="481"/>
      <c r="Q11" s="481"/>
      <c r="R11" s="481"/>
      <c r="S11" s="481"/>
      <c r="T11" s="481"/>
      <c r="U11" s="481"/>
      <c r="V11" s="481"/>
      <c r="W11" s="481"/>
      <c r="X11" s="481"/>
      <c r="Y11" s="481"/>
      <c r="Z11" s="481"/>
      <c r="AA11" s="481" t="str">
        <f>VLOOKUP(D11,調査票①!A1:HN31,3,FALSE)</f>
        <v>名古屋市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設置予定無し</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v>
      </c>
      <c r="O31" s="491"/>
      <c r="P31" s="491"/>
      <c r="Q31" s="491"/>
      <c r="R31" s="809" t="str">
        <f>VLOOKUP($D$11,調査票①!$A$1:$HN$31,21,FALSE)</f>
        <v>検討中</v>
      </c>
      <c r="S31" s="809"/>
      <c r="T31" s="809"/>
      <c r="U31" s="809"/>
      <c r="V31" s="809"/>
      <c r="W31" s="809"/>
      <c r="X31" s="809"/>
      <c r="Y31" s="809"/>
      <c r="Z31" s="809"/>
      <c r="AA31" s="809"/>
      <c r="AB31" s="809"/>
      <c r="AC31" s="809"/>
      <c r="AD31" s="809"/>
      <c r="AE31" s="809"/>
      <c r="AF31" s="809"/>
      <c r="AG31" s="809"/>
      <c r="AH31" s="809"/>
      <c r="AI31" s="809"/>
      <c r="AJ31" s="809"/>
      <c r="AK31" s="809"/>
      <c r="AL31" s="809"/>
      <c r="AM31" s="809"/>
      <c r="AN31" s="809"/>
      <c r="AO31" s="809"/>
      <c r="AP31" s="809"/>
      <c r="AQ31" s="809"/>
      <c r="AR31" s="809"/>
      <c r="AS31" s="809"/>
      <c r="AT31" s="809"/>
      <c r="AU31" s="809"/>
      <c r="AV31" s="809"/>
      <c r="AW31" s="809"/>
      <c r="AX31" s="809"/>
      <c r="AY31" s="809"/>
      <c r="AZ31" s="809"/>
      <c r="BA31" s="809"/>
      <c r="BB31" s="809"/>
      <c r="BC31" s="809"/>
      <c r="BD31" s="809"/>
      <c r="BE31" s="809"/>
      <c r="BF31" s="809"/>
      <c r="BG31" s="809"/>
      <c r="BH31" s="809"/>
      <c r="BI31" s="809"/>
      <c r="BJ31" s="809"/>
      <c r="BK31" s="809"/>
      <c r="BL31" s="809"/>
      <c r="BM31" s="809"/>
      <c r="BN31" s="809"/>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809"/>
      <c r="S32" s="809"/>
      <c r="T32" s="809"/>
      <c r="U32" s="809"/>
      <c r="V32" s="809"/>
      <c r="W32" s="809"/>
      <c r="X32" s="809"/>
      <c r="Y32" s="809"/>
      <c r="Z32" s="809"/>
      <c r="AA32" s="809"/>
      <c r="AB32" s="809"/>
      <c r="AC32" s="809"/>
      <c r="AD32" s="809"/>
      <c r="AE32" s="809"/>
      <c r="AF32" s="809"/>
      <c r="AG32" s="809"/>
      <c r="AH32" s="809"/>
      <c r="AI32" s="809"/>
      <c r="AJ32" s="809"/>
      <c r="AK32" s="809"/>
      <c r="AL32" s="809"/>
      <c r="AM32" s="809"/>
      <c r="AN32" s="809"/>
      <c r="AO32" s="809"/>
      <c r="AP32" s="809"/>
      <c r="AQ32" s="809"/>
      <c r="AR32" s="809"/>
      <c r="AS32" s="809"/>
      <c r="AT32" s="809"/>
      <c r="AU32" s="809"/>
      <c r="AV32" s="809"/>
      <c r="AW32" s="809"/>
      <c r="AX32" s="809"/>
      <c r="AY32" s="809"/>
      <c r="AZ32" s="809"/>
      <c r="BA32" s="809"/>
      <c r="BB32" s="809"/>
      <c r="BC32" s="809"/>
      <c r="BD32" s="809"/>
      <c r="BE32" s="809"/>
      <c r="BF32" s="809"/>
      <c r="BG32" s="809"/>
      <c r="BH32" s="809"/>
      <c r="BI32" s="809"/>
      <c r="BJ32" s="809"/>
      <c r="BK32" s="809"/>
      <c r="BL32" s="809"/>
      <c r="BM32" s="809"/>
      <c r="BN32" s="809"/>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809" t="str">
        <f>VLOOKUP($D$11,調査票①!$A$1:$HN$31,24,FALSE)</f>
        <v>　</v>
      </c>
      <c r="S33" s="809"/>
      <c r="T33" s="809"/>
      <c r="U33" s="809"/>
      <c r="V33" s="809"/>
      <c r="W33" s="809"/>
      <c r="X33" s="809"/>
      <c r="Y33" s="809"/>
      <c r="Z33" s="809"/>
      <c r="AA33" s="809"/>
      <c r="AB33" s="809"/>
      <c r="AC33" s="809"/>
      <c r="AD33" s="809"/>
      <c r="AE33" s="809"/>
      <c r="AF33" s="809"/>
      <c r="AG33" s="809"/>
      <c r="AH33" s="809"/>
      <c r="AI33" s="809"/>
      <c r="AJ33" s="809"/>
      <c r="AK33" s="809"/>
      <c r="AL33" s="809"/>
      <c r="AM33" s="809"/>
      <c r="AN33" s="809"/>
      <c r="AO33" s="809"/>
      <c r="AP33" s="809"/>
      <c r="AQ33" s="809"/>
      <c r="AR33" s="809"/>
      <c r="AS33" s="809"/>
      <c r="AT33" s="809"/>
      <c r="AU33" s="809"/>
      <c r="AV33" s="809"/>
      <c r="AW33" s="809"/>
      <c r="AX33" s="809"/>
      <c r="AY33" s="809"/>
      <c r="AZ33" s="809"/>
      <c r="BA33" s="809"/>
      <c r="BB33" s="809"/>
      <c r="BC33" s="809"/>
      <c r="BD33" s="809"/>
      <c r="BE33" s="809"/>
      <c r="BF33" s="809"/>
      <c r="BG33" s="809"/>
      <c r="BH33" s="809"/>
      <c r="BI33" s="809"/>
      <c r="BJ33" s="809"/>
      <c r="BK33" s="809"/>
      <c r="BL33" s="809"/>
      <c r="BM33" s="809"/>
      <c r="BN33" s="809"/>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809"/>
      <c r="S34" s="809"/>
      <c r="T34" s="809"/>
      <c r="U34" s="809"/>
      <c r="V34" s="809"/>
      <c r="W34" s="809"/>
      <c r="X34" s="809"/>
      <c r="Y34" s="809"/>
      <c r="Z34" s="809"/>
      <c r="AA34" s="809"/>
      <c r="AB34" s="809"/>
      <c r="AC34" s="809"/>
      <c r="AD34" s="809"/>
      <c r="AE34" s="809"/>
      <c r="AF34" s="809"/>
      <c r="AG34" s="809"/>
      <c r="AH34" s="809"/>
      <c r="AI34" s="809"/>
      <c r="AJ34" s="809"/>
      <c r="AK34" s="809"/>
      <c r="AL34" s="809"/>
      <c r="AM34" s="809"/>
      <c r="AN34" s="809"/>
      <c r="AO34" s="809"/>
      <c r="AP34" s="809"/>
      <c r="AQ34" s="809"/>
      <c r="AR34" s="809"/>
      <c r="AS34" s="809"/>
      <c r="AT34" s="809"/>
      <c r="AU34" s="809"/>
      <c r="AV34" s="809"/>
      <c r="AW34" s="809"/>
      <c r="AX34" s="809"/>
      <c r="AY34" s="809"/>
      <c r="AZ34" s="809"/>
      <c r="BA34" s="809"/>
      <c r="BB34" s="809"/>
      <c r="BC34" s="809"/>
      <c r="BD34" s="809"/>
      <c r="BE34" s="809"/>
      <c r="BF34" s="809"/>
      <c r="BG34" s="809"/>
      <c r="BH34" s="809"/>
      <c r="BI34" s="809"/>
      <c r="BJ34" s="809"/>
      <c r="BK34" s="809"/>
      <c r="BL34" s="809"/>
      <c r="BM34" s="809"/>
      <c r="BN34" s="809"/>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809" t="str">
        <f>VLOOKUP($D$11,調査票①!$A$1:$HN$31,27,FALSE)</f>
        <v>　</v>
      </c>
      <c r="S35" s="809"/>
      <c r="T35" s="809"/>
      <c r="U35" s="809"/>
      <c r="V35" s="809"/>
      <c r="W35" s="809"/>
      <c r="X35" s="809"/>
      <c r="Y35" s="809"/>
      <c r="Z35" s="809"/>
      <c r="AA35" s="809"/>
      <c r="AB35" s="809"/>
      <c r="AC35" s="809"/>
      <c r="AD35" s="809"/>
      <c r="AE35" s="809"/>
      <c r="AF35" s="809"/>
      <c r="AG35" s="809"/>
      <c r="AH35" s="809"/>
      <c r="AI35" s="809"/>
      <c r="AJ35" s="809"/>
      <c r="AK35" s="809"/>
      <c r="AL35" s="809"/>
      <c r="AM35" s="809"/>
      <c r="AN35" s="809"/>
      <c r="AO35" s="809"/>
      <c r="AP35" s="809"/>
      <c r="AQ35" s="809"/>
      <c r="AR35" s="809"/>
      <c r="AS35" s="809"/>
      <c r="AT35" s="809"/>
      <c r="AU35" s="809"/>
      <c r="AV35" s="809"/>
      <c r="AW35" s="809"/>
      <c r="AX35" s="809"/>
      <c r="AY35" s="809"/>
      <c r="AZ35" s="809"/>
      <c r="BA35" s="809"/>
      <c r="BB35" s="809"/>
      <c r="BC35" s="809"/>
      <c r="BD35" s="809"/>
      <c r="BE35" s="809"/>
      <c r="BF35" s="809"/>
      <c r="BG35" s="809"/>
      <c r="BH35" s="809"/>
      <c r="BI35" s="809"/>
      <c r="BJ35" s="809"/>
      <c r="BK35" s="809"/>
      <c r="BL35" s="809"/>
      <c r="BM35" s="809"/>
      <c r="BN35" s="809"/>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809"/>
      <c r="S36" s="809"/>
      <c r="T36" s="809"/>
      <c r="U36" s="809"/>
      <c r="V36" s="809"/>
      <c r="W36" s="809"/>
      <c r="X36" s="809"/>
      <c r="Y36" s="809"/>
      <c r="Z36" s="809"/>
      <c r="AA36" s="809"/>
      <c r="AB36" s="809"/>
      <c r="AC36" s="809"/>
      <c r="AD36" s="809"/>
      <c r="AE36" s="809"/>
      <c r="AF36" s="809"/>
      <c r="AG36" s="809"/>
      <c r="AH36" s="809"/>
      <c r="AI36" s="809"/>
      <c r="AJ36" s="809"/>
      <c r="AK36" s="809"/>
      <c r="AL36" s="809"/>
      <c r="AM36" s="809"/>
      <c r="AN36" s="809"/>
      <c r="AO36" s="809"/>
      <c r="AP36" s="809"/>
      <c r="AQ36" s="809"/>
      <c r="AR36" s="809"/>
      <c r="AS36" s="809"/>
      <c r="AT36" s="809"/>
      <c r="AU36" s="809"/>
      <c r="AV36" s="809"/>
      <c r="AW36" s="809"/>
      <c r="AX36" s="809"/>
      <c r="AY36" s="809"/>
      <c r="AZ36" s="809"/>
      <c r="BA36" s="809"/>
      <c r="BB36" s="809"/>
      <c r="BC36" s="809"/>
      <c r="BD36" s="809"/>
      <c r="BE36" s="809"/>
      <c r="BF36" s="809"/>
      <c r="BG36" s="809"/>
      <c r="BH36" s="809"/>
      <c r="BI36" s="809"/>
      <c r="BJ36" s="809"/>
      <c r="BK36" s="809"/>
      <c r="BL36" s="809"/>
      <c r="BM36" s="809"/>
      <c r="BN36" s="809"/>
      <c r="BO36" s="496"/>
      <c r="BP36" s="497"/>
      <c r="BQ36" s="497"/>
      <c r="BR36" s="498"/>
      <c r="BS36" s="10"/>
      <c r="BT36" s="9"/>
      <c r="CB36" s="111"/>
      <c r="CC36" s="557" t="str">
        <f>VLOOKUP($D$11,調査票①!$A$1:$HN$31,198,FALSE)</f>
        <v>実施予定無し</v>
      </c>
      <c r="CD36" s="543"/>
      <c r="CE36" s="543"/>
      <c r="CF36" s="543"/>
      <c r="CG36" s="543"/>
      <c r="CH36" s="543"/>
      <c r="CI36" s="543"/>
      <c r="CJ36" s="543"/>
      <c r="CK36" s="543"/>
      <c r="CL36" s="544"/>
      <c r="CM36" s="557" t="str">
        <f>VLOOKUP($D$11,調査票①!$A$1:$HN$31,199,FALSE)</f>
        <v>委託予定無し</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809" t="str">
        <f>VLOOKUP($D$11,調査票①!$A$1:$HN$31,30,FALSE)</f>
        <v>　</v>
      </c>
      <c r="S37" s="809"/>
      <c r="T37" s="809"/>
      <c r="U37" s="809"/>
      <c r="V37" s="809"/>
      <c r="W37" s="809"/>
      <c r="X37" s="809"/>
      <c r="Y37" s="809"/>
      <c r="Z37" s="809"/>
      <c r="AA37" s="809"/>
      <c r="AB37" s="809"/>
      <c r="AC37" s="809"/>
      <c r="AD37" s="809"/>
      <c r="AE37" s="809"/>
      <c r="AF37" s="809"/>
      <c r="AG37" s="809"/>
      <c r="AH37" s="809"/>
      <c r="AI37" s="809"/>
      <c r="AJ37" s="809"/>
      <c r="AK37" s="809"/>
      <c r="AL37" s="809"/>
      <c r="AM37" s="809"/>
      <c r="AN37" s="809"/>
      <c r="AO37" s="809"/>
      <c r="AP37" s="809"/>
      <c r="AQ37" s="809"/>
      <c r="AR37" s="809"/>
      <c r="AS37" s="809"/>
      <c r="AT37" s="809"/>
      <c r="AU37" s="809"/>
      <c r="AV37" s="809"/>
      <c r="AW37" s="809"/>
      <c r="AX37" s="809"/>
      <c r="AY37" s="809"/>
      <c r="AZ37" s="809"/>
      <c r="BA37" s="809"/>
      <c r="BB37" s="809"/>
      <c r="BC37" s="809"/>
      <c r="BD37" s="809"/>
      <c r="BE37" s="809"/>
      <c r="BF37" s="809"/>
      <c r="BG37" s="809"/>
      <c r="BH37" s="809"/>
      <c r="BI37" s="809"/>
      <c r="BJ37" s="809"/>
      <c r="BK37" s="809"/>
      <c r="BL37" s="809"/>
      <c r="BM37" s="809"/>
      <c r="BN37" s="809"/>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809"/>
      <c r="S38" s="809"/>
      <c r="T38" s="809"/>
      <c r="U38" s="809"/>
      <c r="V38" s="809"/>
      <c r="W38" s="809"/>
      <c r="X38" s="809"/>
      <c r="Y38" s="809"/>
      <c r="Z38" s="809"/>
      <c r="AA38" s="809"/>
      <c r="AB38" s="809"/>
      <c r="AC38" s="809"/>
      <c r="AD38" s="809"/>
      <c r="AE38" s="809"/>
      <c r="AF38" s="809"/>
      <c r="AG38" s="809"/>
      <c r="AH38" s="809"/>
      <c r="AI38" s="809"/>
      <c r="AJ38" s="809"/>
      <c r="AK38" s="809"/>
      <c r="AL38" s="809"/>
      <c r="AM38" s="809"/>
      <c r="AN38" s="809"/>
      <c r="AO38" s="809"/>
      <c r="AP38" s="809"/>
      <c r="AQ38" s="809"/>
      <c r="AR38" s="809"/>
      <c r="AS38" s="809"/>
      <c r="AT38" s="809"/>
      <c r="AU38" s="809"/>
      <c r="AV38" s="809"/>
      <c r="AW38" s="809"/>
      <c r="AX38" s="809"/>
      <c r="AY38" s="809"/>
      <c r="AZ38" s="809"/>
      <c r="BA38" s="809"/>
      <c r="BB38" s="809"/>
      <c r="BC38" s="809"/>
      <c r="BD38" s="809"/>
      <c r="BE38" s="809"/>
      <c r="BF38" s="809"/>
      <c r="BG38" s="809"/>
      <c r="BH38" s="809"/>
      <c r="BI38" s="809"/>
      <c r="BJ38" s="809"/>
      <c r="BK38" s="809"/>
      <c r="BL38" s="809"/>
      <c r="BM38" s="809"/>
      <c r="BN38" s="809"/>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　</v>
      </c>
      <c r="DC38" s="560"/>
      <c r="DD38" s="560"/>
      <c r="DE38" s="561"/>
      <c r="DF38" s="557" t="str">
        <f>VLOOKUP($D$11,調査票①!$A$1:$HN$31,201,FALSE)</f>
        <v>　</v>
      </c>
      <c r="DG38" s="560"/>
      <c r="DH38" s="560"/>
      <c r="DI38" s="561"/>
      <c r="DJ38" s="557" t="str">
        <f>VLOOKUP($D$11,調査票①!$A$1:$HN$31,202,FALSE)</f>
        <v>　</v>
      </c>
      <c r="DK38" s="560"/>
      <c r="DL38" s="560"/>
      <c r="DM38" s="561"/>
      <c r="DN38" s="557" t="str">
        <f>VLOOKUP($D$11,調査票①!$A$1:$HN$31,203,FALSE)</f>
        <v>　</v>
      </c>
      <c r="DO38" s="560"/>
      <c r="DP38" s="560"/>
      <c r="DQ38" s="561"/>
      <c r="DR38" s="557" t="str">
        <f>VLOOKUP($D$11,調査票①!$A$1:$HN$31,205,FALSE)</f>
        <v>　</v>
      </c>
      <c r="DS38" s="560"/>
      <c r="DT38" s="560"/>
      <c r="DU38" s="561"/>
      <c r="DV38" s="557" t="str">
        <f>VLOOKUP($D$11,調査票①!$A$1:$HN$31,206,FALSE)</f>
        <v>　</v>
      </c>
      <c r="DW38" s="560"/>
      <c r="DX38" s="560"/>
      <c r="DY38" s="561"/>
      <c r="DZ38" s="557" t="str">
        <f>VLOOKUP($D$11,調査票①!$A$1:$HN$31,207,FALSE)</f>
        <v>　</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809" t="str">
        <f>VLOOKUP($D$11,調査票①!$A$1:$HN$31,33,FALSE)</f>
        <v>検討中</v>
      </c>
      <c r="S39" s="809"/>
      <c r="T39" s="809"/>
      <c r="U39" s="809"/>
      <c r="V39" s="809"/>
      <c r="W39" s="809"/>
      <c r="X39" s="809"/>
      <c r="Y39" s="809"/>
      <c r="Z39" s="809"/>
      <c r="AA39" s="809"/>
      <c r="AB39" s="809"/>
      <c r="AC39" s="809"/>
      <c r="AD39" s="809"/>
      <c r="AE39" s="809"/>
      <c r="AF39" s="809"/>
      <c r="AG39" s="809"/>
      <c r="AH39" s="809"/>
      <c r="AI39" s="809"/>
      <c r="AJ39" s="809"/>
      <c r="AK39" s="809"/>
      <c r="AL39" s="809"/>
      <c r="AM39" s="809"/>
      <c r="AN39" s="809"/>
      <c r="AO39" s="809"/>
      <c r="AP39" s="809"/>
      <c r="AQ39" s="809"/>
      <c r="AR39" s="809"/>
      <c r="AS39" s="809"/>
      <c r="AT39" s="809"/>
      <c r="AU39" s="809"/>
      <c r="AV39" s="809"/>
      <c r="AW39" s="809"/>
      <c r="AX39" s="809"/>
      <c r="AY39" s="809"/>
      <c r="AZ39" s="809"/>
      <c r="BA39" s="809"/>
      <c r="BB39" s="809"/>
      <c r="BC39" s="809"/>
      <c r="BD39" s="809"/>
      <c r="BE39" s="809"/>
      <c r="BF39" s="809"/>
      <c r="BG39" s="809"/>
      <c r="BH39" s="809"/>
      <c r="BI39" s="809"/>
      <c r="BJ39" s="809"/>
      <c r="BK39" s="809"/>
      <c r="BL39" s="809"/>
      <c r="BM39" s="809"/>
      <c r="BN39" s="809"/>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809"/>
      <c r="S40" s="809"/>
      <c r="T40" s="809"/>
      <c r="U40" s="809"/>
      <c r="V40" s="809"/>
      <c r="W40" s="809"/>
      <c r="X40" s="809"/>
      <c r="Y40" s="809"/>
      <c r="Z40" s="809"/>
      <c r="AA40" s="809"/>
      <c r="AB40" s="809"/>
      <c r="AC40" s="809"/>
      <c r="AD40" s="809"/>
      <c r="AE40" s="809"/>
      <c r="AF40" s="809"/>
      <c r="AG40" s="809"/>
      <c r="AH40" s="809"/>
      <c r="AI40" s="809"/>
      <c r="AJ40" s="809"/>
      <c r="AK40" s="809"/>
      <c r="AL40" s="809"/>
      <c r="AM40" s="809"/>
      <c r="AN40" s="809"/>
      <c r="AO40" s="809"/>
      <c r="AP40" s="809"/>
      <c r="AQ40" s="809"/>
      <c r="AR40" s="809"/>
      <c r="AS40" s="809"/>
      <c r="AT40" s="809"/>
      <c r="AU40" s="809"/>
      <c r="AV40" s="809"/>
      <c r="AW40" s="809"/>
      <c r="AX40" s="809"/>
      <c r="AY40" s="809"/>
      <c r="AZ40" s="809"/>
      <c r="BA40" s="809"/>
      <c r="BB40" s="809"/>
      <c r="BC40" s="809"/>
      <c r="BD40" s="809"/>
      <c r="BE40" s="809"/>
      <c r="BF40" s="809"/>
      <c r="BG40" s="809"/>
      <c r="BH40" s="809"/>
      <c r="BI40" s="809"/>
      <c r="BJ40" s="809"/>
      <c r="BK40" s="809"/>
      <c r="BL40" s="809"/>
      <c r="BM40" s="809"/>
      <c r="BN40" s="809"/>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871" t="str">
        <f>VLOOKUP($D$11,調査票①!$A$1:$HN$31,204,FALSE)</f>
        <v>本市の給与関連事務については、集約化・委託化を行った場合、各所属担当者の人員削減を行うほどの事務量軽減が図れず、また、福利厚生事務については事務量が少なく、導入メリットがないと思われるなど、コスト削減効果は低いと考えており、総務事務センターの導入予定はありません。
　しかしながら、その他会計事務等も含め業務の標準化・効率化については課題の一つと捉えておりますので、どういった形が望ましいか、費用対効果といった行革的な視点も踏まえ、慎重に判断しつつ進めるべきものと考えております。</v>
      </c>
      <c r="CN45" s="872"/>
      <c r="CO45" s="872"/>
      <c r="CP45" s="872"/>
      <c r="CQ45" s="872"/>
      <c r="CR45" s="872"/>
      <c r="CS45" s="872"/>
      <c r="CT45" s="872"/>
      <c r="CU45" s="872"/>
      <c r="CV45" s="872"/>
      <c r="CW45" s="872"/>
      <c r="CX45" s="872"/>
      <c r="CY45" s="872"/>
      <c r="CZ45" s="872"/>
      <c r="DA45" s="872"/>
      <c r="DB45" s="872"/>
      <c r="DC45" s="872"/>
      <c r="DD45" s="872"/>
      <c r="DE45" s="872"/>
      <c r="DF45" s="872"/>
      <c r="DG45" s="872"/>
      <c r="DH45" s="872"/>
      <c r="DI45" s="872"/>
      <c r="DJ45" s="872"/>
      <c r="DK45" s="872"/>
      <c r="DL45" s="872"/>
      <c r="DM45" s="872"/>
      <c r="DN45" s="872"/>
      <c r="DO45" s="872"/>
      <c r="DP45" s="872"/>
      <c r="DQ45" s="872"/>
      <c r="DR45" s="872"/>
      <c r="DS45" s="872"/>
      <c r="DT45" s="872"/>
      <c r="DU45" s="872"/>
      <c r="DV45" s="872"/>
      <c r="DW45" s="872"/>
      <c r="DX45" s="872"/>
      <c r="DY45" s="872"/>
      <c r="DZ45" s="872"/>
      <c r="EA45" s="872"/>
      <c r="EB45" s="872"/>
      <c r="EC45" s="872"/>
      <c r="ED45" s="872"/>
      <c r="EE45" s="872"/>
      <c r="EF45" s="872"/>
      <c r="EG45" s="872"/>
      <c r="EH45" s="872"/>
      <c r="EI45" s="872"/>
      <c r="EJ45" s="872"/>
      <c r="EK45" s="87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874"/>
      <c r="CN46" s="875"/>
      <c r="CO46" s="875"/>
      <c r="CP46" s="875"/>
      <c r="CQ46" s="875"/>
      <c r="CR46" s="875"/>
      <c r="CS46" s="875"/>
      <c r="CT46" s="875"/>
      <c r="CU46" s="875"/>
      <c r="CV46" s="875"/>
      <c r="CW46" s="875"/>
      <c r="CX46" s="875"/>
      <c r="CY46" s="875"/>
      <c r="CZ46" s="875"/>
      <c r="DA46" s="875"/>
      <c r="DB46" s="875"/>
      <c r="DC46" s="875"/>
      <c r="DD46" s="875"/>
      <c r="DE46" s="875"/>
      <c r="DF46" s="875"/>
      <c r="DG46" s="875"/>
      <c r="DH46" s="875"/>
      <c r="DI46" s="875"/>
      <c r="DJ46" s="875"/>
      <c r="DK46" s="875"/>
      <c r="DL46" s="875"/>
      <c r="DM46" s="875"/>
      <c r="DN46" s="875"/>
      <c r="DO46" s="875"/>
      <c r="DP46" s="875"/>
      <c r="DQ46" s="875"/>
      <c r="DR46" s="875"/>
      <c r="DS46" s="875"/>
      <c r="DT46" s="875"/>
      <c r="DU46" s="875"/>
      <c r="DV46" s="875"/>
      <c r="DW46" s="875"/>
      <c r="DX46" s="875"/>
      <c r="DY46" s="875"/>
      <c r="DZ46" s="875"/>
      <c r="EA46" s="875"/>
      <c r="EB46" s="875"/>
      <c r="EC46" s="875"/>
      <c r="ED46" s="875"/>
      <c r="EE46" s="875"/>
      <c r="EF46" s="875"/>
      <c r="EG46" s="875"/>
      <c r="EH46" s="875"/>
      <c r="EI46" s="875"/>
      <c r="EJ46" s="875"/>
      <c r="EK46" s="87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874"/>
      <c r="CN47" s="875"/>
      <c r="CO47" s="875"/>
      <c r="CP47" s="875"/>
      <c r="CQ47" s="875"/>
      <c r="CR47" s="875"/>
      <c r="CS47" s="875"/>
      <c r="CT47" s="875"/>
      <c r="CU47" s="875"/>
      <c r="CV47" s="875"/>
      <c r="CW47" s="875"/>
      <c r="CX47" s="875"/>
      <c r="CY47" s="875"/>
      <c r="CZ47" s="875"/>
      <c r="DA47" s="875"/>
      <c r="DB47" s="875"/>
      <c r="DC47" s="875"/>
      <c r="DD47" s="875"/>
      <c r="DE47" s="875"/>
      <c r="DF47" s="875"/>
      <c r="DG47" s="875"/>
      <c r="DH47" s="875"/>
      <c r="DI47" s="875"/>
      <c r="DJ47" s="875"/>
      <c r="DK47" s="875"/>
      <c r="DL47" s="875"/>
      <c r="DM47" s="875"/>
      <c r="DN47" s="875"/>
      <c r="DO47" s="875"/>
      <c r="DP47" s="875"/>
      <c r="DQ47" s="875"/>
      <c r="DR47" s="875"/>
      <c r="DS47" s="875"/>
      <c r="DT47" s="875"/>
      <c r="DU47" s="875"/>
      <c r="DV47" s="875"/>
      <c r="DW47" s="875"/>
      <c r="DX47" s="875"/>
      <c r="DY47" s="875"/>
      <c r="DZ47" s="875"/>
      <c r="EA47" s="875"/>
      <c r="EB47" s="875"/>
      <c r="EC47" s="875"/>
      <c r="ED47" s="875"/>
      <c r="EE47" s="875"/>
      <c r="EF47" s="875"/>
      <c r="EG47" s="875"/>
      <c r="EH47" s="875"/>
      <c r="EI47" s="875"/>
      <c r="EJ47" s="875"/>
      <c r="EK47" s="87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874"/>
      <c r="CN48" s="875"/>
      <c r="CO48" s="875"/>
      <c r="CP48" s="875"/>
      <c r="CQ48" s="875"/>
      <c r="CR48" s="875"/>
      <c r="CS48" s="875"/>
      <c r="CT48" s="875"/>
      <c r="CU48" s="875"/>
      <c r="CV48" s="875"/>
      <c r="CW48" s="875"/>
      <c r="CX48" s="875"/>
      <c r="CY48" s="875"/>
      <c r="CZ48" s="875"/>
      <c r="DA48" s="875"/>
      <c r="DB48" s="875"/>
      <c r="DC48" s="875"/>
      <c r="DD48" s="875"/>
      <c r="DE48" s="875"/>
      <c r="DF48" s="875"/>
      <c r="DG48" s="875"/>
      <c r="DH48" s="875"/>
      <c r="DI48" s="875"/>
      <c r="DJ48" s="875"/>
      <c r="DK48" s="875"/>
      <c r="DL48" s="875"/>
      <c r="DM48" s="875"/>
      <c r="DN48" s="875"/>
      <c r="DO48" s="875"/>
      <c r="DP48" s="875"/>
      <c r="DQ48" s="875"/>
      <c r="DR48" s="875"/>
      <c r="DS48" s="875"/>
      <c r="DT48" s="875"/>
      <c r="DU48" s="875"/>
      <c r="DV48" s="875"/>
      <c r="DW48" s="875"/>
      <c r="DX48" s="875"/>
      <c r="DY48" s="875"/>
      <c r="DZ48" s="875"/>
      <c r="EA48" s="875"/>
      <c r="EB48" s="875"/>
      <c r="EC48" s="875"/>
      <c r="ED48" s="875"/>
      <c r="EE48" s="875"/>
      <c r="EF48" s="875"/>
      <c r="EG48" s="875"/>
      <c r="EH48" s="875"/>
      <c r="EI48" s="875"/>
      <c r="EJ48" s="875"/>
      <c r="EK48" s="87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874"/>
      <c r="CN49" s="875"/>
      <c r="CO49" s="875"/>
      <c r="CP49" s="875"/>
      <c r="CQ49" s="875"/>
      <c r="CR49" s="875"/>
      <c r="CS49" s="875"/>
      <c r="CT49" s="875"/>
      <c r="CU49" s="875"/>
      <c r="CV49" s="875"/>
      <c r="CW49" s="875"/>
      <c r="CX49" s="875"/>
      <c r="CY49" s="875"/>
      <c r="CZ49" s="875"/>
      <c r="DA49" s="875"/>
      <c r="DB49" s="875"/>
      <c r="DC49" s="875"/>
      <c r="DD49" s="875"/>
      <c r="DE49" s="875"/>
      <c r="DF49" s="875"/>
      <c r="DG49" s="875"/>
      <c r="DH49" s="875"/>
      <c r="DI49" s="875"/>
      <c r="DJ49" s="875"/>
      <c r="DK49" s="875"/>
      <c r="DL49" s="875"/>
      <c r="DM49" s="875"/>
      <c r="DN49" s="875"/>
      <c r="DO49" s="875"/>
      <c r="DP49" s="875"/>
      <c r="DQ49" s="875"/>
      <c r="DR49" s="875"/>
      <c r="DS49" s="875"/>
      <c r="DT49" s="875"/>
      <c r="DU49" s="875"/>
      <c r="DV49" s="875"/>
      <c r="DW49" s="875"/>
      <c r="DX49" s="875"/>
      <c r="DY49" s="875"/>
      <c r="DZ49" s="875"/>
      <c r="EA49" s="875"/>
      <c r="EB49" s="875"/>
      <c r="EC49" s="875"/>
      <c r="ED49" s="875"/>
      <c r="EE49" s="875"/>
      <c r="EF49" s="875"/>
      <c r="EG49" s="875"/>
      <c r="EH49" s="875"/>
      <c r="EI49" s="875"/>
      <c r="EJ49" s="875"/>
      <c r="EK49" s="87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877"/>
      <c r="CN50" s="878"/>
      <c r="CO50" s="878"/>
      <c r="CP50" s="878"/>
      <c r="CQ50" s="878"/>
      <c r="CR50" s="878"/>
      <c r="CS50" s="878"/>
      <c r="CT50" s="878"/>
      <c r="CU50" s="878"/>
      <c r="CV50" s="878"/>
      <c r="CW50" s="878"/>
      <c r="CX50" s="878"/>
      <c r="CY50" s="878"/>
      <c r="CZ50" s="878"/>
      <c r="DA50" s="878"/>
      <c r="DB50" s="878"/>
      <c r="DC50" s="878"/>
      <c r="DD50" s="878"/>
      <c r="DE50" s="878"/>
      <c r="DF50" s="878"/>
      <c r="DG50" s="878"/>
      <c r="DH50" s="878"/>
      <c r="DI50" s="878"/>
      <c r="DJ50" s="878"/>
      <c r="DK50" s="878"/>
      <c r="DL50" s="878"/>
      <c r="DM50" s="878"/>
      <c r="DN50" s="878"/>
      <c r="DO50" s="878"/>
      <c r="DP50" s="878"/>
      <c r="DQ50" s="878"/>
      <c r="DR50" s="878"/>
      <c r="DS50" s="878"/>
      <c r="DT50" s="878"/>
      <c r="DU50" s="878"/>
      <c r="DV50" s="878"/>
      <c r="DW50" s="878"/>
      <c r="DX50" s="878"/>
      <c r="DY50" s="878"/>
      <c r="DZ50" s="878"/>
      <c r="EA50" s="878"/>
      <c r="EB50" s="878"/>
      <c r="EC50" s="878"/>
      <c r="ED50" s="878"/>
      <c r="EE50" s="878"/>
      <c r="EF50" s="878"/>
      <c r="EG50" s="878"/>
      <c r="EH50" s="878"/>
      <c r="EI50" s="878"/>
      <c r="EJ50" s="878"/>
      <c r="EK50" s="87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　</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16</v>
      </c>
      <c r="M63" s="659"/>
      <c r="N63" s="659"/>
      <c r="O63" s="659">
        <f>VLOOKUP($D$11,調査票①!$A$1:$HN$31,56,FALSE)</f>
        <v>16</v>
      </c>
      <c r="P63" s="659"/>
      <c r="Q63" s="659"/>
      <c r="R63" s="660">
        <f>VLOOKUP($D$11,調査票①!$A$1:$HN$31,57,FALSE)</f>
        <v>1</v>
      </c>
      <c r="S63" s="660"/>
      <c r="T63" s="660"/>
      <c r="U63" s="661" t="str">
        <f>VLOOKUP($D$11,調査票①!$A$1:$HN$31,58,FALSE)</f>
        <v>　</v>
      </c>
      <c r="V63" s="662"/>
      <c r="W63" s="662"/>
      <c r="X63" s="662"/>
      <c r="Y63" s="662"/>
      <c r="Z63" s="662"/>
      <c r="AA63" s="662"/>
      <c r="AB63" s="662"/>
      <c r="AC63" s="662"/>
      <c r="AD63" s="662"/>
      <c r="AE63" s="662"/>
      <c r="AF63" s="662"/>
      <c r="AG63" s="662"/>
      <c r="AH63" s="662"/>
      <c r="AI63" s="663"/>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664"/>
      <c r="V64" s="665"/>
      <c r="W64" s="665"/>
      <c r="X64" s="665"/>
      <c r="Y64" s="665"/>
      <c r="Z64" s="665"/>
      <c r="AA64" s="665"/>
      <c r="AB64" s="665"/>
      <c r="AC64" s="665"/>
      <c r="AD64" s="665"/>
      <c r="AE64" s="665"/>
      <c r="AF64" s="665"/>
      <c r="AG64" s="665"/>
      <c r="AH64" s="665"/>
      <c r="AI64" s="666"/>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92</v>
      </c>
      <c r="M65" s="659"/>
      <c r="N65" s="659"/>
      <c r="O65" s="659">
        <f>VLOOKUP($D$11,調査票①!$A$1:$HN$31,62,FALSE)</f>
        <v>4</v>
      </c>
      <c r="P65" s="659"/>
      <c r="Q65" s="659"/>
      <c r="R65" s="660">
        <f>VLOOKUP($D$11,調査票①!$A$1:$HN$31,63,FALSE)</f>
        <v>4.3478260869565216E-2</v>
      </c>
      <c r="S65" s="660"/>
      <c r="T65" s="660"/>
      <c r="U65" s="693" t="str">
        <f>VLOOKUP($D$11,調査票①!$A$1:$HN$31,64,FALSE)</f>
        <v>公園内スポーツ施設について市民との密接なつながりがあり、市の施策を反映した公園づくり等を行う必要があるため。</v>
      </c>
      <c r="V65" s="694"/>
      <c r="W65" s="694"/>
      <c r="X65" s="694"/>
      <c r="Y65" s="694"/>
      <c r="Z65" s="694"/>
      <c r="AA65" s="694"/>
      <c r="AB65" s="694"/>
      <c r="AC65" s="694"/>
      <c r="AD65" s="694"/>
      <c r="AE65" s="694"/>
      <c r="AF65" s="694"/>
      <c r="AG65" s="694"/>
      <c r="AH65" s="694"/>
      <c r="AI65" s="695"/>
      <c r="AJ65" s="667">
        <f>VLOOKUP($D$11,調査票①!$A$1:$HN$31,65,FALSE)</f>
        <v>0</v>
      </c>
      <c r="AK65" s="667"/>
      <c r="AL65" s="667"/>
      <c r="AM65" s="729" t="str">
        <f>VLOOKUP($D$11,調査票①!$A$1:$HN$31,66,FALSE)</f>
        <v>　</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14</v>
      </c>
      <c r="M67" s="659"/>
      <c r="N67" s="659"/>
      <c r="O67" s="659">
        <f>VLOOKUP($D$11,調査票①!$A$1:$HN$31,68,FALSE)</f>
        <v>14</v>
      </c>
      <c r="P67" s="659"/>
      <c r="Q67" s="659"/>
      <c r="R67" s="660">
        <f>VLOOKUP($D$11,調査票①!$A$1:$HN$31,69,FALSE)</f>
        <v>1</v>
      </c>
      <c r="S67" s="660"/>
      <c r="T67" s="660"/>
      <c r="U67" s="661" t="str">
        <f>VLOOKUP($D$11,調査票①!$A$1:$HN$31,70,FALSE)</f>
        <v>　</v>
      </c>
      <c r="V67" s="662"/>
      <c r="W67" s="662"/>
      <c r="X67" s="662"/>
      <c r="Y67" s="662"/>
      <c r="Z67" s="662"/>
      <c r="AA67" s="662"/>
      <c r="AB67" s="662"/>
      <c r="AC67" s="662"/>
      <c r="AD67" s="662"/>
      <c r="AE67" s="662"/>
      <c r="AF67" s="662"/>
      <c r="AG67" s="662"/>
      <c r="AH67" s="662"/>
      <c r="AI67" s="663"/>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664"/>
      <c r="V68" s="665"/>
      <c r="W68" s="665"/>
      <c r="X68" s="665"/>
      <c r="Y68" s="665"/>
      <c r="Z68" s="665"/>
      <c r="AA68" s="665"/>
      <c r="AB68" s="665"/>
      <c r="AC68" s="665"/>
      <c r="AD68" s="665"/>
      <c r="AE68" s="665"/>
      <c r="AF68" s="665"/>
      <c r="AG68" s="665"/>
      <c r="AH68" s="665"/>
      <c r="AI68" s="666"/>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661" t="str">
        <f>VLOOKUP($D$11,調査票①!$A$1:$HN$31,76,FALSE)</f>
        <v>　</v>
      </c>
      <c r="V69" s="662"/>
      <c r="W69" s="662"/>
      <c r="X69" s="662"/>
      <c r="Y69" s="662"/>
      <c r="Z69" s="662"/>
      <c r="AA69" s="662"/>
      <c r="AB69" s="662"/>
      <c r="AC69" s="662"/>
      <c r="AD69" s="662"/>
      <c r="AE69" s="662"/>
      <c r="AF69" s="662"/>
      <c r="AG69" s="662"/>
      <c r="AH69" s="662"/>
      <c r="AI69" s="663"/>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664"/>
      <c r="V70" s="665"/>
      <c r="W70" s="665"/>
      <c r="X70" s="665"/>
      <c r="Y70" s="665"/>
      <c r="Z70" s="665"/>
      <c r="AA70" s="665"/>
      <c r="AB70" s="665"/>
      <c r="AC70" s="665"/>
      <c r="AD70" s="665"/>
      <c r="AE70" s="665"/>
      <c r="AF70" s="665"/>
      <c r="AG70" s="665"/>
      <c r="AH70" s="665"/>
      <c r="AI70" s="666"/>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659">
        <f>VLOOKUP($D$11,調査票①!$A$1:$HN$31,79,FALSE)</f>
        <v>1</v>
      </c>
      <c r="M71" s="659"/>
      <c r="N71" s="659"/>
      <c r="O71" s="659">
        <f>VLOOKUP($D$11,調査票①!$A$1:$HN$31,80,FALSE)</f>
        <v>1</v>
      </c>
      <c r="P71" s="659"/>
      <c r="Q71" s="659"/>
      <c r="R71" s="660">
        <f>VLOOKUP($D$11,調査票①!$A$1:$HN$31,81,FALSE)</f>
        <v>1</v>
      </c>
      <c r="S71" s="660"/>
      <c r="T71" s="660"/>
      <c r="U71" s="661" t="str">
        <f>VLOOKUP($D$11,調査票①!$A$1:$HN$31,82,FALSE)</f>
        <v>　</v>
      </c>
      <c r="V71" s="662"/>
      <c r="W71" s="662"/>
      <c r="X71" s="662"/>
      <c r="Y71" s="662"/>
      <c r="Z71" s="662"/>
      <c r="AA71" s="662"/>
      <c r="AB71" s="662"/>
      <c r="AC71" s="662"/>
      <c r="AD71" s="662"/>
      <c r="AE71" s="662"/>
      <c r="AF71" s="662"/>
      <c r="AG71" s="662"/>
      <c r="AH71" s="662"/>
      <c r="AI71" s="663"/>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659"/>
      <c r="M72" s="659"/>
      <c r="N72" s="659"/>
      <c r="O72" s="659"/>
      <c r="P72" s="659"/>
      <c r="Q72" s="659"/>
      <c r="R72" s="660"/>
      <c r="S72" s="660"/>
      <c r="T72" s="660"/>
      <c r="U72" s="664"/>
      <c r="V72" s="665"/>
      <c r="W72" s="665"/>
      <c r="X72" s="665"/>
      <c r="Y72" s="665"/>
      <c r="Z72" s="665"/>
      <c r="AA72" s="665"/>
      <c r="AB72" s="665"/>
      <c r="AC72" s="665"/>
      <c r="AD72" s="665"/>
      <c r="AE72" s="665"/>
      <c r="AF72" s="665"/>
      <c r="AG72" s="665"/>
      <c r="AH72" s="665"/>
      <c r="AI72" s="666"/>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708">
        <f>VLOOKUP($D$11,調査票①!$A$1:$HN$31,85,FALSE)</f>
        <v>0</v>
      </c>
      <c r="M73" s="708"/>
      <c r="N73" s="708"/>
      <c r="O73" s="708">
        <f>VLOOKUP($D$11,調査票①!$A$1:$HN$31,86,FALSE)</f>
        <v>0</v>
      </c>
      <c r="P73" s="708"/>
      <c r="Q73" s="708"/>
      <c r="R73" s="709" t="e">
        <f>VLOOKUP($D$11,調査票①!$A$1:$HN$31,87,FALSE)</f>
        <v>#DIV/0!</v>
      </c>
      <c r="S73" s="709"/>
      <c r="T73" s="709"/>
      <c r="U73" s="661" t="str">
        <f>VLOOKUP($D$11,調査票①!$A$1:$HN$31,88,FALSE)</f>
        <v>　</v>
      </c>
      <c r="V73" s="662"/>
      <c r="W73" s="662"/>
      <c r="X73" s="662"/>
      <c r="Y73" s="662"/>
      <c r="Z73" s="662"/>
      <c r="AA73" s="662"/>
      <c r="AB73" s="662"/>
      <c r="AC73" s="662"/>
      <c r="AD73" s="662"/>
      <c r="AE73" s="662"/>
      <c r="AF73" s="662"/>
      <c r="AG73" s="662"/>
      <c r="AH73" s="662"/>
      <c r="AI73" s="663"/>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708"/>
      <c r="M74" s="708"/>
      <c r="N74" s="708"/>
      <c r="O74" s="708"/>
      <c r="P74" s="708"/>
      <c r="Q74" s="708"/>
      <c r="R74" s="709"/>
      <c r="S74" s="709"/>
      <c r="T74" s="709"/>
      <c r="U74" s="664"/>
      <c r="V74" s="665"/>
      <c r="W74" s="665"/>
      <c r="X74" s="665"/>
      <c r="Y74" s="665"/>
      <c r="Z74" s="665"/>
      <c r="AA74" s="665"/>
      <c r="AB74" s="665"/>
      <c r="AC74" s="665"/>
      <c r="AD74" s="665"/>
      <c r="AE74" s="665"/>
      <c r="AF74" s="665"/>
      <c r="AG74" s="665"/>
      <c r="AH74" s="665"/>
      <c r="AI74" s="666"/>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708">
        <f>VLOOKUP($D$11,調査票①!$A$1:$HN$31,91,FALSE)</f>
        <v>0</v>
      </c>
      <c r="M75" s="708"/>
      <c r="N75" s="708"/>
      <c r="O75" s="708">
        <f>VLOOKUP($D$11,調査票①!$A$1:$HN$31,92,FALSE)</f>
        <v>0</v>
      </c>
      <c r="P75" s="708"/>
      <c r="Q75" s="708"/>
      <c r="R75" s="709" t="e">
        <f>VLOOKUP($D$11,調査票①!$A$1:$HN$31,93,FALSE)</f>
        <v>#DIV/0!</v>
      </c>
      <c r="S75" s="709"/>
      <c r="T75" s="709"/>
      <c r="U75" s="661" t="str">
        <f>VLOOKUP($D$11,調査票①!$A$1:$HN$31,94,FALSE)</f>
        <v>　</v>
      </c>
      <c r="V75" s="662"/>
      <c r="W75" s="662"/>
      <c r="X75" s="662"/>
      <c r="Y75" s="662"/>
      <c r="Z75" s="662"/>
      <c r="AA75" s="662"/>
      <c r="AB75" s="662"/>
      <c r="AC75" s="662"/>
      <c r="AD75" s="662"/>
      <c r="AE75" s="662"/>
      <c r="AF75" s="662"/>
      <c r="AG75" s="662"/>
      <c r="AH75" s="662"/>
      <c r="AI75" s="663"/>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708"/>
      <c r="M76" s="708"/>
      <c r="N76" s="708"/>
      <c r="O76" s="708"/>
      <c r="P76" s="708"/>
      <c r="Q76" s="708"/>
      <c r="R76" s="709"/>
      <c r="S76" s="709"/>
      <c r="T76" s="709"/>
      <c r="U76" s="664"/>
      <c r="V76" s="665"/>
      <c r="W76" s="665"/>
      <c r="X76" s="665"/>
      <c r="Y76" s="665"/>
      <c r="Z76" s="665"/>
      <c r="AA76" s="665"/>
      <c r="AB76" s="665"/>
      <c r="AC76" s="665"/>
      <c r="AD76" s="665"/>
      <c r="AE76" s="665"/>
      <c r="AF76" s="665"/>
      <c r="AG76" s="665"/>
      <c r="AH76" s="665"/>
      <c r="AI76" s="666"/>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708">
        <f>VLOOKUP($D$11,調査票①!$A$1:$HN$31,97,FALSE)</f>
        <v>0</v>
      </c>
      <c r="M77" s="708"/>
      <c r="N77" s="708"/>
      <c r="O77" s="708">
        <f>VLOOKUP($D$11,調査票①!$A$1:$HN$31,98,FALSE)</f>
        <v>0</v>
      </c>
      <c r="P77" s="708"/>
      <c r="Q77" s="708"/>
      <c r="R77" s="709" t="e">
        <f>VLOOKUP($D$11,調査票①!$A$1:$HN$31,99,FALSE)</f>
        <v>#DIV/0!</v>
      </c>
      <c r="S77" s="709"/>
      <c r="T77" s="709"/>
      <c r="U77" s="661" t="str">
        <f>VLOOKUP($D$11,調査票①!$A$1:$HN$31,100,FALSE)</f>
        <v>　</v>
      </c>
      <c r="V77" s="662"/>
      <c r="W77" s="662"/>
      <c r="X77" s="662"/>
      <c r="Y77" s="662"/>
      <c r="Z77" s="662"/>
      <c r="AA77" s="662"/>
      <c r="AB77" s="662"/>
      <c r="AC77" s="662"/>
      <c r="AD77" s="662"/>
      <c r="AE77" s="662"/>
      <c r="AF77" s="662"/>
      <c r="AG77" s="662"/>
      <c r="AH77" s="662"/>
      <c r="AI77" s="663"/>
      <c r="AJ77" s="667">
        <f>VLOOKUP($D$11,調査票①!$A$1:$HN$31,101,FALSE)</f>
        <v>0</v>
      </c>
      <c r="AK77" s="667"/>
      <c r="AL77" s="667"/>
      <c r="AM77" s="729" t="str">
        <f>VLOOKUP($D$11,調査票①!$A$1:$HN$31,102,FALSE)</f>
        <v>　</v>
      </c>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708"/>
      <c r="M78" s="708"/>
      <c r="N78" s="708"/>
      <c r="O78" s="708"/>
      <c r="P78" s="708"/>
      <c r="Q78" s="708"/>
      <c r="R78" s="709"/>
      <c r="S78" s="709"/>
      <c r="T78" s="709"/>
      <c r="U78" s="664"/>
      <c r="V78" s="665"/>
      <c r="W78" s="665"/>
      <c r="X78" s="665"/>
      <c r="Y78" s="665"/>
      <c r="Z78" s="665"/>
      <c r="AA78" s="665"/>
      <c r="AB78" s="665"/>
      <c r="AC78" s="665"/>
      <c r="AD78" s="665"/>
      <c r="AE78" s="665"/>
      <c r="AF78" s="665"/>
      <c r="AG78" s="665"/>
      <c r="AH78" s="665"/>
      <c r="AI78" s="666"/>
      <c r="AJ78" s="667"/>
      <c r="AK78" s="667"/>
      <c r="AL78" s="667"/>
      <c r="AM78" s="778"/>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8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1</v>
      </c>
      <c r="M79" s="659"/>
      <c r="N79" s="659"/>
      <c r="O79" s="659">
        <f>VLOOKUP($D$11,調査票①!$A$1:$HN$31,104,FALSE)</f>
        <v>1</v>
      </c>
      <c r="P79" s="659"/>
      <c r="Q79" s="659"/>
      <c r="R79" s="660">
        <f>VLOOKUP($D$11,調査票①!$A$1:$HN$31,105,FALSE)</f>
        <v>1</v>
      </c>
      <c r="S79" s="660"/>
      <c r="T79" s="660"/>
      <c r="U79" s="661" t="str">
        <f>VLOOKUP($D$11,調査票①!$A$1:$HN$31,106,FALSE)</f>
        <v>　</v>
      </c>
      <c r="V79" s="662"/>
      <c r="W79" s="662"/>
      <c r="X79" s="662"/>
      <c r="Y79" s="662"/>
      <c r="Z79" s="662"/>
      <c r="AA79" s="662"/>
      <c r="AB79" s="662"/>
      <c r="AC79" s="662"/>
      <c r="AD79" s="662"/>
      <c r="AE79" s="662"/>
      <c r="AF79" s="662"/>
      <c r="AG79" s="662"/>
      <c r="AH79" s="662"/>
      <c r="AI79" s="663"/>
      <c r="AJ79" s="667">
        <f>VLOOKUP($D$11,調査票①!$A$1:$HN$31,107,FALSE)</f>
        <v>0</v>
      </c>
      <c r="AK79" s="667"/>
      <c r="AL79" s="667"/>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664"/>
      <c r="V80" s="665"/>
      <c r="W80" s="665"/>
      <c r="X80" s="665"/>
      <c r="Y80" s="665"/>
      <c r="Z80" s="665"/>
      <c r="AA80" s="665"/>
      <c r="AB80" s="665"/>
      <c r="AC80" s="665"/>
      <c r="AD80" s="665"/>
      <c r="AE80" s="665"/>
      <c r="AF80" s="665"/>
      <c r="AG80" s="665"/>
      <c r="AH80" s="665"/>
      <c r="AI80" s="666"/>
      <c r="AJ80" s="667"/>
      <c r="AK80" s="667"/>
      <c r="AL80" s="667"/>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661" t="str">
        <f>VLOOKUP($D$11,調査票①!$A$1:$HN$31,112,FALSE)</f>
        <v>　</v>
      </c>
      <c r="V81" s="662"/>
      <c r="W81" s="662"/>
      <c r="X81" s="662"/>
      <c r="Y81" s="662"/>
      <c r="Z81" s="662"/>
      <c r="AA81" s="662"/>
      <c r="AB81" s="662"/>
      <c r="AC81" s="662"/>
      <c r="AD81" s="662"/>
      <c r="AE81" s="662"/>
      <c r="AF81" s="662"/>
      <c r="AG81" s="662"/>
      <c r="AH81" s="662"/>
      <c r="AI81" s="663"/>
      <c r="AJ81" s="667">
        <f>VLOOKUP($D$11,調査票①!$A$1:$HN$31,113,FALSE)</f>
        <v>0</v>
      </c>
      <c r="AK81" s="667"/>
      <c r="AL81" s="667"/>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v>
      </c>
      <c r="CN81" s="517"/>
      <c r="CO81" s="517"/>
      <c r="CP81" s="517"/>
      <c r="CQ81" s="517"/>
      <c r="CR81" s="517"/>
      <c r="CS81" s="517"/>
      <c r="CT81" s="517"/>
      <c r="CU81" s="517"/>
      <c r="CV81" s="517"/>
      <c r="CW81" s="517"/>
      <c r="CX81" s="517"/>
      <c r="CY81" s="517"/>
      <c r="CZ81" s="518"/>
      <c r="DA81" s="10"/>
      <c r="DB81" s="10"/>
      <c r="DC81" s="10"/>
      <c r="DD81" s="720" t="str">
        <f>VLOOKUP(D11,調査票①!A1:HN31,220,FALSE)</f>
        <v>一般の市町村と比べ大規模で複雑な業務システムで運用しており、既存システムからの移行が困難であるため。
現時点で費用対効果が見込めないと想定されるため。
市の所有するデータを外部に置くことについて、セキュリティ面で課題があるため。</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664"/>
      <c r="V82" s="665"/>
      <c r="W82" s="665"/>
      <c r="X82" s="665"/>
      <c r="Y82" s="665"/>
      <c r="Z82" s="665"/>
      <c r="AA82" s="665"/>
      <c r="AB82" s="665"/>
      <c r="AC82" s="665"/>
      <c r="AD82" s="665"/>
      <c r="AE82" s="665"/>
      <c r="AF82" s="665"/>
      <c r="AG82" s="665"/>
      <c r="AH82" s="665"/>
      <c r="AI82" s="666"/>
      <c r="AJ82" s="667"/>
      <c r="AK82" s="667"/>
      <c r="AL82" s="667"/>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20</v>
      </c>
      <c r="M83" s="659"/>
      <c r="N83" s="659"/>
      <c r="O83" s="659">
        <f>VLOOKUP($D$11,調査票①!$A$1:$HN$31,116,FALSE)</f>
        <v>7</v>
      </c>
      <c r="P83" s="659"/>
      <c r="Q83" s="659"/>
      <c r="R83" s="660">
        <f>VLOOKUP($D$11,調査票①!$A$1:$HN$31,117,FALSE)</f>
        <v>0.35</v>
      </c>
      <c r="S83" s="660"/>
      <c r="T83" s="660"/>
      <c r="U83" s="729" t="str">
        <f>VLOOKUP($D$11,調査票①!$A$1:$HN$31,118,FALSE)</f>
        <v>市民との密接なつながりがあり、市の施策を反映した公園づくり等を行う必要があるため</v>
      </c>
      <c r="V83" s="730"/>
      <c r="W83" s="730"/>
      <c r="X83" s="730"/>
      <c r="Y83" s="730"/>
      <c r="Z83" s="730"/>
      <c r="AA83" s="730"/>
      <c r="AB83" s="730"/>
      <c r="AC83" s="730"/>
      <c r="AD83" s="730"/>
      <c r="AE83" s="730"/>
      <c r="AF83" s="730"/>
      <c r="AG83" s="730"/>
      <c r="AH83" s="730"/>
      <c r="AI83" s="731"/>
      <c r="AJ83" s="667">
        <f>VLOOKUP($D$11,調査票①!$A$1:$HN$31,119,FALSE)</f>
        <v>0</v>
      </c>
      <c r="AK83" s="667"/>
      <c r="AL83" s="667"/>
      <c r="AM83" s="668" t="str">
        <f>VLOOKUP($D$11,調査票①!$A$1:$HN$31,120,FALSE)</f>
        <v>　</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67"/>
      <c r="AK84" s="667"/>
      <c r="AL84" s="667"/>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5.6" customHeight="1" x14ac:dyDescent="0.2">
      <c r="C85" s="20"/>
      <c r="D85" s="601" t="s">
        <v>97</v>
      </c>
      <c r="E85" s="601"/>
      <c r="F85" s="601"/>
      <c r="G85" s="601"/>
      <c r="H85" s="601"/>
      <c r="I85" s="601"/>
      <c r="J85" s="601"/>
      <c r="K85" s="601"/>
      <c r="L85" s="659">
        <f>VLOOKUP($D$11,調査票①!$A$1:$HN$31,121,FALSE)</f>
        <v>1</v>
      </c>
      <c r="M85" s="659"/>
      <c r="N85" s="659"/>
      <c r="O85" s="659">
        <f>VLOOKUP($D$11,調査票①!$A$1:$HN$31,122,FALSE)</f>
        <v>0</v>
      </c>
      <c r="P85" s="659"/>
      <c r="Q85" s="659"/>
      <c r="R85" s="660">
        <f>VLOOKUP($D$11,調査票①!$A$1:$HN$31,123,FALSE)</f>
        <v>0</v>
      </c>
      <c r="S85" s="660"/>
      <c r="T85" s="660"/>
      <c r="U85" s="760" t="str">
        <f>VLOOKUP($D$11,調査票①!$A$1:$HN$31,124,FALSE)</f>
        <v>市営住宅については、住宅セーフティー機能を有する公共性の強い施設であり、市営住宅を一元的・一体的に管理し、安定的に市内均一のサービスの提供をする必要があるため、管理代行制度を導入し、住宅供給公社による一括管理を行っている。</v>
      </c>
      <c r="V85" s="761"/>
      <c r="W85" s="761"/>
      <c r="X85" s="761"/>
      <c r="Y85" s="761"/>
      <c r="Z85" s="761"/>
      <c r="AA85" s="761"/>
      <c r="AB85" s="761"/>
      <c r="AC85" s="761"/>
      <c r="AD85" s="761"/>
      <c r="AE85" s="761"/>
      <c r="AF85" s="761"/>
      <c r="AG85" s="761"/>
      <c r="AH85" s="761"/>
      <c r="AI85" s="762"/>
      <c r="AJ85" s="667">
        <f>VLOOKUP($D$11,調査票①!$A$1:$HN$31,125,FALSE)</f>
        <v>0</v>
      </c>
      <c r="AK85" s="667"/>
      <c r="AL85" s="667"/>
      <c r="AM85" s="668" t="str">
        <f>VLOOKUP($D$11,調査票①!$A$1:$HN$31,126,FALSE)</f>
        <v>　</v>
      </c>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70"/>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5.6" customHeight="1" x14ac:dyDescent="0.2">
      <c r="C86" s="20"/>
      <c r="D86" s="601"/>
      <c r="E86" s="601"/>
      <c r="F86" s="601"/>
      <c r="G86" s="601"/>
      <c r="H86" s="601"/>
      <c r="I86" s="601"/>
      <c r="J86" s="601"/>
      <c r="K86" s="601"/>
      <c r="L86" s="659"/>
      <c r="M86" s="659"/>
      <c r="N86" s="659"/>
      <c r="O86" s="659"/>
      <c r="P86" s="659"/>
      <c r="Q86" s="659"/>
      <c r="R86" s="660"/>
      <c r="S86" s="660"/>
      <c r="T86" s="660"/>
      <c r="U86" s="763"/>
      <c r="V86" s="764"/>
      <c r="W86" s="764"/>
      <c r="X86" s="764"/>
      <c r="Y86" s="764"/>
      <c r="Z86" s="764"/>
      <c r="AA86" s="764"/>
      <c r="AB86" s="764"/>
      <c r="AC86" s="764"/>
      <c r="AD86" s="764"/>
      <c r="AE86" s="764"/>
      <c r="AF86" s="764"/>
      <c r="AG86" s="764"/>
      <c r="AH86" s="764"/>
      <c r="AI86" s="765"/>
      <c r="AJ86" s="667"/>
      <c r="AK86" s="667"/>
      <c r="AL86" s="667"/>
      <c r="AM86" s="671"/>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3"/>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8</v>
      </c>
      <c r="M87" s="659"/>
      <c r="N87" s="659"/>
      <c r="O87" s="659">
        <f>VLOOKUP($D$11,調査票①!$A$1:$HN$31,128,FALSE)</f>
        <v>8</v>
      </c>
      <c r="P87" s="659"/>
      <c r="Q87" s="659"/>
      <c r="R87" s="660">
        <f>VLOOKUP($D$11,調査票①!$A$1:$HN$31,129,FALSE)</f>
        <v>1</v>
      </c>
      <c r="S87" s="660"/>
      <c r="T87" s="660"/>
      <c r="U87" s="668" t="str">
        <f>VLOOKUP($D$11,調査票①!$A$1:$HN$31,130,FALSE)</f>
        <v>　</v>
      </c>
      <c r="V87" s="735"/>
      <c r="W87" s="735"/>
      <c r="X87" s="735"/>
      <c r="Y87" s="735"/>
      <c r="Z87" s="735"/>
      <c r="AA87" s="735"/>
      <c r="AB87" s="735"/>
      <c r="AC87" s="735"/>
      <c r="AD87" s="735"/>
      <c r="AE87" s="735"/>
      <c r="AF87" s="735"/>
      <c r="AG87" s="735"/>
      <c r="AH87" s="735"/>
      <c r="AI87" s="736"/>
      <c r="AJ87" s="667">
        <f>VLOOKUP($D$11,調査票①!$A$1:$HN$31,131,FALSE)</f>
        <v>0</v>
      </c>
      <c r="AK87" s="667"/>
      <c r="AL87" s="667"/>
      <c r="AM87" s="668" t="str">
        <f>VLOOKUP($D$11,調査票①!$A$1:$HN$31,132,FALSE)</f>
        <v>　</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5</v>
      </c>
      <c r="M89" s="659"/>
      <c r="N89" s="659"/>
      <c r="O89" s="659">
        <f>VLOOKUP($D$11,調査票①!$A$1:$HN$31,134,FALSE)</f>
        <v>2</v>
      </c>
      <c r="P89" s="659"/>
      <c r="Q89" s="659"/>
      <c r="R89" s="660">
        <f>VLOOKUP($D$11,調査票①!$A$1:$HN$31,135,FALSE)</f>
        <v>0.4</v>
      </c>
      <c r="S89" s="660"/>
      <c r="T89" s="660"/>
      <c r="U89" s="760" t="str">
        <f>VLOOKUP($D$11,調査票①!$A$1:$HN$31,136,FALSE)</f>
        <v>古くからのお墓が多く権利関係が複雑になっているものもあり、管理には経験に基づく知識や判断が必要となるため。また、斎場の狭隘な施設や老朽化した火葬設備などの管理運営には、経験に基づくノウハウや配慮が必要となるため。</v>
      </c>
      <c r="V89" s="761"/>
      <c r="W89" s="761"/>
      <c r="X89" s="761"/>
      <c r="Y89" s="761"/>
      <c r="Z89" s="761"/>
      <c r="AA89" s="761"/>
      <c r="AB89" s="761"/>
      <c r="AC89" s="761"/>
      <c r="AD89" s="761"/>
      <c r="AE89" s="761"/>
      <c r="AF89" s="761"/>
      <c r="AG89" s="761"/>
      <c r="AH89" s="761"/>
      <c r="AI89" s="762"/>
      <c r="AJ89" s="601">
        <f>VLOOKUP($D$11,調査票①!$A$1:$HN$31,137,FALSE)</f>
        <v>2</v>
      </c>
      <c r="AK89" s="601"/>
      <c r="AL89" s="601"/>
      <c r="AM89" s="729" t="str">
        <f>VLOOKUP($D$11,調査票①!$A$1:$HN$31,138,FALSE)</f>
        <v>斎場の狭隘な施設や老朽化した火葬設備、権利関係が複雑になっている古くからのお墓の管理運営には、経験に基づくノウハウや配慮、判断が必要。また、使用者等の戸籍調査や改葬手続きは市が直接実施する必要がある。</v>
      </c>
      <c r="AN89" s="749"/>
      <c r="AO89" s="749"/>
      <c r="AP89" s="749"/>
      <c r="AQ89" s="749"/>
      <c r="AR89" s="749"/>
      <c r="AS89" s="749"/>
      <c r="AT89" s="749"/>
      <c r="AU89" s="749"/>
      <c r="AV89" s="749"/>
      <c r="AW89" s="749"/>
      <c r="AX89" s="749"/>
      <c r="AY89" s="749"/>
      <c r="AZ89" s="749"/>
      <c r="BA89" s="749"/>
      <c r="BB89" s="749"/>
      <c r="BC89" s="749"/>
      <c r="BD89" s="749"/>
      <c r="BE89" s="749"/>
      <c r="BF89" s="749"/>
      <c r="BG89" s="749"/>
      <c r="BH89" s="749"/>
      <c r="BI89" s="749"/>
      <c r="BJ89" s="749"/>
      <c r="BK89" s="749"/>
      <c r="BL89" s="749"/>
      <c r="BM89" s="749"/>
      <c r="BN89" s="75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63"/>
      <c r="V90" s="764"/>
      <c r="W90" s="764"/>
      <c r="X90" s="764"/>
      <c r="Y90" s="764"/>
      <c r="Z90" s="764"/>
      <c r="AA90" s="764"/>
      <c r="AB90" s="764"/>
      <c r="AC90" s="764"/>
      <c r="AD90" s="764"/>
      <c r="AE90" s="764"/>
      <c r="AF90" s="764"/>
      <c r="AG90" s="764"/>
      <c r="AH90" s="764"/>
      <c r="AI90" s="765"/>
      <c r="AJ90" s="601"/>
      <c r="AK90" s="601"/>
      <c r="AL90" s="601"/>
      <c r="AM90" s="751"/>
      <c r="AN90" s="752"/>
      <c r="AO90" s="752"/>
      <c r="AP90" s="752"/>
      <c r="AQ90" s="752"/>
      <c r="AR90" s="752"/>
      <c r="AS90" s="752"/>
      <c r="AT90" s="752"/>
      <c r="AU90" s="752"/>
      <c r="AV90" s="752"/>
      <c r="AW90" s="752"/>
      <c r="AX90" s="752"/>
      <c r="AY90" s="752"/>
      <c r="AZ90" s="752"/>
      <c r="BA90" s="752"/>
      <c r="BB90" s="752"/>
      <c r="BC90" s="752"/>
      <c r="BD90" s="752"/>
      <c r="BE90" s="752"/>
      <c r="BF90" s="752"/>
      <c r="BG90" s="752"/>
      <c r="BH90" s="752"/>
      <c r="BI90" s="752"/>
      <c r="BJ90" s="752"/>
      <c r="BK90" s="752"/>
      <c r="BL90" s="752"/>
      <c r="BM90" s="752"/>
      <c r="BN90" s="75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21</v>
      </c>
      <c r="M91" s="659"/>
      <c r="N91" s="659"/>
      <c r="O91" s="659">
        <f>VLOOKUP($D$11,調査票①!$A$1:$HN$31,140,FALSE)</f>
        <v>5</v>
      </c>
      <c r="P91" s="659"/>
      <c r="Q91" s="659"/>
      <c r="R91" s="660">
        <f>VLOOKUP($D$11,調査票①!$A$1:$HN$31,141,FALSE)</f>
        <v>0.23809523809523808</v>
      </c>
      <c r="S91" s="660"/>
      <c r="T91" s="660"/>
      <c r="U91" s="668" t="str">
        <f>VLOOKUP($D$11,調査票①!$A$1:$HN$31,142,FALSE)</f>
        <v>社会教育施設として長期的・計画的な蔵書管理や業務の継続が必要であるため。</v>
      </c>
      <c r="V91" s="735"/>
      <c r="W91" s="735"/>
      <c r="X91" s="735"/>
      <c r="Y91" s="735"/>
      <c r="Z91" s="735"/>
      <c r="AA91" s="735"/>
      <c r="AB91" s="735"/>
      <c r="AC91" s="735"/>
      <c r="AD91" s="735"/>
      <c r="AE91" s="735"/>
      <c r="AF91" s="735"/>
      <c r="AG91" s="735"/>
      <c r="AH91" s="735"/>
      <c r="AI91" s="736"/>
      <c r="AJ91" s="601">
        <f>VLOOKUP($D$11,調査票①!$A$1:$HN$31,143,FALSE)</f>
        <v>16</v>
      </c>
      <c r="AK91" s="601"/>
      <c r="AL91" s="601"/>
      <c r="AM91" s="668" t="str">
        <f>VLOOKUP($D$11,調査票①!$A$1:$HN$31,144,FALSE)</f>
        <v>社会教育施設として長期的・計画的な蔵書管理や業務の継続が必要であるため。</v>
      </c>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70"/>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671"/>
      <c r="AN92" s="672"/>
      <c r="AO92" s="672"/>
      <c r="AP92" s="672"/>
      <c r="AQ92" s="672"/>
      <c r="AR92" s="672"/>
      <c r="AS92" s="672"/>
      <c r="AT92" s="672"/>
      <c r="AU92" s="672"/>
      <c r="AV92" s="672"/>
      <c r="AW92" s="672"/>
      <c r="AX92" s="672"/>
      <c r="AY92" s="672"/>
      <c r="AZ92" s="672"/>
      <c r="BA92" s="672"/>
      <c r="BB92" s="672"/>
      <c r="BC92" s="672"/>
      <c r="BD92" s="672"/>
      <c r="BE92" s="672"/>
      <c r="BF92" s="672"/>
      <c r="BG92" s="672"/>
      <c r="BH92" s="672"/>
      <c r="BI92" s="672"/>
      <c r="BJ92" s="672"/>
      <c r="BK92" s="672"/>
      <c r="BL92" s="672"/>
      <c r="BM92" s="672"/>
      <c r="BN92" s="673"/>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8</v>
      </c>
      <c r="M93" s="659"/>
      <c r="N93" s="659"/>
      <c r="O93" s="659">
        <f>VLOOKUP($D$11,調査票①!$A$1:$HN$31,146,FALSE)</f>
        <v>0</v>
      </c>
      <c r="P93" s="659"/>
      <c r="Q93" s="659"/>
      <c r="R93" s="660">
        <f>VLOOKUP($D$11,調査票①!$A$1:$HN$31,147,FALSE)</f>
        <v>0</v>
      </c>
      <c r="S93" s="660"/>
      <c r="T93" s="660"/>
      <c r="U93" s="729" t="str">
        <f>VLOOKUP($D$11,調査票①!$A$1:$HN$31,148,FALSE)</f>
        <v>博物館等における重要文化財の保存・公開、動植物園における種の保存・環境教育等、専門職員の高度な知識と豊富な経験を要し、長期的かつ継続的な事業運営を市が責任を持って行う必要があるため。</v>
      </c>
      <c r="V93" s="730"/>
      <c r="W93" s="730"/>
      <c r="X93" s="730"/>
      <c r="Y93" s="730"/>
      <c r="Z93" s="730"/>
      <c r="AA93" s="730"/>
      <c r="AB93" s="730"/>
      <c r="AC93" s="730"/>
      <c r="AD93" s="730"/>
      <c r="AE93" s="730"/>
      <c r="AF93" s="730"/>
      <c r="AG93" s="730"/>
      <c r="AH93" s="730"/>
      <c r="AI93" s="731"/>
      <c r="AJ93" s="601">
        <f>VLOOKUP($D$11,調査票①!$A$1:$HN$31,149,FALSE)</f>
        <v>8</v>
      </c>
      <c r="AK93" s="601"/>
      <c r="AL93" s="601"/>
      <c r="AM93" s="668" t="str">
        <f>VLOOKUP($D$11,調査票①!$A$1:$HN$31,150,FALSE)</f>
        <v>博物館等における重要文化財の保存・公開、動植物園における種の保存・環境教育等、専門職員の高度な知識と豊富な経験を要し、長期的かつ継続的な事業運営を市が責任を持って行う必要があるため。</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708">
        <f>VLOOKUP($D$11,調査票①!$A$1:$HN$31,151,FALSE)</f>
        <v>0</v>
      </c>
      <c r="M95" s="708"/>
      <c r="N95" s="708"/>
      <c r="O95" s="708">
        <f>VLOOKUP($D$11,調査票①!$A$1:$HN$31,152,FALSE)</f>
        <v>0</v>
      </c>
      <c r="P95" s="708"/>
      <c r="Q95" s="708"/>
      <c r="R95" s="709">
        <f>VLOOKUP($D$11,調査票①!$A$1:$HN$31,153,FALSE)</f>
        <v>0</v>
      </c>
      <c r="S95" s="709"/>
      <c r="T95" s="709"/>
      <c r="U95" s="740" t="str">
        <f>VLOOKUP($D$11,調査票①!$A$1:$HN$31,154,FALSE)</f>
        <v>　</v>
      </c>
      <c r="V95" s="741"/>
      <c r="W95" s="741"/>
      <c r="X95" s="741"/>
      <c r="Y95" s="741"/>
      <c r="Z95" s="741"/>
      <c r="AA95" s="741"/>
      <c r="AB95" s="741"/>
      <c r="AC95" s="741"/>
      <c r="AD95" s="741"/>
      <c r="AE95" s="741"/>
      <c r="AF95" s="741"/>
      <c r="AG95" s="741"/>
      <c r="AH95" s="741"/>
      <c r="AI95" s="742"/>
      <c r="AJ95" s="667">
        <f>VLOOKUP($D$11,調査票①!$A$1:$HN$31,155,FALSE)</f>
        <v>0</v>
      </c>
      <c r="AK95" s="667"/>
      <c r="AL95" s="667"/>
      <c r="AM95" s="668" t="str">
        <f>VLOOKUP($D$11,調査票①!$A$1:$HN$31,156,FALSE)</f>
        <v>　</v>
      </c>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70"/>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708"/>
      <c r="M96" s="708"/>
      <c r="N96" s="708"/>
      <c r="O96" s="708"/>
      <c r="P96" s="708"/>
      <c r="Q96" s="708"/>
      <c r="R96" s="709"/>
      <c r="S96" s="709"/>
      <c r="T96" s="709"/>
      <c r="U96" s="743"/>
      <c r="V96" s="744"/>
      <c r="W96" s="744"/>
      <c r="X96" s="744"/>
      <c r="Y96" s="744"/>
      <c r="Z96" s="744"/>
      <c r="AA96" s="744"/>
      <c r="AB96" s="744"/>
      <c r="AC96" s="744"/>
      <c r="AD96" s="744"/>
      <c r="AE96" s="744"/>
      <c r="AF96" s="744"/>
      <c r="AG96" s="744"/>
      <c r="AH96" s="744"/>
      <c r="AI96" s="745"/>
      <c r="AJ96" s="667"/>
      <c r="AK96" s="667"/>
      <c r="AL96" s="667"/>
      <c r="AM96" s="671"/>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3"/>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19</v>
      </c>
      <c r="M97" s="659"/>
      <c r="N97" s="659"/>
      <c r="O97" s="659">
        <f>VLOOKUP($D$11,調査票①!$A$1:$HN$31,158,FALSE)</f>
        <v>19</v>
      </c>
      <c r="P97" s="659"/>
      <c r="Q97" s="659"/>
      <c r="R97" s="660">
        <f>VLOOKUP($D$11,調査票①!$A$1:$HN$31,159,FALSE)</f>
        <v>1</v>
      </c>
      <c r="S97" s="660"/>
      <c r="T97" s="660"/>
      <c r="U97" s="740" t="str">
        <f>VLOOKUP($D$11,調査票①!$A$1:$HN$31,160,FALSE)</f>
        <v>　</v>
      </c>
      <c r="V97" s="741"/>
      <c r="W97" s="741"/>
      <c r="X97" s="741"/>
      <c r="Y97" s="741"/>
      <c r="Z97" s="741"/>
      <c r="AA97" s="741"/>
      <c r="AB97" s="741"/>
      <c r="AC97" s="741"/>
      <c r="AD97" s="741"/>
      <c r="AE97" s="741"/>
      <c r="AF97" s="741"/>
      <c r="AG97" s="741"/>
      <c r="AH97" s="741"/>
      <c r="AI97" s="742"/>
      <c r="AJ97" s="667">
        <f>VLOOKUP($D$11,調査票①!$A$1:$HN$31,161,FALSE)</f>
        <v>0</v>
      </c>
      <c r="AK97" s="667"/>
      <c r="AL97" s="667"/>
      <c r="AM97" s="668" t="str">
        <f>VLOOKUP($D$11,調査票①!$A$1:$HN$31,162,FALSE)</f>
        <v>　</v>
      </c>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70"/>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743"/>
      <c r="V98" s="744"/>
      <c r="W98" s="744"/>
      <c r="X98" s="744"/>
      <c r="Y98" s="744"/>
      <c r="Z98" s="744"/>
      <c r="AA98" s="744"/>
      <c r="AB98" s="744"/>
      <c r="AC98" s="744"/>
      <c r="AD98" s="744"/>
      <c r="AE98" s="744"/>
      <c r="AF98" s="744"/>
      <c r="AG98" s="744"/>
      <c r="AH98" s="744"/>
      <c r="AI98" s="745"/>
      <c r="AJ98" s="667"/>
      <c r="AK98" s="667"/>
      <c r="AL98" s="667"/>
      <c r="AM98" s="671"/>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3"/>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2</v>
      </c>
      <c r="M99" s="659"/>
      <c r="N99" s="659"/>
      <c r="O99" s="659">
        <f>VLOOKUP($D$11,調査票①!$A$1:$HN$31,164,FALSE)</f>
        <v>2</v>
      </c>
      <c r="P99" s="659"/>
      <c r="Q99" s="659"/>
      <c r="R99" s="660">
        <f>VLOOKUP($D$11,調査票①!$A$1:$HN$31,165,FALSE)</f>
        <v>1</v>
      </c>
      <c r="S99" s="660"/>
      <c r="T99" s="660"/>
      <c r="U99" s="740" t="str">
        <f>VLOOKUP($D$11,調査票①!$A$1:$HN$31,166,FALSE)</f>
        <v>　</v>
      </c>
      <c r="V99" s="741"/>
      <c r="W99" s="741"/>
      <c r="X99" s="741"/>
      <c r="Y99" s="741"/>
      <c r="Z99" s="741"/>
      <c r="AA99" s="741"/>
      <c r="AB99" s="741"/>
      <c r="AC99" s="741"/>
      <c r="AD99" s="741"/>
      <c r="AE99" s="741"/>
      <c r="AF99" s="741"/>
      <c r="AG99" s="741"/>
      <c r="AH99" s="741"/>
      <c r="AI99" s="742"/>
      <c r="AJ99" s="667">
        <f>VLOOKUP($D$11,調査票①!$A$1:$HN$31,167,FALSE)</f>
        <v>0</v>
      </c>
      <c r="AK99" s="667"/>
      <c r="AL99" s="667"/>
      <c r="AM99" s="668" t="str">
        <f>VLOOKUP($D$11,調査票①!$A$1:$HN$31,168,FALSE)</f>
        <v>　</v>
      </c>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70"/>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743"/>
      <c r="V100" s="744"/>
      <c r="W100" s="744"/>
      <c r="X100" s="744"/>
      <c r="Y100" s="744"/>
      <c r="Z100" s="744"/>
      <c r="AA100" s="744"/>
      <c r="AB100" s="744"/>
      <c r="AC100" s="744"/>
      <c r="AD100" s="744"/>
      <c r="AE100" s="744"/>
      <c r="AF100" s="744"/>
      <c r="AG100" s="744"/>
      <c r="AH100" s="744"/>
      <c r="AI100" s="745"/>
      <c r="AJ100" s="667"/>
      <c r="AK100" s="667"/>
      <c r="AL100" s="667"/>
      <c r="AM100" s="671"/>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3"/>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659">
        <f>VLOOKUP($D$11,調査票①!$A$1:$HN$31,169,FALSE)</f>
        <v>1</v>
      </c>
      <c r="M101" s="659"/>
      <c r="N101" s="659"/>
      <c r="O101" s="659">
        <f>VLOOKUP($D$11,調査票①!$A$1:$HN$31,170,FALSE)</f>
        <v>0</v>
      </c>
      <c r="P101" s="659"/>
      <c r="Q101" s="659"/>
      <c r="R101" s="660">
        <f>VLOOKUP($D$11,調査票①!$A$1:$HN$31,171,FALSE)</f>
        <v>0</v>
      </c>
      <c r="S101" s="660"/>
      <c r="T101" s="660"/>
      <c r="U101" s="693" t="str">
        <f>VLOOKUP($D$11,調査票①!$A$1:$HN$31,172,FALSE)</f>
        <v>他施設で受け入れ困難な方を受け入れるセーフティネットとして市が管理を行う必要があるため。</v>
      </c>
      <c r="V101" s="694"/>
      <c r="W101" s="694"/>
      <c r="X101" s="694"/>
      <c r="Y101" s="694"/>
      <c r="Z101" s="694"/>
      <c r="AA101" s="694"/>
      <c r="AB101" s="694"/>
      <c r="AC101" s="694"/>
      <c r="AD101" s="694"/>
      <c r="AE101" s="694"/>
      <c r="AF101" s="694"/>
      <c r="AG101" s="694"/>
      <c r="AH101" s="694"/>
      <c r="AI101" s="695"/>
      <c r="AJ101" s="601">
        <f>VLOOKUP($D$11,調査票①!$A$1:$HN$31,173,FALSE)</f>
        <v>1</v>
      </c>
      <c r="AK101" s="601"/>
      <c r="AL101" s="601"/>
      <c r="AM101" s="668" t="str">
        <f>VLOOKUP($D$11,調査票①!$A$1:$HN$31,174,FALSE)</f>
        <v>他施設で受け入れ困難な方を受け入れるセーフティネットとして市が管理を行う必要があるため。</v>
      </c>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70"/>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659"/>
      <c r="M102" s="659"/>
      <c r="N102" s="659"/>
      <c r="O102" s="659"/>
      <c r="P102" s="659"/>
      <c r="Q102" s="659"/>
      <c r="R102" s="660"/>
      <c r="S102" s="660"/>
      <c r="T102" s="660"/>
      <c r="U102" s="696"/>
      <c r="V102" s="697"/>
      <c r="W102" s="697"/>
      <c r="X102" s="697"/>
      <c r="Y102" s="697"/>
      <c r="Z102" s="697"/>
      <c r="AA102" s="697"/>
      <c r="AB102" s="697"/>
      <c r="AC102" s="697"/>
      <c r="AD102" s="697"/>
      <c r="AE102" s="697"/>
      <c r="AF102" s="697"/>
      <c r="AG102" s="697"/>
      <c r="AH102" s="697"/>
      <c r="AI102" s="698"/>
      <c r="AJ102" s="601"/>
      <c r="AK102" s="601"/>
      <c r="AL102" s="601"/>
      <c r="AM102" s="671"/>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3"/>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661" t="str">
        <f>VLOOKUP($D$11,調査票①!$A$1:$HN$31,178,FALSE)</f>
        <v>　</v>
      </c>
      <c r="V103" s="662"/>
      <c r="W103" s="662"/>
      <c r="X103" s="662"/>
      <c r="Y103" s="662"/>
      <c r="Z103" s="662"/>
      <c r="AA103" s="662"/>
      <c r="AB103" s="662"/>
      <c r="AC103" s="662"/>
      <c r="AD103" s="662"/>
      <c r="AE103" s="662"/>
      <c r="AF103" s="662"/>
      <c r="AG103" s="662"/>
      <c r="AH103" s="662"/>
      <c r="AI103" s="663"/>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664"/>
      <c r="V104" s="665"/>
      <c r="W104" s="665"/>
      <c r="X104" s="665"/>
      <c r="Y104" s="665"/>
      <c r="Z104" s="665"/>
      <c r="AA104" s="665"/>
      <c r="AB104" s="665"/>
      <c r="AC104" s="665"/>
      <c r="AD104" s="665"/>
      <c r="AE104" s="665"/>
      <c r="AF104" s="665"/>
      <c r="AG104" s="665"/>
      <c r="AH104" s="665"/>
      <c r="AI104" s="666"/>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19</v>
      </c>
      <c r="M105" s="659"/>
      <c r="N105" s="659"/>
      <c r="O105" s="659">
        <f>VLOOKUP($D$11,調査票①!$A$1:$HN$31,182,FALSE)</f>
        <v>19</v>
      </c>
      <c r="P105" s="659"/>
      <c r="Q105" s="659"/>
      <c r="R105" s="660">
        <f>VLOOKUP($D$11,調査票①!$A$1:$HN$31,183,FALSE)</f>
        <v>1</v>
      </c>
      <c r="S105" s="660"/>
      <c r="T105" s="660"/>
      <c r="U105" s="661" t="str">
        <f>VLOOKUP($D$11,調査票①!$A$1:$HN$31,184,FALSE)</f>
        <v>　</v>
      </c>
      <c r="V105" s="662"/>
      <c r="W105" s="662"/>
      <c r="X105" s="662"/>
      <c r="Y105" s="662"/>
      <c r="Z105" s="662"/>
      <c r="AA105" s="662"/>
      <c r="AB105" s="662"/>
      <c r="AC105" s="662"/>
      <c r="AD105" s="662"/>
      <c r="AE105" s="662"/>
      <c r="AF105" s="662"/>
      <c r="AG105" s="662"/>
      <c r="AH105" s="662"/>
      <c r="AI105" s="663"/>
      <c r="AJ105" s="667">
        <f>VLOOKUP($D$11,調査票①!$A$1:$HN$31,185,FALSE)</f>
        <v>0</v>
      </c>
      <c r="AK105" s="667"/>
      <c r="AL105" s="667"/>
      <c r="AM105" s="729" t="str">
        <f>VLOOKUP($D$11,調査票①!$A$1:$HN$31,186,FALSE)</f>
        <v>　</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664"/>
      <c r="V106" s="665"/>
      <c r="W106" s="665"/>
      <c r="X106" s="665"/>
      <c r="Y106" s="665"/>
      <c r="Z106" s="665"/>
      <c r="AA106" s="665"/>
      <c r="AB106" s="665"/>
      <c r="AC106" s="665"/>
      <c r="AD106" s="665"/>
      <c r="AE106" s="665"/>
      <c r="AF106" s="665"/>
      <c r="AG106" s="665"/>
      <c r="AH106" s="665"/>
      <c r="AI106" s="666"/>
      <c r="AJ106" s="667"/>
      <c r="AK106" s="667"/>
      <c r="AL106" s="667"/>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16</v>
      </c>
      <c r="M107" s="659"/>
      <c r="N107" s="659"/>
      <c r="O107" s="659">
        <f>VLOOKUP($D$11,調査票①!$A$1:$HN$31,188,FALSE)</f>
        <v>16</v>
      </c>
      <c r="P107" s="659"/>
      <c r="Q107" s="659"/>
      <c r="R107" s="660">
        <f>VLOOKUP($D$11,調査票①!$A$1:$HN$31,189,FALSE)</f>
        <v>1</v>
      </c>
      <c r="S107" s="660"/>
      <c r="T107" s="660"/>
      <c r="U107" s="668" t="str">
        <f>VLOOKUP($D$11,調査票①!$A$1:$HN$31,190,FALSE)</f>
        <v>　</v>
      </c>
      <c r="V107" s="735"/>
      <c r="W107" s="735"/>
      <c r="X107" s="735"/>
      <c r="Y107" s="735"/>
      <c r="Z107" s="735"/>
      <c r="AA107" s="735"/>
      <c r="AB107" s="735"/>
      <c r="AC107" s="735"/>
      <c r="AD107" s="735"/>
      <c r="AE107" s="735"/>
      <c r="AF107" s="735"/>
      <c r="AG107" s="735"/>
      <c r="AH107" s="735"/>
      <c r="AI107" s="736"/>
      <c r="AJ107" s="667">
        <f>VLOOKUP($D$11,調査票①!$A$1:$HN$31,191,FALSE)</f>
        <v>0</v>
      </c>
      <c r="AK107" s="667"/>
      <c r="AL107" s="667"/>
      <c r="AM107" s="729" t="str">
        <f>VLOOKUP($D$11,調査票①!$A$1:$HN$31,192,FALSE)</f>
        <v>　</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67"/>
      <c r="AK108" s="667"/>
      <c r="AL108" s="667"/>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3539" priority="354" operator="equal">
      <formula>0</formula>
    </cfRule>
  </conditionalFormatting>
  <conditionalFormatting sqref="DL105">
    <cfRule type="cellIs" dxfId="3538" priority="353" operator="equal">
      <formula>0</formula>
    </cfRule>
  </conditionalFormatting>
  <conditionalFormatting sqref="DA91:DA92">
    <cfRule type="cellIs" dxfId="3537" priority="352" operator="equal">
      <formula>0</formula>
    </cfRule>
  </conditionalFormatting>
  <conditionalFormatting sqref="CQ66:EL66 EJ62:EJ65 DA71:DD71 CQ67:DD67 CQ68:DC68 EJ68:EL68 DA70:DC70 DA72:DC72 EJ72:EP72 EJ70:EL70">
    <cfRule type="cellIs" dxfId="3536" priority="351" operator="equal">
      <formula>0</formula>
    </cfRule>
  </conditionalFormatting>
  <conditionalFormatting sqref="CM19 CW20:CY20 CW19:CZ19 DJ19 DT20:DV20 DT19:DW19 EG19">
    <cfRule type="cellIs" dxfId="3535" priority="350" operator="equal">
      <formula>0</formula>
    </cfRule>
  </conditionalFormatting>
  <conditionalFormatting sqref="D55">
    <cfRule type="cellIs" dxfId="3534" priority="349" operator="equal">
      <formula>0</formula>
    </cfRule>
  </conditionalFormatting>
  <conditionalFormatting sqref="EA44:EC44">
    <cfRule type="cellIs" dxfId="3533" priority="324" operator="equal">
      <formula>0</formula>
    </cfRule>
  </conditionalFormatting>
  <conditionalFormatting sqref="DD62 DD64">
    <cfRule type="cellIs" dxfId="3532" priority="348" operator="equal">
      <formula>0</formula>
    </cfRule>
  </conditionalFormatting>
  <conditionalFormatting sqref="DI44">
    <cfRule type="cellIs" dxfId="3531" priority="312" operator="equal">
      <formula>0</formula>
    </cfRule>
  </conditionalFormatting>
  <conditionalFormatting sqref="DZ52:EG52 DA52:DR52">
    <cfRule type="cellIs" dxfId="3530" priority="347" operator="equal">
      <formula>0</formula>
    </cfRule>
  </conditionalFormatting>
  <conditionalFormatting sqref="DZ51:EG51 CZ51:DR51">
    <cfRule type="cellIs" dxfId="3529" priority="346" operator="equal">
      <formula>0</formula>
    </cfRule>
  </conditionalFormatting>
  <conditionalFormatting sqref="DG56:DI56">
    <cfRule type="cellIs" dxfId="3528" priority="279" operator="equal">
      <formula>0</formula>
    </cfRule>
  </conditionalFormatting>
  <conditionalFormatting sqref="CM44:CN44">
    <cfRule type="cellIs" dxfId="3527" priority="318" operator="equal">
      <formula>0</formula>
    </cfRule>
  </conditionalFormatting>
  <conditionalFormatting sqref="R21 R23 R25 R27 R29 R31 R33 R35 R37 R39 R41 R43 R45 R47 R49 R51 R53">
    <cfRule type="cellIs" dxfId="3526" priority="344" operator="equal">
      <formula>0</formula>
    </cfRule>
  </conditionalFormatting>
  <conditionalFormatting sqref="DL62 DL64">
    <cfRule type="cellIs" dxfId="3525" priority="343" operator="equal">
      <formula>0</formula>
    </cfRule>
  </conditionalFormatting>
  <conditionalFormatting sqref="CM69">
    <cfRule type="cellIs" dxfId="3524" priority="345" operator="equal">
      <formula>0</formula>
    </cfRule>
  </conditionalFormatting>
  <conditionalFormatting sqref="CO52">
    <cfRule type="cellIs" dxfId="3523" priority="263" operator="equal">
      <formula>0</formula>
    </cfRule>
  </conditionalFormatting>
  <conditionalFormatting sqref="DN51:DP52">
    <cfRule type="cellIs" dxfId="3522" priority="294" operator="equal">
      <formula>0</formula>
    </cfRule>
  </conditionalFormatting>
  <conditionalFormatting sqref="DK51:DM52">
    <cfRule type="cellIs" dxfId="3521" priority="295" operator="equal">
      <formula>0</formula>
    </cfRule>
  </conditionalFormatting>
  <conditionalFormatting sqref="EN44:EP55">
    <cfRule type="cellIs" dxfId="3520" priority="342" operator="equal">
      <formula>0</formula>
    </cfRule>
  </conditionalFormatting>
  <conditionalFormatting sqref="EN56:EP56">
    <cfRule type="cellIs" dxfId="3519" priority="341" operator="equal">
      <formula>0</formula>
    </cfRule>
  </conditionalFormatting>
  <conditionalFormatting sqref="EH51:EJ52 EH55:EJ56">
    <cfRule type="cellIs" dxfId="3518" priority="340" operator="equal">
      <formula>0</formula>
    </cfRule>
  </conditionalFormatting>
  <conditionalFormatting sqref="EK51:EM56">
    <cfRule type="cellIs" dxfId="3517" priority="339" operator="equal">
      <formula>0</formula>
    </cfRule>
  </conditionalFormatting>
  <conditionalFormatting sqref="EL44:EM50">
    <cfRule type="cellIs" dxfId="3516" priority="338" operator="equal">
      <formula>0</formula>
    </cfRule>
  </conditionalFormatting>
  <conditionalFormatting sqref="DV51:DX52 DV55:DX55 DV53:DW54">
    <cfRule type="cellIs" dxfId="3515" priority="337" operator="equal">
      <formula>0</formula>
    </cfRule>
  </conditionalFormatting>
  <conditionalFormatting sqref="DV56:DX56">
    <cfRule type="cellIs" dxfId="3514" priority="336" operator="equal">
      <formula>0</formula>
    </cfRule>
  </conditionalFormatting>
  <conditionalFormatting sqref="DP51:DR56">
    <cfRule type="cellIs" dxfId="3513" priority="335" operator="equal">
      <formula>0</formula>
    </cfRule>
  </conditionalFormatting>
  <conditionalFormatting sqref="DS51:DU56">
    <cfRule type="cellIs" dxfId="3512" priority="334" operator="equal">
      <formula>0</formula>
    </cfRule>
  </conditionalFormatting>
  <conditionalFormatting sqref="EF51:EH52 EF55:EH55">
    <cfRule type="cellIs" dxfId="3511" priority="333" operator="equal">
      <formula>0</formula>
    </cfRule>
  </conditionalFormatting>
  <conditionalFormatting sqref="EF56:EH56">
    <cfRule type="cellIs" dxfId="3510" priority="332" operator="equal">
      <formula>0</formula>
    </cfRule>
  </conditionalFormatting>
  <conditionalFormatting sqref="DZ51:EB52 DZ55:EB56">
    <cfRule type="cellIs" dxfId="3509" priority="331" operator="equal">
      <formula>0</formula>
    </cfRule>
  </conditionalFormatting>
  <conditionalFormatting sqref="EC51:EE52 EC55:EE56">
    <cfRule type="cellIs" dxfId="3508" priority="330" operator="equal">
      <formula>0</formula>
    </cfRule>
  </conditionalFormatting>
  <conditionalFormatting sqref="EI44:EK44">
    <cfRule type="cellIs" dxfId="3507" priority="329" operator="equal">
      <formula>0</formula>
    </cfRule>
  </conditionalFormatting>
  <conditionalFormatting sqref="EH44">
    <cfRule type="cellIs" dxfId="3506" priority="328" operator="equal">
      <formula>0</formula>
    </cfRule>
  </conditionalFormatting>
  <conditionalFormatting sqref="EE44:EG44">
    <cfRule type="cellIs" dxfId="3505" priority="327" operator="equal">
      <formula>0</formula>
    </cfRule>
  </conditionalFormatting>
  <conditionalFormatting sqref="ED44">
    <cfRule type="cellIs" dxfId="3504" priority="326" operator="equal">
      <formula>0</formula>
    </cfRule>
  </conditionalFormatting>
  <conditionalFormatting sqref="DW44:DX44">
    <cfRule type="cellIs" dxfId="3503" priority="325" operator="equal">
      <formula>0</formula>
    </cfRule>
  </conditionalFormatting>
  <conditionalFormatting sqref="DJ44:DL44">
    <cfRule type="cellIs" dxfId="3502" priority="313" operator="equal">
      <formula>0</formula>
    </cfRule>
  </conditionalFormatting>
  <conditionalFormatting sqref="DY44:DZ44">
    <cfRule type="cellIs" dxfId="3501" priority="323" operator="equal">
      <formula>0</formula>
    </cfRule>
  </conditionalFormatting>
  <conditionalFormatting sqref="CY44:DA44">
    <cfRule type="cellIs" dxfId="3500" priority="322" operator="equal">
      <formula>0</formula>
    </cfRule>
  </conditionalFormatting>
  <conditionalFormatting sqref="CX44">
    <cfRule type="cellIs" dxfId="3499" priority="321" operator="equal">
      <formula>0</formula>
    </cfRule>
  </conditionalFormatting>
  <conditionalFormatting sqref="CU44:CW44">
    <cfRule type="cellIs" dxfId="3498" priority="320" operator="equal">
      <formula>0</formula>
    </cfRule>
  </conditionalFormatting>
  <conditionalFormatting sqref="CT44">
    <cfRule type="cellIs" dxfId="3497" priority="319" operator="equal">
      <formula>0</formula>
    </cfRule>
  </conditionalFormatting>
  <conditionalFormatting sqref="CQ44:CS44">
    <cfRule type="cellIs" dxfId="3496" priority="317" operator="equal">
      <formula>0</formula>
    </cfRule>
  </conditionalFormatting>
  <conditionalFormatting sqref="CO44:CP44">
    <cfRule type="cellIs" dxfId="3495" priority="316" operator="equal">
      <formula>0</formula>
    </cfRule>
  </conditionalFormatting>
  <conditionalFormatting sqref="DN44:DP44">
    <cfRule type="cellIs" dxfId="3494" priority="315" operator="equal">
      <formula>0</formula>
    </cfRule>
  </conditionalFormatting>
  <conditionalFormatting sqref="DM44">
    <cfRule type="cellIs" dxfId="3493" priority="314" operator="equal">
      <formula>0</formula>
    </cfRule>
  </conditionalFormatting>
  <conditionalFormatting sqref="DS51:DU52">
    <cfRule type="cellIs" dxfId="3492" priority="301" operator="equal">
      <formula>0</formula>
    </cfRule>
  </conditionalFormatting>
  <conditionalFormatting sqref="DB44:DC44">
    <cfRule type="cellIs" dxfId="3491" priority="311" operator="equal">
      <formula>0</formula>
    </cfRule>
  </conditionalFormatting>
  <conditionalFormatting sqref="DF44:DH44">
    <cfRule type="cellIs" dxfId="3490" priority="310" operator="equal">
      <formula>0</formula>
    </cfRule>
  </conditionalFormatting>
  <conditionalFormatting sqref="DD44:DE44">
    <cfRule type="cellIs" dxfId="3489" priority="309" operator="equal">
      <formula>0</formula>
    </cfRule>
  </conditionalFormatting>
  <conditionalFormatting sqref="EC44:EE44">
    <cfRule type="cellIs" dxfId="3488" priority="308" operator="equal">
      <formula>0</formula>
    </cfRule>
  </conditionalFormatting>
  <conditionalFormatting sqref="EB44">
    <cfRule type="cellIs" dxfId="3487" priority="307" operator="equal">
      <formula>0</formula>
    </cfRule>
  </conditionalFormatting>
  <conditionalFormatting sqref="DY44:EA44">
    <cfRule type="cellIs" dxfId="3486" priority="306" operator="equal">
      <formula>0</formula>
    </cfRule>
  </conditionalFormatting>
  <conditionalFormatting sqref="DX44">
    <cfRule type="cellIs" dxfId="3485" priority="305" operator="equal">
      <formula>0</formula>
    </cfRule>
  </conditionalFormatting>
  <conditionalFormatting sqref="DQ44:DR44">
    <cfRule type="cellIs" dxfId="3484" priority="304" operator="equal">
      <formula>0</formula>
    </cfRule>
  </conditionalFormatting>
  <conditionalFormatting sqref="DU44:DW44">
    <cfRule type="cellIs" dxfId="3483" priority="303" operator="equal">
      <formula>0</formula>
    </cfRule>
  </conditionalFormatting>
  <conditionalFormatting sqref="DS44:DT44">
    <cfRule type="cellIs" dxfId="3482" priority="302" operator="equal">
      <formula>0</formula>
    </cfRule>
  </conditionalFormatting>
  <conditionalFormatting sqref="DV51:DV52">
    <cfRule type="cellIs" dxfId="3481" priority="300" operator="equal">
      <formula>0</formula>
    </cfRule>
  </conditionalFormatting>
  <conditionalFormatting sqref="DG51:DI52">
    <cfRule type="cellIs" dxfId="3480" priority="299" operator="equal">
      <formula>0</formula>
    </cfRule>
  </conditionalFormatting>
  <conditionalFormatting sqref="DA51:DC52 CZ51">
    <cfRule type="cellIs" dxfId="3479" priority="298" operator="equal">
      <formula>0</formula>
    </cfRule>
  </conditionalFormatting>
  <conditionalFormatting sqref="DD51:DF52">
    <cfRule type="cellIs" dxfId="3478" priority="297" operator="equal">
      <formula>0</formula>
    </cfRule>
  </conditionalFormatting>
  <conditionalFormatting sqref="DQ51:DS52">
    <cfRule type="cellIs" dxfId="3477" priority="296" operator="equal">
      <formula>0</formula>
    </cfRule>
  </conditionalFormatting>
  <conditionalFormatting sqref="CB52:CC52">
    <cfRule type="cellIs" dxfId="3476" priority="293" operator="equal">
      <formula>0</formula>
    </cfRule>
  </conditionalFormatting>
  <conditionalFormatting sqref="CB51:CC51">
    <cfRule type="cellIs" dxfId="3475" priority="292" operator="equal">
      <formula>0</formula>
    </cfRule>
  </conditionalFormatting>
  <conditionalFormatting sqref="CP51">
    <cfRule type="cellIs" dxfId="3474" priority="291" operator="equal">
      <formula>0</formula>
    </cfRule>
  </conditionalFormatting>
  <conditionalFormatting sqref="CP51">
    <cfRule type="cellIs" dxfId="3473" priority="290" operator="equal">
      <formula>0</formula>
    </cfRule>
  </conditionalFormatting>
  <conditionalFormatting sqref="CB51:CC52">
    <cfRule type="cellIs" dxfId="3472" priority="289" operator="equal">
      <formula>0</formula>
    </cfRule>
  </conditionalFormatting>
  <conditionalFormatting sqref="CD51">
    <cfRule type="cellIs" dxfId="3471" priority="288" operator="equal">
      <formula>0</formula>
    </cfRule>
  </conditionalFormatting>
  <conditionalFormatting sqref="CD51">
    <cfRule type="cellIs" dxfId="3470" priority="287" operator="equal">
      <formula>0</formula>
    </cfRule>
  </conditionalFormatting>
  <conditionalFormatting sqref="CW41">
    <cfRule type="cellIs" dxfId="3469" priority="59" operator="equal">
      <formula>0</formula>
    </cfRule>
  </conditionalFormatting>
  <conditionalFormatting sqref="CX41">
    <cfRule type="cellIs" dxfId="3468" priority="58" operator="equal">
      <formula>0</formula>
    </cfRule>
  </conditionalFormatting>
  <conditionalFormatting sqref="DX53">
    <cfRule type="cellIs" dxfId="3467" priority="286" operator="equal">
      <formula>0</formula>
    </cfRule>
  </conditionalFormatting>
  <conditionalFormatting sqref="DX53">
    <cfRule type="cellIs" dxfId="3466" priority="285" operator="equal">
      <formula>0</formula>
    </cfRule>
  </conditionalFormatting>
  <conditionalFormatting sqref="EH39">
    <cfRule type="cellIs" dxfId="3465" priority="16" operator="equal">
      <formula>0</formula>
    </cfRule>
  </conditionalFormatting>
  <conditionalFormatting sqref="DO56:DQ56">
    <cfRule type="cellIs" dxfId="3464" priority="284" operator="equal">
      <formula>0</formula>
    </cfRule>
  </conditionalFormatting>
  <conditionalFormatting sqref="DC56:DE56">
    <cfRule type="cellIs" dxfId="3463" priority="283" operator="equal">
      <formula>0</formula>
    </cfRule>
  </conditionalFormatting>
  <conditionalFormatting sqref="CX56:CY56">
    <cfRule type="cellIs" dxfId="3462" priority="282" operator="equal">
      <formula>0</formula>
    </cfRule>
  </conditionalFormatting>
  <conditionalFormatting sqref="CZ56:DB56">
    <cfRule type="cellIs" dxfId="3461" priority="281" operator="equal">
      <formula>0</formula>
    </cfRule>
  </conditionalFormatting>
  <conditionalFormatting sqref="DM56:DO56">
    <cfRule type="cellIs" dxfId="3460" priority="280" operator="equal">
      <formula>0</formula>
    </cfRule>
  </conditionalFormatting>
  <conditionalFormatting sqref="CF44:CH44 CF45:CG46">
    <cfRule type="cellIs" dxfId="3459" priority="227" operator="equal">
      <formula>0</formula>
    </cfRule>
  </conditionalFormatting>
  <conditionalFormatting sqref="DJ56:DL56">
    <cfRule type="cellIs" dxfId="3458" priority="278" operator="equal">
      <formula>0</formula>
    </cfRule>
  </conditionalFormatting>
  <conditionalFormatting sqref="CG56:CI56">
    <cfRule type="cellIs" dxfId="3457" priority="277" operator="equal">
      <formula>0</formula>
    </cfRule>
  </conditionalFormatting>
  <conditionalFormatting sqref="CB56:CC56">
    <cfRule type="cellIs" dxfId="3456" priority="276" operator="equal">
      <formula>0</formula>
    </cfRule>
  </conditionalFormatting>
  <conditionalFormatting sqref="CD56:CF56">
    <cfRule type="cellIs" dxfId="3455" priority="275" operator="equal">
      <formula>0</formula>
    </cfRule>
  </conditionalFormatting>
  <conditionalFormatting sqref="CQ56:CR56">
    <cfRule type="cellIs" dxfId="3454" priority="274" operator="equal">
      <formula>0</formula>
    </cfRule>
  </conditionalFormatting>
  <conditionalFormatting sqref="CK56:CM56">
    <cfRule type="cellIs" dxfId="3453" priority="273" operator="equal">
      <formula>0</formula>
    </cfRule>
  </conditionalFormatting>
  <conditionalFormatting sqref="CN56:CP56">
    <cfRule type="cellIs" dxfId="3452" priority="272" operator="equal">
      <formula>0</formula>
    </cfRule>
  </conditionalFormatting>
  <conditionalFormatting sqref="CX56:CZ56">
    <cfRule type="cellIs" dxfId="3451" priority="271" operator="equal">
      <formula>0</formula>
    </cfRule>
  </conditionalFormatting>
  <conditionalFormatting sqref="CS56:CT56">
    <cfRule type="cellIs" dxfId="3450" priority="270" operator="equal">
      <formula>0</formula>
    </cfRule>
  </conditionalFormatting>
  <conditionalFormatting sqref="CU56:CW56">
    <cfRule type="cellIs" dxfId="3449" priority="269" operator="equal">
      <formula>0</formula>
    </cfRule>
  </conditionalFormatting>
  <conditionalFormatting sqref="DH56:DI56">
    <cfRule type="cellIs" dxfId="3448" priority="268" operator="equal">
      <formula>0</formula>
    </cfRule>
  </conditionalFormatting>
  <conditionalFormatting sqref="DB56:DD56">
    <cfRule type="cellIs" dxfId="3447" priority="267" operator="equal">
      <formula>0</formula>
    </cfRule>
  </conditionalFormatting>
  <conditionalFormatting sqref="DE56:DG56">
    <cfRule type="cellIs" dxfId="3446" priority="266" operator="equal">
      <formula>0</formula>
    </cfRule>
  </conditionalFormatting>
  <conditionalFormatting sqref="CO51">
    <cfRule type="cellIs" dxfId="3445" priority="265" operator="equal">
      <formula>0</formula>
    </cfRule>
  </conditionalFormatting>
  <conditionalFormatting sqref="CO51">
    <cfRule type="cellIs" dxfId="3444" priority="264" operator="equal">
      <formula>0</formula>
    </cfRule>
  </conditionalFormatting>
  <conditionalFormatting sqref="CB37">
    <cfRule type="cellIs" dxfId="3443" priority="211" operator="equal">
      <formula>0</formula>
    </cfRule>
  </conditionalFormatting>
  <conditionalFormatting sqref="CO52">
    <cfRule type="cellIs" dxfId="3442" priority="262" operator="equal">
      <formula>0</formula>
    </cfRule>
  </conditionalFormatting>
  <conditionalFormatting sqref="DH40">
    <cfRule type="cellIs" dxfId="3441" priority="34" operator="equal">
      <formula>0</formula>
    </cfRule>
  </conditionalFormatting>
  <conditionalFormatting sqref="CY34:CY35">
    <cfRule type="cellIs" dxfId="3440" priority="81" operator="equal">
      <formula>0</formula>
    </cfRule>
  </conditionalFormatting>
  <conditionalFormatting sqref="CY36:DA36">
    <cfRule type="cellIs" dxfId="3439" priority="80" operator="equal">
      <formula>0</formula>
    </cfRule>
  </conditionalFormatting>
  <conditionalFormatting sqref="CX36">
    <cfRule type="cellIs" dxfId="3438" priority="79" operator="equal">
      <formula>0</formula>
    </cfRule>
  </conditionalFormatting>
  <conditionalFormatting sqref="DP40:DQ41">
    <cfRule type="cellIs" dxfId="3437" priority="33" operator="equal">
      <formula>0</formula>
    </cfRule>
  </conditionalFormatting>
  <conditionalFormatting sqref="DC40:DE41">
    <cfRule type="cellIs" dxfId="3436" priority="36" operator="equal">
      <formula>0</formula>
    </cfRule>
  </conditionalFormatting>
  <conditionalFormatting sqref="CX34:CX35">
    <cfRule type="cellIs" dxfId="3435" priority="83" operator="equal">
      <formula>0</formula>
    </cfRule>
  </conditionalFormatting>
  <conditionalFormatting sqref="CX34:CX35">
    <cfRule type="cellIs" dxfId="3434" priority="82" operator="equal">
      <formula>0</formula>
    </cfRule>
  </conditionalFormatting>
  <conditionalFormatting sqref="CW37">
    <cfRule type="cellIs" dxfId="3433" priority="76" operator="equal">
      <formula>0</formula>
    </cfRule>
  </conditionalFormatting>
  <conditionalFormatting sqref="CW37">
    <cfRule type="cellIs" dxfId="3432" priority="75" operator="equal">
      <formula>0</formula>
    </cfRule>
  </conditionalFormatting>
  <conditionalFormatting sqref="DF40:DG41">
    <cfRule type="cellIs" dxfId="3431" priority="38" operator="equal">
      <formula>0</formula>
    </cfRule>
  </conditionalFormatting>
  <conditionalFormatting sqref="CF47:CG47">
    <cfRule type="cellIs" dxfId="3430" priority="261" operator="equal">
      <formula>0</formula>
    </cfRule>
  </conditionalFormatting>
  <conditionalFormatting sqref="CB47">
    <cfRule type="cellIs" dxfId="3429" priority="260" operator="equal">
      <formula>0</formula>
    </cfRule>
  </conditionalFormatting>
  <conditionalFormatting sqref="CC47:CE47">
    <cfRule type="cellIs" dxfId="3428" priority="259" operator="equal">
      <formula>0</formula>
    </cfRule>
  </conditionalFormatting>
  <conditionalFormatting sqref="CJ48:CL48 CB48">
    <cfRule type="cellIs" dxfId="3427" priority="258" operator="equal">
      <formula>0</formula>
    </cfRule>
  </conditionalFormatting>
  <conditionalFormatting sqref="CF48:CH48 CF49:CG50">
    <cfRule type="cellIs" dxfId="3426" priority="257" operator="equal">
      <formula>0</formula>
    </cfRule>
  </conditionalFormatting>
  <conditionalFormatting sqref="CB48:CB50">
    <cfRule type="cellIs" dxfId="3425" priority="256" operator="equal">
      <formula>0</formula>
    </cfRule>
  </conditionalFormatting>
  <conditionalFormatting sqref="CC48:CE50">
    <cfRule type="cellIs" dxfId="3424" priority="255" operator="equal">
      <formula>0</formula>
    </cfRule>
  </conditionalFormatting>
  <conditionalFormatting sqref="CJ48:CL48">
    <cfRule type="cellIs" dxfId="3423" priority="254" operator="equal">
      <formula>0</formula>
    </cfRule>
  </conditionalFormatting>
  <conditionalFormatting sqref="CC48:CE48">
    <cfRule type="cellIs" dxfId="3422" priority="253" operator="equal">
      <formula>0</formula>
    </cfRule>
  </conditionalFormatting>
  <conditionalFormatting sqref="CF48">
    <cfRule type="cellIs" dxfId="3421" priority="252" operator="equal">
      <formula>0</formula>
    </cfRule>
  </conditionalFormatting>
  <conditionalFormatting sqref="CB48:CC48">
    <cfRule type="cellIs" dxfId="3420" priority="251" operator="equal">
      <formula>0</formula>
    </cfRule>
  </conditionalFormatting>
  <conditionalFormatting sqref="CH49">
    <cfRule type="cellIs" dxfId="3419" priority="250" operator="equal">
      <formula>0</formula>
    </cfRule>
  </conditionalFormatting>
  <conditionalFormatting sqref="CH49">
    <cfRule type="cellIs" dxfId="3418" priority="249" operator="equal">
      <formula>0</formula>
    </cfRule>
  </conditionalFormatting>
  <conditionalFormatting sqref="CJ38:CL38 CB38">
    <cfRule type="cellIs" dxfId="3417" priority="248" operator="equal">
      <formula>0</formula>
    </cfRule>
  </conditionalFormatting>
  <conditionalFormatting sqref="CF38:CH38 CF39:CG40">
    <cfRule type="cellIs" dxfId="3416" priority="247" operator="equal">
      <formula>0</formula>
    </cfRule>
  </conditionalFormatting>
  <conditionalFormatting sqref="CB37:CB40">
    <cfRule type="cellIs" dxfId="3415" priority="246" operator="equal">
      <formula>0</formula>
    </cfRule>
  </conditionalFormatting>
  <conditionalFormatting sqref="CC38:CE40">
    <cfRule type="cellIs" dxfId="3414" priority="245" operator="equal">
      <formula>0</formula>
    </cfRule>
  </conditionalFormatting>
  <conditionalFormatting sqref="CJ38:CL38">
    <cfRule type="cellIs" dxfId="3413" priority="244" operator="equal">
      <formula>0</formula>
    </cfRule>
  </conditionalFormatting>
  <conditionalFormatting sqref="CC38:CE38">
    <cfRule type="cellIs" dxfId="3412" priority="243" operator="equal">
      <formula>0</formula>
    </cfRule>
  </conditionalFormatting>
  <conditionalFormatting sqref="CF38">
    <cfRule type="cellIs" dxfId="3411" priority="242" operator="equal">
      <formula>0</formula>
    </cfRule>
  </conditionalFormatting>
  <conditionalFormatting sqref="CB38:CC38">
    <cfRule type="cellIs" dxfId="3410" priority="241" operator="equal">
      <formula>0</formula>
    </cfRule>
  </conditionalFormatting>
  <conditionalFormatting sqref="CH39">
    <cfRule type="cellIs" dxfId="3409" priority="240" operator="equal">
      <formula>0</formula>
    </cfRule>
  </conditionalFormatting>
  <conditionalFormatting sqref="CH39">
    <cfRule type="cellIs" dxfId="3408" priority="239" operator="equal">
      <formula>0</formula>
    </cfRule>
  </conditionalFormatting>
  <conditionalFormatting sqref="CJ41:CL41 CB41">
    <cfRule type="cellIs" dxfId="3407" priority="238" operator="equal">
      <formula>0</formula>
    </cfRule>
  </conditionalFormatting>
  <conditionalFormatting sqref="CF41:CH41 CF42:CG43">
    <cfRule type="cellIs" dxfId="3406" priority="237" operator="equal">
      <formula>0</formula>
    </cfRule>
  </conditionalFormatting>
  <conditionalFormatting sqref="CB40:CB43">
    <cfRule type="cellIs" dxfId="3405" priority="236" operator="equal">
      <formula>0</formula>
    </cfRule>
  </conditionalFormatting>
  <conditionalFormatting sqref="CC41:CE43">
    <cfRule type="cellIs" dxfId="3404" priority="235" operator="equal">
      <formula>0</formula>
    </cfRule>
  </conditionalFormatting>
  <conditionalFormatting sqref="CJ41:CL41">
    <cfRule type="cellIs" dxfId="3403" priority="234" operator="equal">
      <formula>0</formula>
    </cfRule>
  </conditionalFormatting>
  <conditionalFormatting sqref="CC41:CE41">
    <cfRule type="cellIs" dxfId="3402" priority="233" operator="equal">
      <formula>0</formula>
    </cfRule>
  </conditionalFormatting>
  <conditionalFormatting sqref="CF41">
    <cfRule type="cellIs" dxfId="3401" priority="232" operator="equal">
      <formula>0</formula>
    </cfRule>
  </conditionalFormatting>
  <conditionalFormatting sqref="CB41:CC41">
    <cfRule type="cellIs" dxfId="3400" priority="231" operator="equal">
      <formula>0</formula>
    </cfRule>
  </conditionalFormatting>
  <conditionalFormatting sqref="CH42">
    <cfRule type="cellIs" dxfId="3399" priority="230" operator="equal">
      <formula>0</formula>
    </cfRule>
  </conditionalFormatting>
  <conditionalFormatting sqref="CH42">
    <cfRule type="cellIs" dxfId="3398" priority="229" operator="equal">
      <formula>0</formula>
    </cfRule>
  </conditionalFormatting>
  <conditionalFormatting sqref="CJ44:CL44 CB44">
    <cfRule type="cellIs" dxfId="3397" priority="228" operator="equal">
      <formula>0</formula>
    </cfRule>
  </conditionalFormatting>
  <conditionalFormatting sqref="CB44:CB46">
    <cfRule type="cellIs" dxfId="3396" priority="226" operator="equal">
      <formula>0</formula>
    </cfRule>
  </conditionalFormatting>
  <conditionalFormatting sqref="CC44:CE46">
    <cfRule type="cellIs" dxfId="3395" priority="225" operator="equal">
      <formula>0</formula>
    </cfRule>
  </conditionalFormatting>
  <conditionalFormatting sqref="CJ44:CL44">
    <cfRule type="cellIs" dxfId="3394" priority="224" operator="equal">
      <formula>0</formula>
    </cfRule>
  </conditionalFormatting>
  <conditionalFormatting sqref="CC44:CE44">
    <cfRule type="cellIs" dxfId="3393" priority="223" operator="equal">
      <formula>0</formula>
    </cfRule>
  </conditionalFormatting>
  <conditionalFormatting sqref="CF44">
    <cfRule type="cellIs" dxfId="3392" priority="222" operator="equal">
      <formula>0</formula>
    </cfRule>
  </conditionalFormatting>
  <conditionalFormatting sqref="CB44:CC44">
    <cfRule type="cellIs" dxfId="3391" priority="221" operator="equal">
      <formula>0</formula>
    </cfRule>
  </conditionalFormatting>
  <conditionalFormatting sqref="CH45">
    <cfRule type="cellIs" dxfId="3390" priority="220" operator="equal">
      <formula>0</formula>
    </cfRule>
  </conditionalFormatting>
  <conditionalFormatting sqref="CH45">
    <cfRule type="cellIs" dxfId="3389" priority="219" operator="equal">
      <formula>0</formula>
    </cfRule>
  </conditionalFormatting>
  <conditionalFormatting sqref="CB32">
    <cfRule type="cellIs" dxfId="3388" priority="218" operator="equal">
      <formula>0</formula>
    </cfRule>
  </conditionalFormatting>
  <conditionalFormatting sqref="CB32:CB34">
    <cfRule type="cellIs" dxfId="3387" priority="217" operator="equal">
      <formula>0</formula>
    </cfRule>
  </conditionalFormatting>
  <conditionalFormatting sqref="CB32">
    <cfRule type="cellIs" dxfId="3386" priority="216" operator="equal">
      <formula>0</formula>
    </cfRule>
  </conditionalFormatting>
  <conditionalFormatting sqref="CB35">
    <cfRule type="cellIs" dxfId="3385" priority="215" operator="equal">
      <formula>0</formula>
    </cfRule>
  </conditionalFormatting>
  <conditionalFormatting sqref="CB35:CB36">
    <cfRule type="cellIs" dxfId="3384" priority="214" operator="equal">
      <formula>0</formula>
    </cfRule>
  </conditionalFormatting>
  <conditionalFormatting sqref="CB35">
    <cfRule type="cellIs" dxfId="3383" priority="213" operator="equal">
      <formula>0</formula>
    </cfRule>
  </conditionalFormatting>
  <conditionalFormatting sqref="CB37">
    <cfRule type="cellIs" dxfId="3382" priority="212" operator="equal">
      <formula>0</formula>
    </cfRule>
  </conditionalFormatting>
  <conditionalFormatting sqref="CB40">
    <cfRule type="cellIs" dxfId="3381" priority="210" operator="equal">
      <formula>0</formula>
    </cfRule>
  </conditionalFormatting>
  <conditionalFormatting sqref="CB40">
    <cfRule type="cellIs" dxfId="3380" priority="209" operator="equal">
      <formula>0</formula>
    </cfRule>
  </conditionalFormatting>
  <conditionalFormatting sqref="CK32:CM32 CC32">
    <cfRule type="cellIs" dxfId="3379" priority="208" operator="equal">
      <formula>0</formula>
    </cfRule>
  </conditionalFormatting>
  <conditionalFormatting sqref="CG32:CI32">
    <cfRule type="cellIs" dxfId="3378" priority="207" operator="equal">
      <formula>0</formula>
    </cfRule>
  </conditionalFormatting>
  <conditionalFormatting sqref="CC32">
    <cfRule type="cellIs" dxfId="3377" priority="206" operator="equal">
      <formula>0</formula>
    </cfRule>
  </conditionalFormatting>
  <conditionalFormatting sqref="CD32:CF32">
    <cfRule type="cellIs" dxfId="3376" priority="205" operator="equal">
      <formula>0</formula>
    </cfRule>
  </conditionalFormatting>
  <conditionalFormatting sqref="CK32:CM32">
    <cfRule type="cellIs" dxfId="3375" priority="204" operator="equal">
      <formula>0</formula>
    </cfRule>
  </conditionalFormatting>
  <conditionalFormatting sqref="CD32:CF32">
    <cfRule type="cellIs" dxfId="3374" priority="203" operator="equal">
      <formula>0</formula>
    </cfRule>
  </conditionalFormatting>
  <conditionalFormatting sqref="CG32">
    <cfRule type="cellIs" dxfId="3373" priority="202" operator="equal">
      <formula>0</formula>
    </cfRule>
  </conditionalFormatting>
  <conditionalFormatting sqref="CC32:CD32">
    <cfRule type="cellIs" dxfId="3372" priority="201" operator="equal">
      <formula>0</formula>
    </cfRule>
  </conditionalFormatting>
  <conditionalFormatting sqref="CK33:CM33 CC33">
    <cfRule type="cellIs" dxfId="3371" priority="200" operator="equal">
      <formula>0</formula>
    </cfRule>
  </conditionalFormatting>
  <conditionalFormatting sqref="CG33:CI33">
    <cfRule type="cellIs" dxfId="3370" priority="199" operator="equal">
      <formula>0</formula>
    </cfRule>
  </conditionalFormatting>
  <conditionalFormatting sqref="CC33">
    <cfRule type="cellIs" dxfId="3369" priority="198" operator="equal">
      <formula>0</formula>
    </cfRule>
  </conditionalFormatting>
  <conditionalFormatting sqref="CD33:CF33">
    <cfRule type="cellIs" dxfId="3368" priority="197" operator="equal">
      <formula>0</formula>
    </cfRule>
  </conditionalFormatting>
  <conditionalFormatting sqref="CK33:CM33">
    <cfRule type="cellIs" dxfId="3367" priority="196" operator="equal">
      <formula>0</formula>
    </cfRule>
  </conditionalFormatting>
  <conditionalFormatting sqref="CD33:CF33">
    <cfRule type="cellIs" dxfId="3366" priority="195" operator="equal">
      <formula>0</formula>
    </cfRule>
  </conditionalFormatting>
  <conditionalFormatting sqref="CG33">
    <cfRule type="cellIs" dxfId="3365" priority="194" operator="equal">
      <formula>0</formula>
    </cfRule>
  </conditionalFormatting>
  <conditionalFormatting sqref="CC33:CD33">
    <cfRule type="cellIs" dxfId="3364" priority="193" operator="equal">
      <formula>0</formula>
    </cfRule>
  </conditionalFormatting>
  <conditionalFormatting sqref="CV32:CX32 CN32">
    <cfRule type="cellIs" dxfId="3363" priority="192" operator="equal">
      <formula>0</formula>
    </cfRule>
  </conditionalFormatting>
  <conditionalFormatting sqref="CR32:CT32">
    <cfRule type="cellIs" dxfId="3362" priority="191" operator="equal">
      <formula>0</formula>
    </cfRule>
  </conditionalFormatting>
  <conditionalFormatting sqref="CN32">
    <cfRule type="cellIs" dxfId="3361" priority="190" operator="equal">
      <formula>0</formula>
    </cfRule>
  </conditionalFormatting>
  <conditionalFormatting sqref="CO32:CQ32">
    <cfRule type="cellIs" dxfId="3360" priority="189" operator="equal">
      <formula>0</formula>
    </cfRule>
  </conditionalFormatting>
  <conditionalFormatting sqref="CV32:CX32">
    <cfRule type="cellIs" dxfId="3359" priority="188" operator="equal">
      <formula>0</formula>
    </cfRule>
  </conditionalFormatting>
  <conditionalFormatting sqref="CO32:CQ32">
    <cfRule type="cellIs" dxfId="3358" priority="187" operator="equal">
      <formula>0</formula>
    </cfRule>
  </conditionalFormatting>
  <conditionalFormatting sqref="CR32">
    <cfRule type="cellIs" dxfId="3357" priority="186" operator="equal">
      <formula>0</formula>
    </cfRule>
  </conditionalFormatting>
  <conditionalFormatting sqref="CN32:CO32">
    <cfRule type="cellIs" dxfId="3356" priority="185" operator="equal">
      <formula>0</formula>
    </cfRule>
  </conditionalFormatting>
  <conditionalFormatting sqref="CV33:CX33 CN33">
    <cfRule type="cellIs" dxfId="3355" priority="184" operator="equal">
      <formula>0</formula>
    </cfRule>
  </conditionalFormatting>
  <conditionalFormatting sqref="CR33:CT33">
    <cfRule type="cellIs" dxfId="3354" priority="183" operator="equal">
      <formula>0</formula>
    </cfRule>
  </conditionalFormatting>
  <conditionalFormatting sqref="CN33">
    <cfRule type="cellIs" dxfId="3353" priority="182" operator="equal">
      <formula>0</formula>
    </cfRule>
  </conditionalFormatting>
  <conditionalFormatting sqref="CO33:CQ33">
    <cfRule type="cellIs" dxfId="3352" priority="181" operator="equal">
      <formula>0</formula>
    </cfRule>
  </conditionalFormatting>
  <conditionalFormatting sqref="CV33:CX33">
    <cfRule type="cellIs" dxfId="3351" priority="180" operator="equal">
      <formula>0</formula>
    </cfRule>
  </conditionalFormatting>
  <conditionalFormatting sqref="CO33:CQ33">
    <cfRule type="cellIs" dxfId="3350" priority="179" operator="equal">
      <formula>0</formula>
    </cfRule>
  </conditionalFormatting>
  <conditionalFormatting sqref="CR33">
    <cfRule type="cellIs" dxfId="3349" priority="178" operator="equal">
      <formula>0</formula>
    </cfRule>
  </conditionalFormatting>
  <conditionalFormatting sqref="CN33:CO33">
    <cfRule type="cellIs" dxfId="3348" priority="177" operator="equal">
      <formula>0</formula>
    </cfRule>
  </conditionalFormatting>
  <conditionalFormatting sqref="DG32:DI32 CY32">
    <cfRule type="cellIs" dxfId="3347" priority="176" operator="equal">
      <formula>0</formula>
    </cfRule>
  </conditionalFormatting>
  <conditionalFormatting sqref="DC32:DE32">
    <cfRule type="cellIs" dxfId="3346" priority="175" operator="equal">
      <formula>0</formula>
    </cfRule>
  </conditionalFormatting>
  <conditionalFormatting sqref="CY32">
    <cfRule type="cellIs" dxfId="3345" priority="174" operator="equal">
      <formula>0</formula>
    </cfRule>
  </conditionalFormatting>
  <conditionalFormatting sqref="CZ32:DB32">
    <cfRule type="cellIs" dxfId="3344" priority="173" operator="equal">
      <formula>0</formula>
    </cfRule>
  </conditionalFormatting>
  <conditionalFormatting sqref="DG32:DI32">
    <cfRule type="cellIs" dxfId="3343" priority="172" operator="equal">
      <formula>0</formula>
    </cfRule>
  </conditionalFormatting>
  <conditionalFormatting sqref="CZ32:DB32">
    <cfRule type="cellIs" dxfId="3342" priority="171" operator="equal">
      <formula>0</formula>
    </cfRule>
  </conditionalFormatting>
  <conditionalFormatting sqref="DC32">
    <cfRule type="cellIs" dxfId="3341" priority="170" operator="equal">
      <formula>0</formula>
    </cfRule>
  </conditionalFormatting>
  <conditionalFormatting sqref="CY32:CZ32">
    <cfRule type="cellIs" dxfId="3340" priority="169" operator="equal">
      <formula>0</formula>
    </cfRule>
  </conditionalFormatting>
  <conditionalFormatting sqref="DG33:DI33 CY33">
    <cfRule type="cellIs" dxfId="3339" priority="168" operator="equal">
      <formula>0</formula>
    </cfRule>
  </conditionalFormatting>
  <conditionalFormatting sqref="DC33:DE33">
    <cfRule type="cellIs" dxfId="3338" priority="167" operator="equal">
      <formula>0</formula>
    </cfRule>
  </conditionalFormatting>
  <conditionalFormatting sqref="CY33">
    <cfRule type="cellIs" dxfId="3337" priority="166" operator="equal">
      <formula>0</formula>
    </cfRule>
  </conditionalFormatting>
  <conditionalFormatting sqref="CZ33:DB33">
    <cfRule type="cellIs" dxfId="3336" priority="165" operator="equal">
      <formula>0</formula>
    </cfRule>
  </conditionalFormatting>
  <conditionalFormatting sqref="DG33:DI33">
    <cfRule type="cellIs" dxfId="3335" priority="164" operator="equal">
      <formula>0</formula>
    </cfRule>
  </conditionalFormatting>
  <conditionalFormatting sqref="CZ33:DB33">
    <cfRule type="cellIs" dxfId="3334" priority="163" operator="equal">
      <formula>0</formula>
    </cfRule>
  </conditionalFormatting>
  <conditionalFormatting sqref="DC33">
    <cfRule type="cellIs" dxfId="3333" priority="162" operator="equal">
      <formula>0</formula>
    </cfRule>
  </conditionalFormatting>
  <conditionalFormatting sqref="CY33:CZ33">
    <cfRule type="cellIs" dxfId="3332" priority="161" operator="equal">
      <formula>0</formula>
    </cfRule>
  </conditionalFormatting>
  <conditionalFormatting sqref="DR32:DT32 DJ32">
    <cfRule type="cellIs" dxfId="3331" priority="160" operator="equal">
      <formula>0</formula>
    </cfRule>
  </conditionalFormatting>
  <conditionalFormatting sqref="DN32:DP32">
    <cfRule type="cellIs" dxfId="3330" priority="159" operator="equal">
      <formula>0</formula>
    </cfRule>
  </conditionalFormatting>
  <conditionalFormatting sqref="DJ32">
    <cfRule type="cellIs" dxfId="3329" priority="158" operator="equal">
      <formula>0</formula>
    </cfRule>
  </conditionalFormatting>
  <conditionalFormatting sqref="DK32:DM32">
    <cfRule type="cellIs" dxfId="3328" priority="157" operator="equal">
      <formula>0</formula>
    </cfRule>
  </conditionalFormatting>
  <conditionalFormatting sqref="DR32:DT32">
    <cfRule type="cellIs" dxfId="3327" priority="156" operator="equal">
      <formula>0</formula>
    </cfRule>
  </conditionalFormatting>
  <conditionalFormatting sqref="DK32:DM32">
    <cfRule type="cellIs" dxfId="3326" priority="155" operator="equal">
      <formula>0</formula>
    </cfRule>
  </conditionalFormatting>
  <conditionalFormatting sqref="DN32">
    <cfRule type="cellIs" dxfId="3325" priority="154" operator="equal">
      <formula>0</formula>
    </cfRule>
  </conditionalFormatting>
  <conditionalFormatting sqref="DJ32:DK32">
    <cfRule type="cellIs" dxfId="3324" priority="153" operator="equal">
      <formula>0</formula>
    </cfRule>
  </conditionalFormatting>
  <conditionalFormatting sqref="DR33:DT33 DJ33">
    <cfRule type="cellIs" dxfId="3323" priority="152" operator="equal">
      <formula>0</formula>
    </cfRule>
  </conditionalFormatting>
  <conditionalFormatting sqref="DN33:DP33">
    <cfRule type="cellIs" dxfId="3322" priority="151" operator="equal">
      <formula>0</formula>
    </cfRule>
  </conditionalFormatting>
  <conditionalFormatting sqref="DJ33">
    <cfRule type="cellIs" dxfId="3321" priority="150" operator="equal">
      <formula>0</formula>
    </cfRule>
  </conditionalFormatting>
  <conditionalFormatting sqref="DK33:DM33">
    <cfRule type="cellIs" dxfId="3320" priority="149" operator="equal">
      <formula>0</formula>
    </cfRule>
  </conditionalFormatting>
  <conditionalFormatting sqref="DR33:DT33">
    <cfRule type="cellIs" dxfId="3319" priority="148" operator="equal">
      <formula>0</formula>
    </cfRule>
  </conditionalFormatting>
  <conditionalFormatting sqref="DK33:DM33">
    <cfRule type="cellIs" dxfId="3318" priority="147" operator="equal">
      <formula>0</formula>
    </cfRule>
  </conditionalFormatting>
  <conditionalFormatting sqref="DN33">
    <cfRule type="cellIs" dxfId="3317" priority="146" operator="equal">
      <formula>0</formula>
    </cfRule>
  </conditionalFormatting>
  <conditionalFormatting sqref="DJ33:DK33">
    <cfRule type="cellIs" dxfId="3316" priority="145" operator="equal">
      <formula>0</formula>
    </cfRule>
  </conditionalFormatting>
  <conditionalFormatting sqref="EC32:EE32 DU32">
    <cfRule type="cellIs" dxfId="3315" priority="144" operator="equal">
      <formula>0</formula>
    </cfRule>
  </conditionalFormatting>
  <conditionalFormatting sqref="DY32:EA32">
    <cfRule type="cellIs" dxfId="3314" priority="143" operator="equal">
      <formula>0</formula>
    </cfRule>
  </conditionalFormatting>
  <conditionalFormatting sqref="DU32">
    <cfRule type="cellIs" dxfId="3313" priority="142" operator="equal">
      <formula>0</formula>
    </cfRule>
  </conditionalFormatting>
  <conditionalFormatting sqref="DV32:DX32">
    <cfRule type="cellIs" dxfId="3312" priority="141" operator="equal">
      <formula>0</formula>
    </cfRule>
  </conditionalFormatting>
  <conditionalFormatting sqref="EC32:EE32">
    <cfRule type="cellIs" dxfId="3311" priority="140" operator="equal">
      <formula>0</formula>
    </cfRule>
  </conditionalFormatting>
  <conditionalFormatting sqref="DV32:DX32">
    <cfRule type="cellIs" dxfId="3310" priority="139" operator="equal">
      <formula>0</formula>
    </cfRule>
  </conditionalFormatting>
  <conditionalFormatting sqref="DY32">
    <cfRule type="cellIs" dxfId="3309" priority="138" operator="equal">
      <formula>0</formula>
    </cfRule>
  </conditionalFormatting>
  <conditionalFormatting sqref="DU32:DV32">
    <cfRule type="cellIs" dxfId="3308" priority="137" operator="equal">
      <formula>0</formula>
    </cfRule>
  </conditionalFormatting>
  <conditionalFormatting sqref="EC33:EE33 DU33">
    <cfRule type="cellIs" dxfId="3307" priority="136" operator="equal">
      <formula>0</formula>
    </cfRule>
  </conditionalFormatting>
  <conditionalFormatting sqref="DY33:EA33">
    <cfRule type="cellIs" dxfId="3306" priority="135" operator="equal">
      <formula>0</formula>
    </cfRule>
  </conditionalFormatting>
  <conditionalFormatting sqref="DU33">
    <cfRule type="cellIs" dxfId="3305" priority="134" operator="equal">
      <formula>0</formula>
    </cfRule>
  </conditionalFormatting>
  <conditionalFormatting sqref="DV33:DX33">
    <cfRule type="cellIs" dxfId="3304" priority="133" operator="equal">
      <formula>0</formula>
    </cfRule>
  </conditionalFormatting>
  <conditionalFormatting sqref="EC33:EE33">
    <cfRule type="cellIs" dxfId="3303" priority="132" operator="equal">
      <formula>0</formula>
    </cfRule>
  </conditionalFormatting>
  <conditionalFormatting sqref="DV33:DX33">
    <cfRule type="cellIs" dxfId="3302" priority="131" operator="equal">
      <formula>0</formula>
    </cfRule>
  </conditionalFormatting>
  <conditionalFormatting sqref="DY33">
    <cfRule type="cellIs" dxfId="3301" priority="130" operator="equal">
      <formula>0</formula>
    </cfRule>
  </conditionalFormatting>
  <conditionalFormatting sqref="DU33:DV33">
    <cfRule type="cellIs" dxfId="3300" priority="129" operator="equal">
      <formula>0</formula>
    </cfRule>
  </conditionalFormatting>
  <conditionalFormatting sqref="EN32:EP32 EF32">
    <cfRule type="cellIs" dxfId="3299" priority="128" operator="equal">
      <formula>0</formula>
    </cfRule>
  </conditionalFormatting>
  <conditionalFormatting sqref="EJ32:EL32">
    <cfRule type="cellIs" dxfId="3298" priority="127" operator="equal">
      <formula>0</formula>
    </cfRule>
  </conditionalFormatting>
  <conditionalFormatting sqref="EF32">
    <cfRule type="cellIs" dxfId="3297" priority="126" operator="equal">
      <formula>0</formula>
    </cfRule>
  </conditionalFormatting>
  <conditionalFormatting sqref="EG32:EI32">
    <cfRule type="cellIs" dxfId="3296" priority="125" operator="equal">
      <formula>0</formula>
    </cfRule>
  </conditionalFormatting>
  <conditionalFormatting sqref="EN32:EP32">
    <cfRule type="cellIs" dxfId="3295" priority="124" operator="equal">
      <formula>0</formula>
    </cfRule>
  </conditionalFormatting>
  <conditionalFormatting sqref="EG32:EI32">
    <cfRule type="cellIs" dxfId="3294" priority="123" operator="equal">
      <formula>0</formula>
    </cfRule>
  </conditionalFormatting>
  <conditionalFormatting sqref="EJ32">
    <cfRule type="cellIs" dxfId="3293" priority="122" operator="equal">
      <formula>0</formula>
    </cfRule>
  </conditionalFormatting>
  <conditionalFormatting sqref="EF32:EG32">
    <cfRule type="cellIs" dxfId="3292" priority="121" operator="equal">
      <formula>0</formula>
    </cfRule>
  </conditionalFormatting>
  <conditionalFormatting sqref="EN33:EP33 EF33">
    <cfRule type="cellIs" dxfId="3291" priority="120" operator="equal">
      <formula>0</formula>
    </cfRule>
  </conditionalFormatting>
  <conditionalFormatting sqref="EJ33:EL33">
    <cfRule type="cellIs" dxfId="3290" priority="119" operator="equal">
      <formula>0</formula>
    </cfRule>
  </conditionalFormatting>
  <conditionalFormatting sqref="EF33">
    <cfRule type="cellIs" dxfId="3289" priority="118" operator="equal">
      <formula>0</formula>
    </cfRule>
  </conditionalFormatting>
  <conditionalFormatting sqref="EG33 EI33">
    <cfRule type="cellIs" dxfId="3288" priority="117" operator="equal">
      <formula>0</formula>
    </cfRule>
  </conditionalFormatting>
  <conditionalFormatting sqref="EN33:EP33">
    <cfRule type="cellIs" dxfId="3287" priority="116" operator="equal">
      <formula>0</formula>
    </cfRule>
  </conditionalFormatting>
  <conditionalFormatting sqref="EG33 EI33">
    <cfRule type="cellIs" dxfId="3286" priority="115" operator="equal">
      <formula>0</formula>
    </cfRule>
  </conditionalFormatting>
  <conditionalFormatting sqref="EJ33">
    <cfRule type="cellIs" dxfId="3285" priority="114" operator="equal">
      <formula>0</formula>
    </cfRule>
  </conditionalFormatting>
  <conditionalFormatting sqref="EF33:EG33">
    <cfRule type="cellIs" dxfId="3284" priority="113" operator="equal">
      <formula>0</formula>
    </cfRule>
  </conditionalFormatting>
  <conditionalFormatting sqref="CU38:CV39 CM38:CM39">
    <cfRule type="cellIs" dxfId="3283" priority="112" operator="equal">
      <formula>0</formula>
    </cfRule>
  </conditionalFormatting>
  <conditionalFormatting sqref="CQ38:CS39">
    <cfRule type="cellIs" dxfId="3282" priority="111" operator="equal">
      <formula>0</formula>
    </cfRule>
  </conditionalFormatting>
  <conditionalFormatting sqref="CM38:CM39">
    <cfRule type="cellIs" dxfId="3281" priority="110" operator="equal">
      <formula>0</formula>
    </cfRule>
  </conditionalFormatting>
  <conditionalFormatting sqref="CN38:CP39">
    <cfRule type="cellIs" dxfId="3280" priority="109" operator="equal">
      <formula>0</formula>
    </cfRule>
  </conditionalFormatting>
  <conditionalFormatting sqref="CU38:CV39">
    <cfRule type="cellIs" dxfId="3279" priority="108" operator="equal">
      <formula>0</formula>
    </cfRule>
  </conditionalFormatting>
  <conditionalFormatting sqref="CN38:CP39">
    <cfRule type="cellIs" dxfId="3278" priority="107" operator="equal">
      <formula>0</formula>
    </cfRule>
  </conditionalFormatting>
  <conditionalFormatting sqref="CQ38:CQ39">
    <cfRule type="cellIs" dxfId="3277" priority="106" operator="equal">
      <formula>0</formula>
    </cfRule>
  </conditionalFormatting>
  <conditionalFormatting sqref="CM38:CN39">
    <cfRule type="cellIs" dxfId="3276" priority="105" operator="equal">
      <formula>0</formula>
    </cfRule>
  </conditionalFormatting>
  <conditionalFormatting sqref="CU40:CV40 CM40">
    <cfRule type="cellIs" dxfId="3275" priority="104" operator="equal">
      <formula>0</formula>
    </cfRule>
  </conditionalFormatting>
  <conditionalFormatting sqref="CQ40:CS40">
    <cfRule type="cellIs" dxfId="3274" priority="103" operator="equal">
      <formula>0</formula>
    </cfRule>
  </conditionalFormatting>
  <conditionalFormatting sqref="CM40">
    <cfRule type="cellIs" dxfId="3273" priority="102" operator="equal">
      <formula>0</formula>
    </cfRule>
  </conditionalFormatting>
  <conditionalFormatting sqref="CN40:CP40">
    <cfRule type="cellIs" dxfId="3272" priority="101" operator="equal">
      <formula>0</formula>
    </cfRule>
  </conditionalFormatting>
  <conditionalFormatting sqref="CU40:CV40">
    <cfRule type="cellIs" dxfId="3271" priority="100" operator="equal">
      <formula>0</formula>
    </cfRule>
  </conditionalFormatting>
  <conditionalFormatting sqref="CN40:CP40">
    <cfRule type="cellIs" dxfId="3270" priority="99" operator="equal">
      <formula>0</formula>
    </cfRule>
  </conditionalFormatting>
  <conditionalFormatting sqref="CQ40">
    <cfRule type="cellIs" dxfId="3269" priority="98" operator="equal">
      <formula>0</formula>
    </cfRule>
  </conditionalFormatting>
  <conditionalFormatting sqref="CM40:CN40">
    <cfRule type="cellIs" dxfId="3268" priority="97" operator="equal">
      <formula>0</formula>
    </cfRule>
  </conditionalFormatting>
  <conditionalFormatting sqref="CU41:CV41 CM41">
    <cfRule type="cellIs" dxfId="3267" priority="96" operator="equal">
      <formula>0</formula>
    </cfRule>
  </conditionalFormatting>
  <conditionalFormatting sqref="CQ41:CS41">
    <cfRule type="cellIs" dxfId="3266" priority="95" operator="equal">
      <formula>0</formula>
    </cfRule>
  </conditionalFormatting>
  <conditionalFormatting sqref="CM41">
    <cfRule type="cellIs" dxfId="3265" priority="94" operator="equal">
      <formula>0</formula>
    </cfRule>
  </conditionalFormatting>
  <conditionalFormatting sqref="CN41:CP41">
    <cfRule type="cellIs" dxfId="3264" priority="93" operator="equal">
      <formula>0</formula>
    </cfRule>
  </conditionalFormatting>
  <conditionalFormatting sqref="CU41:CV41">
    <cfRule type="cellIs" dxfId="3263" priority="92" operator="equal">
      <formula>0</formula>
    </cfRule>
  </conditionalFormatting>
  <conditionalFormatting sqref="CN41:CP41">
    <cfRule type="cellIs" dxfId="3262" priority="91" operator="equal">
      <formula>0</formula>
    </cfRule>
  </conditionalFormatting>
  <conditionalFormatting sqref="CQ41">
    <cfRule type="cellIs" dxfId="3261" priority="90" operator="equal">
      <formula>0</formula>
    </cfRule>
  </conditionalFormatting>
  <conditionalFormatting sqref="CM41:CN41">
    <cfRule type="cellIs" dxfId="3260" priority="89" operator="equal">
      <formula>0</formula>
    </cfRule>
  </conditionalFormatting>
  <conditionalFormatting sqref="CX38:CZ39">
    <cfRule type="cellIs" dxfId="3259" priority="69" operator="equal">
      <formula>0</formula>
    </cfRule>
  </conditionalFormatting>
  <conditionalFormatting sqref="CW34:CW35">
    <cfRule type="cellIs" dxfId="3258" priority="88" operator="equal">
      <formula>0</formula>
    </cfRule>
  </conditionalFormatting>
  <conditionalFormatting sqref="CW34:CW35">
    <cfRule type="cellIs" dxfId="3257" priority="87" operator="equal">
      <formula>0</formula>
    </cfRule>
  </conditionalFormatting>
  <conditionalFormatting sqref="CX38:CX39">
    <cfRule type="cellIs" dxfId="3256" priority="66" operator="equal">
      <formula>0</formula>
    </cfRule>
  </conditionalFormatting>
  <conditionalFormatting sqref="CX40:CZ40">
    <cfRule type="cellIs" dxfId="3255" priority="65" operator="equal">
      <formula>0</formula>
    </cfRule>
  </conditionalFormatting>
  <conditionalFormatting sqref="CW36">
    <cfRule type="cellIs" dxfId="3254" priority="86" operator="equal">
      <formula>0</formula>
    </cfRule>
  </conditionalFormatting>
  <conditionalFormatting sqref="CW36">
    <cfRule type="cellIs" dxfId="3253" priority="85" operator="equal">
      <formula>0</formula>
    </cfRule>
  </conditionalFormatting>
  <conditionalFormatting sqref="CX40">
    <cfRule type="cellIs" dxfId="3252" priority="62" operator="equal">
      <formula>0</formula>
    </cfRule>
  </conditionalFormatting>
  <conditionalFormatting sqref="CX41:CZ41">
    <cfRule type="cellIs" dxfId="3251" priority="61" operator="equal">
      <formula>0</formula>
    </cfRule>
  </conditionalFormatting>
  <conditionalFormatting sqref="CY34:DA35">
    <cfRule type="cellIs" dxfId="3250" priority="84" operator="equal">
      <formula>0</formula>
    </cfRule>
  </conditionalFormatting>
  <conditionalFormatting sqref="DY42">
    <cfRule type="cellIs" dxfId="3249" priority="43" operator="equal">
      <formula>0</formula>
    </cfRule>
  </conditionalFormatting>
  <conditionalFormatting sqref="DY42">
    <cfRule type="cellIs" dxfId="3248" priority="42" operator="equal">
      <formula>0</formula>
    </cfRule>
  </conditionalFormatting>
  <conditionalFormatting sqref="DF42:DG42">
    <cfRule type="cellIs" dxfId="3247" priority="41" operator="equal">
      <formula>0</formula>
    </cfRule>
  </conditionalFormatting>
  <conditionalFormatting sqref="DA42:DB42">
    <cfRule type="cellIs" dxfId="3246" priority="40" operator="equal">
      <formula>0</formula>
    </cfRule>
  </conditionalFormatting>
  <conditionalFormatting sqref="DC42:DE42">
    <cfRule type="cellIs" dxfId="3245" priority="39" operator="equal">
      <formula>0</formula>
    </cfRule>
  </conditionalFormatting>
  <conditionalFormatting sqref="CX36">
    <cfRule type="cellIs" dxfId="3244" priority="78" operator="equal">
      <formula>0</formula>
    </cfRule>
  </conditionalFormatting>
  <conditionalFormatting sqref="CY36">
    <cfRule type="cellIs" dxfId="3243" priority="77" operator="equal">
      <formula>0</formula>
    </cfRule>
  </conditionalFormatting>
  <conditionalFormatting sqref="CW41">
    <cfRule type="cellIs" dxfId="3242" priority="60" operator="equal">
      <formula>0</formula>
    </cfRule>
  </conditionalFormatting>
  <conditionalFormatting sqref="EH39">
    <cfRule type="cellIs" dxfId="3241" priority="17" operator="equal">
      <formula>0</formula>
    </cfRule>
  </conditionalFormatting>
  <conditionalFormatting sqref="EH34">
    <cfRule type="cellIs" dxfId="3240" priority="24" operator="equal">
      <formula>0</formula>
    </cfRule>
  </conditionalFormatting>
  <conditionalFormatting sqref="EH35:EH36">
    <cfRule type="cellIs" dxfId="3239" priority="23" operator="equal">
      <formula>0</formula>
    </cfRule>
  </conditionalFormatting>
  <conditionalFormatting sqref="EH33">
    <cfRule type="cellIs" dxfId="3238" priority="26" operator="equal">
      <formula>0</formula>
    </cfRule>
  </conditionalFormatting>
  <conditionalFormatting sqref="EH37">
    <cfRule type="cellIs" dxfId="3237" priority="20" operator="equal">
      <formula>0</formula>
    </cfRule>
  </conditionalFormatting>
  <conditionalFormatting sqref="EH38">
    <cfRule type="cellIs" dxfId="3236" priority="19" operator="equal">
      <formula>0</formula>
    </cfRule>
  </conditionalFormatting>
  <conditionalFormatting sqref="CY37:DA37 DA38">
    <cfRule type="cellIs" dxfId="3235" priority="74" operator="equal">
      <formula>0</formula>
    </cfRule>
  </conditionalFormatting>
  <conditionalFormatting sqref="CX37">
    <cfRule type="cellIs" dxfId="3234" priority="73" operator="equal">
      <formula>0</formula>
    </cfRule>
  </conditionalFormatting>
  <conditionalFormatting sqref="CX37">
    <cfRule type="cellIs" dxfId="3233" priority="72" operator="equal">
      <formula>0</formula>
    </cfRule>
  </conditionalFormatting>
  <conditionalFormatting sqref="CY37">
    <cfRule type="cellIs" dxfId="3232" priority="71" operator="equal">
      <formula>0</formula>
    </cfRule>
  </conditionalFormatting>
  <conditionalFormatting sqref="DA39">
    <cfRule type="cellIs" dxfId="3231" priority="70" operator="equal">
      <formula>0</formula>
    </cfRule>
  </conditionalFormatting>
  <conditionalFormatting sqref="CW40">
    <cfRule type="cellIs" dxfId="3230" priority="64" operator="equal">
      <formula>0</formula>
    </cfRule>
  </conditionalFormatting>
  <conditionalFormatting sqref="CW40">
    <cfRule type="cellIs" dxfId="3229" priority="63" operator="equal">
      <formula>0</formula>
    </cfRule>
  </conditionalFormatting>
  <conditionalFormatting sqref="EH38">
    <cfRule type="cellIs" dxfId="3228" priority="18" operator="equal">
      <formula>0</formula>
    </cfRule>
  </conditionalFormatting>
  <conditionalFormatting sqref="CW38:CW39">
    <cfRule type="cellIs" dxfId="3227" priority="68" operator="equal">
      <formula>0</formula>
    </cfRule>
  </conditionalFormatting>
  <conditionalFormatting sqref="CW38:CW39">
    <cfRule type="cellIs" dxfId="3226" priority="67" operator="equal">
      <formula>0</formula>
    </cfRule>
  </conditionalFormatting>
  <conditionalFormatting sqref="EH35:EH36">
    <cfRule type="cellIs" dxfId="3225" priority="22" operator="equal">
      <formula>0</formula>
    </cfRule>
  </conditionalFormatting>
  <conditionalFormatting sqref="EH37">
    <cfRule type="cellIs" dxfId="3224" priority="21" operator="equal">
      <formula>0</formula>
    </cfRule>
  </conditionalFormatting>
  <conditionalFormatting sqref="CR42:CS43">
    <cfRule type="cellIs" dxfId="3223" priority="57" operator="equal">
      <formula>0</formula>
    </cfRule>
  </conditionalFormatting>
  <conditionalFormatting sqref="CM43">
    <cfRule type="cellIs" dxfId="3222" priority="56" operator="equal">
      <formula>0</formula>
    </cfRule>
  </conditionalFormatting>
  <conditionalFormatting sqref="CO42:CQ43">
    <cfRule type="cellIs" dxfId="3221" priority="55" operator="equal">
      <formula>0</formula>
    </cfRule>
  </conditionalFormatting>
  <conditionalFormatting sqref="CT42">
    <cfRule type="cellIs" dxfId="3220" priority="54" operator="equal">
      <formula>0</formula>
    </cfRule>
  </conditionalFormatting>
  <conditionalFormatting sqref="CT42">
    <cfRule type="cellIs" dxfId="3219" priority="53" operator="equal">
      <formula>0</formula>
    </cfRule>
  </conditionalFormatting>
  <conditionalFormatting sqref="DI43:DJ43">
    <cfRule type="cellIs" dxfId="3218" priority="52" operator="equal">
      <formula>0</formula>
    </cfRule>
  </conditionalFormatting>
  <conditionalFormatting sqref="DD43:DE43">
    <cfRule type="cellIs" dxfId="3217" priority="51" operator="equal">
      <formula>0</formula>
    </cfRule>
  </conditionalFormatting>
  <conditionalFormatting sqref="DF43:DH43">
    <cfRule type="cellIs" dxfId="3216" priority="50" operator="equal">
      <formula>0</formula>
    </cfRule>
  </conditionalFormatting>
  <conditionalFormatting sqref="DY40">
    <cfRule type="cellIs" dxfId="3215" priority="29" operator="equal">
      <formula>0</formula>
    </cfRule>
  </conditionalFormatting>
  <conditionalFormatting sqref="DY40">
    <cfRule type="cellIs" dxfId="3214" priority="28" operator="equal">
      <formula>0</formula>
    </cfRule>
  </conditionalFormatting>
  <conditionalFormatting sqref="DO43">
    <cfRule type="cellIs" dxfId="3213" priority="49" operator="equal">
      <formula>0</formula>
    </cfRule>
  </conditionalFormatting>
  <conditionalFormatting sqref="DP43">
    <cfRule type="cellIs" dxfId="3212" priority="48" operator="equal">
      <formula>0</formula>
    </cfRule>
  </conditionalFormatting>
  <conditionalFormatting sqref="DQ43">
    <cfRule type="cellIs" dxfId="3211" priority="47" operator="equal">
      <formula>0</formula>
    </cfRule>
  </conditionalFormatting>
  <conditionalFormatting sqref="DW42:DX43">
    <cfRule type="cellIs" dxfId="3210" priority="46" operator="equal">
      <formula>0</formula>
    </cfRule>
  </conditionalFormatting>
  <conditionalFormatting sqref="DR42:DS43">
    <cfRule type="cellIs" dxfId="3209" priority="45" operator="equal">
      <formula>0</formula>
    </cfRule>
  </conditionalFormatting>
  <conditionalFormatting sqref="DT42:DV43">
    <cfRule type="cellIs" dxfId="3208" priority="44" operator="equal">
      <formula>0</formula>
    </cfRule>
  </conditionalFormatting>
  <conditionalFormatting sqref="DA40:DB41">
    <cfRule type="cellIs" dxfId="3207" priority="37" operator="equal">
      <formula>0</formula>
    </cfRule>
  </conditionalFormatting>
  <conditionalFormatting sqref="DH40">
    <cfRule type="cellIs" dxfId="3206" priority="35" operator="equal">
      <formula>0</formula>
    </cfRule>
  </conditionalFormatting>
  <conditionalFormatting sqref="DW40:DX41">
    <cfRule type="cellIs" dxfId="3205" priority="32" operator="equal">
      <formula>0</formula>
    </cfRule>
  </conditionalFormatting>
  <conditionalFormatting sqref="DR40:DS41">
    <cfRule type="cellIs" dxfId="3204" priority="31" operator="equal">
      <formula>0</formula>
    </cfRule>
  </conditionalFormatting>
  <conditionalFormatting sqref="DT40:DV41">
    <cfRule type="cellIs" dxfId="3203" priority="30" operator="equal">
      <formula>0</formula>
    </cfRule>
  </conditionalFormatting>
  <conditionalFormatting sqref="EH33">
    <cfRule type="cellIs" dxfId="3202" priority="27" operator="equal">
      <formula>0</formula>
    </cfRule>
  </conditionalFormatting>
  <conditionalFormatting sqref="EH34">
    <cfRule type="cellIs" dxfId="3201" priority="25" operator="equal">
      <formula>0</formula>
    </cfRule>
  </conditionalFormatting>
  <conditionalFormatting sqref="CN42">
    <cfRule type="cellIs" dxfId="3200" priority="15" operator="equal">
      <formula>0</formula>
    </cfRule>
  </conditionalFormatting>
  <conditionalFormatting sqref="EI39">
    <cfRule type="cellIs" dxfId="3199" priority="14" operator="equal">
      <formula>0</formula>
    </cfRule>
  </conditionalFormatting>
  <conditionalFormatting sqref="EP39">
    <cfRule type="cellIs" dxfId="3198" priority="13" operator="equal">
      <formula>0</formula>
    </cfRule>
  </conditionalFormatting>
  <conditionalFormatting sqref="EJ39:EL39">
    <cfRule type="cellIs" dxfId="3197" priority="12" operator="equal">
      <formula>0</formula>
    </cfRule>
  </conditionalFormatting>
  <conditionalFormatting sqref="EM39:EO39">
    <cfRule type="cellIs" dxfId="3196" priority="11" operator="equal">
      <formula>0</formula>
    </cfRule>
  </conditionalFormatting>
  <conditionalFormatting sqref="EI39:EJ39">
    <cfRule type="cellIs" dxfId="3195" priority="10" operator="equal">
      <formula>0</formula>
    </cfRule>
  </conditionalFormatting>
  <conditionalFormatting sqref="EI40">
    <cfRule type="cellIs" dxfId="3194" priority="9" operator="equal">
      <formula>0</formula>
    </cfRule>
  </conditionalFormatting>
  <conditionalFormatting sqref="EP40:EP43">
    <cfRule type="cellIs" dxfId="3193" priority="8" operator="equal">
      <formula>0</formula>
    </cfRule>
  </conditionalFormatting>
  <conditionalFormatting sqref="EJ40:EL40 EJ43:EL43">
    <cfRule type="cellIs" dxfId="3192" priority="7" operator="equal">
      <formula>0</formula>
    </cfRule>
  </conditionalFormatting>
  <conditionalFormatting sqref="EM40:EO43">
    <cfRule type="cellIs" dxfId="3191" priority="6" operator="equal">
      <formula>0</formula>
    </cfRule>
  </conditionalFormatting>
  <conditionalFormatting sqref="EI40:EJ40 EI43:EJ43">
    <cfRule type="cellIs" dxfId="3190" priority="5" operator="equal">
      <formula>0</formula>
    </cfRule>
  </conditionalFormatting>
  <conditionalFormatting sqref="CB20:CB21">
    <cfRule type="cellIs" dxfId="3189" priority="4" operator="equal">
      <formula>0</formula>
    </cfRule>
  </conditionalFormatting>
  <conditionalFormatting sqref="DA53:DA55">
    <cfRule type="cellIs" dxfId="3188" priority="3" operator="equal">
      <formula>0</formula>
    </cfRule>
  </conditionalFormatting>
  <conditionalFormatting sqref="CW53:CW55">
    <cfRule type="cellIs" dxfId="3187" priority="2" operator="equal">
      <formula>0</formula>
    </cfRule>
  </conditionalFormatting>
  <conditionalFormatting sqref="CX53:CZ55">
    <cfRule type="cellIs" dxfId="3186"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EG91" sqref="EG91:EO92"/>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274</v>
      </c>
      <c r="E11" s="483"/>
      <c r="F11" s="483"/>
      <c r="G11" s="483"/>
      <c r="H11" s="483"/>
      <c r="I11" s="483"/>
      <c r="J11" s="483"/>
      <c r="K11" s="483"/>
      <c r="L11" s="483"/>
      <c r="M11" s="483"/>
      <c r="N11" s="481" t="str">
        <f>VLOOKUP(D11,調査票①!A1:HN31,2,FALSE)</f>
        <v>京都府</v>
      </c>
      <c r="O11" s="481"/>
      <c r="P11" s="481"/>
      <c r="Q11" s="481"/>
      <c r="R11" s="481"/>
      <c r="S11" s="481"/>
      <c r="T11" s="481"/>
      <c r="U11" s="481"/>
      <c r="V11" s="481"/>
      <c r="W11" s="481"/>
      <c r="X11" s="481"/>
      <c r="Y11" s="481"/>
      <c r="Z11" s="481"/>
      <c r="AA11" s="481" t="str">
        <f>VLOOKUP(D11,調査票①!A1:HN31,3,FALSE)</f>
        <v>京都市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設置予定</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時期未定</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v>
      </c>
      <c r="O27" s="491"/>
      <c r="P27" s="491"/>
      <c r="Q27" s="491"/>
      <c r="R27" s="853" t="str">
        <f>VLOOKUP($D$11,調査票①!$A$1:$HN$31,15,FALSE)</f>
        <v>区役所・支所の電話交換については業務効率化（集中化）を図っており，当面の間現状を維持する予定。</v>
      </c>
      <c r="S27" s="853"/>
      <c r="T27" s="853"/>
      <c r="U27" s="853"/>
      <c r="V27" s="853"/>
      <c r="W27" s="853"/>
      <c r="X27" s="853"/>
      <c r="Y27" s="853"/>
      <c r="Z27" s="853"/>
      <c r="AA27" s="853"/>
      <c r="AB27" s="853"/>
      <c r="AC27" s="853"/>
      <c r="AD27" s="853"/>
      <c r="AE27" s="853"/>
      <c r="AF27" s="853"/>
      <c r="AG27" s="853"/>
      <c r="AH27" s="853"/>
      <c r="AI27" s="853"/>
      <c r="AJ27" s="853"/>
      <c r="AK27" s="853"/>
      <c r="AL27" s="853"/>
      <c r="AM27" s="853"/>
      <c r="AN27" s="853"/>
      <c r="AO27" s="853"/>
      <c r="AP27" s="853"/>
      <c r="AQ27" s="853"/>
      <c r="AR27" s="853"/>
      <c r="AS27" s="853"/>
      <c r="AT27" s="853"/>
      <c r="AU27" s="853"/>
      <c r="AV27" s="853"/>
      <c r="AW27" s="853"/>
      <c r="AX27" s="853"/>
      <c r="AY27" s="853"/>
      <c r="AZ27" s="853"/>
      <c r="BA27" s="853"/>
      <c r="BB27" s="853"/>
      <c r="BC27" s="853"/>
      <c r="BD27" s="853"/>
      <c r="BE27" s="853"/>
      <c r="BF27" s="853"/>
      <c r="BG27" s="853"/>
      <c r="BH27" s="853"/>
      <c r="BI27" s="853"/>
      <c r="BJ27" s="853"/>
      <c r="BK27" s="853"/>
      <c r="BL27" s="853"/>
      <c r="BM27" s="853"/>
      <c r="BN27" s="853"/>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853"/>
      <c r="S28" s="853"/>
      <c r="T28" s="853"/>
      <c r="U28" s="853"/>
      <c r="V28" s="853"/>
      <c r="W28" s="853"/>
      <c r="X28" s="853"/>
      <c r="Y28" s="853"/>
      <c r="Z28" s="853"/>
      <c r="AA28" s="853"/>
      <c r="AB28" s="853"/>
      <c r="AC28" s="853"/>
      <c r="AD28" s="853"/>
      <c r="AE28" s="853"/>
      <c r="AF28" s="853"/>
      <c r="AG28" s="853"/>
      <c r="AH28" s="853"/>
      <c r="AI28" s="853"/>
      <c r="AJ28" s="853"/>
      <c r="AK28" s="853"/>
      <c r="AL28" s="853"/>
      <c r="AM28" s="853"/>
      <c r="AN28" s="853"/>
      <c r="AO28" s="853"/>
      <c r="AP28" s="853"/>
      <c r="AQ28" s="853"/>
      <c r="AR28" s="853"/>
      <c r="AS28" s="853"/>
      <c r="AT28" s="853"/>
      <c r="AU28" s="853"/>
      <c r="AV28" s="853"/>
      <c r="AW28" s="853"/>
      <c r="AX28" s="853"/>
      <c r="AY28" s="853"/>
      <c r="AZ28" s="853"/>
      <c r="BA28" s="853"/>
      <c r="BB28" s="853"/>
      <c r="BC28" s="853"/>
      <c r="BD28" s="853"/>
      <c r="BE28" s="853"/>
      <c r="BF28" s="853"/>
      <c r="BG28" s="853"/>
      <c r="BH28" s="853"/>
      <c r="BI28" s="853"/>
      <c r="BJ28" s="853"/>
      <c r="BK28" s="853"/>
      <c r="BL28" s="853"/>
      <c r="BM28" s="853"/>
      <c r="BN28" s="853"/>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v>
      </c>
      <c r="O29" s="491"/>
      <c r="P29" s="491"/>
      <c r="Q29" s="491"/>
      <c r="R29" s="853" t="str">
        <f>VLOOKUP($D$11,調査票①!$A$1:$HN$31,18,FALSE)</f>
        <v>市長，副市長等の運転については，当面の間現状を維持する予定。</v>
      </c>
      <c r="S29" s="853"/>
      <c r="T29" s="853"/>
      <c r="U29" s="853"/>
      <c r="V29" s="853"/>
      <c r="W29" s="853"/>
      <c r="X29" s="853"/>
      <c r="Y29" s="853"/>
      <c r="Z29" s="853"/>
      <c r="AA29" s="853"/>
      <c r="AB29" s="853"/>
      <c r="AC29" s="853"/>
      <c r="AD29" s="853"/>
      <c r="AE29" s="853"/>
      <c r="AF29" s="853"/>
      <c r="AG29" s="853"/>
      <c r="AH29" s="853"/>
      <c r="AI29" s="853"/>
      <c r="AJ29" s="853"/>
      <c r="AK29" s="853"/>
      <c r="AL29" s="853"/>
      <c r="AM29" s="853"/>
      <c r="AN29" s="853"/>
      <c r="AO29" s="853"/>
      <c r="AP29" s="853"/>
      <c r="AQ29" s="853"/>
      <c r="AR29" s="853"/>
      <c r="AS29" s="853"/>
      <c r="AT29" s="853"/>
      <c r="AU29" s="853"/>
      <c r="AV29" s="853"/>
      <c r="AW29" s="853"/>
      <c r="AX29" s="853"/>
      <c r="AY29" s="853"/>
      <c r="AZ29" s="853"/>
      <c r="BA29" s="853"/>
      <c r="BB29" s="853"/>
      <c r="BC29" s="853"/>
      <c r="BD29" s="853"/>
      <c r="BE29" s="853"/>
      <c r="BF29" s="853"/>
      <c r="BG29" s="853"/>
      <c r="BH29" s="853"/>
      <c r="BI29" s="853"/>
      <c r="BJ29" s="853"/>
      <c r="BK29" s="853"/>
      <c r="BL29" s="853"/>
      <c r="BM29" s="853"/>
      <c r="BN29" s="853"/>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853"/>
      <c r="S30" s="853"/>
      <c r="T30" s="853"/>
      <c r="U30" s="853"/>
      <c r="V30" s="853"/>
      <c r="W30" s="853"/>
      <c r="X30" s="853"/>
      <c r="Y30" s="853"/>
      <c r="Z30" s="853"/>
      <c r="AA30" s="853"/>
      <c r="AB30" s="853"/>
      <c r="AC30" s="853"/>
      <c r="AD30" s="853"/>
      <c r="AE30" s="853"/>
      <c r="AF30" s="853"/>
      <c r="AG30" s="853"/>
      <c r="AH30" s="853"/>
      <c r="AI30" s="853"/>
      <c r="AJ30" s="853"/>
      <c r="AK30" s="853"/>
      <c r="AL30" s="853"/>
      <c r="AM30" s="853"/>
      <c r="AN30" s="853"/>
      <c r="AO30" s="853"/>
      <c r="AP30" s="853"/>
      <c r="AQ30" s="853"/>
      <c r="AR30" s="853"/>
      <c r="AS30" s="853"/>
      <c r="AT30" s="853"/>
      <c r="AU30" s="853"/>
      <c r="AV30" s="853"/>
      <c r="AW30" s="853"/>
      <c r="AX30" s="853"/>
      <c r="AY30" s="853"/>
      <c r="AZ30" s="853"/>
      <c r="BA30" s="853"/>
      <c r="BB30" s="853"/>
      <c r="BC30" s="853"/>
      <c r="BD30" s="853"/>
      <c r="BE30" s="853"/>
      <c r="BF30" s="853"/>
      <c r="BG30" s="853"/>
      <c r="BH30" s="853"/>
      <c r="BI30" s="853"/>
      <c r="BJ30" s="853"/>
      <c r="BK30" s="853"/>
      <c r="BL30" s="853"/>
      <c r="BM30" s="853"/>
      <c r="BN30" s="853"/>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853" t="str">
        <f>VLOOKUP($D$11,調査票①!$A$1:$HN$31,21,FALSE)</f>
        <v>　</v>
      </c>
      <c r="S31" s="853"/>
      <c r="T31" s="853"/>
      <c r="U31" s="853"/>
      <c r="V31" s="853"/>
      <c r="W31" s="853"/>
      <c r="X31" s="853"/>
      <c r="Y31" s="853"/>
      <c r="Z31" s="853"/>
      <c r="AA31" s="853"/>
      <c r="AB31" s="853"/>
      <c r="AC31" s="853"/>
      <c r="AD31" s="853"/>
      <c r="AE31" s="853"/>
      <c r="AF31" s="853"/>
      <c r="AG31" s="853"/>
      <c r="AH31" s="853"/>
      <c r="AI31" s="853"/>
      <c r="AJ31" s="853"/>
      <c r="AK31" s="853"/>
      <c r="AL31" s="853"/>
      <c r="AM31" s="853"/>
      <c r="AN31" s="853"/>
      <c r="AO31" s="853"/>
      <c r="AP31" s="853"/>
      <c r="AQ31" s="853"/>
      <c r="AR31" s="853"/>
      <c r="AS31" s="853"/>
      <c r="AT31" s="853"/>
      <c r="AU31" s="853"/>
      <c r="AV31" s="853"/>
      <c r="AW31" s="853"/>
      <c r="AX31" s="853"/>
      <c r="AY31" s="853"/>
      <c r="AZ31" s="853"/>
      <c r="BA31" s="853"/>
      <c r="BB31" s="853"/>
      <c r="BC31" s="853"/>
      <c r="BD31" s="853"/>
      <c r="BE31" s="853"/>
      <c r="BF31" s="853"/>
      <c r="BG31" s="853"/>
      <c r="BH31" s="853"/>
      <c r="BI31" s="853"/>
      <c r="BJ31" s="853"/>
      <c r="BK31" s="853"/>
      <c r="BL31" s="853"/>
      <c r="BM31" s="853"/>
      <c r="BN31" s="853"/>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853"/>
      <c r="S32" s="853"/>
      <c r="T32" s="853"/>
      <c r="U32" s="853"/>
      <c r="V32" s="853"/>
      <c r="W32" s="853"/>
      <c r="X32" s="853"/>
      <c r="Y32" s="853"/>
      <c r="Z32" s="853"/>
      <c r="AA32" s="853"/>
      <c r="AB32" s="853"/>
      <c r="AC32" s="853"/>
      <c r="AD32" s="853"/>
      <c r="AE32" s="853"/>
      <c r="AF32" s="853"/>
      <c r="AG32" s="853"/>
      <c r="AH32" s="853"/>
      <c r="AI32" s="853"/>
      <c r="AJ32" s="853"/>
      <c r="AK32" s="853"/>
      <c r="AL32" s="853"/>
      <c r="AM32" s="853"/>
      <c r="AN32" s="853"/>
      <c r="AO32" s="853"/>
      <c r="AP32" s="853"/>
      <c r="AQ32" s="853"/>
      <c r="AR32" s="853"/>
      <c r="AS32" s="853"/>
      <c r="AT32" s="853"/>
      <c r="AU32" s="853"/>
      <c r="AV32" s="853"/>
      <c r="AW32" s="853"/>
      <c r="AX32" s="853"/>
      <c r="AY32" s="853"/>
      <c r="AZ32" s="853"/>
      <c r="BA32" s="853"/>
      <c r="BB32" s="853"/>
      <c r="BC32" s="853"/>
      <c r="BD32" s="853"/>
      <c r="BE32" s="853"/>
      <c r="BF32" s="853"/>
      <c r="BG32" s="853"/>
      <c r="BH32" s="853"/>
      <c r="BI32" s="853"/>
      <c r="BJ32" s="853"/>
      <c r="BK32" s="853"/>
      <c r="BL32" s="853"/>
      <c r="BM32" s="853"/>
      <c r="BN32" s="853"/>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853" t="str">
        <f>VLOOKUP($D$11,調査票①!$A$1:$HN$31,24,FALSE)</f>
        <v>　</v>
      </c>
      <c r="S33" s="853"/>
      <c r="T33" s="853"/>
      <c r="U33" s="853"/>
      <c r="V33" s="853"/>
      <c r="W33" s="853"/>
      <c r="X33" s="853"/>
      <c r="Y33" s="853"/>
      <c r="Z33" s="853"/>
      <c r="AA33" s="853"/>
      <c r="AB33" s="853"/>
      <c r="AC33" s="853"/>
      <c r="AD33" s="853"/>
      <c r="AE33" s="853"/>
      <c r="AF33" s="853"/>
      <c r="AG33" s="853"/>
      <c r="AH33" s="853"/>
      <c r="AI33" s="853"/>
      <c r="AJ33" s="853"/>
      <c r="AK33" s="853"/>
      <c r="AL33" s="853"/>
      <c r="AM33" s="853"/>
      <c r="AN33" s="853"/>
      <c r="AO33" s="853"/>
      <c r="AP33" s="853"/>
      <c r="AQ33" s="853"/>
      <c r="AR33" s="853"/>
      <c r="AS33" s="853"/>
      <c r="AT33" s="853"/>
      <c r="AU33" s="853"/>
      <c r="AV33" s="853"/>
      <c r="AW33" s="853"/>
      <c r="AX33" s="853"/>
      <c r="AY33" s="853"/>
      <c r="AZ33" s="853"/>
      <c r="BA33" s="853"/>
      <c r="BB33" s="853"/>
      <c r="BC33" s="853"/>
      <c r="BD33" s="853"/>
      <c r="BE33" s="853"/>
      <c r="BF33" s="853"/>
      <c r="BG33" s="853"/>
      <c r="BH33" s="853"/>
      <c r="BI33" s="853"/>
      <c r="BJ33" s="853"/>
      <c r="BK33" s="853"/>
      <c r="BL33" s="853"/>
      <c r="BM33" s="853"/>
      <c r="BN33" s="853"/>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853"/>
      <c r="S34" s="853"/>
      <c r="T34" s="853"/>
      <c r="U34" s="853"/>
      <c r="V34" s="853"/>
      <c r="W34" s="853"/>
      <c r="X34" s="853"/>
      <c r="Y34" s="853"/>
      <c r="Z34" s="853"/>
      <c r="AA34" s="853"/>
      <c r="AB34" s="853"/>
      <c r="AC34" s="853"/>
      <c r="AD34" s="853"/>
      <c r="AE34" s="853"/>
      <c r="AF34" s="853"/>
      <c r="AG34" s="853"/>
      <c r="AH34" s="853"/>
      <c r="AI34" s="853"/>
      <c r="AJ34" s="853"/>
      <c r="AK34" s="853"/>
      <c r="AL34" s="853"/>
      <c r="AM34" s="853"/>
      <c r="AN34" s="853"/>
      <c r="AO34" s="853"/>
      <c r="AP34" s="853"/>
      <c r="AQ34" s="853"/>
      <c r="AR34" s="853"/>
      <c r="AS34" s="853"/>
      <c r="AT34" s="853"/>
      <c r="AU34" s="853"/>
      <c r="AV34" s="853"/>
      <c r="AW34" s="853"/>
      <c r="AX34" s="853"/>
      <c r="AY34" s="853"/>
      <c r="AZ34" s="853"/>
      <c r="BA34" s="853"/>
      <c r="BB34" s="853"/>
      <c r="BC34" s="853"/>
      <c r="BD34" s="853"/>
      <c r="BE34" s="853"/>
      <c r="BF34" s="853"/>
      <c r="BG34" s="853"/>
      <c r="BH34" s="853"/>
      <c r="BI34" s="853"/>
      <c r="BJ34" s="853"/>
      <c r="BK34" s="853"/>
      <c r="BL34" s="853"/>
      <c r="BM34" s="853"/>
      <c r="BN34" s="853"/>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853" t="str">
        <f>VLOOKUP($D$11,調査票①!$A$1:$HN$31,27,FALSE)</f>
        <v>　</v>
      </c>
      <c r="S35" s="853"/>
      <c r="T35" s="853"/>
      <c r="U35" s="853"/>
      <c r="V35" s="853"/>
      <c r="W35" s="853"/>
      <c r="X35" s="853"/>
      <c r="Y35" s="853"/>
      <c r="Z35" s="853"/>
      <c r="AA35" s="853"/>
      <c r="AB35" s="853"/>
      <c r="AC35" s="853"/>
      <c r="AD35" s="853"/>
      <c r="AE35" s="853"/>
      <c r="AF35" s="853"/>
      <c r="AG35" s="853"/>
      <c r="AH35" s="853"/>
      <c r="AI35" s="853"/>
      <c r="AJ35" s="853"/>
      <c r="AK35" s="853"/>
      <c r="AL35" s="853"/>
      <c r="AM35" s="853"/>
      <c r="AN35" s="853"/>
      <c r="AO35" s="853"/>
      <c r="AP35" s="853"/>
      <c r="AQ35" s="853"/>
      <c r="AR35" s="853"/>
      <c r="AS35" s="853"/>
      <c r="AT35" s="853"/>
      <c r="AU35" s="853"/>
      <c r="AV35" s="853"/>
      <c r="AW35" s="853"/>
      <c r="AX35" s="853"/>
      <c r="AY35" s="853"/>
      <c r="AZ35" s="853"/>
      <c r="BA35" s="853"/>
      <c r="BB35" s="853"/>
      <c r="BC35" s="853"/>
      <c r="BD35" s="853"/>
      <c r="BE35" s="853"/>
      <c r="BF35" s="853"/>
      <c r="BG35" s="853"/>
      <c r="BH35" s="853"/>
      <c r="BI35" s="853"/>
      <c r="BJ35" s="853"/>
      <c r="BK35" s="853"/>
      <c r="BL35" s="853"/>
      <c r="BM35" s="853"/>
      <c r="BN35" s="853"/>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853"/>
      <c r="S36" s="853"/>
      <c r="T36" s="853"/>
      <c r="U36" s="853"/>
      <c r="V36" s="853"/>
      <c r="W36" s="853"/>
      <c r="X36" s="853"/>
      <c r="Y36" s="853"/>
      <c r="Z36" s="853"/>
      <c r="AA36" s="853"/>
      <c r="AB36" s="853"/>
      <c r="AC36" s="853"/>
      <c r="AD36" s="853"/>
      <c r="AE36" s="853"/>
      <c r="AF36" s="853"/>
      <c r="AG36" s="853"/>
      <c r="AH36" s="853"/>
      <c r="AI36" s="853"/>
      <c r="AJ36" s="853"/>
      <c r="AK36" s="853"/>
      <c r="AL36" s="853"/>
      <c r="AM36" s="853"/>
      <c r="AN36" s="853"/>
      <c r="AO36" s="853"/>
      <c r="AP36" s="853"/>
      <c r="AQ36" s="853"/>
      <c r="AR36" s="853"/>
      <c r="AS36" s="853"/>
      <c r="AT36" s="853"/>
      <c r="AU36" s="853"/>
      <c r="AV36" s="853"/>
      <c r="AW36" s="853"/>
      <c r="AX36" s="853"/>
      <c r="AY36" s="853"/>
      <c r="AZ36" s="853"/>
      <c r="BA36" s="853"/>
      <c r="BB36" s="853"/>
      <c r="BC36" s="853"/>
      <c r="BD36" s="853"/>
      <c r="BE36" s="853"/>
      <c r="BF36" s="853"/>
      <c r="BG36" s="853"/>
      <c r="BH36" s="853"/>
      <c r="BI36" s="853"/>
      <c r="BJ36" s="853"/>
      <c r="BK36" s="853"/>
      <c r="BL36" s="853"/>
      <c r="BM36" s="853"/>
      <c r="BN36" s="853"/>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853" t="str">
        <f>VLOOKUP($D$11,調査票①!$A$1:$HN$31,30,FALSE)</f>
        <v>　</v>
      </c>
      <c r="S37" s="853"/>
      <c r="T37" s="853"/>
      <c r="U37" s="853"/>
      <c r="V37" s="853"/>
      <c r="W37" s="853"/>
      <c r="X37" s="853"/>
      <c r="Y37" s="853"/>
      <c r="Z37" s="853"/>
      <c r="AA37" s="853"/>
      <c r="AB37" s="853"/>
      <c r="AC37" s="853"/>
      <c r="AD37" s="853"/>
      <c r="AE37" s="853"/>
      <c r="AF37" s="853"/>
      <c r="AG37" s="853"/>
      <c r="AH37" s="853"/>
      <c r="AI37" s="853"/>
      <c r="AJ37" s="853"/>
      <c r="AK37" s="853"/>
      <c r="AL37" s="853"/>
      <c r="AM37" s="853"/>
      <c r="AN37" s="853"/>
      <c r="AO37" s="853"/>
      <c r="AP37" s="853"/>
      <c r="AQ37" s="853"/>
      <c r="AR37" s="853"/>
      <c r="AS37" s="853"/>
      <c r="AT37" s="853"/>
      <c r="AU37" s="853"/>
      <c r="AV37" s="853"/>
      <c r="AW37" s="853"/>
      <c r="AX37" s="853"/>
      <c r="AY37" s="853"/>
      <c r="AZ37" s="853"/>
      <c r="BA37" s="853"/>
      <c r="BB37" s="853"/>
      <c r="BC37" s="853"/>
      <c r="BD37" s="853"/>
      <c r="BE37" s="853"/>
      <c r="BF37" s="853"/>
      <c r="BG37" s="853"/>
      <c r="BH37" s="853"/>
      <c r="BI37" s="853"/>
      <c r="BJ37" s="853"/>
      <c r="BK37" s="853"/>
      <c r="BL37" s="853"/>
      <c r="BM37" s="853"/>
      <c r="BN37" s="853"/>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853"/>
      <c r="S38" s="853"/>
      <c r="T38" s="853"/>
      <c r="U38" s="853"/>
      <c r="V38" s="853"/>
      <c r="W38" s="853"/>
      <c r="X38" s="853"/>
      <c r="Y38" s="853"/>
      <c r="Z38" s="853"/>
      <c r="AA38" s="853"/>
      <c r="AB38" s="853"/>
      <c r="AC38" s="853"/>
      <c r="AD38" s="853"/>
      <c r="AE38" s="853"/>
      <c r="AF38" s="853"/>
      <c r="AG38" s="853"/>
      <c r="AH38" s="853"/>
      <c r="AI38" s="853"/>
      <c r="AJ38" s="853"/>
      <c r="AK38" s="853"/>
      <c r="AL38" s="853"/>
      <c r="AM38" s="853"/>
      <c r="AN38" s="853"/>
      <c r="AO38" s="853"/>
      <c r="AP38" s="853"/>
      <c r="AQ38" s="853"/>
      <c r="AR38" s="853"/>
      <c r="AS38" s="853"/>
      <c r="AT38" s="853"/>
      <c r="AU38" s="853"/>
      <c r="AV38" s="853"/>
      <c r="AW38" s="853"/>
      <c r="AX38" s="853"/>
      <c r="AY38" s="853"/>
      <c r="AZ38" s="853"/>
      <c r="BA38" s="853"/>
      <c r="BB38" s="853"/>
      <c r="BC38" s="853"/>
      <c r="BD38" s="853"/>
      <c r="BE38" s="853"/>
      <c r="BF38" s="853"/>
      <c r="BG38" s="853"/>
      <c r="BH38" s="853"/>
      <c r="BI38" s="853"/>
      <c r="BJ38" s="853"/>
      <c r="BK38" s="853"/>
      <c r="BL38" s="853"/>
      <c r="BM38" s="853"/>
      <c r="BN38" s="853"/>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v>
      </c>
      <c r="DC38" s="560"/>
      <c r="DD38" s="560"/>
      <c r="DE38" s="561"/>
      <c r="DF38" s="557" t="str">
        <f>VLOOKUP($D$11,調査票①!$A$1:$HN$31,201,FALSE)</f>
        <v>　</v>
      </c>
      <c r="DG38" s="560"/>
      <c r="DH38" s="560"/>
      <c r="DI38" s="561"/>
      <c r="DJ38" s="557" t="str">
        <f>VLOOKUP($D$11,調査票①!$A$1:$HN$31,202,FALSE)</f>
        <v>○</v>
      </c>
      <c r="DK38" s="560"/>
      <c r="DL38" s="560"/>
      <c r="DM38" s="561"/>
      <c r="DN38" s="557" t="str">
        <f>VLOOKUP($D$11,調査票①!$A$1:$HN$31,203,FALSE)</f>
        <v>○</v>
      </c>
      <c r="DO38" s="560"/>
      <c r="DP38" s="560"/>
      <c r="DQ38" s="561"/>
      <c r="DR38" s="557" t="str">
        <f>VLOOKUP($D$11,調査票①!$A$1:$HN$31,205,FALSE)</f>
        <v>○</v>
      </c>
      <c r="DS38" s="560"/>
      <c r="DT38" s="560"/>
      <c r="DU38" s="561"/>
      <c r="DV38" s="557" t="str">
        <f>VLOOKUP($D$11,調査票①!$A$1:$HN$31,206,FALSE)</f>
        <v>○</v>
      </c>
      <c r="DW38" s="560"/>
      <c r="DX38" s="560"/>
      <c r="DY38" s="561"/>
      <c r="DZ38" s="557" t="str">
        <f>VLOOKUP($D$11,調査票①!$A$1:$HN$31,207,FALSE)</f>
        <v>○</v>
      </c>
      <c r="EA38" s="560"/>
      <c r="EB38" s="560"/>
      <c r="EC38" s="561"/>
      <c r="ED38" s="557" t="str">
        <f>VLOOKUP($D$11,調査票①!$A$1:$HN$31,208,FALSE)</f>
        <v>○</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853" t="str">
        <f>VLOOKUP($D$11,調査票①!$A$1:$HN$31,33,FALSE)</f>
        <v>欠員が出た際には，臨時職員による補充を行い，直営による体制を維持</v>
      </c>
      <c r="S39" s="853"/>
      <c r="T39" s="853"/>
      <c r="U39" s="853"/>
      <c r="V39" s="853"/>
      <c r="W39" s="853"/>
      <c r="X39" s="853"/>
      <c r="Y39" s="853"/>
      <c r="Z39" s="853"/>
      <c r="AA39" s="853"/>
      <c r="AB39" s="853"/>
      <c r="AC39" s="853"/>
      <c r="AD39" s="853"/>
      <c r="AE39" s="853"/>
      <c r="AF39" s="853"/>
      <c r="AG39" s="853"/>
      <c r="AH39" s="853"/>
      <c r="AI39" s="853"/>
      <c r="AJ39" s="853"/>
      <c r="AK39" s="853"/>
      <c r="AL39" s="853"/>
      <c r="AM39" s="853"/>
      <c r="AN39" s="853"/>
      <c r="AO39" s="853"/>
      <c r="AP39" s="853"/>
      <c r="AQ39" s="853"/>
      <c r="AR39" s="853"/>
      <c r="AS39" s="853"/>
      <c r="AT39" s="853"/>
      <c r="AU39" s="853"/>
      <c r="AV39" s="853"/>
      <c r="AW39" s="853"/>
      <c r="AX39" s="853"/>
      <c r="AY39" s="853"/>
      <c r="AZ39" s="853"/>
      <c r="BA39" s="853"/>
      <c r="BB39" s="853"/>
      <c r="BC39" s="853"/>
      <c r="BD39" s="853"/>
      <c r="BE39" s="853"/>
      <c r="BF39" s="853"/>
      <c r="BG39" s="853"/>
      <c r="BH39" s="853"/>
      <c r="BI39" s="853"/>
      <c r="BJ39" s="853"/>
      <c r="BK39" s="853"/>
      <c r="BL39" s="853"/>
      <c r="BM39" s="853"/>
      <c r="BN39" s="853"/>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853"/>
      <c r="S40" s="853"/>
      <c r="T40" s="853"/>
      <c r="U40" s="853"/>
      <c r="V40" s="853"/>
      <c r="W40" s="853"/>
      <c r="X40" s="853"/>
      <c r="Y40" s="853"/>
      <c r="Z40" s="853"/>
      <c r="AA40" s="853"/>
      <c r="AB40" s="853"/>
      <c r="AC40" s="853"/>
      <c r="AD40" s="853"/>
      <c r="AE40" s="853"/>
      <c r="AF40" s="853"/>
      <c r="AG40" s="853"/>
      <c r="AH40" s="853"/>
      <c r="AI40" s="853"/>
      <c r="AJ40" s="853"/>
      <c r="AK40" s="853"/>
      <c r="AL40" s="853"/>
      <c r="AM40" s="853"/>
      <c r="AN40" s="853"/>
      <c r="AO40" s="853"/>
      <c r="AP40" s="853"/>
      <c r="AQ40" s="853"/>
      <c r="AR40" s="853"/>
      <c r="AS40" s="853"/>
      <c r="AT40" s="853"/>
      <c r="AU40" s="853"/>
      <c r="AV40" s="853"/>
      <c r="AW40" s="853"/>
      <c r="AX40" s="853"/>
      <c r="AY40" s="853"/>
      <c r="AZ40" s="853"/>
      <c r="BA40" s="853"/>
      <c r="BB40" s="853"/>
      <c r="BC40" s="853"/>
      <c r="BD40" s="853"/>
      <c r="BE40" s="853"/>
      <c r="BF40" s="853"/>
      <c r="BG40" s="853"/>
      <c r="BH40" s="853"/>
      <c r="BI40" s="853"/>
      <c r="BJ40" s="853"/>
      <c r="BK40" s="853"/>
      <c r="BL40" s="853"/>
      <c r="BM40" s="853"/>
      <c r="BN40" s="853"/>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853" t="str">
        <f>VLOOKUP($D$11,調査票①!$A$1:$HN$31,36,FALSE)</f>
        <v>　</v>
      </c>
      <c r="S41" s="853"/>
      <c r="T41" s="853"/>
      <c r="U41" s="853"/>
      <c r="V41" s="853"/>
      <c r="W41" s="853"/>
      <c r="X41" s="853"/>
      <c r="Y41" s="853"/>
      <c r="Z41" s="853"/>
      <c r="AA41" s="853"/>
      <c r="AB41" s="853"/>
      <c r="AC41" s="853"/>
      <c r="AD41" s="853"/>
      <c r="AE41" s="853"/>
      <c r="AF41" s="853"/>
      <c r="AG41" s="853"/>
      <c r="AH41" s="853"/>
      <c r="AI41" s="853"/>
      <c r="AJ41" s="853"/>
      <c r="AK41" s="853"/>
      <c r="AL41" s="853"/>
      <c r="AM41" s="853"/>
      <c r="AN41" s="853"/>
      <c r="AO41" s="853"/>
      <c r="AP41" s="853"/>
      <c r="AQ41" s="853"/>
      <c r="AR41" s="853"/>
      <c r="AS41" s="853"/>
      <c r="AT41" s="853"/>
      <c r="AU41" s="853"/>
      <c r="AV41" s="853"/>
      <c r="AW41" s="853"/>
      <c r="AX41" s="853"/>
      <c r="AY41" s="853"/>
      <c r="AZ41" s="853"/>
      <c r="BA41" s="853"/>
      <c r="BB41" s="853"/>
      <c r="BC41" s="853"/>
      <c r="BD41" s="853"/>
      <c r="BE41" s="853"/>
      <c r="BF41" s="853"/>
      <c r="BG41" s="853"/>
      <c r="BH41" s="853"/>
      <c r="BI41" s="853"/>
      <c r="BJ41" s="853"/>
      <c r="BK41" s="853"/>
      <c r="BL41" s="853"/>
      <c r="BM41" s="853"/>
      <c r="BN41" s="853"/>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853"/>
      <c r="S42" s="853"/>
      <c r="T42" s="853"/>
      <c r="U42" s="853"/>
      <c r="V42" s="853"/>
      <c r="W42" s="853"/>
      <c r="X42" s="853"/>
      <c r="Y42" s="853"/>
      <c r="Z42" s="853"/>
      <c r="AA42" s="853"/>
      <c r="AB42" s="853"/>
      <c r="AC42" s="853"/>
      <c r="AD42" s="853"/>
      <c r="AE42" s="853"/>
      <c r="AF42" s="853"/>
      <c r="AG42" s="853"/>
      <c r="AH42" s="853"/>
      <c r="AI42" s="853"/>
      <c r="AJ42" s="853"/>
      <c r="AK42" s="853"/>
      <c r="AL42" s="853"/>
      <c r="AM42" s="853"/>
      <c r="AN42" s="853"/>
      <c r="AO42" s="853"/>
      <c r="AP42" s="853"/>
      <c r="AQ42" s="853"/>
      <c r="AR42" s="853"/>
      <c r="AS42" s="853"/>
      <c r="AT42" s="853"/>
      <c r="AU42" s="853"/>
      <c r="AV42" s="853"/>
      <c r="AW42" s="853"/>
      <c r="AX42" s="853"/>
      <c r="AY42" s="853"/>
      <c r="AZ42" s="853"/>
      <c r="BA42" s="853"/>
      <c r="BB42" s="853"/>
      <c r="BC42" s="853"/>
      <c r="BD42" s="853"/>
      <c r="BE42" s="853"/>
      <c r="BF42" s="853"/>
      <c r="BG42" s="853"/>
      <c r="BH42" s="853"/>
      <c r="BI42" s="853"/>
      <c r="BJ42" s="853"/>
      <c r="BK42" s="853"/>
      <c r="BL42" s="853"/>
      <c r="BM42" s="853"/>
      <c r="BN42" s="853"/>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853" t="str">
        <f>VLOOKUP($D$11,調査票①!$A$1:$HN$31,39,FALSE)</f>
        <v>　</v>
      </c>
      <c r="S43" s="853"/>
      <c r="T43" s="853"/>
      <c r="U43" s="853"/>
      <c r="V43" s="853"/>
      <c r="W43" s="853"/>
      <c r="X43" s="853"/>
      <c r="Y43" s="853"/>
      <c r="Z43" s="853"/>
      <c r="AA43" s="853"/>
      <c r="AB43" s="853"/>
      <c r="AC43" s="853"/>
      <c r="AD43" s="853"/>
      <c r="AE43" s="853"/>
      <c r="AF43" s="853"/>
      <c r="AG43" s="853"/>
      <c r="AH43" s="853"/>
      <c r="AI43" s="853"/>
      <c r="AJ43" s="853"/>
      <c r="AK43" s="853"/>
      <c r="AL43" s="853"/>
      <c r="AM43" s="853"/>
      <c r="AN43" s="853"/>
      <c r="AO43" s="853"/>
      <c r="AP43" s="853"/>
      <c r="AQ43" s="853"/>
      <c r="AR43" s="853"/>
      <c r="AS43" s="853"/>
      <c r="AT43" s="853"/>
      <c r="AU43" s="853"/>
      <c r="AV43" s="853"/>
      <c r="AW43" s="853"/>
      <c r="AX43" s="853"/>
      <c r="AY43" s="853"/>
      <c r="AZ43" s="853"/>
      <c r="BA43" s="853"/>
      <c r="BB43" s="853"/>
      <c r="BC43" s="853"/>
      <c r="BD43" s="853"/>
      <c r="BE43" s="853"/>
      <c r="BF43" s="853"/>
      <c r="BG43" s="853"/>
      <c r="BH43" s="853"/>
      <c r="BI43" s="853"/>
      <c r="BJ43" s="853"/>
      <c r="BK43" s="853"/>
      <c r="BL43" s="853"/>
      <c r="BM43" s="853"/>
      <c r="BN43" s="853"/>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853"/>
      <c r="S44" s="853"/>
      <c r="T44" s="853"/>
      <c r="U44" s="853"/>
      <c r="V44" s="853"/>
      <c r="W44" s="853"/>
      <c r="X44" s="853"/>
      <c r="Y44" s="853"/>
      <c r="Z44" s="853"/>
      <c r="AA44" s="853"/>
      <c r="AB44" s="853"/>
      <c r="AC44" s="853"/>
      <c r="AD44" s="853"/>
      <c r="AE44" s="853"/>
      <c r="AF44" s="853"/>
      <c r="AG44" s="853"/>
      <c r="AH44" s="853"/>
      <c r="AI44" s="853"/>
      <c r="AJ44" s="853"/>
      <c r="AK44" s="853"/>
      <c r="AL44" s="853"/>
      <c r="AM44" s="853"/>
      <c r="AN44" s="853"/>
      <c r="AO44" s="853"/>
      <c r="AP44" s="853"/>
      <c r="AQ44" s="853"/>
      <c r="AR44" s="853"/>
      <c r="AS44" s="853"/>
      <c r="AT44" s="853"/>
      <c r="AU44" s="853"/>
      <c r="AV44" s="853"/>
      <c r="AW44" s="853"/>
      <c r="AX44" s="853"/>
      <c r="AY44" s="853"/>
      <c r="AZ44" s="853"/>
      <c r="BA44" s="853"/>
      <c r="BB44" s="853"/>
      <c r="BC44" s="853"/>
      <c r="BD44" s="853"/>
      <c r="BE44" s="853"/>
      <c r="BF44" s="853"/>
      <c r="BG44" s="853"/>
      <c r="BH44" s="853"/>
      <c r="BI44" s="853"/>
      <c r="BJ44" s="853"/>
      <c r="BK44" s="853"/>
      <c r="BL44" s="853"/>
      <c r="BM44" s="853"/>
      <c r="BN44" s="853"/>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853" t="str">
        <f>VLOOKUP($D$11,調査票①!$A$1:$HN$31,42,FALSE)</f>
        <v>　</v>
      </c>
      <c r="S45" s="853"/>
      <c r="T45" s="853"/>
      <c r="U45" s="853"/>
      <c r="V45" s="853"/>
      <c r="W45" s="853"/>
      <c r="X45" s="853"/>
      <c r="Y45" s="853"/>
      <c r="Z45" s="853"/>
      <c r="AA45" s="853"/>
      <c r="AB45" s="853"/>
      <c r="AC45" s="853"/>
      <c r="AD45" s="853"/>
      <c r="AE45" s="853"/>
      <c r="AF45" s="853"/>
      <c r="AG45" s="853"/>
      <c r="AH45" s="853"/>
      <c r="AI45" s="853"/>
      <c r="AJ45" s="853"/>
      <c r="AK45" s="853"/>
      <c r="AL45" s="853"/>
      <c r="AM45" s="853"/>
      <c r="AN45" s="853"/>
      <c r="AO45" s="853"/>
      <c r="AP45" s="853"/>
      <c r="AQ45" s="853"/>
      <c r="AR45" s="853"/>
      <c r="AS45" s="853"/>
      <c r="AT45" s="853"/>
      <c r="AU45" s="853"/>
      <c r="AV45" s="853"/>
      <c r="AW45" s="853"/>
      <c r="AX45" s="853"/>
      <c r="AY45" s="853"/>
      <c r="AZ45" s="853"/>
      <c r="BA45" s="853"/>
      <c r="BB45" s="853"/>
      <c r="BC45" s="853"/>
      <c r="BD45" s="853"/>
      <c r="BE45" s="853"/>
      <c r="BF45" s="853"/>
      <c r="BG45" s="853"/>
      <c r="BH45" s="853"/>
      <c r="BI45" s="853"/>
      <c r="BJ45" s="853"/>
      <c r="BK45" s="853"/>
      <c r="BL45" s="853"/>
      <c r="BM45" s="853"/>
      <c r="BN45" s="853"/>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853"/>
      <c r="S46" s="853"/>
      <c r="T46" s="853"/>
      <c r="U46" s="853"/>
      <c r="V46" s="853"/>
      <c r="W46" s="853"/>
      <c r="X46" s="853"/>
      <c r="Y46" s="853"/>
      <c r="Z46" s="853"/>
      <c r="AA46" s="853"/>
      <c r="AB46" s="853"/>
      <c r="AC46" s="853"/>
      <c r="AD46" s="853"/>
      <c r="AE46" s="853"/>
      <c r="AF46" s="853"/>
      <c r="AG46" s="853"/>
      <c r="AH46" s="853"/>
      <c r="AI46" s="853"/>
      <c r="AJ46" s="853"/>
      <c r="AK46" s="853"/>
      <c r="AL46" s="853"/>
      <c r="AM46" s="853"/>
      <c r="AN46" s="853"/>
      <c r="AO46" s="853"/>
      <c r="AP46" s="853"/>
      <c r="AQ46" s="853"/>
      <c r="AR46" s="853"/>
      <c r="AS46" s="853"/>
      <c r="AT46" s="853"/>
      <c r="AU46" s="853"/>
      <c r="AV46" s="853"/>
      <c r="AW46" s="853"/>
      <c r="AX46" s="853"/>
      <c r="AY46" s="853"/>
      <c r="AZ46" s="853"/>
      <c r="BA46" s="853"/>
      <c r="BB46" s="853"/>
      <c r="BC46" s="853"/>
      <c r="BD46" s="853"/>
      <c r="BE46" s="853"/>
      <c r="BF46" s="853"/>
      <c r="BG46" s="853"/>
      <c r="BH46" s="853"/>
      <c r="BI46" s="853"/>
      <c r="BJ46" s="853"/>
      <c r="BK46" s="853"/>
      <c r="BL46" s="853"/>
      <c r="BM46" s="853"/>
      <c r="BN46" s="853"/>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853" t="str">
        <f>VLOOKUP($D$11,調査票①!$A$1:$HN$31,45,FALSE)</f>
        <v>　</v>
      </c>
      <c r="S47" s="853"/>
      <c r="T47" s="853"/>
      <c r="U47" s="853"/>
      <c r="V47" s="853"/>
      <c r="W47" s="853"/>
      <c r="X47" s="853"/>
      <c r="Y47" s="853"/>
      <c r="Z47" s="853"/>
      <c r="AA47" s="853"/>
      <c r="AB47" s="853"/>
      <c r="AC47" s="853"/>
      <c r="AD47" s="853"/>
      <c r="AE47" s="853"/>
      <c r="AF47" s="853"/>
      <c r="AG47" s="853"/>
      <c r="AH47" s="853"/>
      <c r="AI47" s="853"/>
      <c r="AJ47" s="853"/>
      <c r="AK47" s="853"/>
      <c r="AL47" s="853"/>
      <c r="AM47" s="853"/>
      <c r="AN47" s="853"/>
      <c r="AO47" s="853"/>
      <c r="AP47" s="853"/>
      <c r="AQ47" s="853"/>
      <c r="AR47" s="853"/>
      <c r="AS47" s="853"/>
      <c r="AT47" s="853"/>
      <c r="AU47" s="853"/>
      <c r="AV47" s="853"/>
      <c r="AW47" s="853"/>
      <c r="AX47" s="853"/>
      <c r="AY47" s="853"/>
      <c r="AZ47" s="853"/>
      <c r="BA47" s="853"/>
      <c r="BB47" s="853"/>
      <c r="BC47" s="853"/>
      <c r="BD47" s="853"/>
      <c r="BE47" s="853"/>
      <c r="BF47" s="853"/>
      <c r="BG47" s="853"/>
      <c r="BH47" s="853"/>
      <c r="BI47" s="853"/>
      <c r="BJ47" s="853"/>
      <c r="BK47" s="853"/>
      <c r="BL47" s="853"/>
      <c r="BM47" s="853"/>
      <c r="BN47" s="853"/>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853"/>
      <c r="S48" s="853"/>
      <c r="T48" s="853"/>
      <c r="U48" s="853"/>
      <c r="V48" s="853"/>
      <c r="W48" s="853"/>
      <c r="X48" s="853"/>
      <c r="Y48" s="853"/>
      <c r="Z48" s="853"/>
      <c r="AA48" s="853"/>
      <c r="AB48" s="853"/>
      <c r="AC48" s="853"/>
      <c r="AD48" s="853"/>
      <c r="AE48" s="853"/>
      <c r="AF48" s="853"/>
      <c r="AG48" s="853"/>
      <c r="AH48" s="853"/>
      <c r="AI48" s="853"/>
      <c r="AJ48" s="853"/>
      <c r="AK48" s="853"/>
      <c r="AL48" s="853"/>
      <c r="AM48" s="853"/>
      <c r="AN48" s="853"/>
      <c r="AO48" s="853"/>
      <c r="AP48" s="853"/>
      <c r="AQ48" s="853"/>
      <c r="AR48" s="853"/>
      <c r="AS48" s="853"/>
      <c r="AT48" s="853"/>
      <c r="AU48" s="853"/>
      <c r="AV48" s="853"/>
      <c r="AW48" s="853"/>
      <c r="AX48" s="853"/>
      <c r="AY48" s="853"/>
      <c r="AZ48" s="853"/>
      <c r="BA48" s="853"/>
      <c r="BB48" s="853"/>
      <c r="BC48" s="853"/>
      <c r="BD48" s="853"/>
      <c r="BE48" s="853"/>
      <c r="BF48" s="853"/>
      <c r="BG48" s="853"/>
      <c r="BH48" s="853"/>
      <c r="BI48" s="853"/>
      <c r="BJ48" s="853"/>
      <c r="BK48" s="853"/>
      <c r="BL48" s="853"/>
      <c r="BM48" s="853"/>
      <c r="BN48" s="853"/>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853" t="str">
        <f>VLOOKUP($D$11,調査票①!$A$1:$HN$31,48,FALSE)</f>
        <v>　</v>
      </c>
      <c r="S49" s="853"/>
      <c r="T49" s="853"/>
      <c r="U49" s="853"/>
      <c r="V49" s="853"/>
      <c r="W49" s="853"/>
      <c r="X49" s="853"/>
      <c r="Y49" s="853"/>
      <c r="Z49" s="853"/>
      <c r="AA49" s="853"/>
      <c r="AB49" s="853"/>
      <c r="AC49" s="853"/>
      <c r="AD49" s="853"/>
      <c r="AE49" s="853"/>
      <c r="AF49" s="853"/>
      <c r="AG49" s="853"/>
      <c r="AH49" s="853"/>
      <c r="AI49" s="853"/>
      <c r="AJ49" s="853"/>
      <c r="AK49" s="853"/>
      <c r="AL49" s="853"/>
      <c r="AM49" s="853"/>
      <c r="AN49" s="853"/>
      <c r="AO49" s="853"/>
      <c r="AP49" s="853"/>
      <c r="AQ49" s="853"/>
      <c r="AR49" s="853"/>
      <c r="AS49" s="853"/>
      <c r="AT49" s="853"/>
      <c r="AU49" s="853"/>
      <c r="AV49" s="853"/>
      <c r="AW49" s="853"/>
      <c r="AX49" s="853"/>
      <c r="AY49" s="853"/>
      <c r="AZ49" s="853"/>
      <c r="BA49" s="853"/>
      <c r="BB49" s="853"/>
      <c r="BC49" s="853"/>
      <c r="BD49" s="853"/>
      <c r="BE49" s="853"/>
      <c r="BF49" s="853"/>
      <c r="BG49" s="853"/>
      <c r="BH49" s="853"/>
      <c r="BI49" s="853"/>
      <c r="BJ49" s="853"/>
      <c r="BK49" s="853"/>
      <c r="BL49" s="853"/>
      <c r="BM49" s="853"/>
      <c r="BN49" s="853"/>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853"/>
      <c r="S50" s="853"/>
      <c r="T50" s="853"/>
      <c r="U50" s="853"/>
      <c r="V50" s="853"/>
      <c r="W50" s="853"/>
      <c r="X50" s="853"/>
      <c r="Y50" s="853"/>
      <c r="Z50" s="853"/>
      <c r="AA50" s="853"/>
      <c r="AB50" s="853"/>
      <c r="AC50" s="853"/>
      <c r="AD50" s="853"/>
      <c r="AE50" s="853"/>
      <c r="AF50" s="853"/>
      <c r="AG50" s="853"/>
      <c r="AH50" s="853"/>
      <c r="AI50" s="853"/>
      <c r="AJ50" s="853"/>
      <c r="AK50" s="853"/>
      <c r="AL50" s="853"/>
      <c r="AM50" s="853"/>
      <c r="AN50" s="853"/>
      <c r="AO50" s="853"/>
      <c r="AP50" s="853"/>
      <c r="AQ50" s="853"/>
      <c r="AR50" s="853"/>
      <c r="AS50" s="853"/>
      <c r="AT50" s="853"/>
      <c r="AU50" s="853"/>
      <c r="AV50" s="853"/>
      <c r="AW50" s="853"/>
      <c r="AX50" s="853"/>
      <c r="AY50" s="853"/>
      <c r="AZ50" s="853"/>
      <c r="BA50" s="853"/>
      <c r="BB50" s="853"/>
      <c r="BC50" s="853"/>
      <c r="BD50" s="853"/>
      <c r="BE50" s="853"/>
      <c r="BF50" s="853"/>
      <c r="BG50" s="853"/>
      <c r="BH50" s="853"/>
      <c r="BI50" s="853"/>
      <c r="BJ50" s="853"/>
      <c r="BK50" s="853"/>
      <c r="BL50" s="853"/>
      <c r="BM50" s="853"/>
      <c r="BN50" s="853"/>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853" t="str">
        <f>VLOOKUP($D$11,調査票①!$A$1:$HN$31,51,FALSE)</f>
        <v>　</v>
      </c>
      <c r="S51" s="853"/>
      <c r="T51" s="853"/>
      <c r="U51" s="853"/>
      <c r="V51" s="853"/>
      <c r="W51" s="853"/>
      <c r="X51" s="853"/>
      <c r="Y51" s="853"/>
      <c r="Z51" s="853"/>
      <c r="AA51" s="853"/>
      <c r="AB51" s="853"/>
      <c r="AC51" s="853"/>
      <c r="AD51" s="853"/>
      <c r="AE51" s="853"/>
      <c r="AF51" s="853"/>
      <c r="AG51" s="853"/>
      <c r="AH51" s="853"/>
      <c r="AI51" s="853"/>
      <c r="AJ51" s="853"/>
      <c r="AK51" s="853"/>
      <c r="AL51" s="853"/>
      <c r="AM51" s="853"/>
      <c r="AN51" s="853"/>
      <c r="AO51" s="853"/>
      <c r="AP51" s="853"/>
      <c r="AQ51" s="853"/>
      <c r="AR51" s="853"/>
      <c r="AS51" s="853"/>
      <c r="AT51" s="853"/>
      <c r="AU51" s="853"/>
      <c r="AV51" s="853"/>
      <c r="AW51" s="853"/>
      <c r="AX51" s="853"/>
      <c r="AY51" s="853"/>
      <c r="AZ51" s="853"/>
      <c r="BA51" s="853"/>
      <c r="BB51" s="853"/>
      <c r="BC51" s="853"/>
      <c r="BD51" s="853"/>
      <c r="BE51" s="853"/>
      <c r="BF51" s="853"/>
      <c r="BG51" s="853"/>
      <c r="BH51" s="853"/>
      <c r="BI51" s="853"/>
      <c r="BJ51" s="853"/>
      <c r="BK51" s="853"/>
      <c r="BL51" s="853"/>
      <c r="BM51" s="853"/>
      <c r="BN51" s="853"/>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853"/>
      <c r="S52" s="853"/>
      <c r="T52" s="853"/>
      <c r="U52" s="853"/>
      <c r="V52" s="853"/>
      <c r="W52" s="853"/>
      <c r="X52" s="853"/>
      <c r="Y52" s="853"/>
      <c r="Z52" s="853"/>
      <c r="AA52" s="853"/>
      <c r="AB52" s="853"/>
      <c r="AC52" s="853"/>
      <c r="AD52" s="853"/>
      <c r="AE52" s="853"/>
      <c r="AF52" s="853"/>
      <c r="AG52" s="853"/>
      <c r="AH52" s="853"/>
      <c r="AI52" s="853"/>
      <c r="AJ52" s="853"/>
      <c r="AK52" s="853"/>
      <c r="AL52" s="853"/>
      <c r="AM52" s="853"/>
      <c r="AN52" s="853"/>
      <c r="AO52" s="853"/>
      <c r="AP52" s="853"/>
      <c r="AQ52" s="853"/>
      <c r="AR52" s="853"/>
      <c r="AS52" s="853"/>
      <c r="AT52" s="853"/>
      <c r="AU52" s="853"/>
      <c r="AV52" s="853"/>
      <c r="AW52" s="853"/>
      <c r="AX52" s="853"/>
      <c r="AY52" s="853"/>
      <c r="AZ52" s="853"/>
      <c r="BA52" s="853"/>
      <c r="BB52" s="853"/>
      <c r="BC52" s="853"/>
      <c r="BD52" s="853"/>
      <c r="BE52" s="853"/>
      <c r="BF52" s="853"/>
      <c r="BG52" s="853"/>
      <c r="BH52" s="853"/>
      <c r="BI52" s="853"/>
      <c r="BJ52" s="853"/>
      <c r="BK52" s="853"/>
      <c r="BL52" s="853"/>
      <c r="BM52" s="853"/>
      <c r="BN52" s="853"/>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v>
      </c>
      <c r="O53" s="491"/>
      <c r="P53" s="491"/>
      <c r="Q53" s="491"/>
      <c r="R53" s="853" t="str">
        <f>VLOOKUP($D$11,調査票①!$A$1:$HN$31,54,FALSE)</f>
        <v>統計調査業務は，変更理由の回答のとおり法定受託業務であり，職員の所轄業務であるため，委託を行わない。</v>
      </c>
      <c r="S53" s="853"/>
      <c r="T53" s="853"/>
      <c r="U53" s="853"/>
      <c r="V53" s="853"/>
      <c r="W53" s="853"/>
      <c r="X53" s="853"/>
      <c r="Y53" s="853"/>
      <c r="Z53" s="853"/>
      <c r="AA53" s="853"/>
      <c r="AB53" s="853"/>
      <c r="AC53" s="853"/>
      <c r="AD53" s="853"/>
      <c r="AE53" s="853"/>
      <c r="AF53" s="853"/>
      <c r="AG53" s="853"/>
      <c r="AH53" s="853"/>
      <c r="AI53" s="853"/>
      <c r="AJ53" s="853"/>
      <c r="AK53" s="853"/>
      <c r="AL53" s="853"/>
      <c r="AM53" s="853"/>
      <c r="AN53" s="853"/>
      <c r="AO53" s="853"/>
      <c r="AP53" s="853"/>
      <c r="AQ53" s="853"/>
      <c r="AR53" s="853"/>
      <c r="AS53" s="853"/>
      <c r="AT53" s="853"/>
      <c r="AU53" s="853"/>
      <c r="AV53" s="853"/>
      <c r="AW53" s="853"/>
      <c r="AX53" s="853"/>
      <c r="AY53" s="853"/>
      <c r="AZ53" s="853"/>
      <c r="BA53" s="853"/>
      <c r="BB53" s="853"/>
      <c r="BC53" s="853"/>
      <c r="BD53" s="853"/>
      <c r="BE53" s="853"/>
      <c r="BF53" s="853"/>
      <c r="BG53" s="853"/>
      <c r="BH53" s="853"/>
      <c r="BI53" s="853"/>
      <c r="BJ53" s="853"/>
      <c r="BK53" s="853"/>
      <c r="BL53" s="853"/>
      <c r="BM53" s="853"/>
      <c r="BN53" s="853"/>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　</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853"/>
      <c r="S54" s="853"/>
      <c r="T54" s="853"/>
      <c r="U54" s="853"/>
      <c r="V54" s="853"/>
      <c r="W54" s="853"/>
      <c r="X54" s="853"/>
      <c r="Y54" s="853"/>
      <c r="Z54" s="853"/>
      <c r="AA54" s="853"/>
      <c r="AB54" s="853"/>
      <c r="AC54" s="853"/>
      <c r="AD54" s="853"/>
      <c r="AE54" s="853"/>
      <c r="AF54" s="853"/>
      <c r="AG54" s="853"/>
      <c r="AH54" s="853"/>
      <c r="AI54" s="853"/>
      <c r="AJ54" s="853"/>
      <c r="AK54" s="853"/>
      <c r="AL54" s="853"/>
      <c r="AM54" s="853"/>
      <c r="AN54" s="853"/>
      <c r="AO54" s="853"/>
      <c r="AP54" s="853"/>
      <c r="AQ54" s="853"/>
      <c r="AR54" s="853"/>
      <c r="AS54" s="853"/>
      <c r="AT54" s="853"/>
      <c r="AU54" s="853"/>
      <c r="AV54" s="853"/>
      <c r="AW54" s="853"/>
      <c r="AX54" s="853"/>
      <c r="AY54" s="853"/>
      <c r="AZ54" s="853"/>
      <c r="BA54" s="853"/>
      <c r="BB54" s="853"/>
      <c r="BC54" s="853"/>
      <c r="BD54" s="853"/>
      <c r="BE54" s="853"/>
      <c r="BF54" s="853"/>
      <c r="BG54" s="853"/>
      <c r="BH54" s="853"/>
      <c r="BI54" s="853"/>
      <c r="BJ54" s="853"/>
      <c r="BK54" s="853"/>
      <c r="BL54" s="853"/>
      <c r="BM54" s="853"/>
      <c r="BN54" s="853"/>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19</v>
      </c>
      <c r="M63" s="659"/>
      <c r="N63" s="659"/>
      <c r="O63" s="659">
        <f>VLOOKUP($D$11,調査票①!$A$1:$HN$31,56,FALSE)</f>
        <v>17</v>
      </c>
      <c r="P63" s="659"/>
      <c r="Q63" s="659"/>
      <c r="R63" s="660">
        <f>VLOOKUP($D$11,調査票①!$A$1:$HN$31,57,FALSE)</f>
        <v>0.89473684210526316</v>
      </c>
      <c r="S63" s="660"/>
      <c r="T63" s="660"/>
      <c r="U63" s="803" t="str">
        <f>VLOOKUP($D$11,調査票①!$A$1:$HN$31,58,FALSE)</f>
        <v>地元便益施設としての性質上，指定管理になじまないため</v>
      </c>
      <c r="V63" s="804"/>
      <c r="W63" s="804"/>
      <c r="X63" s="804"/>
      <c r="Y63" s="804"/>
      <c r="Z63" s="804"/>
      <c r="AA63" s="804"/>
      <c r="AB63" s="804"/>
      <c r="AC63" s="804"/>
      <c r="AD63" s="804"/>
      <c r="AE63" s="804"/>
      <c r="AF63" s="804"/>
      <c r="AG63" s="804"/>
      <c r="AH63" s="804"/>
      <c r="AI63" s="805"/>
      <c r="AJ63" s="601">
        <f>VLOOKUP($D$11,調査票①!$A$1:$HN$31,59,FALSE)</f>
        <v>1</v>
      </c>
      <c r="AK63" s="601"/>
      <c r="AL63" s="601"/>
      <c r="AM63" s="729" t="str">
        <f>VLOOKUP($D$11,調査票①!$A$1:$HN$31,60,FALSE)</f>
        <v>当該施設において，市職員が行うべき業務があるため。</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806"/>
      <c r="V64" s="807"/>
      <c r="W64" s="807"/>
      <c r="X64" s="807"/>
      <c r="Y64" s="807"/>
      <c r="Z64" s="807"/>
      <c r="AA64" s="807"/>
      <c r="AB64" s="807"/>
      <c r="AC64" s="807"/>
      <c r="AD64" s="807"/>
      <c r="AE64" s="807"/>
      <c r="AF64" s="807"/>
      <c r="AG64" s="807"/>
      <c r="AH64" s="807"/>
      <c r="AI64" s="808"/>
      <c r="AJ64" s="601"/>
      <c r="AK64" s="601"/>
      <c r="AL64" s="601"/>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25</v>
      </c>
      <c r="M65" s="659"/>
      <c r="N65" s="659"/>
      <c r="O65" s="659">
        <f>VLOOKUP($D$11,調査票①!$A$1:$HN$31,62,FALSE)</f>
        <v>22</v>
      </c>
      <c r="P65" s="659"/>
      <c r="Q65" s="659"/>
      <c r="R65" s="660">
        <f>VLOOKUP($D$11,調査票①!$A$1:$HN$31,63,FALSE)</f>
        <v>0.88</v>
      </c>
      <c r="S65" s="660"/>
      <c r="T65" s="660"/>
      <c r="U65" s="693" t="str">
        <f>VLOOKUP($D$11,調査票①!$A$1:$HN$31,64,FALSE)</f>
        <v>河川敷にある運動公園については，国から直営による管理が求められており，また，地元便益施設としての性質上，指定管理になじまないため</v>
      </c>
      <c r="V65" s="694"/>
      <c r="W65" s="694"/>
      <c r="X65" s="694"/>
      <c r="Y65" s="694"/>
      <c r="Z65" s="694"/>
      <c r="AA65" s="694"/>
      <c r="AB65" s="694"/>
      <c r="AC65" s="694"/>
      <c r="AD65" s="694"/>
      <c r="AE65" s="694"/>
      <c r="AF65" s="694"/>
      <c r="AG65" s="694"/>
      <c r="AH65" s="694"/>
      <c r="AI65" s="695"/>
      <c r="AJ65" s="601">
        <f>VLOOKUP($D$11,調査票①!$A$1:$HN$31,65,FALSE)</f>
        <v>1</v>
      </c>
      <c r="AK65" s="601"/>
      <c r="AL65" s="601"/>
      <c r="AM65" s="729" t="str">
        <f>VLOOKUP($D$11,調査票①!$A$1:$HN$31,66,FALSE)</f>
        <v>当該施設において，市職員が行うべき業務があるため。</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01"/>
      <c r="AK66" s="601"/>
      <c r="AL66" s="601"/>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1</v>
      </c>
      <c r="M67" s="659"/>
      <c r="N67" s="659"/>
      <c r="O67" s="659">
        <f>VLOOKUP($D$11,調査票①!$A$1:$HN$31,68,FALSE)</f>
        <v>1</v>
      </c>
      <c r="P67" s="659"/>
      <c r="Q67" s="659"/>
      <c r="R67" s="660">
        <f>VLOOKUP($D$11,調査票①!$A$1:$HN$31,69,FALSE)</f>
        <v>1</v>
      </c>
      <c r="S67" s="660"/>
      <c r="T67" s="660"/>
      <c r="U67" s="830" t="str">
        <f>VLOOKUP($D$11,調査票①!$A$1:$HN$31,70,FALSE)</f>
        <v>　</v>
      </c>
      <c r="V67" s="831"/>
      <c r="W67" s="831"/>
      <c r="X67" s="831"/>
      <c r="Y67" s="831"/>
      <c r="Z67" s="831"/>
      <c r="AA67" s="831"/>
      <c r="AB67" s="831"/>
      <c r="AC67" s="831"/>
      <c r="AD67" s="831"/>
      <c r="AE67" s="831"/>
      <c r="AF67" s="831"/>
      <c r="AG67" s="831"/>
      <c r="AH67" s="831"/>
      <c r="AI67" s="832"/>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833"/>
      <c r="V68" s="834"/>
      <c r="W68" s="834"/>
      <c r="X68" s="834"/>
      <c r="Y68" s="834"/>
      <c r="Z68" s="834"/>
      <c r="AA68" s="834"/>
      <c r="AB68" s="834"/>
      <c r="AC68" s="834"/>
      <c r="AD68" s="834"/>
      <c r="AE68" s="834"/>
      <c r="AF68" s="834"/>
      <c r="AG68" s="834"/>
      <c r="AH68" s="834"/>
      <c r="AI68" s="835"/>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830" t="str">
        <f>VLOOKUP($D$11,調査票①!$A$1:$HN$31,76,FALSE)</f>
        <v>　</v>
      </c>
      <c r="V69" s="831"/>
      <c r="W69" s="831"/>
      <c r="X69" s="831"/>
      <c r="Y69" s="831"/>
      <c r="Z69" s="831"/>
      <c r="AA69" s="831"/>
      <c r="AB69" s="831"/>
      <c r="AC69" s="831"/>
      <c r="AD69" s="831"/>
      <c r="AE69" s="831"/>
      <c r="AF69" s="831"/>
      <c r="AG69" s="831"/>
      <c r="AH69" s="831"/>
      <c r="AI69" s="832"/>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833"/>
      <c r="V70" s="834"/>
      <c r="W70" s="834"/>
      <c r="X70" s="834"/>
      <c r="Y70" s="834"/>
      <c r="Z70" s="834"/>
      <c r="AA70" s="834"/>
      <c r="AB70" s="834"/>
      <c r="AC70" s="834"/>
      <c r="AD70" s="834"/>
      <c r="AE70" s="834"/>
      <c r="AF70" s="834"/>
      <c r="AG70" s="834"/>
      <c r="AH70" s="834"/>
      <c r="AI70" s="835"/>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659">
        <f>VLOOKUP($D$11,調査票①!$A$1:$HN$31,79,FALSE)</f>
        <v>1</v>
      </c>
      <c r="M71" s="659"/>
      <c r="N71" s="659"/>
      <c r="O71" s="659">
        <f>VLOOKUP($D$11,調査票①!$A$1:$HN$31,80,FALSE)</f>
        <v>1</v>
      </c>
      <c r="P71" s="659"/>
      <c r="Q71" s="659"/>
      <c r="R71" s="660">
        <f>VLOOKUP($D$11,調査票①!$A$1:$HN$31,81,FALSE)</f>
        <v>1</v>
      </c>
      <c r="S71" s="660"/>
      <c r="T71" s="660"/>
      <c r="U71" s="830" t="str">
        <f>VLOOKUP($D$11,調査票①!$A$1:$HN$31,82,FALSE)</f>
        <v>　</v>
      </c>
      <c r="V71" s="831"/>
      <c r="W71" s="831"/>
      <c r="X71" s="831"/>
      <c r="Y71" s="831"/>
      <c r="Z71" s="831"/>
      <c r="AA71" s="831"/>
      <c r="AB71" s="831"/>
      <c r="AC71" s="831"/>
      <c r="AD71" s="831"/>
      <c r="AE71" s="831"/>
      <c r="AF71" s="831"/>
      <c r="AG71" s="831"/>
      <c r="AH71" s="831"/>
      <c r="AI71" s="832"/>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659"/>
      <c r="M72" s="659"/>
      <c r="N72" s="659"/>
      <c r="O72" s="659"/>
      <c r="P72" s="659"/>
      <c r="Q72" s="659"/>
      <c r="R72" s="660"/>
      <c r="S72" s="660"/>
      <c r="T72" s="660"/>
      <c r="U72" s="833"/>
      <c r="V72" s="834"/>
      <c r="W72" s="834"/>
      <c r="X72" s="834"/>
      <c r="Y72" s="834"/>
      <c r="Z72" s="834"/>
      <c r="AA72" s="834"/>
      <c r="AB72" s="834"/>
      <c r="AC72" s="834"/>
      <c r="AD72" s="834"/>
      <c r="AE72" s="834"/>
      <c r="AF72" s="834"/>
      <c r="AG72" s="834"/>
      <c r="AH72" s="834"/>
      <c r="AI72" s="835"/>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659">
        <f>VLOOKUP($D$11,調査票①!$A$1:$HN$31,85,FALSE)</f>
        <v>10</v>
      </c>
      <c r="M73" s="659"/>
      <c r="N73" s="659"/>
      <c r="O73" s="659">
        <f>VLOOKUP($D$11,調査票①!$A$1:$HN$31,86,FALSE)</f>
        <v>10</v>
      </c>
      <c r="P73" s="659"/>
      <c r="Q73" s="659"/>
      <c r="R73" s="660">
        <f>VLOOKUP($D$11,調査票①!$A$1:$HN$31,87,FALSE)</f>
        <v>1</v>
      </c>
      <c r="S73" s="660"/>
      <c r="T73" s="660"/>
      <c r="U73" s="830" t="str">
        <f>VLOOKUP($D$11,調査票①!$A$1:$HN$31,88,FALSE)</f>
        <v>　</v>
      </c>
      <c r="V73" s="831"/>
      <c r="W73" s="831"/>
      <c r="X73" s="831"/>
      <c r="Y73" s="831"/>
      <c r="Z73" s="831"/>
      <c r="AA73" s="831"/>
      <c r="AB73" s="831"/>
      <c r="AC73" s="831"/>
      <c r="AD73" s="831"/>
      <c r="AE73" s="831"/>
      <c r="AF73" s="831"/>
      <c r="AG73" s="831"/>
      <c r="AH73" s="831"/>
      <c r="AI73" s="832"/>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659"/>
      <c r="M74" s="659"/>
      <c r="N74" s="659"/>
      <c r="O74" s="659"/>
      <c r="P74" s="659"/>
      <c r="Q74" s="659"/>
      <c r="R74" s="660"/>
      <c r="S74" s="660"/>
      <c r="T74" s="660"/>
      <c r="U74" s="833"/>
      <c r="V74" s="834"/>
      <c r="W74" s="834"/>
      <c r="X74" s="834"/>
      <c r="Y74" s="834"/>
      <c r="Z74" s="834"/>
      <c r="AA74" s="834"/>
      <c r="AB74" s="834"/>
      <c r="AC74" s="834"/>
      <c r="AD74" s="834"/>
      <c r="AE74" s="834"/>
      <c r="AF74" s="834"/>
      <c r="AG74" s="834"/>
      <c r="AH74" s="834"/>
      <c r="AI74" s="835"/>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659">
        <f>VLOOKUP($D$11,調査票①!$A$1:$HN$31,91,FALSE)</f>
        <v>2</v>
      </c>
      <c r="M75" s="659"/>
      <c r="N75" s="659"/>
      <c r="O75" s="659">
        <f>VLOOKUP($D$11,調査票①!$A$1:$HN$31,92,FALSE)</f>
        <v>2</v>
      </c>
      <c r="P75" s="659"/>
      <c r="Q75" s="659"/>
      <c r="R75" s="660">
        <f>VLOOKUP($D$11,調査票①!$A$1:$HN$31,93,FALSE)</f>
        <v>1</v>
      </c>
      <c r="S75" s="660"/>
      <c r="T75" s="660"/>
      <c r="U75" s="830" t="str">
        <f>VLOOKUP($D$11,調査票①!$A$1:$HN$31,94,FALSE)</f>
        <v>　</v>
      </c>
      <c r="V75" s="831"/>
      <c r="W75" s="831"/>
      <c r="X75" s="831"/>
      <c r="Y75" s="831"/>
      <c r="Z75" s="831"/>
      <c r="AA75" s="831"/>
      <c r="AB75" s="831"/>
      <c r="AC75" s="831"/>
      <c r="AD75" s="831"/>
      <c r="AE75" s="831"/>
      <c r="AF75" s="831"/>
      <c r="AG75" s="831"/>
      <c r="AH75" s="831"/>
      <c r="AI75" s="832"/>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659"/>
      <c r="M76" s="659"/>
      <c r="N76" s="659"/>
      <c r="O76" s="659"/>
      <c r="P76" s="659"/>
      <c r="Q76" s="659"/>
      <c r="R76" s="660"/>
      <c r="S76" s="660"/>
      <c r="T76" s="660"/>
      <c r="U76" s="833"/>
      <c r="V76" s="834"/>
      <c r="W76" s="834"/>
      <c r="X76" s="834"/>
      <c r="Y76" s="834"/>
      <c r="Z76" s="834"/>
      <c r="AA76" s="834"/>
      <c r="AB76" s="834"/>
      <c r="AC76" s="834"/>
      <c r="AD76" s="834"/>
      <c r="AE76" s="834"/>
      <c r="AF76" s="834"/>
      <c r="AG76" s="834"/>
      <c r="AH76" s="834"/>
      <c r="AI76" s="835"/>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2</v>
      </c>
      <c r="M77" s="659"/>
      <c r="N77" s="659"/>
      <c r="O77" s="659">
        <f>VLOOKUP($D$11,調査票①!$A$1:$HN$31,98,FALSE)</f>
        <v>2</v>
      </c>
      <c r="P77" s="659"/>
      <c r="Q77" s="659"/>
      <c r="R77" s="660">
        <f>VLOOKUP($D$11,調査票①!$A$1:$HN$31,99,FALSE)</f>
        <v>1</v>
      </c>
      <c r="S77" s="660"/>
      <c r="T77" s="660"/>
      <c r="U77" s="830" t="str">
        <f>VLOOKUP($D$11,調査票①!$A$1:$HN$31,100,FALSE)</f>
        <v>　</v>
      </c>
      <c r="V77" s="831"/>
      <c r="W77" s="831"/>
      <c r="X77" s="831"/>
      <c r="Y77" s="831"/>
      <c r="Z77" s="831"/>
      <c r="AA77" s="831"/>
      <c r="AB77" s="831"/>
      <c r="AC77" s="831"/>
      <c r="AD77" s="831"/>
      <c r="AE77" s="831"/>
      <c r="AF77" s="831"/>
      <c r="AG77" s="831"/>
      <c r="AH77" s="831"/>
      <c r="AI77" s="832"/>
      <c r="AJ77" s="667">
        <f>VLOOKUP($D$11,調査票①!$A$1:$HN$31,101,FALSE)</f>
        <v>0</v>
      </c>
      <c r="AK77" s="667"/>
      <c r="AL77" s="667"/>
      <c r="AM77" s="729" t="str">
        <f>VLOOKUP($D$11,調査票①!$A$1:$HN$31,102,FALSE)</f>
        <v>　</v>
      </c>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833"/>
      <c r="V78" s="834"/>
      <c r="W78" s="834"/>
      <c r="X78" s="834"/>
      <c r="Y78" s="834"/>
      <c r="Z78" s="834"/>
      <c r="AA78" s="834"/>
      <c r="AB78" s="834"/>
      <c r="AC78" s="834"/>
      <c r="AD78" s="834"/>
      <c r="AE78" s="834"/>
      <c r="AF78" s="834"/>
      <c r="AG78" s="834"/>
      <c r="AH78" s="834"/>
      <c r="AI78" s="835"/>
      <c r="AJ78" s="667"/>
      <c r="AK78" s="667"/>
      <c r="AL78" s="667"/>
      <c r="AM78" s="778"/>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8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1</v>
      </c>
      <c r="M79" s="659"/>
      <c r="N79" s="659"/>
      <c r="O79" s="659">
        <f>VLOOKUP($D$11,調査票①!$A$1:$HN$31,104,FALSE)</f>
        <v>1</v>
      </c>
      <c r="P79" s="659"/>
      <c r="Q79" s="659"/>
      <c r="R79" s="660">
        <f>VLOOKUP($D$11,調査票①!$A$1:$HN$31,105,FALSE)</f>
        <v>1</v>
      </c>
      <c r="S79" s="660"/>
      <c r="T79" s="660"/>
      <c r="U79" s="830" t="str">
        <f>VLOOKUP($D$11,調査票①!$A$1:$HN$31,106,FALSE)</f>
        <v>　</v>
      </c>
      <c r="V79" s="831"/>
      <c r="W79" s="831"/>
      <c r="X79" s="831"/>
      <c r="Y79" s="831"/>
      <c r="Z79" s="831"/>
      <c r="AA79" s="831"/>
      <c r="AB79" s="831"/>
      <c r="AC79" s="831"/>
      <c r="AD79" s="831"/>
      <c r="AE79" s="831"/>
      <c r="AF79" s="831"/>
      <c r="AG79" s="831"/>
      <c r="AH79" s="831"/>
      <c r="AI79" s="832"/>
      <c r="AJ79" s="667">
        <f>VLOOKUP($D$11,調査票①!$A$1:$HN$31,107,FALSE)</f>
        <v>0</v>
      </c>
      <c r="AK79" s="667"/>
      <c r="AL79" s="667"/>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833"/>
      <c r="V80" s="834"/>
      <c r="W80" s="834"/>
      <c r="X80" s="834"/>
      <c r="Y80" s="834"/>
      <c r="Z80" s="834"/>
      <c r="AA80" s="834"/>
      <c r="AB80" s="834"/>
      <c r="AC80" s="834"/>
      <c r="AD80" s="834"/>
      <c r="AE80" s="834"/>
      <c r="AF80" s="834"/>
      <c r="AG80" s="834"/>
      <c r="AH80" s="834"/>
      <c r="AI80" s="835"/>
      <c r="AJ80" s="667"/>
      <c r="AK80" s="667"/>
      <c r="AL80" s="667"/>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830" t="str">
        <f>VLOOKUP($D$11,調査票①!$A$1:$HN$31,112,FALSE)</f>
        <v>　</v>
      </c>
      <c r="V81" s="831"/>
      <c r="W81" s="831"/>
      <c r="X81" s="831"/>
      <c r="Y81" s="831"/>
      <c r="Z81" s="831"/>
      <c r="AA81" s="831"/>
      <c r="AB81" s="831"/>
      <c r="AC81" s="831"/>
      <c r="AD81" s="831"/>
      <c r="AE81" s="831"/>
      <c r="AF81" s="831"/>
      <c r="AG81" s="831"/>
      <c r="AH81" s="831"/>
      <c r="AI81" s="832"/>
      <c r="AJ81" s="667">
        <f>VLOOKUP($D$11,調査票①!$A$1:$HN$31,113,FALSE)</f>
        <v>0</v>
      </c>
      <c r="AK81" s="667"/>
      <c r="AL81" s="667"/>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v>
      </c>
      <c r="CN81" s="517"/>
      <c r="CO81" s="517"/>
      <c r="CP81" s="517"/>
      <c r="CQ81" s="517"/>
      <c r="CR81" s="517"/>
      <c r="CS81" s="517"/>
      <c r="CT81" s="517"/>
      <c r="CU81" s="517"/>
      <c r="CV81" s="517"/>
      <c r="CW81" s="517"/>
      <c r="CX81" s="517"/>
      <c r="CY81" s="517"/>
      <c r="CZ81" s="518"/>
      <c r="DA81" s="10"/>
      <c r="DB81" s="10"/>
      <c r="DC81" s="10"/>
      <c r="DD81" s="720" t="str">
        <f>VLOOKUP(D11,調査票①!A1:HN31,220,FALSE)</f>
        <v>庁舎等内にプライベートクラウド環境を構築し，クラウド化を推進しているため。</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833"/>
      <c r="V82" s="834"/>
      <c r="W82" s="834"/>
      <c r="X82" s="834"/>
      <c r="Y82" s="834"/>
      <c r="Z82" s="834"/>
      <c r="AA82" s="834"/>
      <c r="AB82" s="834"/>
      <c r="AC82" s="834"/>
      <c r="AD82" s="834"/>
      <c r="AE82" s="834"/>
      <c r="AF82" s="834"/>
      <c r="AG82" s="834"/>
      <c r="AH82" s="834"/>
      <c r="AI82" s="835"/>
      <c r="AJ82" s="667"/>
      <c r="AK82" s="667"/>
      <c r="AL82" s="667"/>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1</v>
      </c>
      <c r="M83" s="659"/>
      <c r="N83" s="659"/>
      <c r="O83" s="659">
        <f>VLOOKUP($D$11,調査票①!$A$1:$HN$31,116,FALSE)</f>
        <v>1</v>
      </c>
      <c r="P83" s="659"/>
      <c r="Q83" s="659"/>
      <c r="R83" s="660">
        <f>VLOOKUP($D$11,調査票①!$A$1:$HN$31,117,FALSE)</f>
        <v>1</v>
      </c>
      <c r="S83" s="660"/>
      <c r="T83" s="660"/>
      <c r="U83" s="729" t="str">
        <f>VLOOKUP($D$11,調査票①!$A$1:$HN$31,118,FALSE)</f>
        <v>　</v>
      </c>
      <c r="V83" s="730"/>
      <c r="W83" s="730"/>
      <c r="X83" s="730"/>
      <c r="Y83" s="730"/>
      <c r="Z83" s="730"/>
      <c r="AA83" s="730"/>
      <c r="AB83" s="730"/>
      <c r="AC83" s="730"/>
      <c r="AD83" s="730"/>
      <c r="AE83" s="730"/>
      <c r="AF83" s="730"/>
      <c r="AG83" s="730"/>
      <c r="AH83" s="730"/>
      <c r="AI83" s="731"/>
      <c r="AJ83" s="667">
        <f>VLOOKUP($D$11,調査票①!$A$1:$HN$31,119,FALSE)</f>
        <v>0</v>
      </c>
      <c r="AK83" s="667"/>
      <c r="AL83" s="667"/>
      <c r="AM83" s="668" t="str">
        <f>VLOOKUP($D$11,調査票①!$A$1:$HN$31,120,FALSE)</f>
        <v>　</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67"/>
      <c r="AK84" s="667"/>
      <c r="AL84" s="667"/>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88</v>
      </c>
      <c r="M85" s="659"/>
      <c r="N85" s="659"/>
      <c r="O85" s="659">
        <f>VLOOKUP($D$11,調査票①!$A$1:$HN$31,122,FALSE)</f>
        <v>0</v>
      </c>
      <c r="P85" s="659"/>
      <c r="Q85" s="659"/>
      <c r="R85" s="660">
        <f>VLOOKUP($D$11,調査票①!$A$1:$HN$31,123,FALSE)</f>
        <v>0</v>
      </c>
      <c r="S85" s="660"/>
      <c r="T85" s="660"/>
      <c r="U85" s="760" t="str">
        <f>VLOOKUP($D$11,調査票①!$A$1:$HN$31,124,FALSE)</f>
        <v>　一定の権限が包括的に付与されるため，効率的かつ迅速な一体管理が可能となることから，公営住宅法第４７条に定めのある管理代行制度を採用しており，市民サービス及び事務の効率化の観点から一体的に管理を行うことが望ましいものについては，京都市住宅供給公社に業務委託を行っている。</v>
      </c>
      <c r="V85" s="761"/>
      <c r="W85" s="761"/>
      <c r="X85" s="761"/>
      <c r="Y85" s="761"/>
      <c r="Z85" s="761"/>
      <c r="AA85" s="761"/>
      <c r="AB85" s="761"/>
      <c r="AC85" s="761"/>
      <c r="AD85" s="761"/>
      <c r="AE85" s="761"/>
      <c r="AF85" s="761"/>
      <c r="AG85" s="761"/>
      <c r="AH85" s="761"/>
      <c r="AI85" s="762"/>
      <c r="AJ85" s="667">
        <f>VLOOKUP($D$11,調査票①!$A$1:$HN$31,125,FALSE)</f>
        <v>0</v>
      </c>
      <c r="AK85" s="667"/>
      <c r="AL85" s="667"/>
      <c r="AM85" s="668" t="str">
        <f>VLOOKUP($D$11,調査票①!$A$1:$HN$31,126,FALSE)</f>
        <v>　</v>
      </c>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70"/>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9.95" customHeight="1" x14ac:dyDescent="0.2">
      <c r="C86" s="20"/>
      <c r="D86" s="601"/>
      <c r="E86" s="601"/>
      <c r="F86" s="601"/>
      <c r="G86" s="601"/>
      <c r="H86" s="601"/>
      <c r="I86" s="601"/>
      <c r="J86" s="601"/>
      <c r="K86" s="601"/>
      <c r="L86" s="659"/>
      <c r="M86" s="659"/>
      <c r="N86" s="659"/>
      <c r="O86" s="659"/>
      <c r="P86" s="659"/>
      <c r="Q86" s="659"/>
      <c r="R86" s="660"/>
      <c r="S86" s="660"/>
      <c r="T86" s="660"/>
      <c r="U86" s="763"/>
      <c r="V86" s="764"/>
      <c r="W86" s="764"/>
      <c r="X86" s="764"/>
      <c r="Y86" s="764"/>
      <c r="Z86" s="764"/>
      <c r="AA86" s="764"/>
      <c r="AB86" s="764"/>
      <c r="AC86" s="764"/>
      <c r="AD86" s="764"/>
      <c r="AE86" s="764"/>
      <c r="AF86" s="764"/>
      <c r="AG86" s="764"/>
      <c r="AH86" s="764"/>
      <c r="AI86" s="765"/>
      <c r="AJ86" s="667"/>
      <c r="AK86" s="667"/>
      <c r="AL86" s="667"/>
      <c r="AM86" s="671"/>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3"/>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10</v>
      </c>
      <c r="M87" s="659"/>
      <c r="N87" s="659"/>
      <c r="O87" s="659">
        <f>VLOOKUP($D$11,調査票①!$A$1:$HN$31,128,FALSE)</f>
        <v>10</v>
      </c>
      <c r="P87" s="659"/>
      <c r="Q87" s="659"/>
      <c r="R87" s="660">
        <f>VLOOKUP($D$11,調査票①!$A$1:$HN$31,129,FALSE)</f>
        <v>1</v>
      </c>
      <c r="S87" s="660"/>
      <c r="T87" s="660"/>
      <c r="U87" s="668" t="str">
        <f>VLOOKUP($D$11,調査票①!$A$1:$HN$31,130,FALSE)</f>
        <v>　</v>
      </c>
      <c r="V87" s="735"/>
      <c r="W87" s="735"/>
      <c r="X87" s="735"/>
      <c r="Y87" s="735"/>
      <c r="Z87" s="735"/>
      <c r="AA87" s="735"/>
      <c r="AB87" s="735"/>
      <c r="AC87" s="735"/>
      <c r="AD87" s="735"/>
      <c r="AE87" s="735"/>
      <c r="AF87" s="735"/>
      <c r="AG87" s="735"/>
      <c r="AH87" s="735"/>
      <c r="AI87" s="736"/>
      <c r="AJ87" s="667">
        <f>VLOOKUP($D$11,調査票①!$A$1:$HN$31,131,FALSE)</f>
        <v>0</v>
      </c>
      <c r="AK87" s="667"/>
      <c r="AL87" s="667"/>
      <c r="AM87" s="668" t="str">
        <f>VLOOKUP($D$11,調査票①!$A$1:$HN$31,132,FALSE)</f>
        <v>　</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2</v>
      </c>
      <c r="M89" s="659"/>
      <c r="N89" s="659"/>
      <c r="O89" s="659">
        <f>VLOOKUP($D$11,調査票①!$A$1:$HN$31,134,FALSE)</f>
        <v>1</v>
      </c>
      <c r="P89" s="659"/>
      <c r="Q89" s="659"/>
      <c r="R89" s="660">
        <f>VLOOKUP($D$11,調査票①!$A$1:$HN$31,135,FALSE)</f>
        <v>0.5</v>
      </c>
      <c r="S89" s="660"/>
      <c r="T89" s="660"/>
      <c r="U89" s="729" t="str">
        <f>VLOOKUP($D$11,調査票①!$A$1:$HN$31,136,FALSE)</f>
        <v>行政責任や職員配置等の必要があるため</v>
      </c>
      <c r="V89" s="730"/>
      <c r="W89" s="730"/>
      <c r="X89" s="730"/>
      <c r="Y89" s="730"/>
      <c r="Z89" s="730"/>
      <c r="AA89" s="730"/>
      <c r="AB89" s="730"/>
      <c r="AC89" s="730"/>
      <c r="AD89" s="730"/>
      <c r="AE89" s="730"/>
      <c r="AF89" s="730"/>
      <c r="AG89" s="730"/>
      <c r="AH89" s="730"/>
      <c r="AI89" s="731"/>
      <c r="AJ89" s="601">
        <f>VLOOKUP($D$11,調査票①!$A$1:$HN$31,137,FALSE)</f>
        <v>1</v>
      </c>
      <c r="AK89" s="601"/>
      <c r="AL89" s="601"/>
      <c r="AM89" s="668" t="str">
        <f>VLOOKUP($D$11,調査票①!$A$1:$HN$31,138,FALSE)</f>
        <v>重要な社会インフラであるため，行政が責任を持って維持管理すべき施設である。</v>
      </c>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7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01"/>
      <c r="AK90" s="601"/>
      <c r="AL90" s="601"/>
      <c r="AM90" s="671"/>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19</v>
      </c>
      <c r="M91" s="659"/>
      <c r="N91" s="659"/>
      <c r="O91" s="659">
        <f>VLOOKUP($D$11,調査票①!$A$1:$HN$31,140,FALSE)</f>
        <v>0</v>
      </c>
      <c r="P91" s="659"/>
      <c r="Q91" s="659"/>
      <c r="R91" s="660">
        <f>VLOOKUP($D$11,調査票①!$A$1:$HN$31,141,FALSE)</f>
        <v>0</v>
      </c>
      <c r="S91" s="660"/>
      <c r="T91" s="660"/>
      <c r="U91" s="668" t="str">
        <f>VLOOKUP($D$11,調査票①!$A$1:$HN$31,142,FALSE)</f>
        <v>当該施設において市職員が行うべき根幹業務が存在するため</v>
      </c>
      <c r="V91" s="735"/>
      <c r="W91" s="735"/>
      <c r="X91" s="735"/>
      <c r="Y91" s="735"/>
      <c r="Z91" s="735"/>
      <c r="AA91" s="735"/>
      <c r="AB91" s="735"/>
      <c r="AC91" s="735"/>
      <c r="AD91" s="735"/>
      <c r="AE91" s="735"/>
      <c r="AF91" s="735"/>
      <c r="AG91" s="735"/>
      <c r="AH91" s="735"/>
      <c r="AI91" s="736"/>
      <c r="AJ91" s="601">
        <f>VLOOKUP($D$11,調査票①!$A$1:$HN$31,143,FALSE)</f>
        <v>19</v>
      </c>
      <c r="AK91" s="601"/>
      <c r="AL91" s="601"/>
      <c r="AM91" s="693" t="str">
        <f>VLOOKUP($D$11,調査票①!$A$1:$HN$31,144,FALSE)</f>
        <v>市職員が行うべき根幹業務が存在する場合，常駐で配置。</v>
      </c>
      <c r="AN91" s="836"/>
      <c r="AO91" s="836"/>
      <c r="AP91" s="836"/>
      <c r="AQ91" s="836"/>
      <c r="AR91" s="836"/>
      <c r="AS91" s="836"/>
      <c r="AT91" s="836"/>
      <c r="AU91" s="836"/>
      <c r="AV91" s="836"/>
      <c r="AW91" s="836"/>
      <c r="AX91" s="836"/>
      <c r="AY91" s="836"/>
      <c r="AZ91" s="836"/>
      <c r="BA91" s="836"/>
      <c r="BB91" s="836"/>
      <c r="BC91" s="836"/>
      <c r="BD91" s="836"/>
      <c r="BE91" s="836"/>
      <c r="BF91" s="836"/>
      <c r="BG91" s="836"/>
      <c r="BH91" s="836"/>
      <c r="BI91" s="836"/>
      <c r="BJ91" s="836"/>
      <c r="BK91" s="836"/>
      <c r="BL91" s="836"/>
      <c r="BM91" s="836"/>
      <c r="BN91" s="837"/>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838"/>
      <c r="AN92" s="839"/>
      <c r="AO92" s="839"/>
      <c r="AP92" s="839"/>
      <c r="AQ92" s="839"/>
      <c r="AR92" s="839"/>
      <c r="AS92" s="839"/>
      <c r="AT92" s="839"/>
      <c r="AU92" s="839"/>
      <c r="AV92" s="839"/>
      <c r="AW92" s="839"/>
      <c r="AX92" s="839"/>
      <c r="AY92" s="839"/>
      <c r="AZ92" s="839"/>
      <c r="BA92" s="839"/>
      <c r="BB92" s="839"/>
      <c r="BC92" s="839"/>
      <c r="BD92" s="839"/>
      <c r="BE92" s="839"/>
      <c r="BF92" s="839"/>
      <c r="BG92" s="839"/>
      <c r="BH92" s="839"/>
      <c r="BI92" s="839"/>
      <c r="BJ92" s="839"/>
      <c r="BK92" s="839"/>
      <c r="BL92" s="839"/>
      <c r="BM92" s="839"/>
      <c r="BN92" s="840"/>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12</v>
      </c>
      <c r="M93" s="659"/>
      <c r="N93" s="659"/>
      <c r="O93" s="659">
        <f>VLOOKUP($D$11,調査票①!$A$1:$HN$31,146,FALSE)</f>
        <v>6</v>
      </c>
      <c r="P93" s="659"/>
      <c r="Q93" s="659"/>
      <c r="R93" s="660">
        <f>VLOOKUP($D$11,調査票①!$A$1:$HN$31,147,FALSE)</f>
        <v>0.5</v>
      </c>
      <c r="S93" s="660"/>
      <c r="T93" s="660"/>
      <c r="U93" s="729" t="str">
        <f>VLOOKUP($D$11,調査票①!$A$1:$HN$31,148,FALSE)</f>
        <v>・施設の状況により（公的責任を果たす必要がある等）指定管理になじまないため。
・当該施設において市職員が行うべき根幹業務が存在するため。</v>
      </c>
      <c r="V93" s="730"/>
      <c r="W93" s="730"/>
      <c r="X93" s="730"/>
      <c r="Y93" s="730"/>
      <c r="Z93" s="730"/>
      <c r="AA93" s="730"/>
      <c r="AB93" s="730"/>
      <c r="AC93" s="730"/>
      <c r="AD93" s="730"/>
      <c r="AE93" s="730"/>
      <c r="AF93" s="730"/>
      <c r="AG93" s="730"/>
      <c r="AH93" s="730"/>
      <c r="AI93" s="731"/>
      <c r="AJ93" s="601">
        <f>VLOOKUP($D$11,調査票①!$A$1:$HN$31,149,FALSE)</f>
        <v>6</v>
      </c>
      <c r="AK93" s="601"/>
      <c r="AL93" s="601"/>
      <c r="AM93" s="693" t="str">
        <f>VLOOKUP($D$11,調査票①!$A$1:$HN$31,150,FALSE)</f>
        <v>市職員が行うべき根幹業務が存在する場合，常駐で配置。</v>
      </c>
      <c r="AN93" s="836"/>
      <c r="AO93" s="836"/>
      <c r="AP93" s="836"/>
      <c r="AQ93" s="836"/>
      <c r="AR93" s="836"/>
      <c r="AS93" s="836"/>
      <c r="AT93" s="836"/>
      <c r="AU93" s="836"/>
      <c r="AV93" s="836"/>
      <c r="AW93" s="836"/>
      <c r="AX93" s="836"/>
      <c r="AY93" s="836"/>
      <c r="AZ93" s="836"/>
      <c r="BA93" s="836"/>
      <c r="BB93" s="836"/>
      <c r="BC93" s="836"/>
      <c r="BD93" s="836"/>
      <c r="BE93" s="836"/>
      <c r="BF93" s="836"/>
      <c r="BG93" s="836"/>
      <c r="BH93" s="836"/>
      <c r="BI93" s="836"/>
      <c r="BJ93" s="836"/>
      <c r="BK93" s="836"/>
      <c r="BL93" s="836"/>
      <c r="BM93" s="836"/>
      <c r="BN93" s="837"/>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838"/>
      <c r="AN94" s="839"/>
      <c r="AO94" s="839"/>
      <c r="AP94" s="839"/>
      <c r="AQ94" s="839"/>
      <c r="AR94" s="839"/>
      <c r="AS94" s="839"/>
      <c r="AT94" s="839"/>
      <c r="AU94" s="839"/>
      <c r="AV94" s="839"/>
      <c r="AW94" s="839"/>
      <c r="AX94" s="839"/>
      <c r="AY94" s="839"/>
      <c r="AZ94" s="839"/>
      <c r="BA94" s="839"/>
      <c r="BB94" s="839"/>
      <c r="BC94" s="839"/>
      <c r="BD94" s="839"/>
      <c r="BE94" s="839"/>
      <c r="BF94" s="839"/>
      <c r="BG94" s="839"/>
      <c r="BH94" s="839"/>
      <c r="BI94" s="839"/>
      <c r="BJ94" s="839"/>
      <c r="BK94" s="839"/>
      <c r="BL94" s="839"/>
      <c r="BM94" s="839"/>
      <c r="BN94" s="840"/>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30</v>
      </c>
      <c r="M95" s="659"/>
      <c r="N95" s="659"/>
      <c r="O95" s="659">
        <f>VLOOKUP($D$11,調査票①!$A$1:$HN$31,152,FALSE)</f>
        <v>26</v>
      </c>
      <c r="P95" s="659"/>
      <c r="Q95" s="659"/>
      <c r="R95" s="660">
        <f>VLOOKUP($D$11,調査票①!$A$1:$HN$31,153,FALSE)</f>
        <v>0.8666666666666667</v>
      </c>
      <c r="S95" s="660"/>
      <c r="T95" s="660"/>
      <c r="U95" s="693" t="str">
        <f>VLOOKUP($D$11,調査票①!$A$1:$HN$31,154,FALSE)</f>
        <v>当該施設において市職員が行うべき根幹業務が存在するため</v>
      </c>
      <c r="V95" s="694"/>
      <c r="W95" s="694"/>
      <c r="X95" s="694"/>
      <c r="Y95" s="694"/>
      <c r="Z95" s="694"/>
      <c r="AA95" s="694"/>
      <c r="AB95" s="694"/>
      <c r="AC95" s="694"/>
      <c r="AD95" s="694"/>
      <c r="AE95" s="694"/>
      <c r="AF95" s="694"/>
      <c r="AG95" s="694"/>
      <c r="AH95" s="694"/>
      <c r="AI95" s="695"/>
      <c r="AJ95" s="601">
        <f>VLOOKUP($D$11,調査票①!$A$1:$HN$31,155,FALSE)</f>
        <v>4</v>
      </c>
      <c r="AK95" s="601"/>
      <c r="AL95" s="601"/>
      <c r="AM95" s="693" t="str">
        <f>VLOOKUP($D$11,調査票①!$A$1:$HN$31,156,FALSE)</f>
        <v>市職員が行うべき根幹業務が存在する場合，常駐で配置。</v>
      </c>
      <c r="AN95" s="836"/>
      <c r="AO95" s="836"/>
      <c r="AP95" s="836"/>
      <c r="AQ95" s="836"/>
      <c r="AR95" s="836"/>
      <c r="AS95" s="836"/>
      <c r="AT95" s="836"/>
      <c r="AU95" s="836"/>
      <c r="AV95" s="836"/>
      <c r="AW95" s="836"/>
      <c r="AX95" s="836"/>
      <c r="AY95" s="836"/>
      <c r="AZ95" s="836"/>
      <c r="BA95" s="836"/>
      <c r="BB95" s="836"/>
      <c r="BC95" s="836"/>
      <c r="BD95" s="836"/>
      <c r="BE95" s="836"/>
      <c r="BF95" s="836"/>
      <c r="BG95" s="836"/>
      <c r="BH95" s="836"/>
      <c r="BI95" s="836"/>
      <c r="BJ95" s="836"/>
      <c r="BK95" s="836"/>
      <c r="BL95" s="836"/>
      <c r="BM95" s="836"/>
      <c r="BN95" s="837"/>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696"/>
      <c r="V96" s="697"/>
      <c r="W96" s="697"/>
      <c r="X96" s="697"/>
      <c r="Y96" s="697"/>
      <c r="Z96" s="697"/>
      <c r="AA96" s="697"/>
      <c r="AB96" s="697"/>
      <c r="AC96" s="697"/>
      <c r="AD96" s="697"/>
      <c r="AE96" s="697"/>
      <c r="AF96" s="697"/>
      <c r="AG96" s="697"/>
      <c r="AH96" s="697"/>
      <c r="AI96" s="698"/>
      <c r="AJ96" s="601"/>
      <c r="AK96" s="601"/>
      <c r="AL96" s="601"/>
      <c r="AM96" s="838"/>
      <c r="AN96" s="839"/>
      <c r="AO96" s="839"/>
      <c r="AP96" s="839"/>
      <c r="AQ96" s="839"/>
      <c r="AR96" s="839"/>
      <c r="AS96" s="839"/>
      <c r="AT96" s="839"/>
      <c r="AU96" s="839"/>
      <c r="AV96" s="839"/>
      <c r="AW96" s="839"/>
      <c r="AX96" s="839"/>
      <c r="AY96" s="839"/>
      <c r="AZ96" s="839"/>
      <c r="BA96" s="839"/>
      <c r="BB96" s="839"/>
      <c r="BC96" s="839"/>
      <c r="BD96" s="839"/>
      <c r="BE96" s="839"/>
      <c r="BF96" s="839"/>
      <c r="BG96" s="839"/>
      <c r="BH96" s="839"/>
      <c r="BI96" s="839"/>
      <c r="BJ96" s="839"/>
      <c r="BK96" s="839"/>
      <c r="BL96" s="839"/>
      <c r="BM96" s="839"/>
      <c r="BN96" s="840"/>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9</v>
      </c>
      <c r="M97" s="659"/>
      <c r="N97" s="659"/>
      <c r="O97" s="659">
        <f>VLOOKUP($D$11,調査票①!$A$1:$HN$31,158,FALSE)</f>
        <v>9</v>
      </c>
      <c r="P97" s="659"/>
      <c r="Q97" s="659"/>
      <c r="R97" s="660">
        <f>VLOOKUP($D$11,調査票①!$A$1:$HN$31,159,FALSE)</f>
        <v>1</v>
      </c>
      <c r="S97" s="660"/>
      <c r="T97" s="660"/>
      <c r="U97" s="693" t="str">
        <f>VLOOKUP($D$11,調査票①!$A$1:$HN$31,160,FALSE)</f>
        <v>　</v>
      </c>
      <c r="V97" s="694"/>
      <c r="W97" s="694"/>
      <c r="X97" s="694"/>
      <c r="Y97" s="694"/>
      <c r="Z97" s="694"/>
      <c r="AA97" s="694"/>
      <c r="AB97" s="694"/>
      <c r="AC97" s="694"/>
      <c r="AD97" s="694"/>
      <c r="AE97" s="694"/>
      <c r="AF97" s="694"/>
      <c r="AG97" s="694"/>
      <c r="AH97" s="694"/>
      <c r="AI97" s="695"/>
      <c r="AJ97" s="667">
        <f>VLOOKUP($D$11,調査票①!$A$1:$HN$31,161,FALSE)</f>
        <v>0</v>
      </c>
      <c r="AK97" s="667"/>
      <c r="AL97" s="667"/>
      <c r="AM97" s="693" t="str">
        <f>VLOOKUP($D$11,調査票①!$A$1:$HN$31,162,FALSE)</f>
        <v>　</v>
      </c>
      <c r="AN97" s="836"/>
      <c r="AO97" s="836"/>
      <c r="AP97" s="836"/>
      <c r="AQ97" s="836"/>
      <c r="AR97" s="836"/>
      <c r="AS97" s="836"/>
      <c r="AT97" s="836"/>
      <c r="AU97" s="836"/>
      <c r="AV97" s="836"/>
      <c r="AW97" s="836"/>
      <c r="AX97" s="836"/>
      <c r="AY97" s="836"/>
      <c r="AZ97" s="836"/>
      <c r="BA97" s="836"/>
      <c r="BB97" s="836"/>
      <c r="BC97" s="836"/>
      <c r="BD97" s="836"/>
      <c r="BE97" s="836"/>
      <c r="BF97" s="836"/>
      <c r="BG97" s="836"/>
      <c r="BH97" s="836"/>
      <c r="BI97" s="836"/>
      <c r="BJ97" s="836"/>
      <c r="BK97" s="836"/>
      <c r="BL97" s="836"/>
      <c r="BM97" s="836"/>
      <c r="BN97" s="837"/>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696"/>
      <c r="V98" s="697"/>
      <c r="W98" s="697"/>
      <c r="X98" s="697"/>
      <c r="Y98" s="697"/>
      <c r="Z98" s="697"/>
      <c r="AA98" s="697"/>
      <c r="AB98" s="697"/>
      <c r="AC98" s="697"/>
      <c r="AD98" s="697"/>
      <c r="AE98" s="697"/>
      <c r="AF98" s="697"/>
      <c r="AG98" s="697"/>
      <c r="AH98" s="697"/>
      <c r="AI98" s="698"/>
      <c r="AJ98" s="667"/>
      <c r="AK98" s="667"/>
      <c r="AL98" s="667"/>
      <c r="AM98" s="838"/>
      <c r="AN98" s="839"/>
      <c r="AO98" s="839"/>
      <c r="AP98" s="839"/>
      <c r="AQ98" s="839"/>
      <c r="AR98" s="839"/>
      <c r="AS98" s="839"/>
      <c r="AT98" s="839"/>
      <c r="AU98" s="839"/>
      <c r="AV98" s="839"/>
      <c r="AW98" s="839"/>
      <c r="AX98" s="839"/>
      <c r="AY98" s="839"/>
      <c r="AZ98" s="839"/>
      <c r="BA98" s="839"/>
      <c r="BB98" s="839"/>
      <c r="BC98" s="839"/>
      <c r="BD98" s="839"/>
      <c r="BE98" s="839"/>
      <c r="BF98" s="839"/>
      <c r="BG98" s="839"/>
      <c r="BH98" s="839"/>
      <c r="BI98" s="839"/>
      <c r="BJ98" s="839"/>
      <c r="BK98" s="839"/>
      <c r="BL98" s="839"/>
      <c r="BM98" s="839"/>
      <c r="BN98" s="840"/>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9</v>
      </c>
      <c r="M99" s="659"/>
      <c r="N99" s="659"/>
      <c r="O99" s="659">
        <f>VLOOKUP($D$11,調査票①!$A$1:$HN$31,164,FALSE)</f>
        <v>5</v>
      </c>
      <c r="P99" s="659"/>
      <c r="Q99" s="659"/>
      <c r="R99" s="660">
        <f>VLOOKUP($D$11,調査票①!$A$1:$HN$31,165,FALSE)</f>
        <v>0.55555555555555558</v>
      </c>
      <c r="S99" s="660"/>
      <c r="T99" s="660"/>
      <c r="U99" s="693" t="str">
        <f>VLOOKUP($D$11,調査票①!$A$1:$HN$31,166,FALSE)</f>
        <v>当該施設において市職員が行うべき根幹業務が存在するため</v>
      </c>
      <c r="V99" s="694"/>
      <c r="W99" s="694"/>
      <c r="X99" s="694"/>
      <c r="Y99" s="694"/>
      <c r="Z99" s="694"/>
      <c r="AA99" s="694"/>
      <c r="AB99" s="694"/>
      <c r="AC99" s="694"/>
      <c r="AD99" s="694"/>
      <c r="AE99" s="694"/>
      <c r="AF99" s="694"/>
      <c r="AG99" s="694"/>
      <c r="AH99" s="694"/>
      <c r="AI99" s="695"/>
      <c r="AJ99" s="601">
        <f>VLOOKUP($D$11,調査票①!$A$1:$HN$31,167,FALSE)</f>
        <v>4</v>
      </c>
      <c r="AK99" s="601"/>
      <c r="AL99" s="601"/>
      <c r="AM99" s="693" t="str">
        <f>VLOOKUP($D$11,調査票①!$A$1:$HN$31,168,FALSE)</f>
        <v>市職員が行うべき根幹業務が存在する場合，常駐で配置。</v>
      </c>
      <c r="AN99" s="836"/>
      <c r="AO99" s="836"/>
      <c r="AP99" s="836"/>
      <c r="AQ99" s="836"/>
      <c r="AR99" s="836"/>
      <c r="AS99" s="836"/>
      <c r="AT99" s="836"/>
      <c r="AU99" s="836"/>
      <c r="AV99" s="836"/>
      <c r="AW99" s="836"/>
      <c r="AX99" s="836"/>
      <c r="AY99" s="836"/>
      <c r="AZ99" s="836"/>
      <c r="BA99" s="836"/>
      <c r="BB99" s="836"/>
      <c r="BC99" s="836"/>
      <c r="BD99" s="836"/>
      <c r="BE99" s="836"/>
      <c r="BF99" s="836"/>
      <c r="BG99" s="836"/>
      <c r="BH99" s="836"/>
      <c r="BI99" s="836"/>
      <c r="BJ99" s="836"/>
      <c r="BK99" s="836"/>
      <c r="BL99" s="836"/>
      <c r="BM99" s="836"/>
      <c r="BN99" s="837"/>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696"/>
      <c r="V100" s="697"/>
      <c r="W100" s="697"/>
      <c r="X100" s="697"/>
      <c r="Y100" s="697"/>
      <c r="Z100" s="697"/>
      <c r="AA100" s="697"/>
      <c r="AB100" s="697"/>
      <c r="AC100" s="697"/>
      <c r="AD100" s="697"/>
      <c r="AE100" s="697"/>
      <c r="AF100" s="697"/>
      <c r="AG100" s="697"/>
      <c r="AH100" s="697"/>
      <c r="AI100" s="698"/>
      <c r="AJ100" s="601"/>
      <c r="AK100" s="601"/>
      <c r="AL100" s="601"/>
      <c r="AM100" s="838"/>
      <c r="AN100" s="839"/>
      <c r="AO100" s="839"/>
      <c r="AP100" s="839"/>
      <c r="AQ100" s="839"/>
      <c r="AR100" s="839"/>
      <c r="AS100" s="839"/>
      <c r="AT100" s="839"/>
      <c r="AU100" s="839"/>
      <c r="AV100" s="839"/>
      <c r="AW100" s="839"/>
      <c r="AX100" s="839"/>
      <c r="AY100" s="839"/>
      <c r="AZ100" s="839"/>
      <c r="BA100" s="839"/>
      <c r="BB100" s="839"/>
      <c r="BC100" s="839"/>
      <c r="BD100" s="839"/>
      <c r="BE100" s="839"/>
      <c r="BF100" s="839"/>
      <c r="BG100" s="839"/>
      <c r="BH100" s="839"/>
      <c r="BI100" s="839"/>
      <c r="BJ100" s="839"/>
      <c r="BK100" s="839"/>
      <c r="BL100" s="839"/>
      <c r="BM100" s="839"/>
      <c r="BN100" s="840"/>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659">
        <f>VLOOKUP($D$11,調査票①!$A$1:$HN$31,169,FALSE)</f>
        <v>7</v>
      </c>
      <c r="M101" s="659"/>
      <c r="N101" s="659"/>
      <c r="O101" s="659">
        <f>VLOOKUP($D$11,調査票①!$A$1:$HN$31,170,FALSE)</f>
        <v>7</v>
      </c>
      <c r="P101" s="659"/>
      <c r="Q101" s="659"/>
      <c r="R101" s="660">
        <f>VLOOKUP($D$11,調査票①!$A$1:$HN$31,171,FALSE)</f>
        <v>1</v>
      </c>
      <c r="S101" s="660"/>
      <c r="T101" s="660"/>
      <c r="U101" s="803" t="str">
        <f>VLOOKUP($D$11,調査票①!$A$1:$HN$31,172,FALSE)</f>
        <v>　</v>
      </c>
      <c r="V101" s="804"/>
      <c r="W101" s="804"/>
      <c r="X101" s="804"/>
      <c r="Y101" s="804"/>
      <c r="Z101" s="804"/>
      <c r="AA101" s="804"/>
      <c r="AB101" s="804"/>
      <c r="AC101" s="804"/>
      <c r="AD101" s="804"/>
      <c r="AE101" s="804"/>
      <c r="AF101" s="804"/>
      <c r="AG101" s="804"/>
      <c r="AH101" s="804"/>
      <c r="AI101" s="805"/>
      <c r="AJ101" s="667">
        <f>VLOOKUP($D$11,調査票①!$A$1:$HN$31,173,FALSE)</f>
        <v>0</v>
      </c>
      <c r="AK101" s="667"/>
      <c r="AL101" s="667"/>
      <c r="AM101" s="668" t="str">
        <f>VLOOKUP($D$11,調査票①!$A$1:$HN$31,174,FALSE)</f>
        <v>　</v>
      </c>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70"/>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659"/>
      <c r="M102" s="659"/>
      <c r="N102" s="659"/>
      <c r="O102" s="659"/>
      <c r="P102" s="659"/>
      <c r="Q102" s="659"/>
      <c r="R102" s="660"/>
      <c r="S102" s="660"/>
      <c r="T102" s="660"/>
      <c r="U102" s="806"/>
      <c r="V102" s="807"/>
      <c r="W102" s="807"/>
      <c r="X102" s="807"/>
      <c r="Y102" s="807"/>
      <c r="Z102" s="807"/>
      <c r="AA102" s="807"/>
      <c r="AB102" s="807"/>
      <c r="AC102" s="807"/>
      <c r="AD102" s="807"/>
      <c r="AE102" s="807"/>
      <c r="AF102" s="807"/>
      <c r="AG102" s="807"/>
      <c r="AH102" s="807"/>
      <c r="AI102" s="808"/>
      <c r="AJ102" s="667"/>
      <c r="AK102" s="667"/>
      <c r="AL102" s="667"/>
      <c r="AM102" s="671"/>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3"/>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659">
        <f>VLOOKUP($D$11,調査票①!$A$1:$HN$31,175,FALSE)</f>
        <v>24</v>
      </c>
      <c r="M103" s="659"/>
      <c r="N103" s="659"/>
      <c r="O103" s="659">
        <f>VLOOKUP($D$11,調査票①!$A$1:$HN$31,176,FALSE)</f>
        <v>24</v>
      </c>
      <c r="P103" s="659"/>
      <c r="Q103" s="659"/>
      <c r="R103" s="660">
        <f>VLOOKUP($D$11,調査票①!$A$1:$HN$31,177,FALSE)</f>
        <v>1</v>
      </c>
      <c r="S103" s="660"/>
      <c r="T103" s="660"/>
      <c r="U103" s="830" t="str">
        <f>VLOOKUP($D$11,調査票①!$A$1:$HN$31,178,FALSE)</f>
        <v>　</v>
      </c>
      <c r="V103" s="831"/>
      <c r="W103" s="831"/>
      <c r="X103" s="831"/>
      <c r="Y103" s="831"/>
      <c r="Z103" s="831"/>
      <c r="AA103" s="831"/>
      <c r="AB103" s="831"/>
      <c r="AC103" s="831"/>
      <c r="AD103" s="831"/>
      <c r="AE103" s="831"/>
      <c r="AF103" s="831"/>
      <c r="AG103" s="831"/>
      <c r="AH103" s="831"/>
      <c r="AI103" s="832"/>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659"/>
      <c r="M104" s="659"/>
      <c r="N104" s="659"/>
      <c r="O104" s="659"/>
      <c r="P104" s="659"/>
      <c r="Q104" s="659"/>
      <c r="R104" s="660"/>
      <c r="S104" s="660"/>
      <c r="T104" s="660"/>
      <c r="U104" s="833"/>
      <c r="V104" s="834"/>
      <c r="W104" s="834"/>
      <c r="X104" s="834"/>
      <c r="Y104" s="834"/>
      <c r="Z104" s="834"/>
      <c r="AA104" s="834"/>
      <c r="AB104" s="834"/>
      <c r="AC104" s="834"/>
      <c r="AD104" s="834"/>
      <c r="AE104" s="834"/>
      <c r="AF104" s="834"/>
      <c r="AG104" s="834"/>
      <c r="AH104" s="834"/>
      <c r="AI104" s="835"/>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26</v>
      </c>
      <c r="M105" s="659"/>
      <c r="N105" s="659"/>
      <c r="O105" s="659">
        <f>VLOOKUP($D$11,調査票①!$A$1:$HN$31,182,FALSE)</f>
        <v>26</v>
      </c>
      <c r="P105" s="659"/>
      <c r="Q105" s="659"/>
      <c r="R105" s="660">
        <f>VLOOKUP($D$11,調査票①!$A$1:$HN$31,183,FALSE)</f>
        <v>1</v>
      </c>
      <c r="S105" s="660"/>
      <c r="T105" s="660"/>
      <c r="U105" s="830" t="str">
        <f>VLOOKUP($D$11,調査票①!$A$1:$HN$31,184,FALSE)</f>
        <v>　</v>
      </c>
      <c r="V105" s="831"/>
      <c r="W105" s="831"/>
      <c r="X105" s="831"/>
      <c r="Y105" s="831"/>
      <c r="Z105" s="831"/>
      <c r="AA105" s="831"/>
      <c r="AB105" s="831"/>
      <c r="AC105" s="831"/>
      <c r="AD105" s="831"/>
      <c r="AE105" s="831"/>
      <c r="AF105" s="831"/>
      <c r="AG105" s="831"/>
      <c r="AH105" s="831"/>
      <c r="AI105" s="832"/>
      <c r="AJ105" s="667">
        <f>VLOOKUP($D$11,調査票①!$A$1:$HN$31,185,FALSE)</f>
        <v>0</v>
      </c>
      <c r="AK105" s="667"/>
      <c r="AL105" s="667"/>
      <c r="AM105" s="729" t="str">
        <f>VLOOKUP($D$11,調査票①!$A$1:$HN$31,186,FALSE)</f>
        <v>　</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833"/>
      <c r="V106" s="834"/>
      <c r="W106" s="834"/>
      <c r="X106" s="834"/>
      <c r="Y106" s="834"/>
      <c r="Z106" s="834"/>
      <c r="AA106" s="834"/>
      <c r="AB106" s="834"/>
      <c r="AC106" s="834"/>
      <c r="AD106" s="834"/>
      <c r="AE106" s="834"/>
      <c r="AF106" s="834"/>
      <c r="AG106" s="834"/>
      <c r="AH106" s="834"/>
      <c r="AI106" s="835"/>
      <c r="AJ106" s="667"/>
      <c r="AK106" s="667"/>
      <c r="AL106" s="667"/>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99</v>
      </c>
      <c r="M107" s="659"/>
      <c r="N107" s="659"/>
      <c r="O107" s="659">
        <f>VLOOKUP($D$11,調査票①!$A$1:$HN$31,188,FALSE)</f>
        <v>99</v>
      </c>
      <c r="P107" s="659"/>
      <c r="Q107" s="659"/>
      <c r="R107" s="660">
        <f>VLOOKUP($D$11,調査票①!$A$1:$HN$31,189,FALSE)</f>
        <v>1</v>
      </c>
      <c r="S107" s="660"/>
      <c r="T107" s="660"/>
      <c r="U107" s="668" t="str">
        <f>VLOOKUP($D$11,調査票①!$A$1:$HN$31,190,FALSE)</f>
        <v>　</v>
      </c>
      <c r="V107" s="735"/>
      <c r="W107" s="735"/>
      <c r="X107" s="735"/>
      <c r="Y107" s="735"/>
      <c r="Z107" s="735"/>
      <c r="AA107" s="735"/>
      <c r="AB107" s="735"/>
      <c r="AC107" s="735"/>
      <c r="AD107" s="735"/>
      <c r="AE107" s="735"/>
      <c r="AF107" s="735"/>
      <c r="AG107" s="735"/>
      <c r="AH107" s="735"/>
      <c r="AI107" s="736"/>
      <c r="AJ107" s="667">
        <f>VLOOKUP($D$11,調査票①!$A$1:$HN$31,191,FALSE)</f>
        <v>0</v>
      </c>
      <c r="AK107" s="667"/>
      <c r="AL107" s="667"/>
      <c r="AM107" s="729" t="str">
        <f>VLOOKUP($D$11,調査票①!$A$1:$HN$31,192,FALSE)</f>
        <v>　</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67"/>
      <c r="AK108" s="667"/>
      <c r="AL108" s="667"/>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3185" priority="354" operator="equal">
      <formula>0</formula>
    </cfRule>
  </conditionalFormatting>
  <conditionalFormatting sqref="DL105">
    <cfRule type="cellIs" dxfId="3184" priority="353" operator="equal">
      <formula>0</formula>
    </cfRule>
  </conditionalFormatting>
  <conditionalFormatting sqref="DA91:DA92">
    <cfRule type="cellIs" dxfId="3183" priority="352" operator="equal">
      <formula>0</formula>
    </cfRule>
  </conditionalFormatting>
  <conditionalFormatting sqref="CQ66:EL66 EJ62:EJ65 DA71:DD71 CQ67:DD67 CQ68:DC68 EJ68:EL68 DA70:DC70 DA72:DC72 EJ72:EP72 EJ70:EL70">
    <cfRule type="cellIs" dxfId="3182" priority="351" operator="equal">
      <formula>0</formula>
    </cfRule>
  </conditionalFormatting>
  <conditionalFormatting sqref="CM19 CW20:CY20 CW19:CZ19 DJ19 DT20:DV20 DT19:DW19 EG19">
    <cfRule type="cellIs" dxfId="3181" priority="350" operator="equal">
      <formula>0</formula>
    </cfRule>
  </conditionalFormatting>
  <conditionalFormatting sqref="D55">
    <cfRule type="cellIs" dxfId="3180" priority="349" operator="equal">
      <formula>0</formula>
    </cfRule>
  </conditionalFormatting>
  <conditionalFormatting sqref="EA44:EC44">
    <cfRule type="cellIs" dxfId="3179" priority="324" operator="equal">
      <formula>0</formula>
    </cfRule>
  </conditionalFormatting>
  <conditionalFormatting sqref="DD62 DD64">
    <cfRule type="cellIs" dxfId="3178" priority="348" operator="equal">
      <formula>0</formula>
    </cfRule>
  </conditionalFormatting>
  <conditionalFormatting sqref="DI44">
    <cfRule type="cellIs" dxfId="3177" priority="312" operator="equal">
      <formula>0</formula>
    </cfRule>
  </conditionalFormatting>
  <conditionalFormatting sqref="DZ52:EG52 DA52:DR52">
    <cfRule type="cellIs" dxfId="3176" priority="347" operator="equal">
      <formula>0</formula>
    </cfRule>
  </conditionalFormatting>
  <conditionalFormatting sqref="DZ51:EG51 CZ51:DR51">
    <cfRule type="cellIs" dxfId="3175" priority="346" operator="equal">
      <formula>0</formula>
    </cfRule>
  </conditionalFormatting>
  <conditionalFormatting sqref="DG56:DI56">
    <cfRule type="cellIs" dxfId="3174" priority="279" operator="equal">
      <formula>0</formula>
    </cfRule>
  </conditionalFormatting>
  <conditionalFormatting sqref="CM44:CN44">
    <cfRule type="cellIs" dxfId="3173" priority="318" operator="equal">
      <formula>0</formula>
    </cfRule>
  </conditionalFormatting>
  <conditionalFormatting sqref="R21 R23 R25 R27 R29 R31 R33 R35 R37 R39 R41 R43 R45 R47 R49 R51 R53">
    <cfRule type="cellIs" dxfId="3172" priority="344" operator="equal">
      <formula>0</formula>
    </cfRule>
  </conditionalFormatting>
  <conditionalFormatting sqref="DL62 DL64">
    <cfRule type="cellIs" dxfId="3171" priority="343" operator="equal">
      <formula>0</formula>
    </cfRule>
  </conditionalFormatting>
  <conditionalFormatting sqref="CM69">
    <cfRule type="cellIs" dxfId="3170" priority="345" operator="equal">
      <formula>0</formula>
    </cfRule>
  </conditionalFormatting>
  <conditionalFormatting sqref="CO52">
    <cfRule type="cellIs" dxfId="3169" priority="263" operator="equal">
      <formula>0</formula>
    </cfRule>
  </conditionalFormatting>
  <conditionalFormatting sqref="DN51:DP52">
    <cfRule type="cellIs" dxfId="3168" priority="294" operator="equal">
      <formula>0</formula>
    </cfRule>
  </conditionalFormatting>
  <conditionalFormatting sqref="DK51:DM52">
    <cfRule type="cellIs" dxfId="3167" priority="295" operator="equal">
      <formula>0</formula>
    </cfRule>
  </conditionalFormatting>
  <conditionalFormatting sqref="EN44:EP55">
    <cfRule type="cellIs" dxfId="3166" priority="342" operator="equal">
      <formula>0</formula>
    </cfRule>
  </conditionalFormatting>
  <conditionalFormatting sqref="EN56:EP56">
    <cfRule type="cellIs" dxfId="3165" priority="341" operator="equal">
      <formula>0</formula>
    </cfRule>
  </conditionalFormatting>
  <conditionalFormatting sqref="EH51:EJ52 EH55:EJ56">
    <cfRule type="cellIs" dxfId="3164" priority="340" operator="equal">
      <formula>0</formula>
    </cfRule>
  </conditionalFormatting>
  <conditionalFormatting sqref="EK51:EM56">
    <cfRule type="cellIs" dxfId="3163" priority="339" operator="equal">
      <formula>0</formula>
    </cfRule>
  </conditionalFormatting>
  <conditionalFormatting sqref="EL44:EM50">
    <cfRule type="cellIs" dxfId="3162" priority="338" operator="equal">
      <formula>0</formula>
    </cfRule>
  </conditionalFormatting>
  <conditionalFormatting sqref="DV51:DX52 DV55:DX55 DV53:DW54">
    <cfRule type="cellIs" dxfId="3161" priority="337" operator="equal">
      <formula>0</formula>
    </cfRule>
  </conditionalFormatting>
  <conditionalFormatting sqref="DV56:DX56">
    <cfRule type="cellIs" dxfId="3160" priority="336" operator="equal">
      <formula>0</formula>
    </cfRule>
  </conditionalFormatting>
  <conditionalFormatting sqref="DP51:DR56">
    <cfRule type="cellIs" dxfId="3159" priority="335" operator="equal">
      <formula>0</formula>
    </cfRule>
  </conditionalFormatting>
  <conditionalFormatting sqref="DS51:DU56">
    <cfRule type="cellIs" dxfId="3158" priority="334" operator="equal">
      <formula>0</formula>
    </cfRule>
  </conditionalFormatting>
  <conditionalFormatting sqref="EF51:EH52 EF55:EH55">
    <cfRule type="cellIs" dxfId="3157" priority="333" operator="equal">
      <formula>0</formula>
    </cfRule>
  </conditionalFormatting>
  <conditionalFormatting sqref="EF56:EH56">
    <cfRule type="cellIs" dxfId="3156" priority="332" operator="equal">
      <formula>0</formula>
    </cfRule>
  </conditionalFormatting>
  <conditionalFormatting sqref="DZ51:EB52 DZ55:EB56">
    <cfRule type="cellIs" dxfId="3155" priority="331" operator="equal">
      <formula>0</formula>
    </cfRule>
  </conditionalFormatting>
  <conditionalFormatting sqref="EC51:EE52 EC55:EE56">
    <cfRule type="cellIs" dxfId="3154" priority="330" operator="equal">
      <formula>0</formula>
    </cfRule>
  </conditionalFormatting>
  <conditionalFormatting sqref="EI44:EK44">
    <cfRule type="cellIs" dxfId="3153" priority="329" operator="equal">
      <formula>0</formula>
    </cfRule>
  </conditionalFormatting>
  <conditionalFormatting sqref="EH44">
    <cfRule type="cellIs" dxfId="3152" priority="328" operator="equal">
      <formula>0</formula>
    </cfRule>
  </conditionalFormatting>
  <conditionalFormatting sqref="EE44:EG44">
    <cfRule type="cellIs" dxfId="3151" priority="327" operator="equal">
      <formula>0</formula>
    </cfRule>
  </conditionalFormatting>
  <conditionalFormatting sqref="ED44">
    <cfRule type="cellIs" dxfId="3150" priority="326" operator="equal">
      <formula>0</formula>
    </cfRule>
  </conditionalFormatting>
  <conditionalFormatting sqref="DW44:DX44">
    <cfRule type="cellIs" dxfId="3149" priority="325" operator="equal">
      <formula>0</formula>
    </cfRule>
  </conditionalFormatting>
  <conditionalFormatting sqref="DJ44:DL44">
    <cfRule type="cellIs" dxfId="3148" priority="313" operator="equal">
      <formula>0</formula>
    </cfRule>
  </conditionalFormatting>
  <conditionalFormatting sqref="DY44:DZ44">
    <cfRule type="cellIs" dxfId="3147" priority="323" operator="equal">
      <formula>0</formula>
    </cfRule>
  </conditionalFormatting>
  <conditionalFormatting sqref="CY44:DA44">
    <cfRule type="cellIs" dxfId="3146" priority="322" operator="equal">
      <formula>0</formula>
    </cfRule>
  </conditionalFormatting>
  <conditionalFormatting sqref="CX44">
    <cfRule type="cellIs" dxfId="3145" priority="321" operator="equal">
      <formula>0</formula>
    </cfRule>
  </conditionalFormatting>
  <conditionalFormatting sqref="CU44:CW44">
    <cfRule type="cellIs" dxfId="3144" priority="320" operator="equal">
      <formula>0</formula>
    </cfRule>
  </conditionalFormatting>
  <conditionalFormatting sqref="CT44">
    <cfRule type="cellIs" dxfId="3143" priority="319" operator="equal">
      <formula>0</formula>
    </cfRule>
  </conditionalFormatting>
  <conditionalFormatting sqref="CQ44:CS44">
    <cfRule type="cellIs" dxfId="3142" priority="317" operator="equal">
      <formula>0</formula>
    </cfRule>
  </conditionalFormatting>
  <conditionalFormatting sqref="CO44:CP44">
    <cfRule type="cellIs" dxfId="3141" priority="316" operator="equal">
      <formula>0</formula>
    </cfRule>
  </conditionalFormatting>
  <conditionalFormatting sqref="DN44:DP44">
    <cfRule type="cellIs" dxfId="3140" priority="315" operator="equal">
      <formula>0</formula>
    </cfRule>
  </conditionalFormatting>
  <conditionalFormatting sqref="DM44">
    <cfRule type="cellIs" dxfId="3139" priority="314" operator="equal">
      <formula>0</formula>
    </cfRule>
  </conditionalFormatting>
  <conditionalFormatting sqref="DS51:DU52">
    <cfRule type="cellIs" dxfId="3138" priority="301" operator="equal">
      <formula>0</formula>
    </cfRule>
  </conditionalFormatting>
  <conditionalFormatting sqref="DB44:DC44">
    <cfRule type="cellIs" dxfId="3137" priority="311" operator="equal">
      <formula>0</formula>
    </cfRule>
  </conditionalFormatting>
  <conditionalFormatting sqref="DF44:DH44">
    <cfRule type="cellIs" dxfId="3136" priority="310" operator="equal">
      <formula>0</formula>
    </cfRule>
  </conditionalFormatting>
  <conditionalFormatting sqref="DD44:DE44">
    <cfRule type="cellIs" dxfId="3135" priority="309" operator="equal">
      <formula>0</formula>
    </cfRule>
  </conditionalFormatting>
  <conditionalFormatting sqref="EC44:EE44">
    <cfRule type="cellIs" dxfId="3134" priority="308" operator="equal">
      <formula>0</formula>
    </cfRule>
  </conditionalFormatting>
  <conditionalFormatting sqref="EB44">
    <cfRule type="cellIs" dxfId="3133" priority="307" operator="equal">
      <formula>0</formula>
    </cfRule>
  </conditionalFormatting>
  <conditionalFormatting sqref="DY44:EA44">
    <cfRule type="cellIs" dxfId="3132" priority="306" operator="equal">
      <formula>0</formula>
    </cfRule>
  </conditionalFormatting>
  <conditionalFormatting sqref="DX44">
    <cfRule type="cellIs" dxfId="3131" priority="305" operator="equal">
      <formula>0</formula>
    </cfRule>
  </conditionalFormatting>
  <conditionalFormatting sqref="DQ44:DR44">
    <cfRule type="cellIs" dxfId="3130" priority="304" operator="equal">
      <formula>0</formula>
    </cfRule>
  </conditionalFormatting>
  <conditionalFormatting sqref="DU44:DW44">
    <cfRule type="cellIs" dxfId="3129" priority="303" operator="equal">
      <formula>0</formula>
    </cfRule>
  </conditionalFormatting>
  <conditionalFormatting sqref="DS44:DT44">
    <cfRule type="cellIs" dxfId="3128" priority="302" operator="equal">
      <formula>0</formula>
    </cfRule>
  </conditionalFormatting>
  <conditionalFormatting sqref="DV51:DV52">
    <cfRule type="cellIs" dxfId="3127" priority="300" operator="equal">
      <formula>0</formula>
    </cfRule>
  </conditionalFormatting>
  <conditionalFormatting sqref="DG51:DI52">
    <cfRule type="cellIs" dxfId="3126" priority="299" operator="equal">
      <formula>0</formula>
    </cfRule>
  </conditionalFormatting>
  <conditionalFormatting sqref="DA51:DC52 CZ51">
    <cfRule type="cellIs" dxfId="3125" priority="298" operator="equal">
      <formula>0</formula>
    </cfRule>
  </conditionalFormatting>
  <conditionalFormatting sqref="DD51:DF52">
    <cfRule type="cellIs" dxfId="3124" priority="297" operator="equal">
      <formula>0</formula>
    </cfRule>
  </conditionalFormatting>
  <conditionalFormatting sqref="DQ51:DS52">
    <cfRule type="cellIs" dxfId="3123" priority="296" operator="equal">
      <formula>0</formula>
    </cfRule>
  </conditionalFormatting>
  <conditionalFormatting sqref="CB52:CC52">
    <cfRule type="cellIs" dxfId="3122" priority="293" operator="equal">
      <formula>0</formula>
    </cfRule>
  </conditionalFormatting>
  <conditionalFormatting sqref="CB51:CC51">
    <cfRule type="cellIs" dxfId="3121" priority="292" operator="equal">
      <formula>0</formula>
    </cfRule>
  </conditionalFormatting>
  <conditionalFormatting sqref="CP51">
    <cfRule type="cellIs" dxfId="3120" priority="291" operator="equal">
      <formula>0</formula>
    </cfRule>
  </conditionalFormatting>
  <conditionalFormatting sqref="CP51">
    <cfRule type="cellIs" dxfId="3119" priority="290" operator="equal">
      <formula>0</formula>
    </cfRule>
  </conditionalFormatting>
  <conditionalFormatting sqref="CB51:CC52">
    <cfRule type="cellIs" dxfId="3118" priority="289" operator="equal">
      <formula>0</formula>
    </cfRule>
  </conditionalFormatting>
  <conditionalFormatting sqref="CD51">
    <cfRule type="cellIs" dxfId="3117" priority="288" operator="equal">
      <formula>0</formula>
    </cfRule>
  </conditionalFormatting>
  <conditionalFormatting sqref="CD51">
    <cfRule type="cellIs" dxfId="3116" priority="287" operator="equal">
      <formula>0</formula>
    </cfRule>
  </conditionalFormatting>
  <conditionalFormatting sqref="CW41">
    <cfRule type="cellIs" dxfId="3115" priority="59" operator="equal">
      <formula>0</formula>
    </cfRule>
  </conditionalFormatting>
  <conditionalFormatting sqref="CX41">
    <cfRule type="cellIs" dxfId="3114" priority="58" operator="equal">
      <formula>0</formula>
    </cfRule>
  </conditionalFormatting>
  <conditionalFormatting sqref="DX53">
    <cfRule type="cellIs" dxfId="3113" priority="286" operator="equal">
      <formula>0</formula>
    </cfRule>
  </conditionalFormatting>
  <conditionalFormatting sqref="DX53">
    <cfRule type="cellIs" dxfId="3112" priority="285" operator="equal">
      <formula>0</formula>
    </cfRule>
  </conditionalFormatting>
  <conditionalFormatting sqref="EH39">
    <cfRule type="cellIs" dxfId="3111" priority="16" operator="equal">
      <formula>0</formula>
    </cfRule>
  </conditionalFormatting>
  <conditionalFormatting sqref="DO56:DQ56">
    <cfRule type="cellIs" dxfId="3110" priority="284" operator="equal">
      <formula>0</formula>
    </cfRule>
  </conditionalFormatting>
  <conditionalFormatting sqref="DC56:DE56">
    <cfRule type="cellIs" dxfId="3109" priority="283" operator="equal">
      <formula>0</formula>
    </cfRule>
  </conditionalFormatting>
  <conditionalFormatting sqref="CX56:CY56">
    <cfRule type="cellIs" dxfId="3108" priority="282" operator="equal">
      <formula>0</formula>
    </cfRule>
  </conditionalFormatting>
  <conditionalFormatting sqref="CZ56:DB56">
    <cfRule type="cellIs" dxfId="3107" priority="281" operator="equal">
      <formula>0</formula>
    </cfRule>
  </conditionalFormatting>
  <conditionalFormatting sqref="DM56:DO56">
    <cfRule type="cellIs" dxfId="3106" priority="280" operator="equal">
      <formula>0</formula>
    </cfRule>
  </conditionalFormatting>
  <conditionalFormatting sqref="CF44:CH44 CF45:CG46">
    <cfRule type="cellIs" dxfId="3105" priority="227" operator="equal">
      <formula>0</formula>
    </cfRule>
  </conditionalFormatting>
  <conditionalFormatting sqref="DJ56:DL56">
    <cfRule type="cellIs" dxfId="3104" priority="278" operator="equal">
      <formula>0</formula>
    </cfRule>
  </conditionalFormatting>
  <conditionalFormatting sqref="CG56:CI56">
    <cfRule type="cellIs" dxfId="3103" priority="277" operator="equal">
      <formula>0</formula>
    </cfRule>
  </conditionalFormatting>
  <conditionalFormatting sqref="CB56:CC56">
    <cfRule type="cellIs" dxfId="3102" priority="276" operator="equal">
      <formula>0</formula>
    </cfRule>
  </conditionalFormatting>
  <conditionalFormatting sqref="CD56:CF56">
    <cfRule type="cellIs" dxfId="3101" priority="275" operator="equal">
      <formula>0</formula>
    </cfRule>
  </conditionalFormatting>
  <conditionalFormatting sqref="CQ56:CR56">
    <cfRule type="cellIs" dxfId="3100" priority="274" operator="equal">
      <formula>0</formula>
    </cfRule>
  </conditionalFormatting>
  <conditionalFormatting sqref="CK56:CM56">
    <cfRule type="cellIs" dxfId="3099" priority="273" operator="equal">
      <formula>0</formula>
    </cfRule>
  </conditionalFormatting>
  <conditionalFormatting sqref="CN56:CP56">
    <cfRule type="cellIs" dxfId="3098" priority="272" operator="equal">
      <formula>0</formula>
    </cfRule>
  </conditionalFormatting>
  <conditionalFormatting sqref="CX56:CZ56">
    <cfRule type="cellIs" dxfId="3097" priority="271" operator="equal">
      <formula>0</formula>
    </cfRule>
  </conditionalFormatting>
  <conditionalFormatting sqref="CS56:CT56">
    <cfRule type="cellIs" dxfId="3096" priority="270" operator="equal">
      <formula>0</formula>
    </cfRule>
  </conditionalFormatting>
  <conditionalFormatting sqref="CU56:CW56">
    <cfRule type="cellIs" dxfId="3095" priority="269" operator="equal">
      <formula>0</formula>
    </cfRule>
  </conditionalFormatting>
  <conditionalFormatting sqref="DH56:DI56">
    <cfRule type="cellIs" dxfId="3094" priority="268" operator="equal">
      <formula>0</formula>
    </cfRule>
  </conditionalFormatting>
  <conditionalFormatting sqref="DB56:DD56">
    <cfRule type="cellIs" dxfId="3093" priority="267" operator="equal">
      <formula>0</formula>
    </cfRule>
  </conditionalFormatting>
  <conditionalFormatting sqref="DE56:DG56">
    <cfRule type="cellIs" dxfId="3092" priority="266" operator="equal">
      <formula>0</formula>
    </cfRule>
  </conditionalFormatting>
  <conditionalFormatting sqref="CO51">
    <cfRule type="cellIs" dxfId="3091" priority="265" operator="equal">
      <formula>0</formula>
    </cfRule>
  </conditionalFormatting>
  <conditionalFormatting sqref="CO51">
    <cfRule type="cellIs" dxfId="3090" priority="264" operator="equal">
      <formula>0</formula>
    </cfRule>
  </conditionalFormatting>
  <conditionalFormatting sqref="CB37">
    <cfRule type="cellIs" dxfId="3089" priority="211" operator="equal">
      <formula>0</formula>
    </cfRule>
  </conditionalFormatting>
  <conditionalFormatting sqref="CO52">
    <cfRule type="cellIs" dxfId="3088" priority="262" operator="equal">
      <formula>0</formula>
    </cfRule>
  </conditionalFormatting>
  <conditionalFormatting sqref="DH40">
    <cfRule type="cellIs" dxfId="3087" priority="34" operator="equal">
      <formula>0</formula>
    </cfRule>
  </conditionalFormatting>
  <conditionalFormatting sqref="CY34:CY35">
    <cfRule type="cellIs" dxfId="3086" priority="81" operator="equal">
      <formula>0</formula>
    </cfRule>
  </conditionalFormatting>
  <conditionalFormatting sqref="CY36:DA36">
    <cfRule type="cellIs" dxfId="3085" priority="80" operator="equal">
      <formula>0</formula>
    </cfRule>
  </conditionalFormatting>
  <conditionalFormatting sqref="CX36">
    <cfRule type="cellIs" dxfId="3084" priority="79" operator="equal">
      <formula>0</formula>
    </cfRule>
  </conditionalFormatting>
  <conditionalFormatting sqref="DP40:DQ41">
    <cfRule type="cellIs" dxfId="3083" priority="33" operator="equal">
      <formula>0</formula>
    </cfRule>
  </conditionalFormatting>
  <conditionalFormatting sqref="DC40:DE41">
    <cfRule type="cellIs" dxfId="3082" priority="36" operator="equal">
      <formula>0</formula>
    </cfRule>
  </conditionalFormatting>
  <conditionalFormatting sqref="CX34:CX35">
    <cfRule type="cellIs" dxfId="3081" priority="83" operator="equal">
      <formula>0</formula>
    </cfRule>
  </conditionalFormatting>
  <conditionalFormatting sqref="CX34:CX35">
    <cfRule type="cellIs" dxfId="3080" priority="82" operator="equal">
      <formula>0</formula>
    </cfRule>
  </conditionalFormatting>
  <conditionalFormatting sqref="CW37">
    <cfRule type="cellIs" dxfId="3079" priority="76" operator="equal">
      <formula>0</formula>
    </cfRule>
  </conditionalFormatting>
  <conditionalFormatting sqref="CW37">
    <cfRule type="cellIs" dxfId="3078" priority="75" operator="equal">
      <formula>0</formula>
    </cfRule>
  </conditionalFormatting>
  <conditionalFormatting sqref="DF40:DG41">
    <cfRule type="cellIs" dxfId="3077" priority="38" operator="equal">
      <formula>0</formula>
    </cfRule>
  </conditionalFormatting>
  <conditionalFormatting sqref="CF47:CG47">
    <cfRule type="cellIs" dxfId="3076" priority="261" operator="equal">
      <formula>0</formula>
    </cfRule>
  </conditionalFormatting>
  <conditionalFormatting sqref="CB47">
    <cfRule type="cellIs" dxfId="3075" priority="260" operator="equal">
      <formula>0</formula>
    </cfRule>
  </conditionalFormatting>
  <conditionalFormatting sqref="CC47:CE47">
    <cfRule type="cellIs" dxfId="3074" priority="259" operator="equal">
      <formula>0</formula>
    </cfRule>
  </conditionalFormatting>
  <conditionalFormatting sqref="CJ48:CL48 CB48">
    <cfRule type="cellIs" dxfId="3073" priority="258" operator="equal">
      <formula>0</formula>
    </cfRule>
  </conditionalFormatting>
  <conditionalFormatting sqref="CF48:CH48 CF49:CG50">
    <cfRule type="cellIs" dxfId="3072" priority="257" operator="equal">
      <formula>0</formula>
    </cfRule>
  </conditionalFormatting>
  <conditionalFormatting sqref="CB48:CB50">
    <cfRule type="cellIs" dxfId="3071" priority="256" operator="equal">
      <formula>0</formula>
    </cfRule>
  </conditionalFormatting>
  <conditionalFormatting sqref="CC48:CE50">
    <cfRule type="cellIs" dxfId="3070" priority="255" operator="equal">
      <formula>0</formula>
    </cfRule>
  </conditionalFormatting>
  <conditionalFormatting sqref="CJ48:CL48">
    <cfRule type="cellIs" dxfId="3069" priority="254" operator="equal">
      <formula>0</formula>
    </cfRule>
  </conditionalFormatting>
  <conditionalFormatting sqref="CC48:CE48">
    <cfRule type="cellIs" dxfId="3068" priority="253" operator="equal">
      <formula>0</formula>
    </cfRule>
  </conditionalFormatting>
  <conditionalFormatting sqref="CF48">
    <cfRule type="cellIs" dxfId="3067" priority="252" operator="equal">
      <formula>0</formula>
    </cfRule>
  </conditionalFormatting>
  <conditionalFormatting sqref="CB48:CC48">
    <cfRule type="cellIs" dxfId="3066" priority="251" operator="equal">
      <formula>0</formula>
    </cfRule>
  </conditionalFormatting>
  <conditionalFormatting sqref="CH49">
    <cfRule type="cellIs" dxfId="3065" priority="250" operator="equal">
      <formula>0</formula>
    </cfRule>
  </conditionalFormatting>
  <conditionalFormatting sqref="CH49">
    <cfRule type="cellIs" dxfId="3064" priority="249" operator="equal">
      <formula>0</formula>
    </cfRule>
  </conditionalFormatting>
  <conditionalFormatting sqref="CJ38:CL38 CB38">
    <cfRule type="cellIs" dxfId="3063" priority="248" operator="equal">
      <formula>0</formula>
    </cfRule>
  </conditionalFormatting>
  <conditionalFormatting sqref="CF38:CH38 CF39:CG40">
    <cfRule type="cellIs" dxfId="3062" priority="247" operator="equal">
      <formula>0</formula>
    </cfRule>
  </conditionalFormatting>
  <conditionalFormatting sqref="CB37:CB40">
    <cfRule type="cellIs" dxfId="3061" priority="246" operator="equal">
      <formula>0</formula>
    </cfRule>
  </conditionalFormatting>
  <conditionalFormatting sqref="CC38:CE40">
    <cfRule type="cellIs" dxfId="3060" priority="245" operator="equal">
      <formula>0</formula>
    </cfRule>
  </conditionalFormatting>
  <conditionalFormatting sqref="CJ38:CL38">
    <cfRule type="cellIs" dxfId="3059" priority="244" operator="equal">
      <formula>0</formula>
    </cfRule>
  </conditionalFormatting>
  <conditionalFormatting sqref="CC38:CE38">
    <cfRule type="cellIs" dxfId="3058" priority="243" operator="equal">
      <formula>0</formula>
    </cfRule>
  </conditionalFormatting>
  <conditionalFormatting sqref="CF38">
    <cfRule type="cellIs" dxfId="3057" priority="242" operator="equal">
      <formula>0</formula>
    </cfRule>
  </conditionalFormatting>
  <conditionalFormatting sqref="CB38:CC38">
    <cfRule type="cellIs" dxfId="3056" priority="241" operator="equal">
      <formula>0</formula>
    </cfRule>
  </conditionalFormatting>
  <conditionalFormatting sqref="CH39">
    <cfRule type="cellIs" dxfId="3055" priority="240" operator="equal">
      <formula>0</formula>
    </cfRule>
  </conditionalFormatting>
  <conditionalFormatting sqref="CH39">
    <cfRule type="cellIs" dxfId="3054" priority="239" operator="equal">
      <formula>0</formula>
    </cfRule>
  </conditionalFormatting>
  <conditionalFormatting sqref="CJ41:CL41 CB41">
    <cfRule type="cellIs" dxfId="3053" priority="238" operator="equal">
      <formula>0</formula>
    </cfRule>
  </conditionalFormatting>
  <conditionalFormatting sqref="CF41:CH41 CF42:CG43">
    <cfRule type="cellIs" dxfId="3052" priority="237" operator="equal">
      <formula>0</formula>
    </cfRule>
  </conditionalFormatting>
  <conditionalFormatting sqref="CB40:CB43">
    <cfRule type="cellIs" dxfId="3051" priority="236" operator="equal">
      <formula>0</formula>
    </cfRule>
  </conditionalFormatting>
  <conditionalFormatting sqref="CC41:CE43">
    <cfRule type="cellIs" dxfId="3050" priority="235" operator="equal">
      <formula>0</formula>
    </cfRule>
  </conditionalFormatting>
  <conditionalFormatting sqref="CJ41:CL41">
    <cfRule type="cellIs" dxfId="3049" priority="234" operator="equal">
      <formula>0</formula>
    </cfRule>
  </conditionalFormatting>
  <conditionalFormatting sqref="CC41:CE41">
    <cfRule type="cellIs" dxfId="3048" priority="233" operator="equal">
      <formula>0</formula>
    </cfRule>
  </conditionalFormatting>
  <conditionalFormatting sqref="CF41">
    <cfRule type="cellIs" dxfId="3047" priority="232" operator="equal">
      <formula>0</formula>
    </cfRule>
  </conditionalFormatting>
  <conditionalFormatting sqref="CB41:CC41">
    <cfRule type="cellIs" dxfId="3046" priority="231" operator="equal">
      <formula>0</formula>
    </cfRule>
  </conditionalFormatting>
  <conditionalFormatting sqref="CH42">
    <cfRule type="cellIs" dxfId="3045" priority="230" operator="equal">
      <formula>0</formula>
    </cfRule>
  </conditionalFormatting>
  <conditionalFormatting sqref="CH42">
    <cfRule type="cellIs" dxfId="3044" priority="229" operator="equal">
      <formula>0</formula>
    </cfRule>
  </conditionalFormatting>
  <conditionalFormatting sqref="CJ44:CL44 CB44">
    <cfRule type="cellIs" dxfId="3043" priority="228" operator="equal">
      <formula>0</formula>
    </cfRule>
  </conditionalFormatting>
  <conditionalFormatting sqref="CB44:CB46">
    <cfRule type="cellIs" dxfId="3042" priority="226" operator="equal">
      <formula>0</formula>
    </cfRule>
  </conditionalFormatting>
  <conditionalFormatting sqref="CC44:CE46">
    <cfRule type="cellIs" dxfId="3041" priority="225" operator="equal">
      <formula>0</formula>
    </cfRule>
  </conditionalFormatting>
  <conditionalFormatting sqref="CJ44:CL44">
    <cfRule type="cellIs" dxfId="3040" priority="224" operator="equal">
      <formula>0</formula>
    </cfRule>
  </conditionalFormatting>
  <conditionalFormatting sqref="CC44:CE44">
    <cfRule type="cellIs" dxfId="3039" priority="223" operator="equal">
      <formula>0</formula>
    </cfRule>
  </conditionalFormatting>
  <conditionalFormatting sqref="CF44">
    <cfRule type="cellIs" dxfId="3038" priority="222" operator="equal">
      <formula>0</formula>
    </cfRule>
  </conditionalFormatting>
  <conditionalFormatting sqref="CB44:CC44">
    <cfRule type="cellIs" dxfId="3037" priority="221" operator="equal">
      <formula>0</formula>
    </cfRule>
  </conditionalFormatting>
  <conditionalFormatting sqref="CH45">
    <cfRule type="cellIs" dxfId="3036" priority="220" operator="equal">
      <formula>0</formula>
    </cfRule>
  </conditionalFormatting>
  <conditionalFormatting sqref="CH45">
    <cfRule type="cellIs" dxfId="3035" priority="219" operator="equal">
      <formula>0</formula>
    </cfRule>
  </conditionalFormatting>
  <conditionalFormatting sqref="CB32">
    <cfRule type="cellIs" dxfId="3034" priority="218" operator="equal">
      <formula>0</formula>
    </cfRule>
  </conditionalFormatting>
  <conditionalFormatting sqref="CB32:CB34">
    <cfRule type="cellIs" dxfId="3033" priority="217" operator="equal">
      <formula>0</formula>
    </cfRule>
  </conditionalFormatting>
  <conditionalFormatting sqref="CB32">
    <cfRule type="cellIs" dxfId="3032" priority="216" operator="equal">
      <formula>0</formula>
    </cfRule>
  </conditionalFormatting>
  <conditionalFormatting sqref="CB35">
    <cfRule type="cellIs" dxfId="3031" priority="215" operator="equal">
      <formula>0</formula>
    </cfRule>
  </conditionalFormatting>
  <conditionalFormatting sqref="CB35:CB36">
    <cfRule type="cellIs" dxfId="3030" priority="214" operator="equal">
      <formula>0</formula>
    </cfRule>
  </conditionalFormatting>
  <conditionalFormatting sqref="CB35">
    <cfRule type="cellIs" dxfId="3029" priority="213" operator="equal">
      <formula>0</formula>
    </cfRule>
  </conditionalFormatting>
  <conditionalFormatting sqref="CB37">
    <cfRule type="cellIs" dxfId="3028" priority="212" operator="equal">
      <formula>0</formula>
    </cfRule>
  </conditionalFormatting>
  <conditionalFormatting sqref="CB40">
    <cfRule type="cellIs" dxfId="3027" priority="210" operator="equal">
      <formula>0</formula>
    </cfRule>
  </conditionalFormatting>
  <conditionalFormatting sqref="CB40">
    <cfRule type="cellIs" dxfId="3026" priority="209" operator="equal">
      <formula>0</formula>
    </cfRule>
  </conditionalFormatting>
  <conditionalFormatting sqref="CK32:CM32 CC32">
    <cfRule type="cellIs" dxfId="3025" priority="208" operator="equal">
      <formula>0</formula>
    </cfRule>
  </conditionalFormatting>
  <conditionalFormatting sqref="CG32:CI32">
    <cfRule type="cellIs" dxfId="3024" priority="207" operator="equal">
      <formula>0</formula>
    </cfRule>
  </conditionalFormatting>
  <conditionalFormatting sqref="CC32">
    <cfRule type="cellIs" dxfId="3023" priority="206" operator="equal">
      <formula>0</formula>
    </cfRule>
  </conditionalFormatting>
  <conditionalFormatting sqref="CD32:CF32">
    <cfRule type="cellIs" dxfId="3022" priority="205" operator="equal">
      <formula>0</formula>
    </cfRule>
  </conditionalFormatting>
  <conditionalFormatting sqref="CK32:CM32">
    <cfRule type="cellIs" dxfId="3021" priority="204" operator="equal">
      <formula>0</formula>
    </cfRule>
  </conditionalFormatting>
  <conditionalFormatting sqref="CD32:CF32">
    <cfRule type="cellIs" dxfId="3020" priority="203" operator="equal">
      <formula>0</formula>
    </cfRule>
  </conditionalFormatting>
  <conditionalFormatting sqref="CG32">
    <cfRule type="cellIs" dxfId="3019" priority="202" operator="equal">
      <formula>0</formula>
    </cfRule>
  </conditionalFormatting>
  <conditionalFormatting sqref="CC32:CD32">
    <cfRule type="cellIs" dxfId="3018" priority="201" operator="equal">
      <formula>0</formula>
    </cfRule>
  </conditionalFormatting>
  <conditionalFormatting sqref="CK33:CM33 CC33">
    <cfRule type="cellIs" dxfId="3017" priority="200" operator="equal">
      <formula>0</formula>
    </cfRule>
  </conditionalFormatting>
  <conditionalFormatting sqref="CG33:CI33">
    <cfRule type="cellIs" dxfId="3016" priority="199" operator="equal">
      <formula>0</formula>
    </cfRule>
  </conditionalFormatting>
  <conditionalFormatting sqref="CC33">
    <cfRule type="cellIs" dxfId="3015" priority="198" operator="equal">
      <formula>0</formula>
    </cfRule>
  </conditionalFormatting>
  <conditionalFormatting sqref="CD33:CF33">
    <cfRule type="cellIs" dxfId="3014" priority="197" operator="equal">
      <formula>0</formula>
    </cfRule>
  </conditionalFormatting>
  <conditionalFormatting sqref="CK33:CM33">
    <cfRule type="cellIs" dxfId="3013" priority="196" operator="equal">
      <formula>0</formula>
    </cfRule>
  </conditionalFormatting>
  <conditionalFormatting sqref="CD33:CF33">
    <cfRule type="cellIs" dxfId="3012" priority="195" operator="equal">
      <formula>0</formula>
    </cfRule>
  </conditionalFormatting>
  <conditionalFormatting sqref="CG33">
    <cfRule type="cellIs" dxfId="3011" priority="194" operator="equal">
      <formula>0</formula>
    </cfRule>
  </conditionalFormatting>
  <conditionalFormatting sqref="CC33:CD33">
    <cfRule type="cellIs" dxfId="3010" priority="193" operator="equal">
      <formula>0</formula>
    </cfRule>
  </conditionalFormatting>
  <conditionalFormatting sqref="CV32:CX32 CN32">
    <cfRule type="cellIs" dxfId="3009" priority="192" operator="equal">
      <formula>0</formula>
    </cfRule>
  </conditionalFormatting>
  <conditionalFormatting sqref="CR32:CT32">
    <cfRule type="cellIs" dxfId="3008" priority="191" operator="equal">
      <formula>0</formula>
    </cfRule>
  </conditionalFormatting>
  <conditionalFormatting sqref="CN32">
    <cfRule type="cellIs" dxfId="3007" priority="190" operator="equal">
      <formula>0</formula>
    </cfRule>
  </conditionalFormatting>
  <conditionalFormatting sqref="CO32:CQ32">
    <cfRule type="cellIs" dxfId="3006" priority="189" operator="equal">
      <formula>0</formula>
    </cfRule>
  </conditionalFormatting>
  <conditionalFormatting sqref="CV32:CX32">
    <cfRule type="cellIs" dxfId="3005" priority="188" operator="equal">
      <formula>0</formula>
    </cfRule>
  </conditionalFormatting>
  <conditionalFormatting sqref="CO32:CQ32">
    <cfRule type="cellIs" dxfId="3004" priority="187" operator="equal">
      <formula>0</formula>
    </cfRule>
  </conditionalFormatting>
  <conditionalFormatting sqref="CR32">
    <cfRule type="cellIs" dxfId="3003" priority="186" operator="equal">
      <formula>0</formula>
    </cfRule>
  </conditionalFormatting>
  <conditionalFormatting sqref="CN32:CO32">
    <cfRule type="cellIs" dxfId="3002" priority="185" operator="equal">
      <formula>0</formula>
    </cfRule>
  </conditionalFormatting>
  <conditionalFormatting sqref="CV33:CX33 CN33">
    <cfRule type="cellIs" dxfId="3001" priority="184" operator="equal">
      <formula>0</formula>
    </cfRule>
  </conditionalFormatting>
  <conditionalFormatting sqref="CR33:CT33">
    <cfRule type="cellIs" dxfId="3000" priority="183" operator="equal">
      <formula>0</formula>
    </cfRule>
  </conditionalFormatting>
  <conditionalFormatting sqref="CN33">
    <cfRule type="cellIs" dxfId="2999" priority="182" operator="equal">
      <formula>0</formula>
    </cfRule>
  </conditionalFormatting>
  <conditionalFormatting sqref="CO33:CQ33">
    <cfRule type="cellIs" dxfId="2998" priority="181" operator="equal">
      <formula>0</formula>
    </cfRule>
  </conditionalFormatting>
  <conditionalFormatting sqref="CV33:CX33">
    <cfRule type="cellIs" dxfId="2997" priority="180" operator="equal">
      <formula>0</formula>
    </cfRule>
  </conditionalFormatting>
  <conditionalFormatting sqref="CO33:CQ33">
    <cfRule type="cellIs" dxfId="2996" priority="179" operator="equal">
      <formula>0</formula>
    </cfRule>
  </conditionalFormatting>
  <conditionalFormatting sqref="CR33">
    <cfRule type="cellIs" dxfId="2995" priority="178" operator="equal">
      <formula>0</formula>
    </cfRule>
  </conditionalFormatting>
  <conditionalFormatting sqref="CN33:CO33">
    <cfRule type="cellIs" dxfId="2994" priority="177" operator="equal">
      <formula>0</formula>
    </cfRule>
  </conditionalFormatting>
  <conditionalFormatting sqref="DG32:DI32 CY32">
    <cfRule type="cellIs" dxfId="2993" priority="176" operator="equal">
      <formula>0</formula>
    </cfRule>
  </conditionalFormatting>
  <conditionalFormatting sqref="DC32:DE32">
    <cfRule type="cellIs" dxfId="2992" priority="175" operator="equal">
      <formula>0</formula>
    </cfRule>
  </conditionalFormatting>
  <conditionalFormatting sqref="CY32">
    <cfRule type="cellIs" dxfId="2991" priority="174" operator="equal">
      <formula>0</formula>
    </cfRule>
  </conditionalFormatting>
  <conditionalFormatting sqref="CZ32:DB32">
    <cfRule type="cellIs" dxfId="2990" priority="173" operator="equal">
      <formula>0</formula>
    </cfRule>
  </conditionalFormatting>
  <conditionalFormatting sqref="DG32:DI32">
    <cfRule type="cellIs" dxfId="2989" priority="172" operator="equal">
      <formula>0</formula>
    </cfRule>
  </conditionalFormatting>
  <conditionalFormatting sqref="CZ32:DB32">
    <cfRule type="cellIs" dxfId="2988" priority="171" operator="equal">
      <formula>0</formula>
    </cfRule>
  </conditionalFormatting>
  <conditionalFormatting sqref="DC32">
    <cfRule type="cellIs" dxfId="2987" priority="170" operator="equal">
      <formula>0</formula>
    </cfRule>
  </conditionalFormatting>
  <conditionalFormatting sqref="CY32:CZ32">
    <cfRule type="cellIs" dxfId="2986" priority="169" operator="equal">
      <formula>0</formula>
    </cfRule>
  </conditionalFormatting>
  <conditionalFormatting sqref="DG33:DI33 CY33">
    <cfRule type="cellIs" dxfId="2985" priority="168" operator="equal">
      <formula>0</formula>
    </cfRule>
  </conditionalFormatting>
  <conditionalFormatting sqref="DC33:DE33">
    <cfRule type="cellIs" dxfId="2984" priority="167" operator="equal">
      <formula>0</formula>
    </cfRule>
  </conditionalFormatting>
  <conditionalFormatting sqref="CY33">
    <cfRule type="cellIs" dxfId="2983" priority="166" operator="equal">
      <formula>0</formula>
    </cfRule>
  </conditionalFormatting>
  <conditionalFormatting sqref="CZ33:DB33">
    <cfRule type="cellIs" dxfId="2982" priority="165" operator="equal">
      <formula>0</formula>
    </cfRule>
  </conditionalFormatting>
  <conditionalFormatting sqref="DG33:DI33">
    <cfRule type="cellIs" dxfId="2981" priority="164" operator="equal">
      <formula>0</formula>
    </cfRule>
  </conditionalFormatting>
  <conditionalFormatting sqref="CZ33:DB33">
    <cfRule type="cellIs" dxfId="2980" priority="163" operator="equal">
      <formula>0</formula>
    </cfRule>
  </conditionalFormatting>
  <conditionalFormatting sqref="DC33">
    <cfRule type="cellIs" dxfId="2979" priority="162" operator="equal">
      <formula>0</formula>
    </cfRule>
  </conditionalFormatting>
  <conditionalFormatting sqref="CY33:CZ33">
    <cfRule type="cellIs" dxfId="2978" priority="161" operator="equal">
      <formula>0</formula>
    </cfRule>
  </conditionalFormatting>
  <conditionalFormatting sqref="DR32:DT32 DJ32">
    <cfRule type="cellIs" dxfId="2977" priority="160" operator="equal">
      <formula>0</formula>
    </cfRule>
  </conditionalFormatting>
  <conditionalFormatting sqref="DN32:DP32">
    <cfRule type="cellIs" dxfId="2976" priority="159" operator="equal">
      <formula>0</formula>
    </cfRule>
  </conditionalFormatting>
  <conditionalFormatting sqref="DJ32">
    <cfRule type="cellIs" dxfId="2975" priority="158" operator="equal">
      <formula>0</formula>
    </cfRule>
  </conditionalFormatting>
  <conditionalFormatting sqref="DK32:DM32">
    <cfRule type="cellIs" dxfId="2974" priority="157" operator="equal">
      <formula>0</formula>
    </cfRule>
  </conditionalFormatting>
  <conditionalFormatting sqref="DR32:DT32">
    <cfRule type="cellIs" dxfId="2973" priority="156" operator="equal">
      <formula>0</formula>
    </cfRule>
  </conditionalFormatting>
  <conditionalFormatting sqref="DK32:DM32">
    <cfRule type="cellIs" dxfId="2972" priority="155" operator="equal">
      <formula>0</formula>
    </cfRule>
  </conditionalFormatting>
  <conditionalFormatting sqref="DN32">
    <cfRule type="cellIs" dxfId="2971" priority="154" operator="equal">
      <formula>0</formula>
    </cfRule>
  </conditionalFormatting>
  <conditionalFormatting sqref="DJ32:DK32">
    <cfRule type="cellIs" dxfId="2970" priority="153" operator="equal">
      <formula>0</formula>
    </cfRule>
  </conditionalFormatting>
  <conditionalFormatting sqref="DR33:DT33 DJ33">
    <cfRule type="cellIs" dxfId="2969" priority="152" operator="equal">
      <formula>0</formula>
    </cfRule>
  </conditionalFormatting>
  <conditionalFormatting sqref="DN33:DP33">
    <cfRule type="cellIs" dxfId="2968" priority="151" operator="equal">
      <formula>0</formula>
    </cfRule>
  </conditionalFormatting>
  <conditionalFormatting sqref="DJ33">
    <cfRule type="cellIs" dxfId="2967" priority="150" operator="equal">
      <formula>0</formula>
    </cfRule>
  </conditionalFormatting>
  <conditionalFormatting sqref="DK33:DM33">
    <cfRule type="cellIs" dxfId="2966" priority="149" operator="equal">
      <formula>0</formula>
    </cfRule>
  </conditionalFormatting>
  <conditionalFormatting sqref="DR33:DT33">
    <cfRule type="cellIs" dxfId="2965" priority="148" operator="equal">
      <formula>0</formula>
    </cfRule>
  </conditionalFormatting>
  <conditionalFormatting sqref="DK33:DM33">
    <cfRule type="cellIs" dxfId="2964" priority="147" operator="equal">
      <formula>0</formula>
    </cfRule>
  </conditionalFormatting>
  <conditionalFormatting sqref="DN33">
    <cfRule type="cellIs" dxfId="2963" priority="146" operator="equal">
      <formula>0</formula>
    </cfRule>
  </conditionalFormatting>
  <conditionalFormatting sqref="DJ33:DK33">
    <cfRule type="cellIs" dxfId="2962" priority="145" operator="equal">
      <formula>0</formula>
    </cfRule>
  </conditionalFormatting>
  <conditionalFormatting sqref="EC32:EE32 DU32">
    <cfRule type="cellIs" dxfId="2961" priority="144" operator="equal">
      <formula>0</formula>
    </cfRule>
  </conditionalFormatting>
  <conditionalFormatting sqref="DY32:EA32">
    <cfRule type="cellIs" dxfId="2960" priority="143" operator="equal">
      <formula>0</formula>
    </cfRule>
  </conditionalFormatting>
  <conditionalFormatting sqref="DU32">
    <cfRule type="cellIs" dxfId="2959" priority="142" operator="equal">
      <formula>0</formula>
    </cfRule>
  </conditionalFormatting>
  <conditionalFormatting sqref="DV32:DX32">
    <cfRule type="cellIs" dxfId="2958" priority="141" operator="equal">
      <formula>0</formula>
    </cfRule>
  </conditionalFormatting>
  <conditionalFormatting sqref="EC32:EE32">
    <cfRule type="cellIs" dxfId="2957" priority="140" operator="equal">
      <formula>0</formula>
    </cfRule>
  </conditionalFormatting>
  <conditionalFormatting sqref="DV32:DX32">
    <cfRule type="cellIs" dxfId="2956" priority="139" operator="equal">
      <formula>0</formula>
    </cfRule>
  </conditionalFormatting>
  <conditionalFormatting sqref="DY32">
    <cfRule type="cellIs" dxfId="2955" priority="138" operator="equal">
      <formula>0</formula>
    </cfRule>
  </conditionalFormatting>
  <conditionalFormatting sqref="DU32:DV32">
    <cfRule type="cellIs" dxfId="2954" priority="137" operator="equal">
      <formula>0</formula>
    </cfRule>
  </conditionalFormatting>
  <conditionalFormatting sqref="EC33:EE33 DU33">
    <cfRule type="cellIs" dxfId="2953" priority="136" operator="equal">
      <formula>0</formula>
    </cfRule>
  </conditionalFormatting>
  <conditionalFormatting sqref="DY33:EA33">
    <cfRule type="cellIs" dxfId="2952" priority="135" operator="equal">
      <formula>0</formula>
    </cfRule>
  </conditionalFormatting>
  <conditionalFormatting sqref="DU33">
    <cfRule type="cellIs" dxfId="2951" priority="134" operator="equal">
      <formula>0</formula>
    </cfRule>
  </conditionalFormatting>
  <conditionalFormatting sqref="DV33:DX33">
    <cfRule type="cellIs" dxfId="2950" priority="133" operator="equal">
      <formula>0</formula>
    </cfRule>
  </conditionalFormatting>
  <conditionalFormatting sqref="EC33:EE33">
    <cfRule type="cellIs" dxfId="2949" priority="132" operator="equal">
      <formula>0</formula>
    </cfRule>
  </conditionalFormatting>
  <conditionalFormatting sqref="DV33:DX33">
    <cfRule type="cellIs" dxfId="2948" priority="131" operator="equal">
      <formula>0</formula>
    </cfRule>
  </conditionalFormatting>
  <conditionalFormatting sqref="DY33">
    <cfRule type="cellIs" dxfId="2947" priority="130" operator="equal">
      <formula>0</formula>
    </cfRule>
  </conditionalFormatting>
  <conditionalFormatting sqref="DU33:DV33">
    <cfRule type="cellIs" dxfId="2946" priority="129" operator="equal">
      <formula>0</formula>
    </cfRule>
  </conditionalFormatting>
  <conditionalFormatting sqref="EN32:EP32 EF32">
    <cfRule type="cellIs" dxfId="2945" priority="128" operator="equal">
      <formula>0</formula>
    </cfRule>
  </conditionalFormatting>
  <conditionalFormatting sqref="EJ32:EL32">
    <cfRule type="cellIs" dxfId="2944" priority="127" operator="equal">
      <formula>0</formula>
    </cfRule>
  </conditionalFormatting>
  <conditionalFormatting sqref="EF32">
    <cfRule type="cellIs" dxfId="2943" priority="126" operator="equal">
      <formula>0</formula>
    </cfRule>
  </conditionalFormatting>
  <conditionalFormatting sqref="EG32:EI32">
    <cfRule type="cellIs" dxfId="2942" priority="125" operator="equal">
      <formula>0</formula>
    </cfRule>
  </conditionalFormatting>
  <conditionalFormatting sqref="EN32:EP32">
    <cfRule type="cellIs" dxfId="2941" priority="124" operator="equal">
      <formula>0</formula>
    </cfRule>
  </conditionalFormatting>
  <conditionalFormatting sqref="EG32:EI32">
    <cfRule type="cellIs" dxfId="2940" priority="123" operator="equal">
      <formula>0</formula>
    </cfRule>
  </conditionalFormatting>
  <conditionalFormatting sqref="EJ32">
    <cfRule type="cellIs" dxfId="2939" priority="122" operator="equal">
      <formula>0</formula>
    </cfRule>
  </conditionalFormatting>
  <conditionalFormatting sqref="EF32:EG32">
    <cfRule type="cellIs" dxfId="2938" priority="121" operator="equal">
      <formula>0</formula>
    </cfRule>
  </conditionalFormatting>
  <conditionalFormatting sqref="EN33:EP33 EF33">
    <cfRule type="cellIs" dxfId="2937" priority="120" operator="equal">
      <formula>0</formula>
    </cfRule>
  </conditionalFormatting>
  <conditionalFormatting sqref="EJ33:EL33">
    <cfRule type="cellIs" dxfId="2936" priority="119" operator="equal">
      <formula>0</formula>
    </cfRule>
  </conditionalFormatting>
  <conditionalFormatting sqref="EF33">
    <cfRule type="cellIs" dxfId="2935" priority="118" operator="equal">
      <formula>0</formula>
    </cfRule>
  </conditionalFormatting>
  <conditionalFormatting sqref="EG33 EI33">
    <cfRule type="cellIs" dxfId="2934" priority="117" operator="equal">
      <formula>0</formula>
    </cfRule>
  </conditionalFormatting>
  <conditionalFormatting sqref="EN33:EP33">
    <cfRule type="cellIs" dxfId="2933" priority="116" operator="equal">
      <formula>0</formula>
    </cfRule>
  </conditionalFormatting>
  <conditionalFormatting sqref="EG33 EI33">
    <cfRule type="cellIs" dxfId="2932" priority="115" operator="equal">
      <formula>0</formula>
    </cfRule>
  </conditionalFormatting>
  <conditionalFormatting sqref="EJ33">
    <cfRule type="cellIs" dxfId="2931" priority="114" operator="equal">
      <formula>0</formula>
    </cfRule>
  </conditionalFormatting>
  <conditionalFormatting sqref="EF33:EG33">
    <cfRule type="cellIs" dxfId="2930" priority="113" operator="equal">
      <formula>0</formula>
    </cfRule>
  </conditionalFormatting>
  <conditionalFormatting sqref="CU38:CV39 CM38:CM39">
    <cfRule type="cellIs" dxfId="2929" priority="112" operator="equal">
      <formula>0</formula>
    </cfRule>
  </conditionalFormatting>
  <conditionalFormatting sqref="CQ38:CS39">
    <cfRule type="cellIs" dxfId="2928" priority="111" operator="equal">
      <formula>0</formula>
    </cfRule>
  </conditionalFormatting>
  <conditionalFormatting sqref="CM38:CM39">
    <cfRule type="cellIs" dxfId="2927" priority="110" operator="equal">
      <formula>0</formula>
    </cfRule>
  </conditionalFormatting>
  <conditionalFormatting sqref="CN38:CP39">
    <cfRule type="cellIs" dxfId="2926" priority="109" operator="equal">
      <formula>0</formula>
    </cfRule>
  </conditionalFormatting>
  <conditionalFormatting sqref="CU38:CV39">
    <cfRule type="cellIs" dxfId="2925" priority="108" operator="equal">
      <formula>0</formula>
    </cfRule>
  </conditionalFormatting>
  <conditionalFormatting sqref="CN38:CP39">
    <cfRule type="cellIs" dxfId="2924" priority="107" operator="equal">
      <formula>0</formula>
    </cfRule>
  </conditionalFormatting>
  <conditionalFormatting sqref="CQ38:CQ39">
    <cfRule type="cellIs" dxfId="2923" priority="106" operator="equal">
      <formula>0</formula>
    </cfRule>
  </conditionalFormatting>
  <conditionalFormatting sqref="CM38:CN39">
    <cfRule type="cellIs" dxfId="2922" priority="105" operator="equal">
      <formula>0</formula>
    </cfRule>
  </conditionalFormatting>
  <conditionalFormatting sqref="CU40:CV40 CM40">
    <cfRule type="cellIs" dxfId="2921" priority="104" operator="equal">
      <formula>0</formula>
    </cfRule>
  </conditionalFormatting>
  <conditionalFormatting sqref="CQ40:CS40">
    <cfRule type="cellIs" dxfId="2920" priority="103" operator="equal">
      <formula>0</formula>
    </cfRule>
  </conditionalFormatting>
  <conditionalFormatting sqref="CM40">
    <cfRule type="cellIs" dxfId="2919" priority="102" operator="equal">
      <formula>0</formula>
    </cfRule>
  </conditionalFormatting>
  <conditionalFormatting sqref="CN40:CP40">
    <cfRule type="cellIs" dxfId="2918" priority="101" operator="equal">
      <formula>0</formula>
    </cfRule>
  </conditionalFormatting>
  <conditionalFormatting sqref="CU40:CV40">
    <cfRule type="cellIs" dxfId="2917" priority="100" operator="equal">
      <formula>0</formula>
    </cfRule>
  </conditionalFormatting>
  <conditionalFormatting sqref="CN40:CP40">
    <cfRule type="cellIs" dxfId="2916" priority="99" operator="equal">
      <formula>0</formula>
    </cfRule>
  </conditionalFormatting>
  <conditionalFormatting sqref="CQ40">
    <cfRule type="cellIs" dxfId="2915" priority="98" operator="equal">
      <formula>0</formula>
    </cfRule>
  </conditionalFormatting>
  <conditionalFormatting sqref="CM40:CN40">
    <cfRule type="cellIs" dxfId="2914" priority="97" operator="equal">
      <formula>0</formula>
    </cfRule>
  </conditionalFormatting>
  <conditionalFormatting sqref="CU41:CV41 CM41">
    <cfRule type="cellIs" dxfId="2913" priority="96" operator="equal">
      <formula>0</formula>
    </cfRule>
  </conditionalFormatting>
  <conditionalFormatting sqref="CQ41:CS41">
    <cfRule type="cellIs" dxfId="2912" priority="95" operator="equal">
      <formula>0</formula>
    </cfRule>
  </conditionalFormatting>
  <conditionalFormatting sqref="CM41">
    <cfRule type="cellIs" dxfId="2911" priority="94" operator="equal">
      <formula>0</formula>
    </cfRule>
  </conditionalFormatting>
  <conditionalFormatting sqref="CN41:CP41">
    <cfRule type="cellIs" dxfId="2910" priority="93" operator="equal">
      <formula>0</formula>
    </cfRule>
  </conditionalFormatting>
  <conditionalFormatting sqref="CU41:CV41">
    <cfRule type="cellIs" dxfId="2909" priority="92" operator="equal">
      <formula>0</formula>
    </cfRule>
  </conditionalFormatting>
  <conditionalFormatting sqref="CN41:CP41">
    <cfRule type="cellIs" dxfId="2908" priority="91" operator="equal">
      <formula>0</formula>
    </cfRule>
  </conditionalFormatting>
  <conditionalFormatting sqref="CQ41">
    <cfRule type="cellIs" dxfId="2907" priority="90" operator="equal">
      <formula>0</formula>
    </cfRule>
  </conditionalFormatting>
  <conditionalFormatting sqref="CM41:CN41">
    <cfRule type="cellIs" dxfId="2906" priority="89" operator="equal">
      <formula>0</formula>
    </cfRule>
  </conditionalFormatting>
  <conditionalFormatting sqref="CX38:CZ39">
    <cfRule type="cellIs" dxfId="2905" priority="69" operator="equal">
      <formula>0</formula>
    </cfRule>
  </conditionalFormatting>
  <conditionalFormatting sqref="CW34:CW35">
    <cfRule type="cellIs" dxfId="2904" priority="88" operator="equal">
      <formula>0</formula>
    </cfRule>
  </conditionalFormatting>
  <conditionalFormatting sqref="CW34:CW35">
    <cfRule type="cellIs" dxfId="2903" priority="87" operator="equal">
      <formula>0</formula>
    </cfRule>
  </conditionalFormatting>
  <conditionalFormatting sqref="CX38:CX39">
    <cfRule type="cellIs" dxfId="2902" priority="66" operator="equal">
      <formula>0</formula>
    </cfRule>
  </conditionalFormatting>
  <conditionalFormatting sqref="CX40:CZ40">
    <cfRule type="cellIs" dxfId="2901" priority="65" operator="equal">
      <formula>0</formula>
    </cfRule>
  </conditionalFormatting>
  <conditionalFormatting sqref="CW36">
    <cfRule type="cellIs" dxfId="2900" priority="86" operator="equal">
      <formula>0</formula>
    </cfRule>
  </conditionalFormatting>
  <conditionalFormatting sqref="CW36">
    <cfRule type="cellIs" dxfId="2899" priority="85" operator="equal">
      <formula>0</formula>
    </cfRule>
  </conditionalFormatting>
  <conditionalFormatting sqref="CX40">
    <cfRule type="cellIs" dxfId="2898" priority="62" operator="equal">
      <formula>0</formula>
    </cfRule>
  </conditionalFormatting>
  <conditionalFormatting sqref="CX41:CZ41">
    <cfRule type="cellIs" dxfId="2897" priority="61" operator="equal">
      <formula>0</formula>
    </cfRule>
  </conditionalFormatting>
  <conditionalFormatting sqref="CY34:DA35">
    <cfRule type="cellIs" dxfId="2896" priority="84" operator="equal">
      <formula>0</formula>
    </cfRule>
  </conditionalFormatting>
  <conditionalFormatting sqref="DY42">
    <cfRule type="cellIs" dxfId="2895" priority="43" operator="equal">
      <formula>0</formula>
    </cfRule>
  </conditionalFormatting>
  <conditionalFormatting sqref="DY42">
    <cfRule type="cellIs" dxfId="2894" priority="42" operator="equal">
      <formula>0</formula>
    </cfRule>
  </conditionalFormatting>
  <conditionalFormatting sqref="DF42:DG42">
    <cfRule type="cellIs" dxfId="2893" priority="41" operator="equal">
      <formula>0</formula>
    </cfRule>
  </conditionalFormatting>
  <conditionalFormatting sqref="DA42:DB42">
    <cfRule type="cellIs" dxfId="2892" priority="40" operator="equal">
      <formula>0</formula>
    </cfRule>
  </conditionalFormatting>
  <conditionalFormatting sqref="DC42:DE42">
    <cfRule type="cellIs" dxfId="2891" priority="39" operator="equal">
      <formula>0</formula>
    </cfRule>
  </conditionalFormatting>
  <conditionalFormatting sqref="CX36">
    <cfRule type="cellIs" dxfId="2890" priority="78" operator="equal">
      <formula>0</formula>
    </cfRule>
  </conditionalFormatting>
  <conditionalFormatting sqref="CY36">
    <cfRule type="cellIs" dxfId="2889" priority="77" operator="equal">
      <formula>0</formula>
    </cfRule>
  </conditionalFormatting>
  <conditionalFormatting sqref="CW41">
    <cfRule type="cellIs" dxfId="2888" priority="60" operator="equal">
      <formula>0</formula>
    </cfRule>
  </conditionalFormatting>
  <conditionalFormatting sqref="EH39">
    <cfRule type="cellIs" dxfId="2887" priority="17" operator="equal">
      <formula>0</formula>
    </cfRule>
  </conditionalFormatting>
  <conditionalFormatting sqref="EH34">
    <cfRule type="cellIs" dxfId="2886" priority="24" operator="equal">
      <formula>0</formula>
    </cfRule>
  </conditionalFormatting>
  <conditionalFormatting sqref="EH35:EH36">
    <cfRule type="cellIs" dxfId="2885" priority="23" operator="equal">
      <formula>0</formula>
    </cfRule>
  </conditionalFormatting>
  <conditionalFormatting sqref="EH33">
    <cfRule type="cellIs" dxfId="2884" priority="26" operator="equal">
      <formula>0</formula>
    </cfRule>
  </conditionalFormatting>
  <conditionalFormatting sqref="EH37">
    <cfRule type="cellIs" dxfId="2883" priority="20" operator="equal">
      <formula>0</formula>
    </cfRule>
  </conditionalFormatting>
  <conditionalFormatting sqref="EH38">
    <cfRule type="cellIs" dxfId="2882" priority="19" operator="equal">
      <formula>0</formula>
    </cfRule>
  </conditionalFormatting>
  <conditionalFormatting sqref="CY37:DA37 DA38">
    <cfRule type="cellIs" dxfId="2881" priority="74" operator="equal">
      <formula>0</formula>
    </cfRule>
  </conditionalFormatting>
  <conditionalFormatting sqref="CX37">
    <cfRule type="cellIs" dxfId="2880" priority="73" operator="equal">
      <formula>0</formula>
    </cfRule>
  </conditionalFormatting>
  <conditionalFormatting sqref="CX37">
    <cfRule type="cellIs" dxfId="2879" priority="72" operator="equal">
      <formula>0</formula>
    </cfRule>
  </conditionalFormatting>
  <conditionalFormatting sqref="CY37">
    <cfRule type="cellIs" dxfId="2878" priority="71" operator="equal">
      <formula>0</formula>
    </cfRule>
  </conditionalFormatting>
  <conditionalFormatting sqref="DA39">
    <cfRule type="cellIs" dxfId="2877" priority="70" operator="equal">
      <formula>0</formula>
    </cfRule>
  </conditionalFormatting>
  <conditionalFormatting sqref="CW40">
    <cfRule type="cellIs" dxfId="2876" priority="64" operator="equal">
      <formula>0</formula>
    </cfRule>
  </conditionalFormatting>
  <conditionalFormatting sqref="CW40">
    <cfRule type="cellIs" dxfId="2875" priority="63" operator="equal">
      <formula>0</formula>
    </cfRule>
  </conditionalFormatting>
  <conditionalFormatting sqref="EH38">
    <cfRule type="cellIs" dxfId="2874" priority="18" operator="equal">
      <formula>0</formula>
    </cfRule>
  </conditionalFormatting>
  <conditionalFormatting sqref="CW38:CW39">
    <cfRule type="cellIs" dxfId="2873" priority="68" operator="equal">
      <formula>0</formula>
    </cfRule>
  </conditionalFormatting>
  <conditionalFormatting sqref="CW38:CW39">
    <cfRule type="cellIs" dxfId="2872" priority="67" operator="equal">
      <formula>0</formula>
    </cfRule>
  </conditionalFormatting>
  <conditionalFormatting sqref="EH35:EH36">
    <cfRule type="cellIs" dxfId="2871" priority="22" operator="equal">
      <formula>0</formula>
    </cfRule>
  </conditionalFormatting>
  <conditionalFormatting sqref="EH37">
    <cfRule type="cellIs" dxfId="2870" priority="21" operator="equal">
      <formula>0</formula>
    </cfRule>
  </conditionalFormatting>
  <conditionalFormatting sqref="CR42:CS43">
    <cfRule type="cellIs" dxfId="2869" priority="57" operator="equal">
      <formula>0</formula>
    </cfRule>
  </conditionalFormatting>
  <conditionalFormatting sqref="CM43">
    <cfRule type="cellIs" dxfId="2868" priority="56" operator="equal">
      <formula>0</formula>
    </cfRule>
  </conditionalFormatting>
  <conditionalFormatting sqref="CO42:CQ43">
    <cfRule type="cellIs" dxfId="2867" priority="55" operator="equal">
      <formula>0</formula>
    </cfRule>
  </conditionalFormatting>
  <conditionalFormatting sqref="CT42">
    <cfRule type="cellIs" dxfId="2866" priority="54" operator="equal">
      <formula>0</formula>
    </cfRule>
  </conditionalFormatting>
  <conditionalFormatting sqref="CT42">
    <cfRule type="cellIs" dxfId="2865" priority="53" operator="equal">
      <formula>0</formula>
    </cfRule>
  </conditionalFormatting>
  <conditionalFormatting sqref="DI43:DJ43">
    <cfRule type="cellIs" dxfId="2864" priority="52" operator="equal">
      <formula>0</formula>
    </cfRule>
  </conditionalFormatting>
  <conditionalFormatting sqref="DD43:DE43">
    <cfRule type="cellIs" dxfId="2863" priority="51" operator="equal">
      <formula>0</formula>
    </cfRule>
  </conditionalFormatting>
  <conditionalFormatting sqref="DF43:DH43">
    <cfRule type="cellIs" dxfId="2862" priority="50" operator="equal">
      <formula>0</formula>
    </cfRule>
  </conditionalFormatting>
  <conditionalFormatting sqref="DY40">
    <cfRule type="cellIs" dxfId="2861" priority="29" operator="equal">
      <formula>0</formula>
    </cfRule>
  </conditionalFormatting>
  <conditionalFormatting sqref="DY40">
    <cfRule type="cellIs" dxfId="2860" priority="28" operator="equal">
      <formula>0</formula>
    </cfRule>
  </conditionalFormatting>
  <conditionalFormatting sqref="DO43">
    <cfRule type="cellIs" dxfId="2859" priority="49" operator="equal">
      <formula>0</formula>
    </cfRule>
  </conditionalFormatting>
  <conditionalFormatting sqref="DP43">
    <cfRule type="cellIs" dxfId="2858" priority="48" operator="equal">
      <formula>0</formula>
    </cfRule>
  </conditionalFormatting>
  <conditionalFormatting sqref="DQ43">
    <cfRule type="cellIs" dxfId="2857" priority="47" operator="equal">
      <formula>0</formula>
    </cfRule>
  </conditionalFormatting>
  <conditionalFormatting sqref="DW42:DX43">
    <cfRule type="cellIs" dxfId="2856" priority="46" operator="equal">
      <formula>0</formula>
    </cfRule>
  </conditionalFormatting>
  <conditionalFormatting sqref="DR42:DS43">
    <cfRule type="cellIs" dxfId="2855" priority="45" operator="equal">
      <formula>0</formula>
    </cfRule>
  </conditionalFormatting>
  <conditionalFormatting sqref="DT42:DV43">
    <cfRule type="cellIs" dxfId="2854" priority="44" operator="equal">
      <formula>0</formula>
    </cfRule>
  </conditionalFormatting>
  <conditionalFormatting sqref="DA40:DB41">
    <cfRule type="cellIs" dxfId="2853" priority="37" operator="equal">
      <formula>0</formula>
    </cfRule>
  </conditionalFormatting>
  <conditionalFormatting sqref="DH40">
    <cfRule type="cellIs" dxfId="2852" priority="35" operator="equal">
      <formula>0</formula>
    </cfRule>
  </conditionalFormatting>
  <conditionalFormatting sqref="DW40:DX41">
    <cfRule type="cellIs" dxfId="2851" priority="32" operator="equal">
      <formula>0</formula>
    </cfRule>
  </conditionalFormatting>
  <conditionalFormatting sqref="DR40:DS41">
    <cfRule type="cellIs" dxfId="2850" priority="31" operator="equal">
      <formula>0</formula>
    </cfRule>
  </conditionalFormatting>
  <conditionalFormatting sqref="DT40:DV41">
    <cfRule type="cellIs" dxfId="2849" priority="30" operator="equal">
      <formula>0</formula>
    </cfRule>
  </conditionalFormatting>
  <conditionalFormatting sqref="EH33">
    <cfRule type="cellIs" dxfId="2848" priority="27" operator="equal">
      <formula>0</formula>
    </cfRule>
  </conditionalFormatting>
  <conditionalFormatting sqref="EH34">
    <cfRule type="cellIs" dxfId="2847" priority="25" operator="equal">
      <formula>0</formula>
    </cfRule>
  </conditionalFormatting>
  <conditionalFormatting sqref="CN42">
    <cfRule type="cellIs" dxfId="2846" priority="15" operator="equal">
      <formula>0</formula>
    </cfRule>
  </conditionalFormatting>
  <conditionalFormatting sqref="EI39">
    <cfRule type="cellIs" dxfId="2845" priority="14" operator="equal">
      <formula>0</formula>
    </cfRule>
  </conditionalFormatting>
  <conditionalFormatting sqref="EP39">
    <cfRule type="cellIs" dxfId="2844" priority="13" operator="equal">
      <formula>0</formula>
    </cfRule>
  </conditionalFormatting>
  <conditionalFormatting sqref="EJ39:EL39">
    <cfRule type="cellIs" dxfId="2843" priority="12" operator="equal">
      <formula>0</formula>
    </cfRule>
  </conditionalFormatting>
  <conditionalFormatting sqref="EM39:EO39">
    <cfRule type="cellIs" dxfId="2842" priority="11" operator="equal">
      <formula>0</formula>
    </cfRule>
  </conditionalFormatting>
  <conditionalFormatting sqref="EI39:EJ39">
    <cfRule type="cellIs" dxfId="2841" priority="10" operator="equal">
      <formula>0</formula>
    </cfRule>
  </conditionalFormatting>
  <conditionalFormatting sqref="EI40">
    <cfRule type="cellIs" dxfId="2840" priority="9" operator="equal">
      <formula>0</formula>
    </cfRule>
  </conditionalFormatting>
  <conditionalFormatting sqref="EP40:EP43">
    <cfRule type="cellIs" dxfId="2839" priority="8" operator="equal">
      <formula>0</formula>
    </cfRule>
  </conditionalFormatting>
  <conditionalFormatting sqref="EJ40:EL40 EJ43:EL43">
    <cfRule type="cellIs" dxfId="2838" priority="7" operator="equal">
      <formula>0</formula>
    </cfRule>
  </conditionalFormatting>
  <conditionalFormatting sqref="EM40:EO43">
    <cfRule type="cellIs" dxfId="2837" priority="6" operator="equal">
      <formula>0</formula>
    </cfRule>
  </conditionalFormatting>
  <conditionalFormatting sqref="EI40:EJ40 EI43:EJ43">
    <cfRule type="cellIs" dxfId="2836" priority="5" operator="equal">
      <formula>0</formula>
    </cfRule>
  </conditionalFormatting>
  <conditionalFormatting sqref="CB20:CB21">
    <cfRule type="cellIs" dxfId="2835" priority="4" operator="equal">
      <formula>0</formula>
    </cfRule>
  </conditionalFormatting>
  <conditionalFormatting sqref="DA53:DA55">
    <cfRule type="cellIs" dxfId="2834" priority="3" operator="equal">
      <formula>0</formula>
    </cfRule>
  </conditionalFormatting>
  <conditionalFormatting sqref="CW53:CW55">
    <cfRule type="cellIs" dxfId="2833" priority="2" operator="equal">
      <formula>0</formula>
    </cfRule>
  </conditionalFormatting>
  <conditionalFormatting sqref="CX53:CZ55">
    <cfRule type="cellIs" dxfId="2832"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2:ES117"/>
  <sheetViews>
    <sheetView view="pageBreakPreview" zoomScale="85" zoomScaleNormal="40" zoomScaleSheetLayoutView="85" zoomScalePageLayoutView="80" workbookViewId="0">
      <selection activeCell="EG91" sqref="EG91:EO92"/>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262</v>
      </c>
      <c r="E11" s="483"/>
      <c r="F11" s="483"/>
      <c r="G11" s="483"/>
      <c r="H11" s="483"/>
      <c r="I11" s="483"/>
      <c r="J11" s="483"/>
      <c r="K11" s="483"/>
      <c r="L11" s="483"/>
      <c r="M11" s="483"/>
      <c r="N11" s="481" t="str">
        <f>VLOOKUP(D11,調査票①!A1:HN31,2,FALSE)</f>
        <v>大阪府</v>
      </c>
      <c r="O11" s="481"/>
      <c r="P11" s="481"/>
      <c r="Q11" s="481"/>
      <c r="R11" s="481"/>
      <c r="S11" s="481"/>
      <c r="T11" s="481"/>
      <c r="U11" s="481"/>
      <c r="V11" s="481"/>
      <c r="W11" s="481"/>
      <c r="X11" s="481"/>
      <c r="Y11" s="481"/>
      <c r="Z11" s="481"/>
      <c r="AA11" s="481" t="str">
        <f>VLOOKUP(D11,調査票①!A1:HN31,3,FALSE)</f>
        <v>大阪市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887" t="s">
        <v>145</v>
      </c>
      <c r="S19" s="887"/>
      <c r="T19" s="887"/>
      <c r="U19" s="887"/>
      <c r="V19" s="887"/>
      <c r="W19" s="887"/>
      <c r="X19" s="887"/>
      <c r="Y19" s="887"/>
      <c r="Z19" s="887"/>
      <c r="AA19" s="887"/>
      <c r="AB19" s="887"/>
      <c r="AC19" s="887"/>
      <c r="AD19" s="887"/>
      <c r="AE19" s="887"/>
      <c r="AF19" s="887"/>
      <c r="AG19" s="887"/>
      <c r="AH19" s="887"/>
      <c r="AI19" s="887"/>
      <c r="AJ19" s="887"/>
      <c r="AK19" s="887"/>
      <c r="AL19" s="887"/>
      <c r="AM19" s="887"/>
      <c r="AN19" s="887"/>
      <c r="AO19" s="887"/>
      <c r="AP19" s="887"/>
      <c r="AQ19" s="887"/>
      <c r="AR19" s="887"/>
      <c r="AS19" s="887"/>
      <c r="AT19" s="887"/>
      <c r="AU19" s="887"/>
      <c r="AV19" s="887"/>
      <c r="AW19" s="887"/>
      <c r="AX19" s="887"/>
      <c r="AY19" s="887"/>
      <c r="AZ19" s="887"/>
      <c r="BA19" s="887"/>
      <c r="BB19" s="887"/>
      <c r="BC19" s="887"/>
      <c r="BD19" s="887"/>
      <c r="BE19" s="887"/>
      <c r="BF19" s="887"/>
      <c r="BG19" s="887"/>
      <c r="BH19" s="887"/>
      <c r="BI19" s="887"/>
      <c r="BJ19" s="887"/>
      <c r="BK19" s="887"/>
      <c r="BL19" s="887"/>
      <c r="BM19" s="887"/>
      <c r="BN19" s="887"/>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設置済み</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887"/>
      <c r="S20" s="887"/>
      <c r="T20" s="887"/>
      <c r="U20" s="887"/>
      <c r="V20" s="887"/>
      <c r="W20" s="887"/>
      <c r="X20" s="887"/>
      <c r="Y20" s="887"/>
      <c r="Z20" s="887"/>
      <c r="AA20" s="887"/>
      <c r="AB20" s="887"/>
      <c r="AC20" s="887"/>
      <c r="AD20" s="887"/>
      <c r="AE20" s="887"/>
      <c r="AF20" s="887"/>
      <c r="AG20" s="887"/>
      <c r="AH20" s="887"/>
      <c r="AI20" s="887"/>
      <c r="AJ20" s="887"/>
      <c r="AK20" s="887"/>
      <c r="AL20" s="887"/>
      <c r="AM20" s="887"/>
      <c r="AN20" s="887"/>
      <c r="AO20" s="887"/>
      <c r="AP20" s="887"/>
      <c r="AQ20" s="887"/>
      <c r="AR20" s="887"/>
      <c r="AS20" s="887"/>
      <c r="AT20" s="887"/>
      <c r="AU20" s="887"/>
      <c r="AV20" s="887"/>
      <c r="AW20" s="887"/>
      <c r="AX20" s="887"/>
      <c r="AY20" s="887"/>
      <c r="AZ20" s="887"/>
      <c r="BA20" s="887"/>
      <c r="BB20" s="887"/>
      <c r="BC20" s="887"/>
      <c r="BD20" s="887"/>
      <c r="BE20" s="887"/>
      <c r="BF20" s="887"/>
      <c r="BG20" s="887"/>
      <c r="BH20" s="887"/>
      <c r="BI20" s="887"/>
      <c r="BJ20" s="887"/>
      <c r="BK20" s="887"/>
      <c r="BL20" s="887"/>
      <c r="BM20" s="887"/>
      <c r="BN20" s="887"/>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880" t="str">
        <f>VLOOKUP($D$11,調査票①!$A$1:$HN$31,5,FALSE)</f>
        <v>　</v>
      </c>
      <c r="O21" s="880"/>
      <c r="P21" s="880"/>
      <c r="Q21" s="880"/>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881"/>
      <c r="BP21" s="882"/>
      <c r="BQ21" s="882"/>
      <c r="BR21" s="883"/>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880"/>
      <c r="O22" s="880"/>
      <c r="P22" s="880"/>
      <c r="Q22" s="880"/>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884"/>
      <c r="BP22" s="885"/>
      <c r="BQ22" s="885"/>
      <c r="BR22" s="886"/>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880" t="str">
        <f>VLOOKUP($D$11,調査票①!$A$1:$HN$31,8,FALSE)</f>
        <v>　</v>
      </c>
      <c r="O23" s="880"/>
      <c r="P23" s="880"/>
      <c r="Q23" s="880"/>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881"/>
      <c r="BP23" s="882"/>
      <c r="BQ23" s="882"/>
      <c r="BR23" s="883"/>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880"/>
      <c r="O24" s="880"/>
      <c r="P24" s="880"/>
      <c r="Q24" s="880"/>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884"/>
      <c r="BP24" s="885"/>
      <c r="BQ24" s="885"/>
      <c r="BR24" s="886"/>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880" t="str">
        <f>VLOOKUP($D$11,調査票①!$A$1:$HN$31,11,FALSE)</f>
        <v>　</v>
      </c>
      <c r="O25" s="880"/>
      <c r="P25" s="880"/>
      <c r="Q25" s="880"/>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881"/>
      <c r="BP25" s="882"/>
      <c r="BQ25" s="882"/>
      <c r="BR25" s="883"/>
      <c r="BS25" s="10"/>
      <c r="BT25" s="9"/>
      <c r="CB25" s="124"/>
      <c r="CC25" s="538" t="s">
        <v>154</v>
      </c>
      <c r="CD25" s="538"/>
      <c r="CE25" s="538"/>
      <c r="CF25" s="538"/>
      <c r="CG25" s="538"/>
      <c r="CH25" s="538"/>
      <c r="CI25" s="538"/>
      <c r="CJ25" s="538"/>
      <c r="CK25" s="538"/>
      <c r="CL25" s="538"/>
      <c r="CM25" s="539" t="str">
        <f>VLOOKUP($D$11,調査票①!$A$1:$HN$31,196,FALSE)</f>
        <v>○</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880"/>
      <c r="O26" s="880"/>
      <c r="P26" s="880"/>
      <c r="Q26" s="880"/>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884"/>
      <c r="BP26" s="885"/>
      <c r="BQ26" s="885"/>
      <c r="BR26" s="886"/>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880" t="str">
        <f>VLOOKUP($D$11,調査票①!$A$1:$HN$31,14,FALSE)</f>
        <v>　</v>
      </c>
      <c r="O27" s="880"/>
      <c r="P27" s="880"/>
      <c r="Q27" s="880"/>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881"/>
      <c r="BP27" s="882"/>
      <c r="BQ27" s="882"/>
      <c r="BR27" s="883"/>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880"/>
      <c r="O28" s="880"/>
      <c r="P28" s="880"/>
      <c r="Q28" s="880"/>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884"/>
      <c r="BP28" s="885"/>
      <c r="BQ28" s="885"/>
      <c r="BR28" s="886"/>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880" t="str">
        <f>VLOOKUP($D$11,調査票①!$A$1:$HN$31,17,FALSE)</f>
        <v>　</v>
      </c>
      <c r="O29" s="880"/>
      <c r="P29" s="880"/>
      <c r="Q29" s="880"/>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881"/>
      <c r="BP29" s="882"/>
      <c r="BQ29" s="882"/>
      <c r="BR29" s="883"/>
      <c r="BS29" s="10"/>
      <c r="BT29" s="9"/>
    </row>
    <row r="30" spans="3:147" ht="12.6" customHeight="1" x14ac:dyDescent="0.2">
      <c r="C30" s="20"/>
      <c r="D30" s="487"/>
      <c r="E30" s="488"/>
      <c r="F30" s="488"/>
      <c r="G30" s="488"/>
      <c r="H30" s="488"/>
      <c r="I30" s="488"/>
      <c r="J30" s="488"/>
      <c r="K30" s="488"/>
      <c r="L30" s="488"/>
      <c r="M30" s="489"/>
      <c r="N30" s="880"/>
      <c r="O30" s="880"/>
      <c r="P30" s="880"/>
      <c r="Q30" s="880"/>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884"/>
      <c r="BP30" s="885"/>
      <c r="BQ30" s="885"/>
      <c r="BR30" s="886"/>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880" t="str">
        <f>VLOOKUP($D$11,調査票①!$A$1:$HN$31,20,FALSE)</f>
        <v>　</v>
      </c>
      <c r="O31" s="880"/>
      <c r="P31" s="880"/>
      <c r="Q31" s="880"/>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881"/>
      <c r="BP31" s="882"/>
      <c r="BQ31" s="882"/>
      <c r="BR31" s="883"/>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880"/>
      <c r="O32" s="880"/>
      <c r="P32" s="880"/>
      <c r="Q32" s="880"/>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884"/>
      <c r="BP32" s="885"/>
      <c r="BQ32" s="885"/>
      <c r="BR32" s="886"/>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880" t="str">
        <f>VLOOKUP($D$11,調査票①!$A$1:$HN$31,23,FALSE)</f>
        <v>　</v>
      </c>
      <c r="O33" s="880"/>
      <c r="P33" s="880"/>
      <c r="Q33" s="880"/>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881"/>
      <c r="BP33" s="882"/>
      <c r="BQ33" s="882"/>
      <c r="BR33" s="883"/>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880"/>
      <c r="O34" s="880"/>
      <c r="P34" s="880"/>
      <c r="Q34" s="880"/>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884"/>
      <c r="BP34" s="885"/>
      <c r="BQ34" s="885"/>
      <c r="BR34" s="886"/>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880" t="str">
        <f>VLOOKUP($D$11,調査票①!$A$1:$HN$31,26,FALSE)</f>
        <v>　</v>
      </c>
      <c r="O35" s="880"/>
      <c r="P35" s="880"/>
      <c r="Q35" s="880"/>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881"/>
      <c r="BP35" s="882"/>
      <c r="BQ35" s="882"/>
      <c r="BR35" s="883"/>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880"/>
      <c r="O36" s="880"/>
      <c r="P36" s="880"/>
      <c r="Q36" s="880"/>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884"/>
      <c r="BP36" s="885"/>
      <c r="BQ36" s="885"/>
      <c r="BR36" s="886"/>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880" t="str">
        <f>VLOOKUP($D$11,調査票①!$A$1:$HN$31,29,FALSE)</f>
        <v>　</v>
      </c>
      <c r="O37" s="880"/>
      <c r="P37" s="880"/>
      <c r="Q37" s="880"/>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881"/>
      <c r="BP37" s="882"/>
      <c r="BQ37" s="882"/>
      <c r="BR37" s="883"/>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880"/>
      <c r="O38" s="880"/>
      <c r="P38" s="880"/>
      <c r="Q38" s="880"/>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884"/>
      <c r="BP38" s="885"/>
      <c r="BQ38" s="885"/>
      <c r="BR38" s="886"/>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v>
      </c>
      <c r="DC38" s="560"/>
      <c r="DD38" s="560"/>
      <c r="DE38" s="561"/>
      <c r="DF38" s="557" t="str">
        <f>VLOOKUP($D$11,調査票①!$A$1:$HN$31,201,FALSE)</f>
        <v>　</v>
      </c>
      <c r="DG38" s="560"/>
      <c r="DH38" s="560"/>
      <c r="DI38" s="561"/>
      <c r="DJ38" s="557" t="str">
        <f>VLOOKUP($D$11,調査票①!$A$1:$HN$31,202,FALSE)</f>
        <v>　</v>
      </c>
      <c r="DK38" s="560"/>
      <c r="DL38" s="560"/>
      <c r="DM38" s="561"/>
      <c r="DN38" s="557" t="str">
        <f>VLOOKUP($D$11,調査票①!$A$1:$HN$31,203,FALSE)</f>
        <v>　</v>
      </c>
      <c r="DO38" s="560"/>
      <c r="DP38" s="560"/>
      <c r="DQ38" s="561"/>
      <c r="DR38" s="557" t="str">
        <f>VLOOKUP($D$11,調査票①!$A$1:$HN$31,205,FALSE)</f>
        <v>○</v>
      </c>
      <c r="DS38" s="560"/>
      <c r="DT38" s="560"/>
      <c r="DU38" s="561"/>
      <c r="DV38" s="557" t="str">
        <f>VLOOKUP($D$11,調査票①!$A$1:$HN$31,206,FALSE)</f>
        <v>　</v>
      </c>
      <c r="DW38" s="560"/>
      <c r="DX38" s="560"/>
      <c r="DY38" s="561"/>
      <c r="DZ38" s="557" t="str">
        <f>VLOOKUP($D$11,調査票①!$A$1:$HN$31,207,FALSE)</f>
        <v>○</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880" t="str">
        <f>VLOOKUP($D$11,調査票①!$A$1:$HN$31,32,FALSE)</f>
        <v>　</v>
      </c>
      <c r="O39" s="880"/>
      <c r="P39" s="880"/>
      <c r="Q39" s="880"/>
      <c r="R39" s="492" t="str">
        <f>VLOOKUP($D$11,調査票①!$A$1:$HN$31,33,FALSE)</f>
        <v>　</v>
      </c>
      <c r="S39" s="492"/>
      <c r="T39" s="492"/>
      <c r="U39" s="492"/>
      <c r="V39" s="492"/>
      <c r="W39" s="492"/>
      <c r="X39" s="492"/>
      <c r="Y39" s="492"/>
      <c r="Z39" s="492"/>
      <c r="AA39" s="492"/>
      <c r="AB39" s="492"/>
      <c r="AC39" s="492"/>
      <c r="AD39" s="492"/>
      <c r="AE39" s="492"/>
      <c r="AF39" s="492"/>
      <c r="AG39" s="492"/>
      <c r="AH39" s="492"/>
      <c r="AI39" s="492"/>
      <c r="AJ39" s="492"/>
      <c r="AK39" s="492"/>
      <c r="AL39" s="492"/>
      <c r="AM39" s="492"/>
      <c r="AN39" s="492"/>
      <c r="AO39" s="492"/>
      <c r="AP39" s="492"/>
      <c r="AQ39" s="492"/>
      <c r="AR39" s="492"/>
      <c r="AS39" s="492"/>
      <c r="AT39" s="492"/>
      <c r="AU39" s="492"/>
      <c r="AV39" s="492"/>
      <c r="AW39" s="492"/>
      <c r="AX39" s="492"/>
      <c r="AY39" s="492"/>
      <c r="AZ39" s="492"/>
      <c r="BA39" s="492"/>
      <c r="BB39" s="492"/>
      <c r="BC39" s="492"/>
      <c r="BD39" s="492"/>
      <c r="BE39" s="492"/>
      <c r="BF39" s="492"/>
      <c r="BG39" s="492"/>
      <c r="BH39" s="492"/>
      <c r="BI39" s="492"/>
      <c r="BJ39" s="492"/>
      <c r="BK39" s="492"/>
      <c r="BL39" s="492"/>
      <c r="BM39" s="492"/>
      <c r="BN39" s="492"/>
      <c r="BO39" s="881"/>
      <c r="BP39" s="882"/>
      <c r="BQ39" s="882"/>
      <c r="BR39" s="883"/>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880"/>
      <c r="O40" s="880"/>
      <c r="P40" s="880"/>
      <c r="Q40" s="880"/>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884"/>
      <c r="BP40" s="885"/>
      <c r="BQ40" s="885"/>
      <c r="BR40" s="886"/>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880" t="str">
        <f>VLOOKUP($D$11,調査票①!$A$1:$HN$31,35,FALSE)</f>
        <v>　</v>
      </c>
      <c r="O41" s="880"/>
      <c r="P41" s="880"/>
      <c r="Q41" s="880"/>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881"/>
      <c r="BP41" s="882"/>
      <c r="BQ41" s="882"/>
      <c r="BR41" s="883"/>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880"/>
      <c r="O42" s="880"/>
      <c r="P42" s="880"/>
      <c r="Q42" s="880"/>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884"/>
      <c r="BP42" s="885"/>
      <c r="BQ42" s="885"/>
      <c r="BR42" s="886"/>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880" t="str">
        <f>VLOOKUP($D$11,調査票①!$A$1:$HN$31,38,FALSE)</f>
        <v>　</v>
      </c>
      <c r="O43" s="880"/>
      <c r="P43" s="880"/>
      <c r="Q43" s="880"/>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881"/>
      <c r="BP43" s="882"/>
      <c r="BQ43" s="882"/>
      <c r="BR43" s="883"/>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880"/>
      <c r="O44" s="880"/>
      <c r="P44" s="880"/>
      <c r="Q44" s="880"/>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884"/>
      <c r="BP44" s="885"/>
      <c r="BQ44" s="885"/>
      <c r="BR44" s="886"/>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880" t="str">
        <f>VLOOKUP($D$11,調査票①!$A$1:$HN$31,41,FALSE)</f>
        <v>　</v>
      </c>
      <c r="O45" s="880"/>
      <c r="P45" s="880"/>
      <c r="Q45" s="880"/>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881"/>
      <c r="BP45" s="882"/>
      <c r="BQ45" s="882"/>
      <c r="BR45" s="883"/>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880"/>
      <c r="O46" s="880"/>
      <c r="P46" s="880"/>
      <c r="Q46" s="880"/>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884"/>
      <c r="BP46" s="885"/>
      <c r="BQ46" s="885"/>
      <c r="BR46" s="886"/>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880" t="str">
        <f>VLOOKUP($D$11,調査票①!$A$1:$HN$31,44,FALSE)</f>
        <v>　</v>
      </c>
      <c r="O47" s="880"/>
      <c r="P47" s="880"/>
      <c r="Q47" s="880"/>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881"/>
      <c r="BP47" s="882"/>
      <c r="BQ47" s="882"/>
      <c r="BR47" s="883"/>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880"/>
      <c r="O48" s="880"/>
      <c r="P48" s="880"/>
      <c r="Q48" s="880"/>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884"/>
      <c r="BP48" s="885"/>
      <c r="BQ48" s="885"/>
      <c r="BR48" s="886"/>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880" t="str">
        <f>VLOOKUP($D$11,調査票①!$A$1:$HN$31,47,FALSE)</f>
        <v>　</v>
      </c>
      <c r="O49" s="880"/>
      <c r="P49" s="880"/>
      <c r="Q49" s="880"/>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881"/>
      <c r="BP49" s="882"/>
      <c r="BQ49" s="882"/>
      <c r="BR49" s="883"/>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880"/>
      <c r="O50" s="880"/>
      <c r="P50" s="880"/>
      <c r="Q50" s="880"/>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884"/>
      <c r="BP50" s="885"/>
      <c r="BQ50" s="885"/>
      <c r="BR50" s="886"/>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889" t="s">
        <v>116</v>
      </c>
      <c r="E51" s="890"/>
      <c r="F51" s="890"/>
      <c r="G51" s="890"/>
      <c r="H51" s="890"/>
      <c r="I51" s="890"/>
      <c r="J51" s="890"/>
      <c r="K51" s="890"/>
      <c r="L51" s="890"/>
      <c r="M51" s="891"/>
      <c r="N51" s="880" t="str">
        <f>VLOOKUP($D$11,調査票①!$A$1:$HN$31,50,FALSE)</f>
        <v>　</v>
      </c>
      <c r="O51" s="880"/>
      <c r="P51" s="880"/>
      <c r="Q51" s="880"/>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881"/>
      <c r="BP51" s="882"/>
      <c r="BQ51" s="882"/>
      <c r="BR51" s="883"/>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892"/>
      <c r="E52" s="893"/>
      <c r="F52" s="893"/>
      <c r="G52" s="893"/>
      <c r="H52" s="893"/>
      <c r="I52" s="893"/>
      <c r="J52" s="893"/>
      <c r="K52" s="893"/>
      <c r="L52" s="893"/>
      <c r="M52" s="894"/>
      <c r="N52" s="880"/>
      <c r="O52" s="880"/>
      <c r="P52" s="880"/>
      <c r="Q52" s="880"/>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884"/>
      <c r="BP52" s="885"/>
      <c r="BQ52" s="885"/>
      <c r="BR52" s="886"/>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880" t="str">
        <f>VLOOKUP($D$11,調査票①!$A$1:$HN$31,53,FALSE)</f>
        <v>　</v>
      </c>
      <c r="O53" s="880"/>
      <c r="P53" s="880"/>
      <c r="Q53" s="880"/>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881"/>
      <c r="BP53" s="882"/>
      <c r="BQ53" s="882"/>
      <c r="BR53" s="883"/>
      <c r="BS53" s="10"/>
      <c r="BT53" s="9"/>
      <c r="CB53" s="61"/>
      <c r="CC53" s="47"/>
      <c r="CD53" s="610" t="s">
        <v>154</v>
      </c>
      <c r="CE53" s="611"/>
      <c r="CF53" s="611"/>
      <c r="CG53" s="611"/>
      <c r="CH53" s="611"/>
      <c r="CI53" s="611"/>
      <c r="CJ53" s="611"/>
      <c r="CK53" s="611"/>
      <c r="CL53" s="611"/>
      <c r="CM53" s="612"/>
      <c r="CN53" s="625" t="str">
        <f>VLOOKUP($D$11,調査票①!$A$1:$HN$31,209,FALSE)</f>
        <v>○</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880"/>
      <c r="O54" s="880"/>
      <c r="P54" s="880"/>
      <c r="Q54" s="880"/>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884"/>
      <c r="BP54" s="885"/>
      <c r="BQ54" s="885"/>
      <c r="BR54" s="886"/>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888"/>
      <c r="S55" s="888"/>
      <c r="T55" s="888"/>
      <c r="U55" s="888"/>
      <c r="V55" s="888"/>
      <c r="W55" s="888"/>
      <c r="X55" s="888"/>
      <c r="Y55" s="888"/>
      <c r="Z55" s="888"/>
      <c r="AA55" s="115"/>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28"/>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27</v>
      </c>
      <c r="M63" s="659"/>
      <c r="N63" s="659"/>
      <c r="O63" s="659">
        <f>VLOOKUP($D$11,調査票①!$A$1:$HN$31,56,FALSE)</f>
        <v>27</v>
      </c>
      <c r="P63" s="659"/>
      <c r="Q63" s="659"/>
      <c r="R63" s="660">
        <f>VLOOKUP($D$11,調査票①!$A$1:$HN$31,57,FALSE)</f>
        <v>1</v>
      </c>
      <c r="S63" s="660"/>
      <c r="T63" s="660"/>
      <c r="U63" s="661" t="str">
        <f>VLOOKUP($D$11,調査票①!$A$1:$HN$31,58,FALSE)</f>
        <v>　</v>
      </c>
      <c r="V63" s="662"/>
      <c r="W63" s="662"/>
      <c r="X63" s="662"/>
      <c r="Y63" s="662"/>
      <c r="Z63" s="662"/>
      <c r="AA63" s="662"/>
      <c r="AB63" s="662"/>
      <c r="AC63" s="662"/>
      <c r="AD63" s="662"/>
      <c r="AE63" s="662"/>
      <c r="AF63" s="662"/>
      <c r="AG63" s="662"/>
      <c r="AH63" s="662"/>
      <c r="AI63" s="663"/>
      <c r="AJ63" s="667">
        <f>VLOOKUP($D$11,調査票①!$A$1:$HN$31,59,FALSE)</f>
        <v>0</v>
      </c>
      <c r="AK63" s="667"/>
      <c r="AL63" s="667"/>
      <c r="AM63" s="895" t="str">
        <f>VLOOKUP($D$11,調査票①!$A$1:$HN$31,60,FALSE)</f>
        <v>　</v>
      </c>
      <c r="AN63" s="896"/>
      <c r="AO63" s="896"/>
      <c r="AP63" s="896"/>
      <c r="AQ63" s="896"/>
      <c r="AR63" s="896"/>
      <c r="AS63" s="896"/>
      <c r="AT63" s="896"/>
      <c r="AU63" s="896"/>
      <c r="AV63" s="896"/>
      <c r="AW63" s="896"/>
      <c r="AX63" s="896"/>
      <c r="AY63" s="896"/>
      <c r="AZ63" s="896"/>
      <c r="BA63" s="896"/>
      <c r="BB63" s="896"/>
      <c r="BC63" s="896"/>
      <c r="BD63" s="896"/>
      <c r="BE63" s="896"/>
      <c r="BF63" s="896"/>
      <c r="BG63" s="896"/>
      <c r="BH63" s="896"/>
      <c r="BI63" s="896"/>
      <c r="BJ63" s="896"/>
      <c r="BK63" s="896"/>
      <c r="BL63" s="896"/>
      <c r="BM63" s="896"/>
      <c r="BN63" s="897"/>
      <c r="BO63" s="881"/>
      <c r="BP63" s="882"/>
      <c r="BQ63" s="882"/>
      <c r="BR63" s="883"/>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664"/>
      <c r="V64" s="665"/>
      <c r="W64" s="665"/>
      <c r="X64" s="665"/>
      <c r="Y64" s="665"/>
      <c r="Z64" s="665"/>
      <c r="AA64" s="665"/>
      <c r="AB64" s="665"/>
      <c r="AC64" s="665"/>
      <c r="AD64" s="665"/>
      <c r="AE64" s="665"/>
      <c r="AF64" s="665"/>
      <c r="AG64" s="665"/>
      <c r="AH64" s="665"/>
      <c r="AI64" s="666"/>
      <c r="AJ64" s="667"/>
      <c r="AK64" s="667"/>
      <c r="AL64" s="667"/>
      <c r="AM64" s="898"/>
      <c r="AN64" s="899"/>
      <c r="AO64" s="899"/>
      <c r="AP64" s="899"/>
      <c r="AQ64" s="899"/>
      <c r="AR64" s="899"/>
      <c r="AS64" s="899"/>
      <c r="AT64" s="899"/>
      <c r="AU64" s="899"/>
      <c r="AV64" s="899"/>
      <c r="AW64" s="899"/>
      <c r="AX64" s="899"/>
      <c r="AY64" s="899"/>
      <c r="AZ64" s="899"/>
      <c r="BA64" s="899"/>
      <c r="BB64" s="899"/>
      <c r="BC64" s="899"/>
      <c r="BD64" s="899"/>
      <c r="BE64" s="899"/>
      <c r="BF64" s="899"/>
      <c r="BG64" s="899"/>
      <c r="BH64" s="899"/>
      <c r="BI64" s="899"/>
      <c r="BJ64" s="899"/>
      <c r="BK64" s="899"/>
      <c r="BL64" s="899"/>
      <c r="BM64" s="899"/>
      <c r="BN64" s="900"/>
      <c r="BO64" s="884"/>
      <c r="BP64" s="885"/>
      <c r="BQ64" s="885"/>
      <c r="BR64" s="886"/>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152</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55</v>
      </c>
      <c r="M65" s="659"/>
      <c r="N65" s="659"/>
      <c r="O65" s="659">
        <f>VLOOKUP($D$11,調査票①!$A$1:$HN$31,62,FALSE)</f>
        <v>16</v>
      </c>
      <c r="P65" s="659"/>
      <c r="Q65" s="659"/>
      <c r="R65" s="660">
        <f>VLOOKUP($D$11,調査票①!$A$1:$HN$31,63,FALSE)</f>
        <v>0.29090909090909089</v>
      </c>
      <c r="S65" s="660"/>
      <c r="T65" s="660"/>
      <c r="U65" s="693" t="str">
        <f>VLOOKUP($D$11,調査票①!$A$1:$HN$31,64,FALSE)</f>
        <v>大規模公園の指定管理と併せて検討中</v>
      </c>
      <c r="V65" s="694"/>
      <c r="W65" s="694"/>
      <c r="X65" s="694"/>
      <c r="Y65" s="694"/>
      <c r="Z65" s="694"/>
      <c r="AA65" s="694"/>
      <c r="AB65" s="694"/>
      <c r="AC65" s="694"/>
      <c r="AD65" s="694"/>
      <c r="AE65" s="694"/>
      <c r="AF65" s="694"/>
      <c r="AG65" s="694"/>
      <c r="AH65" s="694"/>
      <c r="AI65" s="695"/>
      <c r="AJ65" s="667">
        <f>VLOOKUP($D$11,調査票①!$A$1:$HN$31,65,FALSE)</f>
        <v>0</v>
      </c>
      <c r="AK65" s="667"/>
      <c r="AL65" s="667"/>
      <c r="AM65" s="895" t="str">
        <f>VLOOKUP($D$11,調査票①!$A$1:$HN$31,66,FALSE)</f>
        <v>　</v>
      </c>
      <c r="AN65" s="896"/>
      <c r="AO65" s="896"/>
      <c r="AP65" s="896"/>
      <c r="AQ65" s="896"/>
      <c r="AR65" s="896"/>
      <c r="AS65" s="896"/>
      <c r="AT65" s="896"/>
      <c r="AU65" s="896"/>
      <c r="AV65" s="896"/>
      <c r="AW65" s="896"/>
      <c r="AX65" s="896"/>
      <c r="AY65" s="896"/>
      <c r="AZ65" s="896"/>
      <c r="BA65" s="896"/>
      <c r="BB65" s="896"/>
      <c r="BC65" s="896"/>
      <c r="BD65" s="896"/>
      <c r="BE65" s="896"/>
      <c r="BF65" s="896"/>
      <c r="BG65" s="896"/>
      <c r="BH65" s="896"/>
      <c r="BI65" s="896"/>
      <c r="BJ65" s="896"/>
      <c r="BK65" s="896"/>
      <c r="BL65" s="896"/>
      <c r="BM65" s="896"/>
      <c r="BN65" s="897"/>
      <c r="BO65" s="881"/>
      <c r="BP65" s="882"/>
      <c r="BQ65" s="882"/>
      <c r="BR65" s="883"/>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898"/>
      <c r="AN66" s="899"/>
      <c r="AO66" s="899"/>
      <c r="AP66" s="899"/>
      <c r="AQ66" s="899"/>
      <c r="AR66" s="899"/>
      <c r="AS66" s="899"/>
      <c r="AT66" s="899"/>
      <c r="AU66" s="899"/>
      <c r="AV66" s="899"/>
      <c r="AW66" s="899"/>
      <c r="AX66" s="899"/>
      <c r="AY66" s="899"/>
      <c r="AZ66" s="899"/>
      <c r="BA66" s="899"/>
      <c r="BB66" s="899"/>
      <c r="BC66" s="899"/>
      <c r="BD66" s="899"/>
      <c r="BE66" s="899"/>
      <c r="BF66" s="899"/>
      <c r="BG66" s="899"/>
      <c r="BH66" s="899"/>
      <c r="BI66" s="899"/>
      <c r="BJ66" s="899"/>
      <c r="BK66" s="899"/>
      <c r="BL66" s="899"/>
      <c r="BM66" s="899"/>
      <c r="BN66" s="900"/>
      <c r="BO66" s="884"/>
      <c r="BP66" s="885"/>
      <c r="BQ66" s="885"/>
      <c r="BR66" s="886"/>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26</v>
      </c>
      <c r="M67" s="659"/>
      <c r="N67" s="659"/>
      <c r="O67" s="659">
        <f>VLOOKUP($D$11,調査票①!$A$1:$HN$31,68,FALSE)</f>
        <v>26</v>
      </c>
      <c r="P67" s="659"/>
      <c r="Q67" s="659"/>
      <c r="R67" s="660">
        <f>VLOOKUP($D$11,調査票①!$A$1:$HN$31,69,FALSE)</f>
        <v>1</v>
      </c>
      <c r="S67" s="660"/>
      <c r="T67" s="660"/>
      <c r="U67" s="661" t="str">
        <f>VLOOKUP($D$11,調査票①!$A$1:$HN$31,70,FALSE)</f>
        <v>　</v>
      </c>
      <c r="V67" s="662"/>
      <c r="W67" s="662"/>
      <c r="X67" s="662"/>
      <c r="Y67" s="662"/>
      <c r="Z67" s="662"/>
      <c r="AA67" s="662"/>
      <c r="AB67" s="662"/>
      <c r="AC67" s="662"/>
      <c r="AD67" s="662"/>
      <c r="AE67" s="662"/>
      <c r="AF67" s="662"/>
      <c r="AG67" s="662"/>
      <c r="AH67" s="662"/>
      <c r="AI67" s="663"/>
      <c r="AJ67" s="667">
        <f>VLOOKUP($D$11,調査票①!$A$1:$HN$31,71,FALSE)</f>
        <v>0</v>
      </c>
      <c r="AK67" s="667"/>
      <c r="AL67" s="667"/>
      <c r="AM67" s="895" t="str">
        <f>VLOOKUP($D$11,調査票①!$A$1:$HN$31,72,FALSE)</f>
        <v>　</v>
      </c>
      <c r="AN67" s="896"/>
      <c r="AO67" s="896"/>
      <c r="AP67" s="896"/>
      <c r="AQ67" s="896"/>
      <c r="AR67" s="896"/>
      <c r="AS67" s="896"/>
      <c r="AT67" s="896"/>
      <c r="AU67" s="896"/>
      <c r="AV67" s="896"/>
      <c r="AW67" s="896"/>
      <c r="AX67" s="896"/>
      <c r="AY67" s="896"/>
      <c r="AZ67" s="896"/>
      <c r="BA67" s="896"/>
      <c r="BB67" s="896"/>
      <c r="BC67" s="896"/>
      <c r="BD67" s="896"/>
      <c r="BE67" s="896"/>
      <c r="BF67" s="896"/>
      <c r="BG67" s="896"/>
      <c r="BH67" s="896"/>
      <c r="BI67" s="896"/>
      <c r="BJ67" s="896"/>
      <c r="BK67" s="896"/>
      <c r="BL67" s="896"/>
      <c r="BM67" s="896"/>
      <c r="BN67" s="897"/>
      <c r="BO67" s="881"/>
      <c r="BP67" s="882"/>
      <c r="BQ67" s="882"/>
      <c r="BR67" s="883"/>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664"/>
      <c r="V68" s="665"/>
      <c r="W68" s="665"/>
      <c r="X68" s="665"/>
      <c r="Y68" s="665"/>
      <c r="Z68" s="665"/>
      <c r="AA68" s="665"/>
      <c r="AB68" s="665"/>
      <c r="AC68" s="665"/>
      <c r="AD68" s="665"/>
      <c r="AE68" s="665"/>
      <c r="AF68" s="665"/>
      <c r="AG68" s="665"/>
      <c r="AH68" s="665"/>
      <c r="AI68" s="666"/>
      <c r="AJ68" s="667"/>
      <c r="AK68" s="667"/>
      <c r="AL68" s="667"/>
      <c r="AM68" s="898"/>
      <c r="AN68" s="899"/>
      <c r="AO68" s="899"/>
      <c r="AP68" s="899"/>
      <c r="AQ68" s="899"/>
      <c r="AR68" s="899"/>
      <c r="AS68" s="899"/>
      <c r="AT68" s="899"/>
      <c r="AU68" s="899"/>
      <c r="AV68" s="899"/>
      <c r="AW68" s="899"/>
      <c r="AX68" s="899"/>
      <c r="AY68" s="899"/>
      <c r="AZ68" s="899"/>
      <c r="BA68" s="899"/>
      <c r="BB68" s="899"/>
      <c r="BC68" s="899"/>
      <c r="BD68" s="899"/>
      <c r="BE68" s="899"/>
      <c r="BF68" s="899"/>
      <c r="BG68" s="899"/>
      <c r="BH68" s="899"/>
      <c r="BI68" s="899"/>
      <c r="BJ68" s="899"/>
      <c r="BK68" s="899"/>
      <c r="BL68" s="899"/>
      <c r="BM68" s="899"/>
      <c r="BN68" s="900"/>
      <c r="BO68" s="884"/>
      <c r="BP68" s="885"/>
      <c r="BQ68" s="885"/>
      <c r="BR68" s="886"/>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781" t="str">
        <f>VLOOKUP($D$11,調査票①!$A$1:$HN$31,76,FALSE)</f>
        <v>　</v>
      </c>
      <c r="V69" s="782"/>
      <c r="W69" s="782"/>
      <c r="X69" s="782"/>
      <c r="Y69" s="782"/>
      <c r="Z69" s="782"/>
      <c r="AA69" s="782"/>
      <c r="AB69" s="782"/>
      <c r="AC69" s="782"/>
      <c r="AD69" s="782"/>
      <c r="AE69" s="782"/>
      <c r="AF69" s="782"/>
      <c r="AG69" s="782"/>
      <c r="AH69" s="782"/>
      <c r="AI69" s="783"/>
      <c r="AJ69" s="667">
        <f>VLOOKUP($D$11,調査票①!$A$1:$HN$31,77,FALSE)</f>
        <v>0</v>
      </c>
      <c r="AK69" s="667"/>
      <c r="AL69" s="667"/>
      <c r="AM69" s="895" t="str">
        <f>VLOOKUP($D$11,調査票①!$A$1:$HN$31,78,FALSE)</f>
        <v>　</v>
      </c>
      <c r="AN69" s="896"/>
      <c r="AO69" s="896"/>
      <c r="AP69" s="896"/>
      <c r="AQ69" s="896"/>
      <c r="AR69" s="896"/>
      <c r="AS69" s="896"/>
      <c r="AT69" s="896"/>
      <c r="AU69" s="896"/>
      <c r="AV69" s="896"/>
      <c r="AW69" s="896"/>
      <c r="AX69" s="896"/>
      <c r="AY69" s="896"/>
      <c r="AZ69" s="896"/>
      <c r="BA69" s="896"/>
      <c r="BB69" s="896"/>
      <c r="BC69" s="896"/>
      <c r="BD69" s="896"/>
      <c r="BE69" s="896"/>
      <c r="BF69" s="896"/>
      <c r="BG69" s="896"/>
      <c r="BH69" s="896"/>
      <c r="BI69" s="896"/>
      <c r="BJ69" s="896"/>
      <c r="BK69" s="896"/>
      <c r="BL69" s="896"/>
      <c r="BM69" s="896"/>
      <c r="BN69" s="897"/>
      <c r="BO69" s="881"/>
      <c r="BP69" s="882"/>
      <c r="BQ69" s="882"/>
      <c r="BR69" s="883"/>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784"/>
      <c r="V70" s="785"/>
      <c r="W70" s="785"/>
      <c r="X70" s="785"/>
      <c r="Y70" s="785"/>
      <c r="Z70" s="785"/>
      <c r="AA70" s="785"/>
      <c r="AB70" s="785"/>
      <c r="AC70" s="785"/>
      <c r="AD70" s="785"/>
      <c r="AE70" s="785"/>
      <c r="AF70" s="785"/>
      <c r="AG70" s="785"/>
      <c r="AH70" s="785"/>
      <c r="AI70" s="786"/>
      <c r="AJ70" s="667"/>
      <c r="AK70" s="667"/>
      <c r="AL70" s="667"/>
      <c r="AM70" s="898"/>
      <c r="AN70" s="899"/>
      <c r="AO70" s="899"/>
      <c r="AP70" s="899"/>
      <c r="AQ70" s="899"/>
      <c r="AR70" s="899"/>
      <c r="AS70" s="899"/>
      <c r="AT70" s="899"/>
      <c r="AU70" s="899"/>
      <c r="AV70" s="899"/>
      <c r="AW70" s="899"/>
      <c r="AX70" s="899"/>
      <c r="AY70" s="899"/>
      <c r="AZ70" s="899"/>
      <c r="BA70" s="899"/>
      <c r="BB70" s="899"/>
      <c r="BC70" s="899"/>
      <c r="BD70" s="899"/>
      <c r="BE70" s="899"/>
      <c r="BF70" s="899"/>
      <c r="BG70" s="899"/>
      <c r="BH70" s="899"/>
      <c r="BI70" s="899"/>
      <c r="BJ70" s="899"/>
      <c r="BK70" s="899"/>
      <c r="BL70" s="899"/>
      <c r="BM70" s="899"/>
      <c r="BN70" s="900"/>
      <c r="BO70" s="884"/>
      <c r="BP70" s="885"/>
      <c r="BQ70" s="885"/>
      <c r="BR70" s="886"/>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708">
        <f>VLOOKUP($D$11,調査票①!$A$1:$HN$31,79,FALSE)</f>
        <v>0</v>
      </c>
      <c r="M71" s="708"/>
      <c r="N71" s="708"/>
      <c r="O71" s="708">
        <f>VLOOKUP($D$11,調査票①!$A$1:$HN$31,80,FALSE)</f>
        <v>0</v>
      </c>
      <c r="P71" s="708"/>
      <c r="Q71" s="708"/>
      <c r="R71" s="709" t="e">
        <f>VLOOKUP($D$11,調査票①!$A$1:$HN$31,81,FALSE)</f>
        <v>#DIV/0!</v>
      </c>
      <c r="S71" s="709"/>
      <c r="T71" s="709"/>
      <c r="U71" s="661" t="str">
        <f>VLOOKUP($D$11,調査票①!$A$1:$HN$31,82,FALSE)</f>
        <v>　</v>
      </c>
      <c r="V71" s="662"/>
      <c r="W71" s="662"/>
      <c r="X71" s="662"/>
      <c r="Y71" s="662"/>
      <c r="Z71" s="662"/>
      <c r="AA71" s="662"/>
      <c r="AB71" s="662"/>
      <c r="AC71" s="662"/>
      <c r="AD71" s="662"/>
      <c r="AE71" s="662"/>
      <c r="AF71" s="662"/>
      <c r="AG71" s="662"/>
      <c r="AH71" s="662"/>
      <c r="AI71" s="663"/>
      <c r="AJ71" s="667">
        <f>VLOOKUP($D$11,調査票①!$A$1:$HN$31,83,FALSE)</f>
        <v>0</v>
      </c>
      <c r="AK71" s="667"/>
      <c r="AL71" s="667"/>
      <c r="AM71" s="895" t="str">
        <f>VLOOKUP($D$11,調査票①!$A$1:$HN$31,84,FALSE)</f>
        <v>　</v>
      </c>
      <c r="AN71" s="896"/>
      <c r="AO71" s="896"/>
      <c r="AP71" s="896"/>
      <c r="AQ71" s="896"/>
      <c r="AR71" s="896"/>
      <c r="AS71" s="896"/>
      <c r="AT71" s="896"/>
      <c r="AU71" s="896"/>
      <c r="AV71" s="896"/>
      <c r="AW71" s="896"/>
      <c r="AX71" s="896"/>
      <c r="AY71" s="896"/>
      <c r="AZ71" s="896"/>
      <c r="BA71" s="896"/>
      <c r="BB71" s="896"/>
      <c r="BC71" s="896"/>
      <c r="BD71" s="896"/>
      <c r="BE71" s="896"/>
      <c r="BF71" s="896"/>
      <c r="BG71" s="896"/>
      <c r="BH71" s="896"/>
      <c r="BI71" s="896"/>
      <c r="BJ71" s="896"/>
      <c r="BK71" s="896"/>
      <c r="BL71" s="896"/>
      <c r="BM71" s="896"/>
      <c r="BN71" s="897"/>
      <c r="BO71" s="881"/>
      <c r="BP71" s="882"/>
      <c r="BQ71" s="882"/>
      <c r="BR71" s="883"/>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708"/>
      <c r="M72" s="708"/>
      <c r="N72" s="708"/>
      <c r="O72" s="708"/>
      <c r="P72" s="708"/>
      <c r="Q72" s="708"/>
      <c r="R72" s="709"/>
      <c r="S72" s="709"/>
      <c r="T72" s="709"/>
      <c r="U72" s="664"/>
      <c r="V72" s="665"/>
      <c r="W72" s="665"/>
      <c r="X72" s="665"/>
      <c r="Y72" s="665"/>
      <c r="Z72" s="665"/>
      <c r="AA72" s="665"/>
      <c r="AB72" s="665"/>
      <c r="AC72" s="665"/>
      <c r="AD72" s="665"/>
      <c r="AE72" s="665"/>
      <c r="AF72" s="665"/>
      <c r="AG72" s="665"/>
      <c r="AH72" s="665"/>
      <c r="AI72" s="666"/>
      <c r="AJ72" s="667"/>
      <c r="AK72" s="667"/>
      <c r="AL72" s="667"/>
      <c r="AM72" s="898"/>
      <c r="AN72" s="899"/>
      <c r="AO72" s="899"/>
      <c r="AP72" s="899"/>
      <c r="AQ72" s="899"/>
      <c r="AR72" s="899"/>
      <c r="AS72" s="899"/>
      <c r="AT72" s="899"/>
      <c r="AU72" s="899"/>
      <c r="AV72" s="899"/>
      <c r="AW72" s="899"/>
      <c r="AX72" s="899"/>
      <c r="AY72" s="899"/>
      <c r="AZ72" s="899"/>
      <c r="BA72" s="899"/>
      <c r="BB72" s="899"/>
      <c r="BC72" s="899"/>
      <c r="BD72" s="899"/>
      <c r="BE72" s="899"/>
      <c r="BF72" s="899"/>
      <c r="BG72" s="899"/>
      <c r="BH72" s="899"/>
      <c r="BI72" s="899"/>
      <c r="BJ72" s="899"/>
      <c r="BK72" s="899"/>
      <c r="BL72" s="899"/>
      <c r="BM72" s="899"/>
      <c r="BN72" s="900"/>
      <c r="BO72" s="884"/>
      <c r="BP72" s="885"/>
      <c r="BQ72" s="885"/>
      <c r="BR72" s="886"/>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708">
        <f>VLOOKUP($D$11,調査票①!$A$1:$HN$31,85,FALSE)</f>
        <v>0</v>
      </c>
      <c r="M73" s="708"/>
      <c r="N73" s="708"/>
      <c r="O73" s="708">
        <f>VLOOKUP($D$11,調査票①!$A$1:$HN$31,86,FALSE)</f>
        <v>0</v>
      </c>
      <c r="P73" s="708"/>
      <c r="Q73" s="708"/>
      <c r="R73" s="709" t="e">
        <f>VLOOKUP($D$11,調査票①!$A$1:$HN$31,87,FALSE)</f>
        <v>#DIV/0!</v>
      </c>
      <c r="S73" s="709"/>
      <c r="T73" s="709"/>
      <c r="U73" s="661" t="str">
        <f>VLOOKUP($D$11,調査票①!$A$1:$HN$31,88,FALSE)</f>
        <v>　</v>
      </c>
      <c r="V73" s="662"/>
      <c r="W73" s="662"/>
      <c r="X73" s="662"/>
      <c r="Y73" s="662"/>
      <c r="Z73" s="662"/>
      <c r="AA73" s="662"/>
      <c r="AB73" s="662"/>
      <c r="AC73" s="662"/>
      <c r="AD73" s="662"/>
      <c r="AE73" s="662"/>
      <c r="AF73" s="662"/>
      <c r="AG73" s="662"/>
      <c r="AH73" s="662"/>
      <c r="AI73" s="663"/>
      <c r="AJ73" s="667">
        <f>VLOOKUP($D$11,調査票①!$A$1:$HN$31,89,FALSE)</f>
        <v>0</v>
      </c>
      <c r="AK73" s="667"/>
      <c r="AL73" s="667"/>
      <c r="AM73" s="895" t="str">
        <f>VLOOKUP($D$11,調査票①!$A$1:$HN$31,90,FALSE)</f>
        <v>　</v>
      </c>
      <c r="AN73" s="896"/>
      <c r="AO73" s="896"/>
      <c r="AP73" s="896"/>
      <c r="AQ73" s="896"/>
      <c r="AR73" s="896"/>
      <c r="AS73" s="896"/>
      <c r="AT73" s="896"/>
      <c r="AU73" s="896"/>
      <c r="AV73" s="896"/>
      <c r="AW73" s="896"/>
      <c r="AX73" s="896"/>
      <c r="AY73" s="896"/>
      <c r="AZ73" s="896"/>
      <c r="BA73" s="896"/>
      <c r="BB73" s="896"/>
      <c r="BC73" s="896"/>
      <c r="BD73" s="896"/>
      <c r="BE73" s="896"/>
      <c r="BF73" s="896"/>
      <c r="BG73" s="896"/>
      <c r="BH73" s="896"/>
      <c r="BI73" s="896"/>
      <c r="BJ73" s="896"/>
      <c r="BK73" s="896"/>
      <c r="BL73" s="896"/>
      <c r="BM73" s="896"/>
      <c r="BN73" s="897"/>
      <c r="BO73" s="881"/>
      <c r="BP73" s="882"/>
      <c r="BQ73" s="882"/>
      <c r="BR73" s="883"/>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26"/>
      <c r="DK73" s="126"/>
      <c r="DL73" s="127"/>
      <c r="DM73" s="127"/>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708"/>
      <c r="M74" s="708"/>
      <c r="N74" s="708"/>
      <c r="O74" s="708"/>
      <c r="P74" s="708"/>
      <c r="Q74" s="708"/>
      <c r="R74" s="709"/>
      <c r="S74" s="709"/>
      <c r="T74" s="709"/>
      <c r="U74" s="664"/>
      <c r="V74" s="665"/>
      <c r="W74" s="665"/>
      <c r="X74" s="665"/>
      <c r="Y74" s="665"/>
      <c r="Z74" s="665"/>
      <c r="AA74" s="665"/>
      <c r="AB74" s="665"/>
      <c r="AC74" s="665"/>
      <c r="AD74" s="665"/>
      <c r="AE74" s="665"/>
      <c r="AF74" s="665"/>
      <c r="AG74" s="665"/>
      <c r="AH74" s="665"/>
      <c r="AI74" s="666"/>
      <c r="AJ74" s="667"/>
      <c r="AK74" s="667"/>
      <c r="AL74" s="667"/>
      <c r="AM74" s="898"/>
      <c r="AN74" s="899"/>
      <c r="AO74" s="899"/>
      <c r="AP74" s="899"/>
      <c r="AQ74" s="899"/>
      <c r="AR74" s="899"/>
      <c r="AS74" s="899"/>
      <c r="AT74" s="899"/>
      <c r="AU74" s="899"/>
      <c r="AV74" s="899"/>
      <c r="AW74" s="899"/>
      <c r="AX74" s="899"/>
      <c r="AY74" s="899"/>
      <c r="AZ74" s="899"/>
      <c r="BA74" s="899"/>
      <c r="BB74" s="899"/>
      <c r="BC74" s="899"/>
      <c r="BD74" s="899"/>
      <c r="BE74" s="899"/>
      <c r="BF74" s="899"/>
      <c r="BG74" s="899"/>
      <c r="BH74" s="899"/>
      <c r="BI74" s="899"/>
      <c r="BJ74" s="899"/>
      <c r="BK74" s="899"/>
      <c r="BL74" s="899"/>
      <c r="BM74" s="899"/>
      <c r="BN74" s="900"/>
      <c r="BO74" s="884"/>
      <c r="BP74" s="885"/>
      <c r="BQ74" s="885"/>
      <c r="BR74" s="886"/>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708">
        <f>VLOOKUP($D$11,調査票①!$A$1:$HN$31,91,FALSE)</f>
        <v>0</v>
      </c>
      <c r="M75" s="708"/>
      <c r="N75" s="708"/>
      <c r="O75" s="708">
        <f>VLOOKUP($D$11,調査票①!$A$1:$HN$31,92,FALSE)</f>
        <v>0</v>
      </c>
      <c r="P75" s="708"/>
      <c r="Q75" s="708"/>
      <c r="R75" s="709" t="e">
        <f>VLOOKUP($D$11,調査票①!$A$1:$HN$31,93,FALSE)</f>
        <v>#DIV/0!</v>
      </c>
      <c r="S75" s="709"/>
      <c r="T75" s="709"/>
      <c r="U75" s="781" t="str">
        <f>VLOOKUP($D$11,調査票①!$A$1:$HN$31,94,FALSE)</f>
        <v>　</v>
      </c>
      <c r="V75" s="782"/>
      <c r="W75" s="782"/>
      <c r="X75" s="782"/>
      <c r="Y75" s="782"/>
      <c r="Z75" s="782"/>
      <c r="AA75" s="782"/>
      <c r="AB75" s="782"/>
      <c r="AC75" s="782"/>
      <c r="AD75" s="782"/>
      <c r="AE75" s="782"/>
      <c r="AF75" s="782"/>
      <c r="AG75" s="782"/>
      <c r="AH75" s="782"/>
      <c r="AI75" s="783"/>
      <c r="AJ75" s="667">
        <f>VLOOKUP($D$11,調査票①!$A$1:$HN$31,95,FALSE)</f>
        <v>0</v>
      </c>
      <c r="AK75" s="667"/>
      <c r="AL75" s="667"/>
      <c r="AM75" s="895" t="str">
        <f>VLOOKUP($D$11,調査票①!$A$1:$HN$31,96,FALSE)</f>
        <v>　</v>
      </c>
      <c r="AN75" s="896"/>
      <c r="AO75" s="896"/>
      <c r="AP75" s="896"/>
      <c r="AQ75" s="896"/>
      <c r="AR75" s="896"/>
      <c r="AS75" s="896"/>
      <c r="AT75" s="896"/>
      <c r="AU75" s="896"/>
      <c r="AV75" s="896"/>
      <c r="AW75" s="896"/>
      <c r="AX75" s="896"/>
      <c r="AY75" s="896"/>
      <c r="AZ75" s="896"/>
      <c r="BA75" s="896"/>
      <c r="BB75" s="896"/>
      <c r="BC75" s="896"/>
      <c r="BD75" s="896"/>
      <c r="BE75" s="896"/>
      <c r="BF75" s="896"/>
      <c r="BG75" s="896"/>
      <c r="BH75" s="896"/>
      <c r="BI75" s="896"/>
      <c r="BJ75" s="896"/>
      <c r="BK75" s="896"/>
      <c r="BL75" s="896"/>
      <c r="BM75" s="896"/>
      <c r="BN75" s="897"/>
      <c r="BO75" s="881"/>
      <c r="BP75" s="882"/>
      <c r="BQ75" s="882"/>
      <c r="BR75" s="883"/>
      <c r="BS75" s="10"/>
      <c r="BT75" s="9"/>
      <c r="CB75" s="20"/>
      <c r="CC75" s="490" t="s">
        <v>11</v>
      </c>
      <c r="CD75" s="517"/>
      <c r="CE75" s="517"/>
      <c r="CF75" s="517"/>
      <c r="CG75" s="517"/>
      <c r="CH75" s="517"/>
      <c r="CI75" s="517"/>
      <c r="CJ75" s="517"/>
      <c r="CK75" s="517"/>
      <c r="CL75" s="518"/>
      <c r="CM75" s="490" t="str">
        <f>VLOOKUP(D11,調査票①!A1:HN31,217,FALSE)</f>
        <v>○</v>
      </c>
      <c r="CN75" s="517"/>
      <c r="CO75" s="517"/>
      <c r="CP75" s="517"/>
      <c r="CQ75" s="517"/>
      <c r="CR75" s="517"/>
      <c r="CS75" s="517"/>
      <c r="CT75" s="517"/>
      <c r="CU75" s="517"/>
      <c r="CV75" s="517"/>
      <c r="CW75" s="517"/>
      <c r="CX75" s="517"/>
      <c r="CY75" s="517"/>
      <c r="CZ75" s="518"/>
      <c r="DA75" s="10"/>
      <c r="DB75" s="10"/>
      <c r="DC75" s="10"/>
      <c r="DD75" s="717" t="str">
        <f>VLOOKUP(D11,調査票①!A1:HN31,218,FALSE)</f>
        <v>現在、大阪府を中心に府下自治体で構成される大阪電子自治体連絡会において、自治体クラウドなどの共同利用など、府域自治体での相互利用部分を模索しながら、協力していきたいと考えている。</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708"/>
      <c r="M76" s="708"/>
      <c r="N76" s="708"/>
      <c r="O76" s="708"/>
      <c r="P76" s="708"/>
      <c r="Q76" s="708"/>
      <c r="R76" s="709"/>
      <c r="S76" s="709"/>
      <c r="T76" s="709"/>
      <c r="U76" s="784"/>
      <c r="V76" s="785"/>
      <c r="W76" s="785"/>
      <c r="X76" s="785"/>
      <c r="Y76" s="785"/>
      <c r="Z76" s="785"/>
      <c r="AA76" s="785"/>
      <c r="AB76" s="785"/>
      <c r="AC76" s="785"/>
      <c r="AD76" s="785"/>
      <c r="AE76" s="785"/>
      <c r="AF76" s="785"/>
      <c r="AG76" s="785"/>
      <c r="AH76" s="785"/>
      <c r="AI76" s="786"/>
      <c r="AJ76" s="667"/>
      <c r="AK76" s="667"/>
      <c r="AL76" s="667"/>
      <c r="AM76" s="898"/>
      <c r="AN76" s="899"/>
      <c r="AO76" s="899"/>
      <c r="AP76" s="899"/>
      <c r="AQ76" s="899"/>
      <c r="AR76" s="899"/>
      <c r="AS76" s="899"/>
      <c r="AT76" s="899"/>
      <c r="AU76" s="899"/>
      <c r="AV76" s="899"/>
      <c r="AW76" s="899"/>
      <c r="AX76" s="899"/>
      <c r="AY76" s="899"/>
      <c r="AZ76" s="899"/>
      <c r="BA76" s="899"/>
      <c r="BB76" s="899"/>
      <c r="BC76" s="899"/>
      <c r="BD76" s="899"/>
      <c r="BE76" s="899"/>
      <c r="BF76" s="899"/>
      <c r="BG76" s="899"/>
      <c r="BH76" s="899"/>
      <c r="BI76" s="899"/>
      <c r="BJ76" s="899"/>
      <c r="BK76" s="899"/>
      <c r="BL76" s="899"/>
      <c r="BM76" s="899"/>
      <c r="BN76" s="900"/>
      <c r="BO76" s="884"/>
      <c r="BP76" s="885"/>
      <c r="BQ76" s="885"/>
      <c r="BR76" s="886"/>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1</v>
      </c>
      <c r="M77" s="659"/>
      <c r="N77" s="659"/>
      <c r="O77" s="659">
        <f>VLOOKUP($D$11,調査票①!$A$1:$HN$31,98,FALSE)</f>
        <v>1</v>
      </c>
      <c r="P77" s="659"/>
      <c r="Q77" s="659"/>
      <c r="R77" s="660">
        <f>VLOOKUP($D$11,調査票①!$A$1:$HN$31,99,FALSE)</f>
        <v>1</v>
      </c>
      <c r="S77" s="660"/>
      <c r="T77" s="660"/>
      <c r="U77" s="661" t="str">
        <f>VLOOKUP($D$11,調査票①!$A$1:$HN$31,100,FALSE)</f>
        <v>　</v>
      </c>
      <c r="V77" s="662"/>
      <c r="W77" s="662"/>
      <c r="X77" s="662"/>
      <c r="Y77" s="662"/>
      <c r="Z77" s="662"/>
      <c r="AA77" s="662"/>
      <c r="AB77" s="662"/>
      <c r="AC77" s="662"/>
      <c r="AD77" s="662"/>
      <c r="AE77" s="662"/>
      <c r="AF77" s="662"/>
      <c r="AG77" s="662"/>
      <c r="AH77" s="662"/>
      <c r="AI77" s="663"/>
      <c r="AJ77" s="667">
        <f>VLOOKUP($D$11,調査票①!$A$1:$HN$31,101,FALSE)</f>
        <v>0</v>
      </c>
      <c r="AK77" s="667"/>
      <c r="AL77" s="667"/>
      <c r="AM77" s="895" t="str">
        <f>VLOOKUP($D$11,調査票①!$A$1:$HN$31,102,FALSE)</f>
        <v>　</v>
      </c>
      <c r="AN77" s="896"/>
      <c r="AO77" s="896"/>
      <c r="AP77" s="896"/>
      <c r="AQ77" s="896"/>
      <c r="AR77" s="896"/>
      <c r="AS77" s="896"/>
      <c r="AT77" s="896"/>
      <c r="AU77" s="896"/>
      <c r="AV77" s="896"/>
      <c r="AW77" s="896"/>
      <c r="AX77" s="896"/>
      <c r="AY77" s="896"/>
      <c r="AZ77" s="896"/>
      <c r="BA77" s="896"/>
      <c r="BB77" s="896"/>
      <c r="BC77" s="896"/>
      <c r="BD77" s="896"/>
      <c r="BE77" s="896"/>
      <c r="BF77" s="896"/>
      <c r="BG77" s="896"/>
      <c r="BH77" s="896"/>
      <c r="BI77" s="896"/>
      <c r="BJ77" s="896"/>
      <c r="BK77" s="896"/>
      <c r="BL77" s="896"/>
      <c r="BM77" s="896"/>
      <c r="BN77" s="897"/>
      <c r="BO77" s="881"/>
      <c r="BP77" s="882"/>
      <c r="BQ77" s="882"/>
      <c r="BR77" s="883"/>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664"/>
      <c r="V78" s="665"/>
      <c r="W78" s="665"/>
      <c r="X78" s="665"/>
      <c r="Y78" s="665"/>
      <c r="Z78" s="665"/>
      <c r="AA78" s="665"/>
      <c r="AB78" s="665"/>
      <c r="AC78" s="665"/>
      <c r="AD78" s="665"/>
      <c r="AE78" s="665"/>
      <c r="AF78" s="665"/>
      <c r="AG78" s="665"/>
      <c r="AH78" s="665"/>
      <c r="AI78" s="666"/>
      <c r="AJ78" s="667"/>
      <c r="AK78" s="667"/>
      <c r="AL78" s="667"/>
      <c r="AM78" s="898"/>
      <c r="AN78" s="899"/>
      <c r="AO78" s="899"/>
      <c r="AP78" s="899"/>
      <c r="AQ78" s="899"/>
      <c r="AR78" s="899"/>
      <c r="AS78" s="899"/>
      <c r="AT78" s="899"/>
      <c r="AU78" s="899"/>
      <c r="AV78" s="899"/>
      <c r="AW78" s="899"/>
      <c r="AX78" s="899"/>
      <c r="AY78" s="899"/>
      <c r="AZ78" s="899"/>
      <c r="BA78" s="899"/>
      <c r="BB78" s="899"/>
      <c r="BC78" s="899"/>
      <c r="BD78" s="899"/>
      <c r="BE78" s="899"/>
      <c r="BF78" s="899"/>
      <c r="BG78" s="899"/>
      <c r="BH78" s="899"/>
      <c r="BI78" s="899"/>
      <c r="BJ78" s="899"/>
      <c r="BK78" s="899"/>
      <c r="BL78" s="899"/>
      <c r="BM78" s="899"/>
      <c r="BN78" s="900"/>
      <c r="BO78" s="884"/>
      <c r="BP78" s="885"/>
      <c r="BQ78" s="885"/>
      <c r="BR78" s="886"/>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708">
        <f>VLOOKUP($D$11,調査票①!$A$1:$HN$31,103,FALSE)</f>
        <v>0</v>
      </c>
      <c r="M79" s="708"/>
      <c r="N79" s="708"/>
      <c r="O79" s="708">
        <f>VLOOKUP($D$11,調査票①!$A$1:$HN$31,104,FALSE)</f>
        <v>0</v>
      </c>
      <c r="P79" s="708"/>
      <c r="Q79" s="708"/>
      <c r="R79" s="709" t="e">
        <f>VLOOKUP($D$11,調査票①!$A$1:$HN$31,105,FALSE)</f>
        <v>#DIV/0!</v>
      </c>
      <c r="S79" s="709"/>
      <c r="T79" s="709"/>
      <c r="U79" s="661" t="str">
        <f>VLOOKUP($D$11,調査票①!$A$1:$HN$31,106,FALSE)</f>
        <v>　</v>
      </c>
      <c r="V79" s="662"/>
      <c r="W79" s="662"/>
      <c r="X79" s="662"/>
      <c r="Y79" s="662"/>
      <c r="Z79" s="662"/>
      <c r="AA79" s="662"/>
      <c r="AB79" s="662"/>
      <c r="AC79" s="662"/>
      <c r="AD79" s="662"/>
      <c r="AE79" s="662"/>
      <c r="AF79" s="662"/>
      <c r="AG79" s="662"/>
      <c r="AH79" s="662"/>
      <c r="AI79" s="663"/>
      <c r="AJ79" s="667">
        <f>VLOOKUP($D$11,調査票①!$A$1:$HN$31,107,FALSE)</f>
        <v>0</v>
      </c>
      <c r="AK79" s="667"/>
      <c r="AL79" s="667"/>
      <c r="AM79" s="895" t="str">
        <f>VLOOKUP($D$11,調査票①!$A$1:$HN$31,108,FALSE)</f>
        <v>　</v>
      </c>
      <c r="AN79" s="896"/>
      <c r="AO79" s="896"/>
      <c r="AP79" s="896"/>
      <c r="AQ79" s="896"/>
      <c r="AR79" s="896"/>
      <c r="AS79" s="896"/>
      <c r="AT79" s="896"/>
      <c r="AU79" s="896"/>
      <c r="AV79" s="896"/>
      <c r="AW79" s="896"/>
      <c r="AX79" s="896"/>
      <c r="AY79" s="896"/>
      <c r="AZ79" s="896"/>
      <c r="BA79" s="896"/>
      <c r="BB79" s="896"/>
      <c r="BC79" s="896"/>
      <c r="BD79" s="896"/>
      <c r="BE79" s="896"/>
      <c r="BF79" s="896"/>
      <c r="BG79" s="896"/>
      <c r="BH79" s="896"/>
      <c r="BI79" s="896"/>
      <c r="BJ79" s="896"/>
      <c r="BK79" s="896"/>
      <c r="BL79" s="896"/>
      <c r="BM79" s="896"/>
      <c r="BN79" s="897"/>
      <c r="BO79" s="881"/>
      <c r="BP79" s="882"/>
      <c r="BQ79" s="882"/>
      <c r="BR79" s="883"/>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26"/>
      <c r="DM79" s="126"/>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708"/>
      <c r="M80" s="708"/>
      <c r="N80" s="708"/>
      <c r="O80" s="708"/>
      <c r="P80" s="708"/>
      <c r="Q80" s="708"/>
      <c r="R80" s="709"/>
      <c r="S80" s="709"/>
      <c r="T80" s="709"/>
      <c r="U80" s="664"/>
      <c r="V80" s="665"/>
      <c r="W80" s="665"/>
      <c r="X80" s="665"/>
      <c r="Y80" s="665"/>
      <c r="Z80" s="665"/>
      <c r="AA80" s="665"/>
      <c r="AB80" s="665"/>
      <c r="AC80" s="665"/>
      <c r="AD80" s="665"/>
      <c r="AE80" s="665"/>
      <c r="AF80" s="665"/>
      <c r="AG80" s="665"/>
      <c r="AH80" s="665"/>
      <c r="AI80" s="666"/>
      <c r="AJ80" s="667"/>
      <c r="AK80" s="667"/>
      <c r="AL80" s="667"/>
      <c r="AM80" s="898"/>
      <c r="AN80" s="899"/>
      <c r="AO80" s="899"/>
      <c r="AP80" s="899"/>
      <c r="AQ80" s="899"/>
      <c r="AR80" s="899"/>
      <c r="AS80" s="899"/>
      <c r="AT80" s="899"/>
      <c r="AU80" s="899"/>
      <c r="AV80" s="899"/>
      <c r="AW80" s="899"/>
      <c r="AX80" s="899"/>
      <c r="AY80" s="899"/>
      <c r="AZ80" s="899"/>
      <c r="BA80" s="899"/>
      <c r="BB80" s="899"/>
      <c r="BC80" s="899"/>
      <c r="BD80" s="899"/>
      <c r="BE80" s="899"/>
      <c r="BF80" s="899"/>
      <c r="BG80" s="899"/>
      <c r="BH80" s="899"/>
      <c r="BI80" s="899"/>
      <c r="BJ80" s="899"/>
      <c r="BK80" s="899"/>
      <c r="BL80" s="899"/>
      <c r="BM80" s="899"/>
      <c r="BN80" s="900"/>
      <c r="BO80" s="884"/>
      <c r="BP80" s="885"/>
      <c r="BQ80" s="885"/>
      <c r="BR80" s="886"/>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661" t="str">
        <f>VLOOKUP($D$11,調査票①!$A$1:$HN$31,112,FALSE)</f>
        <v>　</v>
      </c>
      <c r="V81" s="662"/>
      <c r="W81" s="662"/>
      <c r="X81" s="662"/>
      <c r="Y81" s="662"/>
      <c r="Z81" s="662"/>
      <c r="AA81" s="662"/>
      <c r="AB81" s="662"/>
      <c r="AC81" s="662"/>
      <c r="AD81" s="662"/>
      <c r="AE81" s="662"/>
      <c r="AF81" s="662"/>
      <c r="AG81" s="662"/>
      <c r="AH81" s="662"/>
      <c r="AI81" s="663"/>
      <c r="AJ81" s="667">
        <f>VLOOKUP($D$11,調査票①!$A$1:$HN$31,113,FALSE)</f>
        <v>0</v>
      </c>
      <c r="AK81" s="667"/>
      <c r="AL81" s="667"/>
      <c r="AM81" s="895" t="str">
        <f>VLOOKUP($D$11,調査票①!$A$1:$HN$31,114,FALSE)</f>
        <v>　</v>
      </c>
      <c r="AN81" s="896"/>
      <c r="AO81" s="896"/>
      <c r="AP81" s="896"/>
      <c r="AQ81" s="896"/>
      <c r="AR81" s="896"/>
      <c r="AS81" s="896"/>
      <c r="AT81" s="896"/>
      <c r="AU81" s="896"/>
      <c r="AV81" s="896"/>
      <c r="AW81" s="896"/>
      <c r="AX81" s="896"/>
      <c r="AY81" s="896"/>
      <c r="AZ81" s="896"/>
      <c r="BA81" s="896"/>
      <c r="BB81" s="896"/>
      <c r="BC81" s="896"/>
      <c r="BD81" s="896"/>
      <c r="BE81" s="896"/>
      <c r="BF81" s="896"/>
      <c r="BG81" s="896"/>
      <c r="BH81" s="896"/>
      <c r="BI81" s="896"/>
      <c r="BJ81" s="896"/>
      <c r="BK81" s="896"/>
      <c r="BL81" s="896"/>
      <c r="BM81" s="896"/>
      <c r="BN81" s="897"/>
      <c r="BO81" s="881"/>
      <c r="BP81" s="882"/>
      <c r="BQ81" s="882"/>
      <c r="BR81" s="883"/>
      <c r="BS81" s="10"/>
      <c r="BT81" s="9"/>
      <c r="CB81" s="20"/>
      <c r="CC81" s="490" t="s">
        <v>12</v>
      </c>
      <c r="CD81" s="517"/>
      <c r="CE81" s="517"/>
      <c r="CF81" s="517"/>
      <c r="CG81" s="517"/>
      <c r="CH81" s="517"/>
      <c r="CI81" s="517"/>
      <c r="CJ81" s="517"/>
      <c r="CK81" s="517"/>
      <c r="CL81" s="518"/>
      <c r="CM81" s="490" t="str">
        <f>VLOOKUP(D11,調査票①!A1:HN31,219,FALSE)</f>
        <v>　</v>
      </c>
      <c r="CN81" s="517"/>
      <c r="CO81" s="517"/>
      <c r="CP81" s="517"/>
      <c r="CQ81" s="517"/>
      <c r="CR81" s="517"/>
      <c r="CS81" s="517"/>
      <c r="CT81" s="517"/>
      <c r="CU81" s="517"/>
      <c r="CV81" s="517"/>
      <c r="CW81" s="517"/>
      <c r="CX81" s="517"/>
      <c r="CY81" s="517"/>
      <c r="CZ81" s="518"/>
      <c r="DA81" s="10"/>
      <c r="DB81" s="10"/>
      <c r="DC81" s="10"/>
      <c r="DD81" s="720" t="str">
        <f>VLOOKUP(D11,調査票①!A1:HN31,220,FALSE)</f>
        <v>　</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664"/>
      <c r="V82" s="665"/>
      <c r="W82" s="665"/>
      <c r="X82" s="665"/>
      <c r="Y82" s="665"/>
      <c r="Z82" s="665"/>
      <c r="AA82" s="665"/>
      <c r="AB82" s="665"/>
      <c r="AC82" s="665"/>
      <c r="AD82" s="665"/>
      <c r="AE82" s="665"/>
      <c r="AF82" s="665"/>
      <c r="AG82" s="665"/>
      <c r="AH82" s="665"/>
      <c r="AI82" s="666"/>
      <c r="AJ82" s="667"/>
      <c r="AK82" s="667"/>
      <c r="AL82" s="667"/>
      <c r="AM82" s="898"/>
      <c r="AN82" s="899"/>
      <c r="AO82" s="899"/>
      <c r="AP82" s="899"/>
      <c r="AQ82" s="899"/>
      <c r="AR82" s="899"/>
      <c r="AS82" s="899"/>
      <c r="AT82" s="899"/>
      <c r="AU82" s="899"/>
      <c r="AV82" s="899"/>
      <c r="AW82" s="899"/>
      <c r="AX82" s="899"/>
      <c r="AY82" s="899"/>
      <c r="AZ82" s="899"/>
      <c r="BA82" s="899"/>
      <c r="BB82" s="899"/>
      <c r="BC82" s="899"/>
      <c r="BD82" s="899"/>
      <c r="BE82" s="899"/>
      <c r="BF82" s="899"/>
      <c r="BG82" s="899"/>
      <c r="BH82" s="899"/>
      <c r="BI82" s="899"/>
      <c r="BJ82" s="899"/>
      <c r="BK82" s="899"/>
      <c r="BL82" s="899"/>
      <c r="BM82" s="899"/>
      <c r="BN82" s="900"/>
      <c r="BO82" s="884"/>
      <c r="BP82" s="885"/>
      <c r="BQ82" s="885"/>
      <c r="BR82" s="886"/>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12</v>
      </c>
      <c r="M83" s="659"/>
      <c r="N83" s="659"/>
      <c r="O83" s="659">
        <f>VLOOKUP($D$11,調査票①!$A$1:$HN$31,116,FALSE)</f>
        <v>4</v>
      </c>
      <c r="P83" s="659"/>
      <c r="Q83" s="659"/>
      <c r="R83" s="660">
        <f>VLOOKUP($D$11,調査票①!$A$1:$HN$31,117,FALSE)</f>
        <v>0.33333333333333331</v>
      </c>
      <c r="S83" s="660"/>
      <c r="T83" s="660"/>
      <c r="U83" s="729" t="str">
        <f>VLOOKUP($D$11,調査票①!$A$1:$HN$31,118,FALSE)</f>
        <v>指定管理者制度導入公園、導入時期について検討中</v>
      </c>
      <c r="V83" s="730"/>
      <c r="W83" s="730"/>
      <c r="X83" s="730"/>
      <c r="Y83" s="730"/>
      <c r="Z83" s="730"/>
      <c r="AA83" s="730"/>
      <c r="AB83" s="730"/>
      <c r="AC83" s="730"/>
      <c r="AD83" s="730"/>
      <c r="AE83" s="730"/>
      <c r="AF83" s="730"/>
      <c r="AG83" s="730"/>
      <c r="AH83" s="730"/>
      <c r="AI83" s="731"/>
      <c r="AJ83" s="901">
        <f>VLOOKUP($D$11,調査票①!$A$1:$HN$31,119,FALSE)</f>
        <v>1</v>
      </c>
      <c r="AK83" s="901"/>
      <c r="AL83" s="901"/>
      <c r="AM83" s="895" t="str">
        <f>VLOOKUP($D$11,調査票①!$A$1:$HN$31,120,FALSE)</f>
        <v>当該公園は動物園を併設し、専門性を有する業務であるため</v>
      </c>
      <c r="AN83" s="896"/>
      <c r="AO83" s="896"/>
      <c r="AP83" s="896"/>
      <c r="AQ83" s="896"/>
      <c r="AR83" s="896"/>
      <c r="AS83" s="896"/>
      <c r="AT83" s="896"/>
      <c r="AU83" s="896"/>
      <c r="AV83" s="896"/>
      <c r="AW83" s="896"/>
      <c r="AX83" s="896"/>
      <c r="AY83" s="896"/>
      <c r="AZ83" s="896"/>
      <c r="BA83" s="896"/>
      <c r="BB83" s="896"/>
      <c r="BC83" s="896"/>
      <c r="BD83" s="896"/>
      <c r="BE83" s="896"/>
      <c r="BF83" s="896"/>
      <c r="BG83" s="896"/>
      <c r="BH83" s="896"/>
      <c r="BI83" s="896"/>
      <c r="BJ83" s="896"/>
      <c r="BK83" s="896"/>
      <c r="BL83" s="896"/>
      <c r="BM83" s="896"/>
      <c r="BN83" s="897"/>
      <c r="BO83" s="881"/>
      <c r="BP83" s="882"/>
      <c r="BQ83" s="882"/>
      <c r="BR83" s="883"/>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901"/>
      <c r="AK84" s="901"/>
      <c r="AL84" s="901"/>
      <c r="AM84" s="898"/>
      <c r="AN84" s="899"/>
      <c r="AO84" s="899"/>
      <c r="AP84" s="899"/>
      <c r="AQ84" s="899"/>
      <c r="AR84" s="899"/>
      <c r="AS84" s="899"/>
      <c r="AT84" s="899"/>
      <c r="AU84" s="899"/>
      <c r="AV84" s="899"/>
      <c r="AW84" s="899"/>
      <c r="AX84" s="899"/>
      <c r="AY84" s="899"/>
      <c r="AZ84" s="899"/>
      <c r="BA84" s="899"/>
      <c r="BB84" s="899"/>
      <c r="BC84" s="899"/>
      <c r="BD84" s="899"/>
      <c r="BE84" s="899"/>
      <c r="BF84" s="899"/>
      <c r="BG84" s="899"/>
      <c r="BH84" s="899"/>
      <c r="BI84" s="899"/>
      <c r="BJ84" s="899"/>
      <c r="BK84" s="899"/>
      <c r="BL84" s="899"/>
      <c r="BM84" s="899"/>
      <c r="BN84" s="900"/>
      <c r="BO84" s="884"/>
      <c r="BP84" s="885"/>
      <c r="BQ84" s="885"/>
      <c r="BR84" s="886"/>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488</v>
      </c>
      <c r="M85" s="659"/>
      <c r="N85" s="659"/>
      <c r="O85" s="659">
        <f>VLOOKUP($D$11,調査票①!$A$1:$HN$31,122,FALSE)</f>
        <v>0</v>
      </c>
      <c r="P85" s="659"/>
      <c r="Q85" s="659"/>
      <c r="R85" s="660">
        <f>VLOOKUP($D$11,調査票①!$A$1:$HN$31,123,FALSE)</f>
        <v>0</v>
      </c>
      <c r="S85" s="660"/>
      <c r="T85" s="660"/>
      <c r="U85" s="740" t="str">
        <f>VLOOKUP($D$11,調査票①!$A$1:$HN$31,124,FALSE)</f>
        <v>指定管理者制度導入について検討中</v>
      </c>
      <c r="V85" s="741"/>
      <c r="W85" s="741"/>
      <c r="X85" s="741"/>
      <c r="Y85" s="741"/>
      <c r="Z85" s="741"/>
      <c r="AA85" s="741"/>
      <c r="AB85" s="741"/>
      <c r="AC85" s="741"/>
      <c r="AD85" s="741"/>
      <c r="AE85" s="741"/>
      <c r="AF85" s="741"/>
      <c r="AG85" s="741"/>
      <c r="AH85" s="741"/>
      <c r="AI85" s="742"/>
      <c r="AJ85" s="667">
        <f>VLOOKUP($D$11,調査票①!$A$1:$HN$31,125,FALSE)</f>
        <v>0</v>
      </c>
      <c r="AK85" s="667"/>
      <c r="AL85" s="667"/>
      <c r="AM85" s="895" t="str">
        <f>VLOOKUP($D$11,調査票①!$A$1:$HN$31,126,FALSE)</f>
        <v>　</v>
      </c>
      <c r="AN85" s="896"/>
      <c r="AO85" s="896"/>
      <c r="AP85" s="896"/>
      <c r="AQ85" s="896"/>
      <c r="AR85" s="896"/>
      <c r="AS85" s="896"/>
      <c r="AT85" s="896"/>
      <c r="AU85" s="896"/>
      <c r="AV85" s="896"/>
      <c r="AW85" s="896"/>
      <c r="AX85" s="896"/>
      <c r="AY85" s="896"/>
      <c r="AZ85" s="896"/>
      <c r="BA85" s="896"/>
      <c r="BB85" s="896"/>
      <c r="BC85" s="896"/>
      <c r="BD85" s="896"/>
      <c r="BE85" s="896"/>
      <c r="BF85" s="896"/>
      <c r="BG85" s="896"/>
      <c r="BH85" s="896"/>
      <c r="BI85" s="896"/>
      <c r="BJ85" s="896"/>
      <c r="BK85" s="896"/>
      <c r="BL85" s="896"/>
      <c r="BM85" s="896"/>
      <c r="BN85" s="897"/>
      <c r="BO85" s="881"/>
      <c r="BP85" s="882"/>
      <c r="BQ85" s="882"/>
      <c r="BR85" s="883"/>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743"/>
      <c r="V86" s="744"/>
      <c r="W86" s="744"/>
      <c r="X86" s="744"/>
      <c r="Y86" s="744"/>
      <c r="Z86" s="744"/>
      <c r="AA86" s="744"/>
      <c r="AB86" s="744"/>
      <c r="AC86" s="744"/>
      <c r="AD86" s="744"/>
      <c r="AE86" s="744"/>
      <c r="AF86" s="744"/>
      <c r="AG86" s="744"/>
      <c r="AH86" s="744"/>
      <c r="AI86" s="745"/>
      <c r="AJ86" s="667"/>
      <c r="AK86" s="667"/>
      <c r="AL86" s="667"/>
      <c r="AM86" s="898"/>
      <c r="AN86" s="899"/>
      <c r="AO86" s="899"/>
      <c r="AP86" s="899"/>
      <c r="AQ86" s="899"/>
      <c r="AR86" s="899"/>
      <c r="AS86" s="899"/>
      <c r="AT86" s="899"/>
      <c r="AU86" s="899"/>
      <c r="AV86" s="899"/>
      <c r="AW86" s="899"/>
      <c r="AX86" s="899"/>
      <c r="AY86" s="899"/>
      <c r="AZ86" s="899"/>
      <c r="BA86" s="899"/>
      <c r="BB86" s="899"/>
      <c r="BC86" s="899"/>
      <c r="BD86" s="899"/>
      <c r="BE86" s="899"/>
      <c r="BF86" s="899"/>
      <c r="BG86" s="899"/>
      <c r="BH86" s="899"/>
      <c r="BI86" s="899"/>
      <c r="BJ86" s="899"/>
      <c r="BK86" s="899"/>
      <c r="BL86" s="899"/>
      <c r="BM86" s="899"/>
      <c r="BN86" s="900"/>
      <c r="BO86" s="884"/>
      <c r="BP86" s="885"/>
      <c r="BQ86" s="885"/>
      <c r="BR86" s="886"/>
      <c r="BS86" s="10"/>
      <c r="BT86" s="9"/>
      <c r="CN86" s="133"/>
      <c r="CO86" s="133"/>
      <c r="CP86" s="133"/>
      <c r="CQ86" s="133"/>
      <c r="CR86" s="133"/>
      <c r="CS86" s="133"/>
      <c r="CT86" s="133"/>
      <c r="CU86" s="133"/>
      <c r="CV86" s="133"/>
      <c r="CW86" s="133"/>
      <c r="CX86" s="133"/>
      <c r="CY86" s="133"/>
      <c r="CZ86" s="133"/>
      <c r="DA86" s="133"/>
      <c r="DB86" s="133"/>
      <c r="DC86" s="133"/>
      <c r="DD86" s="133"/>
      <c r="DE86" s="133"/>
      <c r="DF86" s="133"/>
      <c r="DG86" s="133"/>
      <c r="DH86" s="133"/>
    </row>
    <row r="87" spans="3:149" ht="12.6" customHeight="1" x14ac:dyDescent="0.2">
      <c r="C87" s="20"/>
      <c r="D87" s="601" t="s">
        <v>96</v>
      </c>
      <c r="E87" s="601"/>
      <c r="F87" s="601"/>
      <c r="G87" s="601"/>
      <c r="H87" s="601"/>
      <c r="I87" s="601"/>
      <c r="J87" s="601"/>
      <c r="K87" s="601"/>
      <c r="L87" s="659">
        <f>VLOOKUP($D$11,調査票①!$A$1:$HN$31,127,FALSE)</f>
        <v>21</v>
      </c>
      <c r="M87" s="659"/>
      <c r="N87" s="659"/>
      <c r="O87" s="659">
        <f>VLOOKUP($D$11,調査票①!$A$1:$HN$31,128,FALSE)</f>
        <v>21</v>
      </c>
      <c r="P87" s="659"/>
      <c r="Q87" s="659"/>
      <c r="R87" s="660">
        <f>VLOOKUP($D$11,調査票①!$A$1:$HN$31,129,FALSE)</f>
        <v>1</v>
      </c>
      <c r="S87" s="660"/>
      <c r="T87" s="660"/>
      <c r="U87" s="668" t="str">
        <f>VLOOKUP($D$11,調査票①!$A$1:$HN$31,130,FALSE)</f>
        <v>　</v>
      </c>
      <c r="V87" s="735"/>
      <c r="W87" s="735"/>
      <c r="X87" s="735"/>
      <c r="Y87" s="735"/>
      <c r="Z87" s="735"/>
      <c r="AA87" s="735"/>
      <c r="AB87" s="735"/>
      <c r="AC87" s="735"/>
      <c r="AD87" s="735"/>
      <c r="AE87" s="735"/>
      <c r="AF87" s="735"/>
      <c r="AG87" s="735"/>
      <c r="AH87" s="735"/>
      <c r="AI87" s="736"/>
      <c r="AJ87" s="667">
        <f>VLOOKUP($D$11,調査票①!$A$1:$HN$31,131,FALSE)</f>
        <v>0</v>
      </c>
      <c r="AK87" s="667"/>
      <c r="AL87" s="667"/>
      <c r="AM87" s="895" t="str">
        <f>VLOOKUP($D$11,調査票①!$A$1:$HN$31,132,FALSE)</f>
        <v>　</v>
      </c>
      <c r="AN87" s="896"/>
      <c r="AO87" s="896"/>
      <c r="AP87" s="896"/>
      <c r="AQ87" s="896"/>
      <c r="AR87" s="896"/>
      <c r="AS87" s="896"/>
      <c r="AT87" s="896"/>
      <c r="AU87" s="896"/>
      <c r="AV87" s="896"/>
      <c r="AW87" s="896"/>
      <c r="AX87" s="896"/>
      <c r="AY87" s="896"/>
      <c r="AZ87" s="896"/>
      <c r="BA87" s="896"/>
      <c r="BB87" s="896"/>
      <c r="BC87" s="896"/>
      <c r="BD87" s="896"/>
      <c r="BE87" s="896"/>
      <c r="BF87" s="896"/>
      <c r="BG87" s="896"/>
      <c r="BH87" s="896"/>
      <c r="BI87" s="896"/>
      <c r="BJ87" s="896"/>
      <c r="BK87" s="896"/>
      <c r="BL87" s="896"/>
      <c r="BM87" s="896"/>
      <c r="BN87" s="897"/>
      <c r="BO87" s="881"/>
      <c r="BP87" s="882"/>
      <c r="BQ87" s="882"/>
      <c r="BR87" s="883"/>
      <c r="BS87" s="10"/>
      <c r="BT87" s="9"/>
      <c r="BY87" s="15"/>
      <c r="BZ87" s="15"/>
      <c r="CA87" s="15"/>
      <c r="CB87" s="15"/>
      <c r="CC87" s="15"/>
      <c r="CD87" s="15"/>
      <c r="CE87" s="15"/>
      <c r="CF87" s="15"/>
      <c r="CG87" s="15"/>
      <c r="CH87" s="15"/>
      <c r="CI87" s="15"/>
      <c r="CJ87" s="15"/>
      <c r="CK87" s="15"/>
      <c r="CL87" s="15"/>
      <c r="CM87" s="15"/>
      <c r="CN87" s="134"/>
      <c r="CO87" s="134"/>
      <c r="CP87" s="134"/>
      <c r="CQ87" s="134"/>
      <c r="CR87" s="134"/>
      <c r="CS87" s="134"/>
      <c r="CT87" s="134"/>
      <c r="CU87" s="134"/>
      <c r="CV87" s="134"/>
      <c r="CW87" s="134"/>
      <c r="CX87" s="134"/>
      <c r="CY87" s="134"/>
      <c r="CZ87" s="134"/>
      <c r="DA87" s="134"/>
      <c r="DB87" s="134"/>
      <c r="DC87" s="134"/>
      <c r="DD87" s="134"/>
      <c r="DE87" s="134"/>
      <c r="DF87" s="134"/>
      <c r="DG87" s="134"/>
      <c r="DH87" s="134"/>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898"/>
      <c r="AN88" s="899"/>
      <c r="AO88" s="899"/>
      <c r="AP88" s="899"/>
      <c r="AQ88" s="899"/>
      <c r="AR88" s="899"/>
      <c r="AS88" s="899"/>
      <c r="AT88" s="899"/>
      <c r="AU88" s="899"/>
      <c r="AV88" s="899"/>
      <c r="AW88" s="899"/>
      <c r="AX88" s="899"/>
      <c r="AY88" s="899"/>
      <c r="AZ88" s="899"/>
      <c r="BA88" s="899"/>
      <c r="BB88" s="899"/>
      <c r="BC88" s="899"/>
      <c r="BD88" s="899"/>
      <c r="BE88" s="899"/>
      <c r="BF88" s="899"/>
      <c r="BG88" s="899"/>
      <c r="BH88" s="899"/>
      <c r="BI88" s="899"/>
      <c r="BJ88" s="899"/>
      <c r="BK88" s="899"/>
      <c r="BL88" s="899"/>
      <c r="BM88" s="899"/>
      <c r="BN88" s="900"/>
      <c r="BO88" s="884"/>
      <c r="BP88" s="885"/>
      <c r="BQ88" s="885"/>
      <c r="BR88" s="886"/>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17</v>
      </c>
      <c r="M89" s="659"/>
      <c r="N89" s="659"/>
      <c r="O89" s="659">
        <f>VLOOKUP($D$11,調査票①!$A$1:$HN$31,134,FALSE)</f>
        <v>16</v>
      </c>
      <c r="P89" s="659"/>
      <c r="Q89" s="659"/>
      <c r="R89" s="660">
        <f>VLOOKUP($D$11,調査票①!$A$1:$HN$31,135,FALSE)</f>
        <v>0.94117647058823528</v>
      </c>
      <c r="S89" s="660"/>
      <c r="T89" s="660"/>
      <c r="U89" s="729" t="str">
        <f>VLOOKUP($D$11,調査票①!$A$1:$HN$31,136,FALSE)</f>
        <v>現状分析を行いつつ、費用対効果、民間活力の導入や競争性の確保といった観点を考慮の上、他の運営形態も含めた手法のあり方について検討を進める。</v>
      </c>
      <c r="V89" s="730"/>
      <c r="W89" s="730"/>
      <c r="X89" s="730"/>
      <c r="Y89" s="730"/>
      <c r="Z89" s="730"/>
      <c r="AA89" s="730"/>
      <c r="AB89" s="730"/>
      <c r="AC89" s="730"/>
      <c r="AD89" s="730"/>
      <c r="AE89" s="730"/>
      <c r="AF89" s="730"/>
      <c r="AG89" s="730"/>
      <c r="AH89" s="730"/>
      <c r="AI89" s="731"/>
      <c r="AJ89" s="901">
        <f>VLOOKUP($D$11,調査票①!$A$1:$HN$31,137,FALSE)</f>
        <v>1</v>
      </c>
      <c r="AK89" s="901"/>
      <c r="AL89" s="901"/>
      <c r="AM89" s="895" t="str">
        <f>VLOOKUP($D$11,調査票①!$A$1:$HN$31,138,FALSE)</f>
        <v>直営での運営を行うため</v>
      </c>
      <c r="AN89" s="896"/>
      <c r="AO89" s="896"/>
      <c r="AP89" s="896"/>
      <c r="AQ89" s="896"/>
      <c r="AR89" s="896"/>
      <c r="AS89" s="896"/>
      <c r="AT89" s="896"/>
      <c r="AU89" s="896"/>
      <c r="AV89" s="896"/>
      <c r="AW89" s="896"/>
      <c r="AX89" s="896"/>
      <c r="AY89" s="896"/>
      <c r="AZ89" s="896"/>
      <c r="BA89" s="896"/>
      <c r="BB89" s="896"/>
      <c r="BC89" s="896"/>
      <c r="BD89" s="896"/>
      <c r="BE89" s="896"/>
      <c r="BF89" s="896"/>
      <c r="BG89" s="896"/>
      <c r="BH89" s="896"/>
      <c r="BI89" s="896"/>
      <c r="BJ89" s="896"/>
      <c r="BK89" s="896"/>
      <c r="BL89" s="896"/>
      <c r="BM89" s="896"/>
      <c r="BN89" s="897"/>
      <c r="BO89" s="881"/>
      <c r="BP89" s="882"/>
      <c r="BQ89" s="882"/>
      <c r="BR89" s="883"/>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901"/>
      <c r="AK90" s="901"/>
      <c r="AL90" s="901"/>
      <c r="AM90" s="898"/>
      <c r="AN90" s="899"/>
      <c r="AO90" s="899"/>
      <c r="AP90" s="899"/>
      <c r="AQ90" s="899"/>
      <c r="AR90" s="899"/>
      <c r="AS90" s="899"/>
      <c r="AT90" s="899"/>
      <c r="AU90" s="899"/>
      <c r="AV90" s="899"/>
      <c r="AW90" s="899"/>
      <c r="AX90" s="899"/>
      <c r="AY90" s="899"/>
      <c r="AZ90" s="899"/>
      <c r="BA90" s="899"/>
      <c r="BB90" s="899"/>
      <c r="BC90" s="899"/>
      <c r="BD90" s="899"/>
      <c r="BE90" s="899"/>
      <c r="BF90" s="899"/>
      <c r="BG90" s="899"/>
      <c r="BH90" s="899"/>
      <c r="BI90" s="899"/>
      <c r="BJ90" s="899"/>
      <c r="BK90" s="899"/>
      <c r="BL90" s="899"/>
      <c r="BM90" s="899"/>
      <c r="BN90" s="900"/>
      <c r="BO90" s="884"/>
      <c r="BP90" s="885"/>
      <c r="BQ90" s="885"/>
      <c r="BR90" s="886"/>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24</v>
      </c>
      <c r="M91" s="659"/>
      <c r="N91" s="659"/>
      <c r="O91" s="659">
        <f>VLOOKUP($D$11,調査票①!$A$1:$HN$31,140,FALSE)</f>
        <v>0</v>
      </c>
      <c r="P91" s="659"/>
      <c r="Q91" s="659"/>
      <c r="R91" s="660">
        <f>VLOOKUP($D$11,調査票①!$A$1:$HN$31,141,FALSE)</f>
        <v>0</v>
      </c>
      <c r="S91" s="660"/>
      <c r="T91" s="660"/>
      <c r="U91" s="668" t="str">
        <f>VLOOKUP($D$11,調査票①!$A$1:$HN$31,142,FALSE)</f>
        <v>常駐でなければ図書館サービスが成り立たないため。</v>
      </c>
      <c r="V91" s="735"/>
      <c r="W91" s="735"/>
      <c r="X91" s="735"/>
      <c r="Y91" s="735"/>
      <c r="Z91" s="735"/>
      <c r="AA91" s="735"/>
      <c r="AB91" s="735"/>
      <c r="AC91" s="735"/>
      <c r="AD91" s="735"/>
      <c r="AE91" s="735"/>
      <c r="AF91" s="735"/>
      <c r="AG91" s="735"/>
      <c r="AH91" s="735"/>
      <c r="AI91" s="736"/>
      <c r="AJ91" s="901">
        <f>VLOOKUP($D$11,調査票①!$A$1:$HN$31,143,FALSE)</f>
        <v>24</v>
      </c>
      <c r="AK91" s="901"/>
      <c r="AL91" s="901"/>
      <c r="AM91" s="895" t="str">
        <f>VLOOKUP($D$11,調査票①!$A$1:$HN$31,144,FALSE)</f>
        <v>常駐でなければ図書館サービスが成り立たないため。</v>
      </c>
      <c r="AN91" s="896"/>
      <c r="AO91" s="896"/>
      <c r="AP91" s="896"/>
      <c r="AQ91" s="896"/>
      <c r="AR91" s="896"/>
      <c r="AS91" s="896"/>
      <c r="AT91" s="896"/>
      <c r="AU91" s="896"/>
      <c r="AV91" s="896"/>
      <c r="AW91" s="896"/>
      <c r="AX91" s="896"/>
      <c r="AY91" s="896"/>
      <c r="AZ91" s="896"/>
      <c r="BA91" s="896"/>
      <c r="BB91" s="896"/>
      <c r="BC91" s="896"/>
      <c r="BD91" s="896"/>
      <c r="BE91" s="896"/>
      <c r="BF91" s="896"/>
      <c r="BG91" s="896"/>
      <c r="BH91" s="896"/>
      <c r="BI91" s="896"/>
      <c r="BJ91" s="896"/>
      <c r="BK91" s="896"/>
      <c r="BL91" s="896"/>
      <c r="BM91" s="896"/>
      <c r="BN91" s="897"/>
      <c r="BO91" s="881"/>
      <c r="BP91" s="882"/>
      <c r="BQ91" s="882"/>
      <c r="BR91" s="883"/>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901"/>
      <c r="AK92" s="901"/>
      <c r="AL92" s="901"/>
      <c r="AM92" s="898"/>
      <c r="AN92" s="899"/>
      <c r="AO92" s="899"/>
      <c r="AP92" s="899"/>
      <c r="AQ92" s="899"/>
      <c r="AR92" s="899"/>
      <c r="AS92" s="899"/>
      <c r="AT92" s="899"/>
      <c r="AU92" s="899"/>
      <c r="AV92" s="899"/>
      <c r="AW92" s="899"/>
      <c r="AX92" s="899"/>
      <c r="AY92" s="899"/>
      <c r="AZ92" s="899"/>
      <c r="BA92" s="899"/>
      <c r="BB92" s="899"/>
      <c r="BC92" s="899"/>
      <c r="BD92" s="899"/>
      <c r="BE92" s="899"/>
      <c r="BF92" s="899"/>
      <c r="BG92" s="899"/>
      <c r="BH92" s="899"/>
      <c r="BI92" s="899"/>
      <c r="BJ92" s="899"/>
      <c r="BK92" s="899"/>
      <c r="BL92" s="899"/>
      <c r="BM92" s="899"/>
      <c r="BN92" s="900"/>
      <c r="BO92" s="884"/>
      <c r="BP92" s="885"/>
      <c r="BQ92" s="885"/>
      <c r="BR92" s="886"/>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9</v>
      </c>
      <c r="M93" s="659"/>
      <c r="N93" s="659"/>
      <c r="O93" s="659">
        <f>VLOOKUP($D$11,調査票①!$A$1:$HN$31,146,FALSE)</f>
        <v>8</v>
      </c>
      <c r="P93" s="659"/>
      <c r="Q93" s="659"/>
      <c r="R93" s="660">
        <f>VLOOKUP($D$11,調査票①!$A$1:$HN$31,147,FALSE)</f>
        <v>0.88888888888888884</v>
      </c>
      <c r="S93" s="660"/>
      <c r="T93" s="660"/>
      <c r="U93" s="729" t="str">
        <f>VLOOKUP($D$11,調査票①!$A$1:$HN$31,148,FALSE)</f>
        <v>指定管理者制度導入について検討中</v>
      </c>
      <c r="V93" s="730"/>
      <c r="W93" s="730"/>
      <c r="X93" s="730"/>
      <c r="Y93" s="730"/>
      <c r="Z93" s="730"/>
      <c r="AA93" s="730"/>
      <c r="AB93" s="730"/>
      <c r="AC93" s="730"/>
      <c r="AD93" s="730"/>
      <c r="AE93" s="730"/>
      <c r="AF93" s="730"/>
      <c r="AG93" s="730"/>
      <c r="AH93" s="730"/>
      <c r="AI93" s="731"/>
      <c r="AJ93" s="901">
        <f>VLOOKUP($D$11,調査票①!$A$1:$HN$31,149,FALSE)</f>
        <v>1</v>
      </c>
      <c r="AK93" s="901"/>
      <c r="AL93" s="901"/>
      <c r="AM93" s="895" t="str">
        <f>VLOOKUP($D$11,調査票①!$A$1:$HN$31,150,FALSE)</f>
        <v>専門性を要する業務であるため</v>
      </c>
      <c r="AN93" s="896"/>
      <c r="AO93" s="896"/>
      <c r="AP93" s="896"/>
      <c r="AQ93" s="896"/>
      <c r="AR93" s="896"/>
      <c r="AS93" s="896"/>
      <c r="AT93" s="896"/>
      <c r="AU93" s="896"/>
      <c r="AV93" s="896"/>
      <c r="AW93" s="896"/>
      <c r="AX93" s="896"/>
      <c r="AY93" s="896"/>
      <c r="AZ93" s="896"/>
      <c r="BA93" s="896"/>
      <c r="BB93" s="896"/>
      <c r="BC93" s="896"/>
      <c r="BD93" s="896"/>
      <c r="BE93" s="896"/>
      <c r="BF93" s="896"/>
      <c r="BG93" s="896"/>
      <c r="BH93" s="896"/>
      <c r="BI93" s="896"/>
      <c r="BJ93" s="896"/>
      <c r="BK93" s="896"/>
      <c r="BL93" s="896"/>
      <c r="BM93" s="896"/>
      <c r="BN93" s="897"/>
      <c r="BO93" s="881"/>
      <c r="BP93" s="882"/>
      <c r="BQ93" s="882"/>
      <c r="BR93" s="883"/>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901"/>
      <c r="AK94" s="901"/>
      <c r="AL94" s="901"/>
      <c r="AM94" s="898"/>
      <c r="AN94" s="899"/>
      <c r="AO94" s="899"/>
      <c r="AP94" s="899"/>
      <c r="AQ94" s="899"/>
      <c r="AR94" s="899"/>
      <c r="AS94" s="899"/>
      <c r="AT94" s="899"/>
      <c r="AU94" s="899"/>
      <c r="AV94" s="899"/>
      <c r="AW94" s="899"/>
      <c r="AX94" s="899"/>
      <c r="AY94" s="899"/>
      <c r="AZ94" s="899"/>
      <c r="BA94" s="899"/>
      <c r="BB94" s="899"/>
      <c r="BC94" s="899"/>
      <c r="BD94" s="899"/>
      <c r="BE94" s="899"/>
      <c r="BF94" s="899"/>
      <c r="BG94" s="899"/>
      <c r="BH94" s="899"/>
      <c r="BI94" s="899"/>
      <c r="BJ94" s="899"/>
      <c r="BK94" s="899"/>
      <c r="BL94" s="899"/>
      <c r="BM94" s="899"/>
      <c r="BN94" s="900"/>
      <c r="BO94" s="884"/>
      <c r="BP94" s="885"/>
      <c r="BQ94" s="885"/>
      <c r="BR94" s="886"/>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37</v>
      </c>
      <c r="M95" s="659"/>
      <c r="N95" s="659"/>
      <c r="O95" s="659">
        <f>VLOOKUP($D$11,調査票①!$A$1:$HN$31,152,FALSE)</f>
        <v>33</v>
      </c>
      <c r="P95" s="659"/>
      <c r="Q95" s="659"/>
      <c r="R95" s="660">
        <f>VLOOKUP($D$11,調査票①!$A$1:$HN$31,153,FALSE)</f>
        <v>0.89189189189189189</v>
      </c>
      <c r="S95" s="660"/>
      <c r="T95" s="660"/>
      <c r="U95" s="740" t="str">
        <f>VLOOKUP($D$11,調査票①!$A$1:$HN$31,154,FALSE)</f>
        <v>庁舎との併設であるため</v>
      </c>
      <c r="V95" s="741"/>
      <c r="W95" s="741"/>
      <c r="X95" s="741"/>
      <c r="Y95" s="741"/>
      <c r="Z95" s="741"/>
      <c r="AA95" s="741"/>
      <c r="AB95" s="741"/>
      <c r="AC95" s="741"/>
      <c r="AD95" s="741"/>
      <c r="AE95" s="741"/>
      <c r="AF95" s="741"/>
      <c r="AG95" s="741"/>
      <c r="AH95" s="741"/>
      <c r="AI95" s="742"/>
      <c r="AJ95" s="901">
        <f>VLOOKUP($D$11,調査票①!$A$1:$HN$31,155,FALSE)</f>
        <v>4</v>
      </c>
      <c r="AK95" s="901"/>
      <c r="AL95" s="901"/>
      <c r="AM95" s="895" t="str">
        <f>VLOOKUP($D$11,調査票①!$A$1:$HN$31,156,FALSE)</f>
        <v>庁舎との併設であるため</v>
      </c>
      <c r="AN95" s="896"/>
      <c r="AO95" s="896"/>
      <c r="AP95" s="896"/>
      <c r="AQ95" s="896"/>
      <c r="AR95" s="896"/>
      <c r="AS95" s="896"/>
      <c r="AT95" s="896"/>
      <c r="AU95" s="896"/>
      <c r="AV95" s="896"/>
      <c r="AW95" s="896"/>
      <c r="AX95" s="896"/>
      <c r="AY95" s="896"/>
      <c r="AZ95" s="896"/>
      <c r="BA95" s="896"/>
      <c r="BB95" s="896"/>
      <c r="BC95" s="896"/>
      <c r="BD95" s="896"/>
      <c r="BE95" s="896"/>
      <c r="BF95" s="896"/>
      <c r="BG95" s="896"/>
      <c r="BH95" s="896"/>
      <c r="BI95" s="896"/>
      <c r="BJ95" s="896"/>
      <c r="BK95" s="896"/>
      <c r="BL95" s="896"/>
      <c r="BM95" s="896"/>
      <c r="BN95" s="897"/>
      <c r="BO95" s="881"/>
      <c r="BP95" s="882"/>
      <c r="BQ95" s="882"/>
      <c r="BR95" s="883"/>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43"/>
      <c r="V96" s="744"/>
      <c r="W96" s="744"/>
      <c r="X96" s="744"/>
      <c r="Y96" s="744"/>
      <c r="Z96" s="744"/>
      <c r="AA96" s="744"/>
      <c r="AB96" s="744"/>
      <c r="AC96" s="744"/>
      <c r="AD96" s="744"/>
      <c r="AE96" s="744"/>
      <c r="AF96" s="744"/>
      <c r="AG96" s="744"/>
      <c r="AH96" s="744"/>
      <c r="AI96" s="745"/>
      <c r="AJ96" s="901"/>
      <c r="AK96" s="901"/>
      <c r="AL96" s="901"/>
      <c r="AM96" s="898"/>
      <c r="AN96" s="899"/>
      <c r="AO96" s="899"/>
      <c r="AP96" s="899"/>
      <c r="AQ96" s="899"/>
      <c r="AR96" s="899"/>
      <c r="AS96" s="899"/>
      <c r="AT96" s="899"/>
      <c r="AU96" s="899"/>
      <c r="AV96" s="899"/>
      <c r="AW96" s="899"/>
      <c r="AX96" s="899"/>
      <c r="AY96" s="899"/>
      <c r="AZ96" s="899"/>
      <c r="BA96" s="899"/>
      <c r="BB96" s="899"/>
      <c r="BC96" s="899"/>
      <c r="BD96" s="899"/>
      <c r="BE96" s="899"/>
      <c r="BF96" s="899"/>
      <c r="BG96" s="899"/>
      <c r="BH96" s="899"/>
      <c r="BI96" s="899"/>
      <c r="BJ96" s="899"/>
      <c r="BK96" s="899"/>
      <c r="BL96" s="899"/>
      <c r="BM96" s="899"/>
      <c r="BN96" s="900"/>
      <c r="BO96" s="884"/>
      <c r="BP96" s="885"/>
      <c r="BQ96" s="885"/>
      <c r="BR96" s="886"/>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9</v>
      </c>
      <c r="M97" s="659"/>
      <c r="N97" s="659"/>
      <c r="O97" s="659">
        <f>VLOOKUP($D$11,調査票①!$A$1:$HN$31,158,FALSE)</f>
        <v>9</v>
      </c>
      <c r="P97" s="659"/>
      <c r="Q97" s="659"/>
      <c r="R97" s="660">
        <f>VLOOKUP($D$11,調査票①!$A$1:$HN$31,159,FALSE)</f>
        <v>1</v>
      </c>
      <c r="S97" s="660"/>
      <c r="T97" s="660"/>
      <c r="U97" s="740" t="str">
        <f>VLOOKUP($D$11,調査票①!$A$1:$HN$31,160,FALSE)</f>
        <v>　</v>
      </c>
      <c r="V97" s="741"/>
      <c r="W97" s="741"/>
      <c r="X97" s="741"/>
      <c r="Y97" s="741"/>
      <c r="Z97" s="741"/>
      <c r="AA97" s="741"/>
      <c r="AB97" s="741"/>
      <c r="AC97" s="741"/>
      <c r="AD97" s="741"/>
      <c r="AE97" s="741"/>
      <c r="AF97" s="741"/>
      <c r="AG97" s="741"/>
      <c r="AH97" s="741"/>
      <c r="AI97" s="742"/>
      <c r="AJ97" s="667">
        <f>VLOOKUP($D$11,調査票①!$A$1:$HN$31,161,FALSE)</f>
        <v>0</v>
      </c>
      <c r="AK97" s="667"/>
      <c r="AL97" s="667"/>
      <c r="AM97" s="895" t="str">
        <f>VLOOKUP($D$11,調査票①!$A$1:$HN$31,162,FALSE)</f>
        <v>　</v>
      </c>
      <c r="AN97" s="896"/>
      <c r="AO97" s="896"/>
      <c r="AP97" s="896"/>
      <c r="AQ97" s="896"/>
      <c r="AR97" s="896"/>
      <c r="AS97" s="896"/>
      <c r="AT97" s="896"/>
      <c r="AU97" s="896"/>
      <c r="AV97" s="896"/>
      <c r="AW97" s="896"/>
      <c r="AX97" s="896"/>
      <c r="AY97" s="896"/>
      <c r="AZ97" s="896"/>
      <c r="BA97" s="896"/>
      <c r="BB97" s="896"/>
      <c r="BC97" s="896"/>
      <c r="BD97" s="896"/>
      <c r="BE97" s="896"/>
      <c r="BF97" s="896"/>
      <c r="BG97" s="896"/>
      <c r="BH97" s="896"/>
      <c r="BI97" s="896"/>
      <c r="BJ97" s="896"/>
      <c r="BK97" s="896"/>
      <c r="BL97" s="896"/>
      <c r="BM97" s="896"/>
      <c r="BN97" s="897"/>
      <c r="BO97" s="881"/>
      <c r="BP97" s="882"/>
      <c r="BQ97" s="882"/>
      <c r="BR97" s="883"/>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743"/>
      <c r="V98" s="744"/>
      <c r="W98" s="744"/>
      <c r="X98" s="744"/>
      <c r="Y98" s="744"/>
      <c r="Z98" s="744"/>
      <c r="AA98" s="744"/>
      <c r="AB98" s="744"/>
      <c r="AC98" s="744"/>
      <c r="AD98" s="744"/>
      <c r="AE98" s="744"/>
      <c r="AF98" s="744"/>
      <c r="AG98" s="744"/>
      <c r="AH98" s="744"/>
      <c r="AI98" s="745"/>
      <c r="AJ98" s="667"/>
      <c r="AK98" s="667"/>
      <c r="AL98" s="667"/>
      <c r="AM98" s="898"/>
      <c r="AN98" s="899"/>
      <c r="AO98" s="899"/>
      <c r="AP98" s="899"/>
      <c r="AQ98" s="899"/>
      <c r="AR98" s="899"/>
      <c r="AS98" s="899"/>
      <c r="AT98" s="899"/>
      <c r="AU98" s="899"/>
      <c r="AV98" s="899"/>
      <c r="AW98" s="899"/>
      <c r="AX98" s="899"/>
      <c r="AY98" s="899"/>
      <c r="AZ98" s="899"/>
      <c r="BA98" s="899"/>
      <c r="BB98" s="899"/>
      <c r="BC98" s="899"/>
      <c r="BD98" s="899"/>
      <c r="BE98" s="899"/>
      <c r="BF98" s="899"/>
      <c r="BG98" s="899"/>
      <c r="BH98" s="899"/>
      <c r="BI98" s="899"/>
      <c r="BJ98" s="899"/>
      <c r="BK98" s="899"/>
      <c r="BL98" s="899"/>
      <c r="BM98" s="899"/>
      <c r="BN98" s="900"/>
      <c r="BO98" s="884"/>
      <c r="BP98" s="885"/>
      <c r="BQ98" s="885"/>
      <c r="BR98" s="886"/>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3</v>
      </c>
      <c r="M99" s="659"/>
      <c r="N99" s="659"/>
      <c r="O99" s="659">
        <f>VLOOKUP($D$11,調査票①!$A$1:$HN$31,164,FALSE)</f>
        <v>3</v>
      </c>
      <c r="P99" s="659"/>
      <c r="Q99" s="659"/>
      <c r="R99" s="660">
        <f>VLOOKUP($D$11,調査票①!$A$1:$HN$31,165,FALSE)</f>
        <v>1</v>
      </c>
      <c r="S99" s="660"/>
      <c r="T99" s="660"/>
      <c r="U99" s="740" t="str">
        <f>VLOOKUP($D$11,調査票①!$A$1:$HN$31,166,FALSE)</f>
        <v>　</v>
      </c>
      <c r="V99" s="741"/>
      <c r="W99" s="741"/>
      <c r="X99" s="741"/>
      <c r="Y99" s="741"/>
      <c r="Z99" s="741"/>
      <c r="AA99" s="741"/>
      <c r="AB99" s="741"/>
      <c r="AC99" s="741"/>
      <c r="AD99" s="741"/>
      <c r="AE99" s="741"/>
      <c r="AF99" s="741"/>
      <c r="AG99" s="741"/>
      <c r="AH99" s="741"/>
      <c r="AI99" s="742"/>
      <c r="AJ99" s="667">
        <f>VLOOKUP($D$11,調査票①!$A$1:$HN$31,167,FALSE)</f>
        <v>0</v>
      </c>
      <c r="AK99" s="667"/>
      <c r="AL99" s="667"/>
      <c r="AM99" s="895" t="str">
        <f>VLOOKUP($D$11,調査票①!$A$1:$HN$31,168,FALSE)</f>
        <v>　</v>
      </c>
      <c r="AN99" s="896"/>
      <c r="AO99" s="896"/>
      <c r="AP99" s="896"/>
      <c r="AQ99" s="896"/>
      <c r="AR99" s="896"/>
      <c r="AS99" s="896"/>
      <c r="AT99" s="896"/>
      <c r="AU99" s="896"/>
      <c r="AV99" s="896"/>
      <c r="AW99" s="896"/>
      <c r="AX99" s="896"/>
      <c r="AY99" s="896"/>
      <c r="AZ99" s="896"/>
      <c r="BA99" s="896"/>
      <c r="BB99" s="896"/>
      <c r="BC99" s="896"/>
      <c r="BD99" s="896"/>
      <c r="BE99" s="896"/>
      <c r="BF99" s="896"/>
      <c r="BG99" s="896"/>
      <c r="BH99" s="896"/>
      <c r="BI99" s="896"/>
      <c r="BJ99" s="896"/>
      <c r="BK99" s="896"/>
      <c r="BL99" s="896"/>
      <c r="BM99" s="896"/>
      <c r="BN99" s="897"/>
      <c r="BO99" s="881"/>
      <c r="BP99" s="882"/>
      <c r="BQ99" s="882"/>
      <c r="BR99" s="883"/>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743"/>
      <c r="V100" s="744"/>
      <c r="W100" s="744"/>
      <c r="X100" s="744"/>
      <c r="Y100" s="744"/>
      <c r="Z100" s="744"/>
      <c r="AA100" s="744"/>
      <c r="AB100" s="744"/>
      <c r="AC100" s="744"/>
      <c r="AD100" s="744"/>
      <c r="AE100" s="744"/>
      <c r="AF100" s="744"/>
      <c r="AG100" s="744"/>
      <c r="AH100" s="744"/>
      <c r="AI100" s="745"/>
      <c r="AJ100" s="667"/>
      <c r="AK100" s="667"/>
      <c r="AL100" s="667"/>
      <c r="AM100" s="898"/>
      <c r="AN100" s="899"/>
      <c r="AO100" s="899"/>
      <c r="AP100" s="899"/>
      <c r="AQ100" s="899"/>
      <c r="AR100" s="899"/>
      <c r="AS100" s="899"/>
      <c r="AT100" s="899"/>
      <c r="AU100" s="899"/>
      <c r="AV100" s="899"/>
      <c r="AW100" s="899"/>
      <c r="AX100" s="899"/>
      <c r="AY100" s="899"/>
      <c r="AZ100" s="899"/>
      <c r="BA100" s="899"/>
      <c r="BB100" s="899"/>
      <c r="BC100" s="899"/>
      <c r="BD100" s="899"/>
      <c r="BE100" s="899"/>
      <c r="BF100" s="899"/>
      <c r="BG100" s="899"/>
      <c r="BH100" s="899"/>
      <c r="BI100" s="899"/>
      <c r="BJ100" s="899"/>
      <c r="BK100" s="899"/>
      <c r="BL100" s="899"/>
      <c r="BM100" s="899"/>
      <c r="BN100" s="900"/>
      <c r="BO100" s="884"/>
      <c r="BP100" s="885"/>
      <c r="BQ100" s="885"/>
      <c r="BR100" s="886"/>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659">
        <f>VLOOKUP($D$11,調査票①!$A$1:$HN$31,169,FALSE)</f>
        <v>2</v>
      </c>
      <c r="M101" s="659"/>
      <c r="N101" s="659"/>
      <c r="O101" s="659">
        <f>VLOOKUP($D$11,調査票①!$A$1:$HN$31,170,FALSE)</f>
        <v>1</v>
      </c>
      <c r="P101" s="659"/>
      <c r="Q101" s="659"/>
      <c r="R101" s="660">
        <f>VLOOKUP($D$11,調査票①!$A$1:$HN$31,171,FALSE)</f>
        <v>0.5</v>
      </c>
      <c r="S101" s="660"/>
      <c r="T101" s="660"/>
      <c r="U101" s="740" t="str">
        <f>VLOOKUP($D$11,調査票①!$A$1:$HN$31,172,FALSE)</f>
        <v>直営で運営すべき施設であるため</v>
      </c>
      <c r="V101" s="741"/>
      <c r="W101" s="741"/>
      <c r="X101" s="741"/>
      <c r="Y101" s="741"/>
      <c r="Z101" s="741"/>
      <c r="AA101" s="741"/>
      <c r="AB101" s="741"/>
      <c r="AC101" s="741"/>
      <c r="AD101" s="741"/>
      <c r="AE101" s="741"/>
      <c r="AF101" s="741"/>
      <c r="AG101" s="741"/>
      <c r="AH101" s="741"/>
      <c r="AI101" s="742"/>
      <c r="AJ101" s="901">
        <f>VLOOKUP($D$11,調査票①!$A$1:$HN$31,173,FALSE)</f>
        <v>1</v>
      </c>
      <c r="AK101" s="901"/>
      <c r="AL101" s="901"/>
      <c r="AM101" s="895" t="str">
        <f>VLOOKUP($D$11,調査票①!$A$1:$HN$31,174,FALSE)</f>
        <v>直営で運営すべき施設であるため</v>
      </c>
      <c r="AN101" s="896"/>
      <c r="AO101" s="896"/>
      <c r="AP101" s="896"/>
      <c r="AQ101" s="896"/>
      <c r="AR101" s="896"/>
      <c r="AS101" s="896"/>
      <c r="AT101" s="896"/>
      <c r="AU101" s="896"/>
      <c r="AV101" s="896"/>
      <c r="AW101" s="896"/>
      <c r="AX101" s="896"/>
      <c r="AY101" s="896"/>
      <c r="AZ101" s="896"/>
      <c r="BA101" s="896"/>
      <c r="BB101" s="896"/>
      <c r="BC101" s="896"/>
      <c r="BD101" s="896"/>
      <c r="BE101" s="896"/>
      <c r="BF101" s="896"/>
      <c r="BG101" s="896"/>
      <c r="BH101" s="896"/>
      <c r="BI101" s="896"/>
      <c r="BJ101" s="896"/>
      <c r="BK101" s="896"/>
      <c r="BL101" s="896"/>
      <c r="BM101" s="896"/>
      <c r="BN101" s="897"/>
      <c r="BO101" s="881"/>
      <c r="BP101" s="882"/>
      <c r="BQ101" s="882"/>
      <c r="BR101" s="883"/>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659"/>
      <c r="M102" s="659"/>
      <c r="N102" s="659"/>
      <c r="O102" s="659"/>
      <c r="P102" s="659"/>
      <c r="Q102" s="659"/>
      <c r="R102" s="660"/>
      <c r="S102" s="660"/>
      <c r="T102" s="660"/>
      <c r="U102" s="743"/>
      <c r="V102" s="744"/>
      <c r="W102" s="744"/>
      <c r="X102" s="744"/>
      <c r="Y102" s="744"/>
      <c r="Z102" s="744"/>
      <c r="AA102" s="744"/>
      <c r="AB102" s="744"/>
      <c r="AC102" s="744"/>
      <c r="AD102" s="744"/>
      <c r="AE102" s="744"/>
      <c r="AF102" s="744"/>
      <c r="AG102" s="744"/>
      <c r="AH102" s="744"/>
      <c r="AI102" s="745"/>
      <c r="AJ102" s="901"/>
      <c r="AK102" s="901"/>
      <c r="AL102" s="901"/>
      <c r="AM102" s="898"/>
      <c r="AN102" s="899"/>
      <c r="AO102" s="899"/>
      <c r="AP102" s="899"/>
      <c r="AQ102" s="899"/>
      <c r="AR102" s="899"/>
      <c r="AS102" s="899"/>
      <c r="AT102" s="899"/>
      <c r="AU102" s="899"/>
      <c r="AV102" s="899"/>
      <c r="AW102" s="899"/>
      <c r="AX102" s="899"/>
      <c r="AY102" s="899"/>
      <c r="AZ102" s="899"/>
      <c r="BA102" s="899"/>
      <c r="BB102" s="899"/>
      <c r="BC102" s="899"/>
      <c r="BD102" s="899"/>
      <c r="BE102" s="899"/>
      <c r="BF102" s="899"/>
      <c r="BG102" s="899"/>
      <c r="BH102" s="899"/>
      <c r="BI102" s="899"/>
      <c r="BJ102" s="899"/>
      <c r="BK102" s="899"/>
      <c r="BL102" s="899"/>
      <c r="BM102" s="899"/>
      <c r="BN102" s="900"/>
      <c r="BO102" s="884"/>
      <c r="BP102" s="885"/>
      <c r="BQ102" s="885"/>
      <c r="BR102" s="886"/>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781" t="str">
        <f>VLOOKUP($D$11,調査票①!$A$1:$HN$31,178,FALSE)</f>
        <v>　</v>
      </c>
      <c r="V103" s="782"/>
      <c r="W103" s="782"/>
      <c r="X103" s="782"/>
      <c r="Y103" s="782"/>
      <c r="Z103" s="782"/>
      <c r="AA103" s="782"/>
      <c r="AB103" s="782"/>
      <c r="AC103" s="782"/>
      <c r="AD103" s="782"/>
      <c r="AE103" s="782"/>
      <c r="AF103" s="782"/>
      <c r="AG103" s="782"/>
      <c r="AH103" s="782"/>
      <c r="AI103" s="783"/>
      <c r="AJ103" s="667">
        <f>VLOOKUP($D$11,調査票①!$A$1:$HN$31,179,FALSE)</f>
        <v>0</v>
      </c>
      <c r="AK103" s="667"/>
      <c r="AL103" s="667"/>
      <c r="AM103" s="895" t="str">
        <f>VLOOKUP($D$11,調査票①!$A$1:$HN$31,180,FALSE)</f>
        <v>　</v>
      </c>
      <c r="AN103" s="896"/>
      <c r="AO103" s="896"/>
      <c r="AP103" s="896"/>
      <c r="AQ103" s="896"/>
      <c r="AR103" s="896"/>
      <c r="AS103" s="896"/>
      <c r="AT103" s="896"/>
      <c r="AU103" s="896"/>
      <c r="AV103" s="896"/>
      <c r="AW103" s="896"/>
      <c r="AX103" s="896"/>
      <c r="AY103" s="896"/>
      <c r="AZ103" s="896"/>
      <c r="BA103" s="896"/>
      <c r="BB103" s="896"/>
      <c r="BC103" s="896"/>
      <c r="BD103" s="896"/>
      <c r="BE103" s="896"/>
      <c r="BF103" s="896"/>
      <c r="BG103" s="896"/>
      <c r="BH103" s="896"/>
      <c r="BI103" s="896"/>
      <c r="BJ103" s="896"/>
      <c r="BK103" s="896"/>
      <c r="BL103" s="896"/>
      <c r="BM103" s="896"/>
      <c r="BN103" s="897"/>
      <c r="BO103" s="881"/>
      <c r="BP103" s="882"/>
      <c r="BQ103" s="882"/>
      <c r="BR103" s="883"/>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784"/>
      <c r="V104" s="785"/>
      <c r="W104" s="785"/>
      <c r="X104" s="785"/>
      <c r="Y104" s="785"/>
      <c r="Z104" s="785"/>
      <c r="AA104" s="785"/>
      <c r="AB104" s="785"/>
      <c r="AC104" s="785"/>
      <c r="AD104" s="785"/>
      <c r="AE104" s="785"/>
      <c r="AF104" s="785"/>
      <c r="AG104" s="785"/>
      <c r="AH104" s="785"/>
      <c r="AI104" s="786"/>
      <c r="AJ104" s="667"/>
      <c r="AK104" s="667"/>
      <c r="AL104" s="667"/>
      <c r="AM104" s="898"/>
      <c r="AN104" s="899"/>
      <c r="AO104" s="899"/>
      <c r="AP104" s="899"/>
      <c r="AQ104" s="899"/>
      <c r="AR104" s="899"/>
      <c r="AS104" s="899"/>
      <c r="AT104" s="899"/>
      <c r="AU104" s="899"/>
      <c r="AV104" s="899"/>
      <c r="AW104" s="899"/>
      <c r="AX104" s="899"/>
      <c r="AY104" s="899"/>
      <c r="AZ104" s="899"/>
      <c r="BA104" s="899"/>
      <c r="BB104" s="899"/>
      <c r="BC104" s="899"/>
      <c r="BD104" s="899"/>
      <c r="BE104" s="899"/>
      <c r="BF104" s="899"/>
      <c r="BG104" s="899"/>
      <c r="BH104" s="899"/>
      <c r="BI104" s="899"/>
      <c r="BJ104" s="899"/>
      <c r="BK104" s="899"/>
      <c r="BL104" s="899"/>
      <c r="BM104" s="899"/>
      <c r="BN104" s="900"/>
      <c r="BO104" s="884"/>
      <c r="BP104" s="885"/>
      <c r="BQ104" s="885"/>
      <c r="BR104" s="886"/>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41</v>
      </c>
      <c r="M105" s="659"/>
      <c r="N105" s="659"/>
      <c r="O105" s="659">
        <f>VLOOKUP($D$11,調査票①!$A$1:$HN$31,182,FALSE)</f>
        <v>41</v>
      </c>
      <c r="P105" s="659"/>
      <c r="Q105" s="659"/>
      <c r="R105" s="660">
        <f>VLOOKUP($D$11,調査票①!$A$1:$HN$31,183,FALSE)</f>
        <v>1</v>
      </c>
      <c r="S105" s="660"/>
      <c r="T105" s="660"/>
      <c r="U105" s="661" t="str">
        <f>VLOOKUP($D$11,調査票①!$A$1:$HN$31,184,FALSE)</f>
        <v>　</v>
      </c>
      <c r="V105" s="662"/>
      <c r="W105" s="662"/>
      <c r="X105" s="662"/>
      <c r="Y105" s="662"/>
      <c r="Z105" s="662"/>
      <c r="AA105" s="662"/>
      <c r="AB105" s="662"/>
      <c r="AC105" s="662"/>
      <c r="AD105" s="662"/>
      <c r="AE105" s="662"/>
      <c r="AF105" s="662"/>
      <c r="AG105" s="662"/>
      <c r="AH105" s="662"/>
      <c r="AI105" s="663"/>
      <c r="AJ105" s="667">
        <f>VLOOKUP($D$11,調査票①!$A$1:$HN$31,185,FALSE)</f>
        <v>0</v>
      </c>
      <c r="AK105" s="667"/>
      <c r="AL105" s="667"/>
      <c r="AM105" s="895" t="str">
        <f>VLOOKUP($D$11,調査票①!$A$1:$HN$31,186,FALSE)</f>
        <v>　</v>
      </c>
      <c r="AN105" s="896"/>
      <c r="AO105" s="896"/>
      <c r="AP105" s="896"/>
      <c r="AQ105" s="896"/>
      <c r="AR105" s="896"/>
      <c r="AS105" s="896"/>
      <c r="AT105" s="896"/>
      <c r="AU105" s="896"/>
      <c r="AV105" s="896"/>
      <c r="AW105" s="896"/>
      <c r="AX105" s="896"/>
      <c r="AY105" s="896"/>
      <c r="AZ105" s="896"/>
      <c r="BA105" s="896"/>
      <c r="BB105" s="896"/>
      <c r="BC105" s="896"/>
      <c r="BD105" s="896"/>
      <c r="BE105" s="896"/>
      <c r="BF105" s="896"/>
      <c r="BG105" s="896"/>
      <c r="BH105" s="896"/>
      <c r="BI105" s="896"/>
      <c r="BJ105" s="896"/>
      <c r="BK105" s="896"/>
      <c r="BL105" s="896"/>
      <c r="BM105" s="896"/>
      <c r="BN105" s="897"/>
      <c r="BO105" s="881"/>
      <c r="BP105" s="882"/>
      <c r="BQ105" s="882"/>
      <c r="BR105" s="883"/>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664"/>
      <c r="V106" s="665"/>
      <c r="W106" s="665"/>
      <c r="X106" s="665"/>
      <c r="Y106" s="665"/>
      <c r="Z106" s="665"/>
      <c r="AA106" s="665"/>
      <c r="AB106" s="665"/>
      <c r="AC106" s="665"/>
      <c r="AD106" s="665"/>
      <c r="AE106" s="665"/>
      <c r="AF106" s="665"/>
      <c r="AG106" s="665"/>
      <c r="AH106" s="665"/>
      <c r="AI106" s="666"/>
      <c r="AJ106" s="667"/>
      <c r="AK106" s="667"/>
      <c r="AL106" s="667"/>
      <c r="AM106" s="898"/>
      <c r="AN106" s="899"/>
      <c r="AO106" s="899"/>
      <c r="AP106" s="899"/>
      <c r="AQ106" s="899"/>
      <c r="AR106" s="899"/>
      <c r="AS106" s="899"/>
      <c r="AT106" s="899"/>
      <c r="AU106" s="899"/>
      <c r="AV106" s="899"/>
      <c r="AW106" s="899"/>
      <c r="AX106" s="899"/>
      <c r="AY106" s="899"/>
      <c r="AZ106" s="899"/>
      <c r="BA106" s="899"/>
      <c r="BB106" s="899"/>
      <c r="BC106" s="899"/>
      <c r="BD106" s="899"/>
      <c r="BE106" s="899"/>
      <c r="BF106" s="899"/>
      <c r="BG106" s="899"/>
      <c r="BH106" s="899"/>
      <c r="BI106" s="899"/>
      <c r="BJ106" s="899"/>
      <c r="BK106" s="899"/>
      <c r="BL106" s="899"/>
      <c r="BM106" s="899"/>
      <c r="BN106" s="900"/>
      <c r="BO106" s="884"/>
      <c r="BP106" s="885"/>
      <c r="BQ106" s="885"/>
      <c r="BR106" s="886"/>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708">
        <f>VLOOKUP($D$11,調査票①!$A$1:$HN$31,187,FALSE)</f>
        <v>0</v>
      </c>
      <c r="M107" s="708"/>
      <c r="N107" s="708"/>
      <c r="O107" s="708">
        <f>VLOOKUP($D$11,調査票①!$A$1:$HN$31,188,FALSE)</f>
        <v>0</v>
      </c>
      <c r="P107" s="708"/>
      <c r="Q107" s="708"/>
      <c r="R107" s="709" t="e">
        <f>VLOOKUP($D$11,調査票①!$A$1:$HN$31,189,FALSE)</f>
        <v>#DIV/0!</v>
      </c>
      <c r="S107" s="709"/>
      <c r="T107" s="709"/>
      <c r="U107" s="815" t="str">
        <f>VLOOKUP($D$11,調査票①!$A$1:$HN$31,190,FALSE)</f>
        <v>　</v>
      </c>
      <c r="V107" s="816"/>
      <c r="W107" s="816"/>
      <c r="X107" s="816"/>
      <c r="Y107" s="816"/>
      <c r="Z107" s="816"/>
      <c r="AA107" s="816"/>
      <c r="AB107" s="816"/>
      <c r="AC107" s="816"/>
      <c r="AD107" s="816"/>
      <c r="AE107" s="816"/>
      <c r="AF107" s="816"/>
      <c r="AG107" s="816"/>
      <c r="AH107" s="816"/>
      <c r="AI107" s="817"/>
      <c r="AJ107" s="667">
        <f>VLOOKUP($D$11,調査票①!$A$1:$HN$31,191,FALSE)</f>
        <v>0</v>
      </c>
      <c r="AK107" s="667"/>
      <c r="AL107" s="667"/>
      <c r="AM107" s="895" t="str">
        <f>VLOOKUP($D$11,調査票①!$A$1:$HN$31,192,FALSE)</f>
        <v>　</v>
      </c>
      <c r="AN107" s="896"/>
      <c r="AO107" s="896"/>
      <c r="AP107" s="896"/>
      <c r="AQ107" s="896"/>
      <c r="AR107" s="896"/>
      <c r="AS107" s="896"/>
      <c r="AT107" s="896"/>
      <c r="AU107" s="896"/>
      <c r="AV107" s="896"/>
      <c r="AW107" s="896"/>
      <c r="AX107" s="896"/>
      <c r="AY107" s="896"/>
      <c r="AZ107" s="896"/>
      <c r="BA107" s="896"/>
      <c r="BB107" s="896"/>
      <c r="BC107" s="896"/>
      <c r="BD107" s="896"/>
      <c r="BE107" s="896"/>
      <c r="BF107" s="896"/>
      <c r="BG107" s="896"/>
      <c r="BH107" s="896"/>
      <c r="BI107" s="896"/>
      <c r="BJ107" s="896"/>
      <c r="BK107" s="896"/>
      <c r="BL107" s="896"/>
      <c r="BM107" s="896"/>
      <c r="BN107" s="897"/>
      <c r="BO107" s="881"/>
      <c r="BP107" s="882"/>
      <c r="BQ107" s="882"/>
      <c r="BR107" s="883"/>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708"/>
      <c r="M108" s="708"/>
      <c r="N108" s="708"/>
      <c r="O108" s="708"/>
      <c r="P108" s="708"/>
      <c r="Q108" s="708"/>
      <c r="R108" s="709"/>
      <c r="S108" s="709"/>
      <c r="T108" s="709"/>
      <c r="U108" s="818"/>
      <c r="V108" s="819"/>
      <c r="W108" s="819"/>
      <c r="X108" s="819"/>
      <c r="Y108" s="819"/>
      <c r="Z108" s="819"/>
      <c r="AA108" s="819"/>
      <c r="AB108" s="819"/>
      <c r="AC108" s="819"/>
      <c r="AD108" s="819"/>
      <c r="AE108" s="819"/>
      <c r="AF108" s="819"/>
      <c r="AG108" s="819"/>
      <c r="AH108" s="819"/>
      <c r="AI108" s="820"/>
      <c r="AJ108" s="667"/>
      <c r="AK108" s="667"/>
      <c r="AL108" s="667"/>
      <c r="AM108" s="898"/>
      <c r="AN108" s="899"/>
      <c r="AO108" s="899"/>
      <c r="AP108" s="899"/>
      <c r="AQ108" s="899"/>
      <c r="AR108" s="899"/>
      <c r="AS108" s="899"/>
      <c r="AT108" s="899"/>
      <c r="AU108" s="899"/>
      <c r="AV108" s="899"/>
      <c r="AW108" s="899"/>
      <c r="AX108" s="899"/>
      <c r="AY108" s="899"/>
      <c r="AZ108" s="899"/>
      <c r="BA108" s="899"/>
      <c r="BB108" s="899"/>
      <c r="BC108" s="899"/>
      <c r="BD108" s="899"/>
      <c r="BE108" s="899"/>
      <c r="BF108" s="899"/>
      <c r="BG108" s="899"/>
      <c r="BH108" s="899"/>
      <c r="BI108" s="899"/>
      <c r="BJ108" s="899"/>
      <c r="BK108" s="899"/>
      <c r="BL108" s="899"/>
      <c r="BM108" s="899"/>
      <c r="BN108" s="900"/>
      <c r="BO108" s="884"/>
      <c r="BP108" s="885"/>
      <c r="BQ108" s="885"/>
      <c r="BR108" s="886"/>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D103:K104"/>
    <mergeCell ref="L103:N104"/>
    <mergeCell ref="O103:Q104"/>
    <mergeCell ref="R103:T104"/>
    <mergeCell ref="U103:AI104"/>
    <mergeCell ref="AJ103:AL104"/>
    <mergeCell ref="AM103:BN104"/>
    <mergeCell ref="BO103:BR104"/>
    <mergeCell ref="DC109:EP111"/>
    <mergeCell ref="D99:K100"/>
    <mergeCell ref="L99:N100"/>
    <mergeCell ref="O99:Q100"/>
    <mergeCell ref="R99:T100"/>
    <mergeCell ref="U99:AI100"/>
    <mergeCell ref="AJ99:AL100"/>
    <mergeCell ref="AM99:BN100"/>
    <mergeCell ref="BO99:BR100"/>
    <mergeCell ref="D101:K102"/>
    <mergeCell ref="L101:N102"/>
    <mergeCell ref="O101:Q102"/>
    <mergeCell ref="R101:T102"/>
    <mergeCell ref="U101:AI102"/>
    <mergeCell ref="AJ101:AL102"/>
    <mergeCell ref="AM101:BN102"/>
    <mergeCell ref="BO101:BR102"/>
    <mergeCell ref="AM95:BN96"/>
    <mergeCell ref="BO95:BR96"/>
    <mergeCell ref="D97:K98"/>
    <mergeCell ref="L97:N98"/>
    <mergeCell ref="O97:Q98"/>
    <mergeCell ref="R97:T98"/>
    <mergeCell ref="U97:AI98"/>
    <mergeCell ref="AJ97:AL98"/>
    <mergeCell ref="D95:K96"/>
    <mergeCell ref="L95:N96"/>
    <mergeCell ref="O95:Q96"/>
    <mergeCell ref="R95:T96"/>
    <mergeCell ref="U95:AI96"/>
    <mergeCell ref="AJ95:AL96"/>
    <mergeCell ref="AM97:BN98"/>
    <mergeCell ref="BO97:BR98"/>
    <mergeCell ref="EG91:EO92"/>
    <mergeCell ref="D93:K94"/>
    <mergeCell ref="L93:N94"/>
    <mergeCell ref="O93:Q94"/>
    <mergeCell ref="R93:T94"/>
    <mergeCell ref="U93:AI94"/>
    <mergeCell ref="AJ93:AL94"/>
    <mergeCell ref="AM93:BN94"/>
    <mergeCell ref="BO93:BR94"/>
    <mergeCell ref="AM91:BN92"/>
    <mergeCell ref="BO91:BR92"/>
    <mergeCell ref="CC91:CL92"/>
    <mergeCell ref="CM91:CZ92"/>
    <mergeCell ref="DB91:DK92"/>
    <mergeCell ref="DL91:DU92"/>
    <mergeCell ref="D91:K92"/>
    <mergeCell ref="L91:N92"/>
    <mergeCell ref="O91:Q92"/>
    <mergeCell ref="R91:T92"/>
    <mergeCell ref="U91:AI92"/>
    <mergeCell ref="AJ91:AL92"/>
    <mergeCell ref="D89:K90"/>
    <mergeCell ref="L89:N90"/>
    <mergeCell ref="O89:Q90"/>
    <mergeCell ref="R89:T90"/>
    <mergeCell ref="U89:AI90"/>
    <mergeCell ref="AJ89:AL90"/>
    <mergeCell ref="AM89:BN90"/>
    <mergeCell ref="BO89:BR90"/>
    <mergeCell ref="DY91:EF92"/>
    <mergeCell ref="AM85:BN86"/>
    <mergeCell ref="BO85:BR86"/>
    <mergeCell ref="D87:K88"/>
    <mergeCell ref="L87:N88"/>
    <mergeCell ref="O87:Q88"/>
    <mergeCell ref="R87:T88"/>
    <mergeCell ref="U87:AI88"/>
    <mergeCell ref="AJ87:AL88"/>
    <mergeCell ref="AM87:BN88"/>
    <mergeCell ref="D85:K86"/>
    <mergeCell ref="L85:N86"/>
    <mergeCell ref="O85:Q86"/>
    <mergeCell ref="R85:T86"/>
    <mergeCell ref="U85:AI86"/>
    <mergeCell ref="AJ85:AL86"/>
    <mergeCell ref="BO87:BR88"/>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Z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N23:Q24"/>
    <mergeCell ref="R23:BN24"/>
    <mergeCell ref="BO23:B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CC23:CR24"/>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 ref="D23:M24"/>
  </mergeCells>
  <phoneticPr fontId="5"/>
  <conditionalFormatting sqref="AM63 EM66:EP71 EJ67:EL67 DL67 DA62:DC65 CM62 DA69:DD69 CM75 DA76:DC78 DA82:DC84 CM81 DA75:DD75 CQ74:DC74 CQ73:DD73 DJ73:EP74 CQ80:DC80 DL79:EP80 CQ79:DD79 EJ69:EL69 DL69 EJ71:EL71 DL71 DA81:DD81 DB91 DL91 DX91:DX92 DY91 DB34 DB36 DB38 DF36 DJ36 DN36 DR34 DR36 DV36 DZ36 ED36 DR38 DV38 DZ38 ED38 CM34 CU116 CM45 AM65 AM67 AM69 AM71 AM73 AM75 AM77 AM79 AM81 AM83 AM85 AM87 AM89 AM91 AM93 AM95 AM97 AM99 AM101 AM103 AM105 AM107 DF38 DJ38 DN38 EI105 CM42 CN43">
    <cfRule type="cellIs" dxfId="2831" priority="356" operator="equal">
      <formula>0</formula>
    </cfRule>
  </conditionalFormatting>
  <conditionalFormatting sqref="DL105">
    <cfRule type="cellIs" dxfId="2830" priority="355" operator="equal">
      <formula>0</formula>
    </cfRule>
  </conditionalFormatting>
  <conditionalFormatting sqref="DA91:DA92">
    <cfRule type="cellIs" dxfId="2829" priority="354" operator="equal">
      <formula>0</formula>
    </cfRule>
  </conditionalFormatting>
  <conditionalFormatting sqref="CQ66:EL66 EJ62:EJ65 DA71:DD71 CQ67:DD67 CQ68:DC68 EJ68:EL68 DA70:DC70 DA72:DC72 EJ72:EP72 EJ70:EL70">
    <cfRule type="cellIs" dxfId="2828" priority="353" operator="equal">
      <formula>0</formula>
    </cfRule>
  </conditionalFormatting>
  <conditionalFormatting sqref="CM19 CW20:CY20 CW19:CZ19 DJ19 DT20:DV20 DT19:DW19 EG19">
    <cfRule type="cellIs" dxfId="2827" priority="352" operator="equal">
      <formula>0</formula>
    </cfRule>
  </conditionalFormatting>
  <conditionalFormatting sqref="D55">
    <cfRule type="cellIs" dxfId="2826" priority="351" operator="equal">
      <formula>0</formula>
    </cfRule>
  </conditionalFormatting>
  <conditionalFormatting sqref="EA44:EC44">
    <cfRule type="cellIs" dxfId="2825" priority="324" operator="equal">
      <formula>0</formula>
    </cfRule>
  </conditionalFormatting>
  <conditionalFormatting sqref="DD62 DD64">
    <cfRule type="cellIs" dxfId="2824" priority="350" operator="equal">
      <formula>0</formula>
    </cfRule>
  </conditionalFormatting>
  <conditionalFormatting sqref="DI44">
    <cfRule type="cellIs" dxfId="2823" priority="312" operator="equal">
      <formula>0</formula>
    </cfRule>
  </conditionalFormatting>
  <conditionalFormatting sqref="DZ52:EG52 DA52:DR52">
    <cfRule type="cellIs" dxfId="2822" priority="349" operator="equal">
      <formula>0</formula>
    </cfRule>
  </conditionalFormatting>
  <conditionalFormatting sqref="DZ51:EG51 CZ51:DR51">
    <cfRule type="cellIs" dxfId="2821" priority="348" operator="equal">
      <formula>0</formula>
    </cfRule>
  </conditionalFormatting>
  <conditionalFormatting sqref="DG56:DI56">
    <cfRule type="cellIs" dxfId="2820" priority="279" operator="equal">
      <formula>0</formula>
    </cfRule>
  </conditionalFormatting>
  <conditionalFormatting sqref="CM44:CN44">
    <cfRule type="cellIs" dxfId="2819" priority="318" operator="equal">
      <formula>0</formula>
    </cfRule>
  </conditionalFormatting>
  <conditionalFormatting sqref="R21 R23 R25 R27 R29 R31 R33 R35 R37 R39 R41 R43 R45 R47 R49 R51 R53">
    <cfRule type="cellIs" dxfId="2818" priority="344" operator="equal">
      <formula>0</formula>
    </cfRule>
  </conditionalFormatting>
  <conditionalFormatting sqref="DL62 DL64">
    <cfRule type="cellIs" dxfId="2817" priority="343" operator="equal">
      <formula>0</formula>
    </cfRule>
  </conditionalFormatting>
  <conditionalFormatting sqref="CM69">
    <cfRule type="cellIs" dxfId="2816" priority="345" operator="equal">
      <formula>0</formula>
    </cfRule>
  </conditionalFormatting>
  <conditionalFormatting sqref="CO52">
    <cfRule type="cellIs" dxfId="2815" priority="263" operator="equal">
      <formula>0</formula>
    </cfRule>
  </conditionalFormatting>
  <conditionalFormatting sqref="DN51:DP52">
    <cfRule type="cellIs" dxfId="2814" priority="294" operator="equal">
      <formula>0</formula>
    </cfRule>
  </conditionalFormatting>
  <conditionalFormatting sqref="DK51:DM52">
    <cfRule type="cellIs" dxfId="2813" priority="295" operator="equal">
      <formula>0</formula>
    </cfRule>
  </conditionalFormatting>
  <conditionalFormatting sqref="EN44:EP55">
    <cfRule type="cellIs" dxfId="2812" priority="342" operator="equal">
      <formula>0</formula>
    </cfRule>
  </conditionalFormatting>
  <conditionalFormatting sqref="EN56:EP56">
    <cfRule type="cellIs" dxfId="2811" priority="341" operator="equal">
      <formula>0</formula>
    </cfRule>
  </conditionalFormatting>
  <conditionalFormatting sqref="EH51:EJ52 EH55:EJ56">
    <cfRule type="cellIs" dxfId="2810" priority="340" operator="equal">
      <formula>0</formula>
    </cfRule>
  </conditionalFormatting>
  <conditionalFormatting sqref="EK51:EM56">
    <cfRule type="cellIs" dxfId="2809" priority="339" operator="equal">
      <formula>0</formula>
    </cfRule>
  </conditionalFormatting>
  <conditionalFormatting sqref="EL44:EM50">
    <cfRule type="cellIs" dxfId="2808" priority="338" operator="equal">
      <formula>0</formula>
    </cfRule>
  </conditionalFormatting>
  <conditionalFormatting sqref="DV51:DX52 DV55:DX55 DV53:DW54">
    <cfRule type="cellIs" dxfId="2807" priority="337" operator="equal">
      <formula>0</formula>
    </cfRule>
  </conditionalFormatting>
  <conditionalFormatting sqref="DV56:DX56">
    <cfRule type="cellIs" dxfId="2806" priority="336" operator="equal">
      <formula>0</formula>
    </cfRule>
  </conditionalFormatting>
  <conditionalFormatting sqref="DP51:DR56">
    <cfRule type="cellIs" dxfId="2805" priority="335" operator="equal">
      <formula>0</formula>
    </cfRule>
  </conditionalFormatting>
  <conditionalFormatting sqref="DS51:DU56">
    <cfRule type="cellIs" dxfId="2804" priority="334" operator="equal">
      <formula>0</formula>
    </cfRule>
  </conditionalFormatting>
  <conditionalFormatting sqref="EF51:EH52 EF55:EH55">
    <cfRule type="cellIs" dxfId="2803" priority="333" operator="equal">
      <formula>0</formula>
    </cfRule>
  </conditionalFormatting>
  <conditionalFormatting sqref="EF56:EH56">
    <cfRule type="cellIs" dxfId="2802" priority="332" operator="equal">
      <formula>0</formula>
    </cfRule>
  </conditionalFormatting>
  <conditionalFormatting sqref="DZ51:EB52 DZ55:EB56">
    <cfRule type="cellIs" dxfId="2801" priority="331" operator="equal">
      <formula>0</formula>
    </cfRule>
  </conditionalFormatting>
  <conditionalFormatting sqref="EC51:EE52 EC55:EE56">
    <cfRule type="cellIs" dxfId="2800" priority="330" operator="equal">
      <formula>0</formula>
    </cfRule>
  </conditionalFormatting>
  <conditionalFormatting sqref="EI44:EK44">
    <cfRule type="cellIs" dxfId="2799" priority="329" operator="equal">
      <formula>0</formula>
    </cfRule>
  </conditionalFormatting>
  <conditionalFormatting sqref="EH44">
    <cfRule type="cellIs" dxfId="2798" priority="328" operator="equal">
      <formula>0</formula>
    </cfRule>
  </conditionalFormatting>
  <conditionalFormatting sqref="EE44:EG44">
    <cfRule type="cellIs" dxfId="2797" priority="327" operator="equal">
      <formula>0</formula>
    </cfRule>
  </conditionalFormatting>
  <conditionalFormatting sqref="ED44">
    <cfRule type="cellIs" dxfId="2796" priority="326" operator="equal">
      <formula>0</formula>
    </cfRule>
  </conditionalFormatting>
  <conditionalFormatting sqref="DW44:DX44">
    <cfRule type="cellIs" dxfId="2795" priority="325" operator="equal">
      <formula>0</formula>
    </cfRule>
  </conditionalFormatting>
  <conditionalFormatting sqref="DJ44:DL44">
    <cfRule type="cellIs" dxfId="2794" priority="313" operator="equal">
      <formula>0</formula>
    </cfRule>
  </conditionalFormatting>
  <conditionalFormatting sqref="DY44:DZ44">
    <cfRule type="cellIs" dxfId="2793" priority="323" operator="equal">
      <formula>0</formula>
    </cfRule>
  </conditionalFormatting>
  <conditionalFormatting sqref="CY44:DA44">
    <cfRule type="cellIs" dxfId="2792" priority="322" operator="equal">
      <formula>0</formula>
    </cfRule>
  </conditionalFormatting>
  <conditionalFormatting sqref="CX44">
    <cfRule type="cellIs" dxfId="2791" priority="321" operator="equal">
      <formula>0</formula>
    </cfRule>
  </conditionalFormatting>
  <conditionalFormatting sqref="CU44:CW44">
    <cfRule type="cellIs" dxfId="2790" priority="320" operator="equal">
      <formula>0</formula>
    </cfRule>
  </conditionalFormatting>
  <conditionalFormatting sqref="CT44">
    <cfRule type="cellIs" dxfId="2789" priority="319" operator="equal">
      <formula>0</formula>
    </cfRule>
  </conditionalFormatting>
  <conditionalFormatting sqref="CQ44:CS44">
    <cfRule type="cellIs" dxfId="2788" priority="317" operator="equal">
      <formula>0</formula>
    </cfRule>
  </conditionalFormatting>
  <conditionalFormatting sqref="CO44:CP44">
    <cfRule type="cellIs" dxfId="2787" priority="316" operator="equal">
      <formula>0</formula>
    </cfRule>
  </conditionalFormatting>
  <conditionalFormatting sqref="DN44:DP44">
    <cfRule type="cellIs" dxfId="2786" priority="315" operator="equal">
      <formula>0</formula>
    </cfRule>
  </conditionalFormatting>
  <conditionalFormatting sqref="DM44">
    <cfRule type="cellIs" dxfId="2785" priority="314" operator="equal">
      <formula>0</formula>
    </cfRule>
  </conditionalFormatting>
  <conditionalFormatting sqref="DS51:DU52">
    <cfRule type="cellIs" dxfId="2784" priority="301" operator="equal">
      <formula>0</formula>
    </cfRule>
  </conditionalFormatting>
  <conditionalFormatting sqref="DB44:DC44">
    <cfRule type="cellIs" dxfId="2783" priority="311" operator="equal">
      <formula>0</formula>
    </cfRule>
  </conditionalFormatting>
  <conditionalFormatting sqref="DF44:DH44">
    <cfRule type="cellIs" dxfId="2782" priority="310" operator="equal">
      <formula>0</formula>
    </cfRule>
  </conditionalFormatting>
  <conditionalFormatting sqref="DD44:DE44">
    <cfRule type="cellIs" dxfId="2781" priority="309" operator="equal">
      <formula>0</formula>
    </cfRule>
  </conditionalFormatting>
  <conditionalFormatting sqref="EC44:EE44">
    <cfRule type="cellIs" dxfId="2780" priority="308" operator="equal">
      <formula>0</formula>
    </cfRule>
  </conditionalFormatting>
  <conditionalFormatting sqref="EB44">
    <cfRule type="cellIs" dxfId="2779" priority="307" operator="equal">
      <formula>0</formula>
    </cfRule>
  </conditionalFormatting>
  <conditionalFormatting sqref="DY44:EA44">
    <cfRule type="cellIs" dxfId="2778" priority="306" operator="equal">
      <formula>0</formula>
    </cfRule>
  </conditionalFormatting>
  <conditionalFormatting sqref="DX44">
    <cfRule type="cellIs" dxfId="2777" priority="305" operator="equal">
      <formula>0</formula>
    </cfRule>
  </conditionalFormatting>
  <conditionalFormatting sqref="DQ44:DR44">
    <cfRule type="cellIs" dxfId="2776" priority="304" operator="equal">
      <formula>0</formula>
    </cfRule>
  </conditionalFormatting>
  <conditionalFormatting sqref="DU44:DW44">
    <cfRule type="cellIs" dxfId="2775" priority="303" operator="equal">
      <formula>0</formula>
    </cfRule>
  </conditionalFormatting>
  <conditionalFormatting sqref="DS44:DT44">
    <cfRule type="cellIs" dxfId="2774" priority="302" operator="equal">
      <formula>0</formula>
    </cfRule>
  </conditionalFormatting>
  <conditionalFormatting sqref="DV51:DV52">
    <cfRule type="cellIs" dxfId="2773" priority="300" operator="equal">
      <formula>0</formula>
    </cfRule>
  </conditionalFormatting>
  <conditionalFormatting sqref="DG51:DI52">
    <cfRule type="cellIs" dxfId="2772" priority="299" operator="equal">
      <formula>0</formula>
    </cfRule>
  </conditionalFormatting>
  <conditionalFormatting sqref="DA51:DC52 CZ51">
    <cfRule type="cellIs" dxfId="2771" priority="298" operator="equal">
      <formula>0</formula>
    </cfRule>
  </conditionalFormatting>
  <conditionalFormatting sqref="DD51:DF52">
    <cfRule type="cellIs" dxfId="2770" priority="297" operator="equal">
      <formula>0</formula>
    </cfRule>
  </conditionalFormatting>
  <conditionalFormatting sqref="DQ51:DS52">
    <cfRule type="cellIs" dxfId="2769" priority="296" operator="equal">
      <formula>0</formula>
    </cfRule>
  </conditionalFormatting>
  <conditionalFormatting sqref="CB52:CC52">
    <cfRule type="cellIs" dxfId="2768" priority="293" operator="equal">
      <formula>0</formula>
    </cfRule>
  </conditionalFormatting>
  <conditionalFormatting sqref="CB51:CC51">
    <cfRule type="cellIs" dxfId="2767" priority="292" operator="equal">
      <formula>0</formula>
    </cfRule>
  </conditionalFormatting>
  <conditionalFormatting sqref="CP51">
    <cfRule type="cellIs" dxfId="2766" priority="291" operator="equal">
      <formula>0</formula>
    </cfRule>
  </conditionalFormatting>
  <conditionalFormatting sqref="CP51">
    <cfRule type="cellIs" dxfId="2765" priority="290" operator="equal">
      <formula>0</formula>
    </cfRule>
  </conditionalFormatting>
  <conditionalFormatting sqref="CB51:CC52">
    <cfRule type="cellIs" dxfId="2764" priority="289" operator="equal">
      <formula>0</formula>
    </cfRule>
  </conditionalFormatting>
  <conditionalFormatting sqref="CD51">
    <cfRule type="cellIs" dxfId="2763" priority="288" operator="equal">
      <formula>0</formula>
    </cfRule>
  </conditionalFormatting>
  <conditionalFormatting sqref="CD51">
    <cfRule type="cellIs" dxfId="2762" priority="287" operator="equal">
      <formula>0</formula>
    </cfRule>
  </conditionalFormatting>
  <conditionalFormatting sqref="CW41">
    <cfRule type="cellIs" dxfId="2761" priority="59" operator="equal">
      <formula>0</formula>
    </cfRule>
  </conditionalFormatting>
  <conditionalFormatting sqref="CX41">
    <cfRule type="cellIs" dxfId="2760" priority="58" operator="equal">
      <formula>0</formula>
    </cfRule>
  </conditionalFormatting>
  <conditionalFormatting sqref="DX53">
    <cfRule type="cellIs" dxfId="2759" priority="286" operator="equal">
      <formula>0</formula>
    </cfRule>
  </conditionalFormatting>
  <conditionalFormatting sqref="DX53">
    <cfRule type="cellIs" dxfId="2758" priority="285" operator="equal">
      <formula>0</formula>
    </cfRule>
  </conditionalFormatting>
  <conditionalFormatting sqref="EH39">
    <cfRule type="cellIs" dxfId="2757" priority="16" operator="equal">
      <formula>0</formula>
    </cfRule>
  </conditionalFormatting>
  <conditionalFormatting sqref="DO56:DQ56">
    <cfRule type="cellIs" dxfId="2756" priority="284" operator="equal">
      <formula>0</formula>
    </cfRule>
  </conditionalFormatting>
  <conditionalFormatting sqref="DC56:DE56">
    <cfRule type="cellIs" dxfId="2755" priority="283" operator="equal">
      <formula>0</formula>
    </cfRule>
  </conditionalFormatting>
  <conditionalFormatting sqref="CX56:CY56">
    <cfRule type="cellIs" dxfId="2754" priority="282" operator="equal">
      <formula>0</formula>
    </cfRule>
  </conditionalFormatting>
  <conditionalFormatting sqref="CZ56:DB56">
    <cfRule type="cellIs" dxfId="2753" priority="281" operator="equal">
      <formula>0</formula>
    </cfRule>
  </conditionalFormatting>
  <conditionalFormatting sqref="DM56:DO56">
    <cfRule type="cellIs" dxfId="2752" priority="280" operator="equal">
      <formula>0</formula>
    </cfRule>
  </conditionalFormatting>
  <conditionalFormatting sqref="CF44:CH44 CF45:CG46">
    <cfRule type="cellIs" dxfId="2751" priority="227" operator="equal">
      <formula>0</formula>
    </cfRule>
  </conditionalFormatting>
  <conditionalFormatting sqref="DJ56:DL56">
    <cfRule type="cellIs" dxfId="2750" priority="278" operator="equal">
      <formula>0</formula>
    </cfRule>
  </conditionalFormatting>
  <conditionalFormatting sqref="CG56:CI56">
    <cfRule type="cellIs" dxfId="2749" priority="277" operator="equal">
      <formula>0</formula>
    </cfRule>
  </conditionalFormatting>
  <conditionalFormatting sqref="CB56:CC56">
    <cfRule type="cellIs" dxfId="2748" priority="276" operator="equal">
      <formula>0</formula>
    </cfRule>
  </conditionalFormatting>
  <conditionalFormatting sqref="CD56:CF56">
    <cfRule type="cellIs" dxfId="2747" priority="275" operator="equal">
      <formula>0</formula>
    </cfRule>
  </conditionalFormatting>
  <conditionalFormatting sqref="CQ56:CR56">
    <cfRule type="cellIs" dxfId="2746" priority="274" operator="equal">
      <formula>0</formula>
    </cfRule>
  </conditionalFormatting>
  <conditionalFormatting sqref="CK56:CM56">
    <cfRule type="cellIs" dxfId="2745" priority="273" operator="equal">
      <formula>0</formula>
    </cfRule>
  </conditionalFormatting>
  <conditionalFormatting sqref="CN56:CP56">
    <cfRule type="cellIs" dxfId="2744" priority="272" operator="equal">
      <formula>0</formula>
    </cfRule>
  </conditionalFormatting>
  <conditionalFormatting sqref="CX56:CZ56">
    <cfRule type="cellIs" dxfId="2743" priority="271" operator="equal">
      <formula>0</formula>
    </cfRule>
  </conditionalFormatting>
  <conditionalFormatting sqref="CS56:CT56">
    <cfRule type="cellIs" dxfId="2742" priority="270" operator="equal">
      <formula>0</formula>
    </cfRule>
  </conditionalFormatting>
  <conditionalFormatting sqref="CU56:CW56">
    <cfRule type="cellIs" dxfId="2741" priority="269" operator="equal">
      <formula>0</formula>
    </cfRule>
  </conditionalFormatting>
  <conditionalFormatting sqref="DH56:DI56">
    <cfRule type="cellIs" dxfId="2740" priority="268" operator="equal">
      <formula>0</formula>
    </cfRule>
  </conditionalFormatting>
  <conditionalFormatting sqref="DB56:DD56">
    <cfRule type="cellIs" dxfId="2739" priority="267" operator="equal">
      <formula>0</formula>
    </cfRule>
  </conditionalFormatting>
  <conditionalFormatting sqref="DE56:DG56">
    <cfRule type="cellIs" dxfId="2738" priority="266" operator="equal">
      <formula>0</formula>
    </cfRule>
  </conditionalFormatting>
  <conditionalFormatting sqref="CO51">
    <cfRule type="cellIs" dxfId="2737" priority="265" operator="equal">
      <formula>0</formula>
    </cfRule>
  </conditionalFormatting>
  <conditionalFormatting sqref="CO51">
    <cfRule type="cellIs" dxfId="2736" priority="264" operator="equal">
      <formula>0</formula>
    </cfRule>
  </conditionalFormatting>
  <conditionalFormatting sqref="CB37">
    <cfRule type="cellIs" dxfId="2735" priority="211" operator="equal">
      <formula>0</formula>
    </cfRule>
  </conditionalFormatting>
  <conditionalFormatting sqref="CO52">
    <cfRule type="cellIs" dxfId="2734" priority="262" operator="equal">
      <formula>0</formula>
    </cfRule>
  </conditionalFormatting>
  <conditionalFormatting sqref="DH40">
    <cfRule type="cellIs" dxfId="2733" priority="34" operator="equal">
      <formula>0</formula>
    </cfRule>
  </conditionalFormatting>
  <conditionalFormatting sqref="CY34:CY35">
    <cfRule type="cellIs" dxfId="2732" priority="81" operator="equal">
      <formula>0</formula>
    </cfRule>
  </conditionalFormatting>
  <conditionalFormatting sqref="CY36:DA36">
    <cfRule type="cellIs" dxfId="2731" priority="80" operator="equal">
      <formula>0</formula>
    </cfRule>
  </conditionalFormatting>
  <conditionalFormatting sqref="CX36">
    <cfRule type="cellIs" dxfId="2730" priority="79" operator="equal">
      <formula>0</formula>
    </cfRule>
  </conditionalFormatting>
  <conditionalFormatting sqref="DP40:DQ41">
    <cfRule type="cellIs" dxfId="2729" priority="33" operator="equal">
      <formula>0</formula>
    </cfRule>
  </conditionalFormatting>
  <conditionalFormatting sqref="DC40:DE41">
    <cfRule type="cellIs" dxfId="2728" priority="36" operator="equal">
      <formula>0</formula>
    </cfRule>
  </conditionalFormatting>
  <conditionalFormatting sqref="CX34:CX35">
    <cfRule type="cellIs" dxfId="2727" priority="83" operator="equal">
      <formula>0</formula>
    </cfRule>
  </conditionalFormatting>
  <conditionalFormatting sqref="CX34:CX35">
    <cfRule type="cellIs" dxfId="2726" priority="82" operator="equal">
      <formula>0</formula>
    </cfRule>
  </conditionalFormatting>
  <conditionalFormatting sqref="CW37">
    <cfRule type="cellIs" dxfId="2725" priority="76" operator="equal">
      <formula>0</formula>
    </cfRule>
  </conditionalFormatting>
  <conditionalFormatting sqref="CW37">
    <cfRule type="cellIs" dxfId="2724" priority="75" operator="equal">
      <formula>0</formula>
    </cfRule>
  </conditionalFormatting>
  <conditionalFormatting sqref="DF40:DG41">
    <cfRule type="cellIs" dxfId="2723" priority="38" operator="equal">
      <formula>0</formula>
    </cfRule>
  </conditionalFormatting>
  <conditionalFormatting sqref="CF47:CG47">
    <cfRule type="cellIs" dxfId="2722" priority="261" operator="equal">
      <formula>0</formula>
    </cfRule>
  </conditionalFormatting>
  <conditionalFormatting sqref="CB47">
    <cfRule type="cellIs" dxfId="2721" priority="260" operator="equal">
      <formula>0</formula>
    </cfRule>
  </conditionalFormatting>
  <conditionalFormatting sqref="CC47:CE47">
    <cfRule type="cellIs" dxfId="2720" priority="259" operator="equal">
      <formula>0</formula>
    </cfRule>
  </conditionalFormatting>
  <conditionalFormatting sqref="CJ48:CL48 CB48">
    <cfRule type="cellIs" dxfId="2719" priority="258" operator="equal">
      <formula>0</formula>
    </cfRule>
  </conditionalFormatting>
  <conditionalFormatting sqref="CF48:CH48 CF49:CG50">
    <cfRule type="cellIs" dxfId="2718" priority="257" operator="equal">
      <formula>0</formula>
    </cfRule>
  </conditionalFormatting>
  <conditionalFormatting sqref="CB48:CB50">
    <cfRule type="cellIs" dxfId="2717" priority="256" operator="equal">
      <formula>0</formula>
    </cfRule>
  </conditionalFormatting>
  <conditionalFormatting sqref="CC48:CE50">
    <cfRule type="cellIs" dxfId="2716" priority="255" operator="equal">
      <formula>0</formula>
    </cfRule>
  </conditionalFormatting>
  <conditionalFormatting sqref="CJ48:CL48">
    <cfRule type="cellIs" dxfId="2715" priority="254" operator="equal">
      <formula>0</formula>
    </cfRule>
  </conditionalFormatting>
  <conditionalFormatting sqref="CC48:CE48">
    <cfRule type="cellIs" dxfId="2714" priority="253" operator="equal">
      <formula>0</formula>
    </cfRule>
  </conditionalFormatting>
  <conditionalFormatting sqref="CF48">
    <cfRule type="cellIs" dxfId="2713" priority="252" operator="equal">
      <formula>0</formula>
    </cfRule>
  </conditionalFormatting>
  <conditionalFormatting sqref="CB48:CC48">
    <cfRule type="cellIs" dxfId="2712" priority="251" operator="equal">
      <formula>0</formula>
    </cfRule>
  </conditionalFormatting>
  <conditionalFormatting sqref="CH49">
    <cfRule type="cellIs" dxfId="2711" priority="250" operator="equal">
      <formula>0</formula>
    </cfRule>
  </conditionalFormatting>
  <conditionalFormatting sqref="CH49">
    <cfRule type="cellIs" dxfId="2710" priority="249" operator="equal">
      <formula>0</formula>
    </cfRule>
  </conditionalFormatting>
  <conditionalFormatting sqref="CJ38:CL38 CB38">
    <cfRule type="cellIs" dxfId="2709" priority="248" operator="equal">
      <formula>0</formula>
    </cfRule>
  </conditionalFormatting>
  <conditionalFormatting sqref="CF38:CH38 CF39:CG40">
    <cfRule type="cellIs" dxfId="2708" priority="247" operator="equal">
      <formula>0</formula>
    </cfRule>
  </conditionalFormatting>
  <conditionalFormatting sqref="CB37:CB40">
    <cfRule type="cellIs" dxfId="2707" priority="246" operator="equal">
      <formula>0</formula>
    </cfRule>
  </conditionalFormatting>
  <conditionalFormatting sqref="CC38:CE40">
    <cfRule type="cellIs" dxfId="2706" priority="245" operator="equal">
      <formula>0</formula>
    </cfRule>
  </conditionalFormatting>
  <conditionalFormatting sqref="CJ38:CL38">
    <cfRule type="cellIs" dxfId="2705" priority="244" operator="equal">
      <formula>0</formula>
    </cfRule>
  </conditionalFormatting>
  <conditionalFormatting sqref="CC38:CE38">
    <cfRule type="cellIs" dxfId="2704" priority="243" operator="equal">
      <formula>0</formula>
    </cfRule>
  </conditionalFormatting>
  <conditionalFormatting sqref="CF38">
    <cfRule type="cellIs" dxfId="2703" priority="242" operator="equal">
      <formula>0</formula>
    </cfRule>
  </conditionalFormatting>
  <conditionalFormatting sqref="CB38:CC38">
    <cfRule type="cellIs" dxfId="2702" priority="241" operator="equal">
      <formula>0</formula>
    </cfRule>
  </conditionalFormatting>
  <conditionalFormatting sqref="CH39">
    <cfRule type="cellIs" dxfId="2701" priority="240" operator="equal">
      <formula>0</formula>
    </cfRule>
  </conditionalFormatting>
  <conditionalFormatting sqref="CH39">
    <cfRule type="cellIs" dxfId="2700" priority="239" operator="equal">
      <formula>0</formula>
    </cfRule>
  </conditionalFormatting>
  <conditionalFormatting sqref="CJ41:CL41 CB41">
    <cfRule type="cellIs" dxfId="2699" priority="238" operator="equal">
      <formula>0</formula>
    </cfRule>
  </conditionalFormatting>
  <conditionalFormatting sqref="CF41:CH41 CF42:CG43">
    <cfRule type="cellIs" dxfId="2698" priority="237" operator="equal">
      <formula>0</formula>
    </cfRule>
  </conditionalFormatting>
  <conditionalFormatting sqref="CB40:CB43">
    <cfRule type="cellIs" dxfId="2697" priority="236" operator="equal">
      <formula>0</formula>
    </cfRule>
  </conditionalFormatting>
  <conditionalFormatting sqref="CC41:CE43">
    <cfRule type="cellIs" dxfId="2696" priority="235" operator="equal">
      <formula>0</formula>
    </cfRule>
  </conditionalFormatting>
  <conditionalFormatting sqref="CJ41:CL41">
    <cfRule type="cellIs" dxfId="2695" priority="234" operator="equal">
      <formula>0</formula>
    </cfRule>
  </conditionalFormatting>
  <conditionalFormatting sqref="CC41:CE41">
    <cfRule type="cellIs" dxfId="2694" priority="233" operator="equal">
      <formula>0</formula>
    </cfRule>
  </conditionalFormatting>
  <conditionalFormatting sqref="CF41">
    <cfRule type="cellIs" dxfId="2693" priority="232" operator="equal">
      <formula>0</formula>
    </cfRule>
  </conditionalFormatting>
  <conditionalFormatting sqref="CB41:CC41">
    <cfRule type="cellIs" dxfId="2692" priority="231" operator="equal">
      <formula>0</formula>
    </cfRule>
  </conditionalFormatting>
  <conditionalFormatting sqref="CH42">
    <cfRule type="cellIs" dxfId="2691" priority="230" operator="equal">
      <formula>0</formula>
    </cfRule>
  </conditionalFormatting>
  <conditionalFormatting sqref="CH42">
    <cfRule type="cellIs" dxfId="2690" priority="229" operator="equal">
      <formula>0</formula>
    </cfRule>
  </conditionalFormatting>
  <conditionalFormatting sqref="CJ44:CL44 CB44">
    <cfRule type="cellIs" dxfId="2689" priority="228" operator="equal">
      <formula>0</formula>
    </cfRule>
  </conditionalFormatting>
  <conditionalFormatting sqref="CB44:CB46">
    <cfRule type="cellIs" dxfId="2688" priority="226" operator="equal">
      <formula>0</formula>
    </cfRule>
  </conditionalFormatting>
  <conditionalFormatting sqref="CC44:CE46">
    <cfRule type="cellIs" dxfId="2687" priority="225" operator="equal">
      <formula>0</formula>
    </cfRule>
  </conditionalFormatting>
  <conditionalFormatting sqref="CJ44:CL44">
    <cfRule type="cellIs" dxfId="2686" priority="224" operator="equal">
      <formula>0</formula>
    </cfRule>
  </conditionalFormatting>
  <conditionalFormatting sqref="CC44:CE44">
    <cfRule type="cellIs" dxfId="2685" priority="223" operator="equal">
      <formula>0</formula>
    </cfRule>
  </conditionalFormatting>
  <conditionalFormatting sqref="CF44">
    <cfRule type="cellIs" dxfId="2684" priority="222" operator="equal">
      <formula>0</formula>
    </cfRule>
  </conditionalFormatting>
  <conditionalFormatting sqref="CB44:CC44">
    <cfRule type="cellIs" dxfId="2683" priority="221" operator="equal">
      <formula>0</formula>
    </cfRule>
  </conditionalFormatting>
  <conditionalFormatting sqref="CH45">
    <cfRule type="cellIs" dxfId="2682" priority="220" operator="equal">
      <formula>0</formula>
    </cfRule>
  </conditionalFormatting>
  <conditionalFormatting sqref="CH45">
    <cfRule type="cellIs" dxfId="2681" priority="219" operator="equal">
      <formula>0</formula>
    </cfRule>
  </conditionalFormatting>
  <conditionalFormatting sqref="CB32">
    <cfRule type="cellIs" dxfId="2680" priority="218" operator="equal">
      <formula>0</formula>
    </cfRule>
  </conditionalFormatting>
  <conditionalFormatting sqref="CB32:CB34">
    <cfRule type="cellIs" dxfId="2679" priority="217" operator="equal">
      <formula>0</formula>
    </cfRule>
  </conditionalFormatting>
  <conditionalFormatting sqref="CB32">
    <cfRule type="cellIs" dxfId="2678" priority="216" operator="equal">
      <formula>0</formula>
    </cfRule>
  </conditionalFormatting>
  <conditionalFormatting sqref="CB35">
    <cfRule type="cellIs" dxfId="2677" priority="215" operator="equal">
      <formula>0</formula>
    </cfRule>
  </conditionalFormatting>
  <conditionalFormatting sqref="CB35:CB36">
    <cfRule type="cellIs" dxfId="2676" priority="214" operator="equal">
      <formula>0</formula>
    </cfRule>
  </conditionalFormatting>
  <conditionalFormatting sqref="CB35">
    <cfRule type="cellIs" dxfId="2675" priority="213" operator="equal">
      <formula>0</formula>
    </cfRule>
  </conditionalFormatting>
  <conditionalFormatting sqref="CB37">
    <cfRule type="cellIs" dxfId="2674" priority="212" operator="equal">
      <formula>0</formula>
    </cfRule>
  </conditionalFormatting>
  <conditionalFormatting sqref="CB40">
    <cfRule type="cellIs" dxfId="2673" priority="210" operator="equal">
      <formula>0</formula>
    </cfRule>
  </conditionalFormatting>
  <conditionalFormatting sqref="CB40">
    <cfRule type="cellIs" dxfId="2672" priority="209" operator="equal">
      <formula>0</formula>
    </cfRule>
  </conditionalFormatting>
  <conditionalFormatting sqref="CK32:CM32 CC32">
    <cfRule type="cellIs" dxfId="2671" priority="208" operator="equal">
      <formula>0</formula>
    </cfRule>
  </conditionalFormatting>
  <conditionalFormatting sqref="CG32:CI32">
    <cfRule type="cellIs" dxfId="2670" priority="207" operator="equal">
      <formula>0</formula>
    </cfRule>
  </conditionalFormatting>
  <conditionalFormatting sqref="CC32">
    <cfRule type="cellIs" dxfId="2669" priority="206" operator="equal">
      <formula>0</formula>
    </cfRule>
  </conditionalFormatting>
  <conditionalFormatting sqref="CD32:CF32">
    <cfRule type="cellIs" dxfId="2668" priority="205" operator="equal">
      <formula>0</formula>
    </cfRule>
  </conditionalFormatting>
  <conditionalFormatting sqref="CK32:CM32">
    <cfRule type="cellIs" dxfId="2667" priority="204" operator="equal">
      <formula>0</formula>
    </cfRule>
  </conditionalFormatting>
  <conditionalFormatting sqref="CD32:CF32">
    <cfRule type="cellIs" dxfId="2666" priority="203" operator="equal">
      <formula>0</formula>
    </cfRule>
  </conditionalFormatting>
  <conditionalFormatting sqref="CG32">
    <cfRule type="cellIs" dxfId="2665" priority="202" operator="equal">
      <formula>0</formula>
    </cfRule>
  </conditionalFormatting>
  <conditionalFormatting sqref="CC32:CD32">
    <cfRule type="cellIs" dxfId="2664" priority="201" operator="equal">
      <formula>0</formula>
    </cfRule>
  </conditionalFormatting>
  <conditionalFormatting sqref="CK33:CM33 CC33">
    <cfRule type="cellIs" dxfId="2663" priority="200" operator="equal">
      <formula>0</formula>
    </cfRule>
  </conditionalFormatting>
  <conditionalFormatting sqref="CG33:CI33">
    <cfRule type="cellIs" dxfId="2662" priority="199" operator="equal">
      <formula>0</formula>
    </cfRule>
  </conditionalFormatting>
  <conditionalFormatting sqref="CC33">
    <cfRule type="cellIs" dxfId="2661" priority="198" operator="equal">
      <formula>0</formula>
    </cfRule>
  </conditionalFormatting>
  <conditionalFormatting sqref="CD33:CF33">
    <cfRule type="cellIs" dxfId="2660" priority="197" operator="equal">
      <formula>0</formula>
    </cfRule>
  </conditionalFormatting>
  <conditionalFormatting sqref="CK33:CM33">
    <cfRule type="cellIs" dxfId="2659" priority="196" operator="equal">
      <formula>0</formula>
    </cfRule>
  </conditionalFormatting>
  <conditionalFormatting sqref="CD33:CF33">
    <cfRule type="cellIs" dxfId="2658" priority="195" operator="equal">
      <formula>0</formula>
    </cfRule>
  </conditionalFormatting>
  <conditionalFormatting sqref="CG33">
    <cfRule type="cellIs" dxfId="2657" priority="194" operator="equal">
      <formula>0</formula>
    </cfRule>
  </conditionalFormatting>
  <conditionalFormatting sqref="CC33:CD33">
    <cfRule type="cellIs" dxfId="2656" priority="193" operator="equal">
      <formula>0</formula>
    </cfRule>
  </conditionalFormatting>
  <conditionalFormatting sqref="CV32:CX32 CN32">
    <cfRule type="cellIs" dxfId="2655" priority="192" operator="equal">
      <formula>0</formula>
    </cfRule>
  </conditionalFormatting>
  <conditionalFormatting sqref="CR32:CT32">
    <cfRule type="cellIs" dxfId="2654" priority="191" operator="equal">
      <formula>0</formula>
    </cfRule>
  </conditionalFormatting>
  <conditionalFormatting sqref="CN32">
    <cfRule type="cellIs" dxfId="2653" priority="190" operator="equal">
      <formula>0</formula>
    </cfRule>
  </conditionalFormatting>
  <conditionalFormatting sqref="CO32:CQ32">
    <cfRule type="cellIs" dxfId="2652" priority="189" operator="equal">
      <formula>0</formula>
    </cfRule>
  </conditionalFormatting>
  <conditionalFormatting sqref="CV32:CX32">
    <cfRule type="cellIs" dxfId="2651" priority="188" operator="equal">
      <formula>0</formula>
    </cfRule>
  </conditionalFormatting>
  <conditionalFormatting sqref="CO32:CQ32">
    <cfRule type="cellIs" dxfId="2650" priority="187" operator="equal">
      <formula>0</formula>
    </cfRule>
  </conditionalFormatting>
  <conditionalFormatting sqref="CR32">
    <cfRule type="cellIs" dxfId="2649" priority="186" operator="equal">
      <formula>0</formula>
    </cfRule>
  </conditionalFormatting>
  <conditionalFormatting sqref="CN32:CO32">
    <cfRule type="cellIs" dxfId="2648" priority="185" operator="equal">
      <formula>0</formula>
    </cfRule>
  </conditionalFormatting>
  <conditionalFormatting sqref="CV33:CX33 CN33">
    <cfRule type="cellIs" dxfId="2647" priority="184" operator="equal">
      <formula>0</formula>
    </cfRule>
  </conditionalFormatting>
  <conditionalFormatting sqref="CR33:CT33">
    <cfRule type="cellIs" dxfId="2646" priority="183" operator="equal">
      <formula>0</formula>
    </cfRule>
  </conditionalFormatting>
  <conditionalFormatting sqref="CN33">
    <cfRule type="cellIs" dxfId="2645" priority="182" operator="equal">
      <formula>0</formula>
    </cfRule>
  </conditionalFormatting>
  <conditionalFormatting sqref="CO33:CQ33">
    <cfRule type="cellIs" dxfId="2644" priority="181" operator="equal">
      <formula>0</formula>
    </cfRule>
  </conditionalFormatting>
  <conditionalFormatting sqref="CV33:CX33">
    <cfRule type="cellIs" dxfId="2643" priority="180" operator="equal">
      <formula>0</formula>
    </cfRule>
  </conditionalFormatting>
  <conditionalFormatting sqref="CO33:CQ33">
    <cfRule type="cellIs" dxfId="2642" priority="179" operator="equal">
      <formula>0</formula>
    </cfRule>
  </conditionalFormatting>
  <conditionalFormatting sqref="CR33">
    <cfRule type="cellIs" dxfId="2641" priority="178" operator="equal">
      <formula>0</formula>
    </cfRule>
  </conditionalFormatting>
  <conditionalFormatting sqref="CN33:CO33">
    <cfRule type="cellIs" dxfId="2640" priority="177" operator="equal">
      <formula>0</formula>
    </cfRule>
  </conditionalFormatting>
  <conditionalFormatting sqref="DG32:DI32 CY32">
    <cfRule type="cellIs" dxfId="2639" priority="176" operator="equal">
      <formula>0</formula>
    </cfRule>
  </conditionalFormatting>
  <conditionalFormatting sqref="DC32:DE32">
    <cfRule type="cellIs" dxfId="2638" priority="175" operator="equal">
      <formula>0</formula>
    </cfRule>
  </conditionalFormatting>
  <conditionalFormatting sqref="CY32">
    <cfRule type="cellIs" dxfId="2637" priority="174" operator="equal">
      <formula>0</formula>
    </cfRule>
  </conditionalFormatting>
  <conditionalFormatting sqref="CZ32:DB32">
    <cfRule type="cellIs" dxfId="2636" priority="173" operator="equal">
      <formula>0</formula>
    </cfRule>
  </conditionalFormatting>
  <conditionalFormatting sqref="DG32:DI32">
    <cfRule type="cellIs" dxfId="2635" priority="172" operator="equal">
      <formula>0</formula>
    </cfRule>
  </conditionalFormatting>
  <conditionalFormatting sqref="CZ32:DB32">
    <cfRule type="cellIs" dxfId="2634" priority="171" operator="equal">
      <formula>0</formula>
    </cfRule>
  </conditionalFormatting>
  <conditionalFormatting sqref="DC32">
    <cfRule type="cellIs" dxfId="2633" priority="170" operator="equal">
      <formula>0</formula>
    </cfRule>
  </conditionalFormatting>
  <conditionalFormatting sqref="CY32:CZ32">
    <cfRule type="cellIs" dxfId="2632" priority="169" operator="equal">
      <formula>0</formula>
    </cfRule>
  </conditionalFormatting>
  <conditionalFormatting sqref="DG33:DI33 CY33">
    <cfRule type="cellIs" dxfId="2631" priority="168" operator="equal">
      <formula>0</formula>
    </cfRule>
  </conditionalFormatting>
  <conditionalFormatting sqref="DC33:DE33">
    <cfRule type="cellIs" dxfId="2630" priority="167" operator="equal">
      <formula>0</formula>
    </cfRule>
  </conditionalFormatting>
  <conditionalFormatting sqref="CY33">
    <cfRule type="cellIs" dxfId="2629" priority="166" operator="equal">
      <formula>0</formula>
    </cfRule>
  </conditionalFormatting>
  <conditionalFormatting sqref="CZ33:DB33">
    <cfRule type="cellIs" dxfId="2628" priority="165" operator="equal">
      <formula>0</formula>
    </cfRule>
  </conditionalFormatting>
  <conditionalFormatting sqref="DG33:DI33">
    <cfRule type="cellIs" dxfId="2627" priority="164" operator="equal">
      <formula>0</formula>
    </cfRule>
  </conditionalFormatting>
  <conditionalFormatting sqref="CZ33:DB33">
    <cfRule type="cellIs" dxfId="2626" priority="163" operator="equal">
      <formula>0</formula>
    </cfRule>
  </conditionalFormatting>
  <conditionalFormatting sqref="DC33">
    <cfRule type="cellIs" dxfId="2625" priority="162" operator="equal">
      <formula>0</formula>
    </cfRule>
  </conditionalFormatting>
  <conditionalFormatting sqref="CY33:CZ33">
    <cfRule type="cellIs" dxfId="2624" priority="161" operator="equal">
      <formula>0</formula>
    </cfRule>
  </conditionalFormatting>
  <conditionalFormatting sqref="DR32:DT32 DJ32">
    <cfRule type="cellIs" dxfId="2623" priority="160" operator="equal">
      <formula>0</formula>
    </cfRule>
  </conditionalFormatting>
  <conditionalFormatting sqref="DN32:DP32">
    <cfRule type="cellIs" dxfId="2622" priority="159" operator="equal">
      <formula>0</formula>
    </cfRule>
  </conditionalFormatting>
  <conditionalFormatting sqref="DJ32">
    <cfRule type="cellIs" dxfId="2621" priority="158" operator="equal">
      <formula>0</formula>
    </cfRule>
  </conditionalFormatting>
  <conditionalFormatting sqref="DK32:DM32">
    <cfRule type="cellIs" dxfId="2620" priority="157" operator="equal">
      <formula>0</formula>
    </cfRule>
  </conditionalFormatting>
  <conditionalFormatting sqref="DR32:DT32">
    <cfRule type="cellIs" dxfId="2619" priority="156" operator="equal">
      <formula>0</formula>
    </cfRule>
  </conditionalFormatting>
  <conditionalFormatting sqref="DK32:DM32">
    <cfRule type="cellIs" dxfId="2618" priority="155" operator="equal">
      <formula>0</formula>
    </cfRule>
  </conditionalFormatting>
  <conditionalFormatting sqref="DN32">
    <cfRule type="cellIs" dxfId="2617" priority="154" operator="equal">
      <formula>0</formula>
    </cfRule>
  </conditionalFormatting>
  <conditionalFormatting sqref="DJ32:DK32">
    <cfRule type="cellIs" dxfId="2616" priority="153" operator="equal">
      <formula>0</formula>
    </cfRule>
  </conditionalFormatting>
  <conditionalFormatting sqref="DR33:DT33 DJ33">
    <cfRule type="cellIs" dxfId="2615" priority="152" operator="equal">
      <formula>0</formula>
    </cfRule>
  </conditionalFormatting>
  <conditionalFormatting sqref="DN33:DP33">
    <cfRule type="cellIs" dxfId="2614" priority="151" operator="equal">
      <formula>0</formula>
    </cfRule>
  </conditionalFormatting>
  <conditionalFormatting sqref="DJ33">
    <cfRule type="cellIs" dxfId="2613" priority="150" operator="equal">
      <formula>0</formula>
    </cfRule>
  </conditionalFormatting>
  <conditionalFormatting sqref="DK33:DM33">
    <cfRule type="cellIs" dxfId="2612" priority="149" operator="equal">
      <formula>0</formula>
    </cfRule>
  </conditionalFormatting>
  <conditionalFormatting sqref="DR33:DT33">
    <cfRule type="cellIs" dxfId="2611" priority="148" operator="equal">
      <formula>0</formula>
    </cfRule>
  </conditionalFormatting>
  <conditionalFormatting sqref="DK33:DM33">
    <cfRule type="cellIs" dxfId="2610" priority="147" operator="equal">
      <formula>0</formula>
    </cfRule>
  </conditionalFormatting>
  <conditionalFormatting sqref="DN33">
    <cfRule type="cellIs" dxfId="2609" priority="146" operator="equal">
      <formula>0</formula>
    </cfRule>
  </conditionalFormatting>
  <conditionalFormatting sqref="DJ33:DK33">
    <cfRule type="cellIs" dxfId="2608" priority="145" operator="equal">
      <formula>0</formula>
    </cfRule>
  </conditionalFormatting>
  <conditionalFormatting sqref="EC32:EE32 DU32">
    <cfRule type="cellIs" dxfId="2607" priority="144" operator="equal">
      <formula>0</formula>
    </cfRule>
  </conditionalFormatting>
  <conditionalFormatting sqref="DY32:EA32">
    <cfRule type="cellIs" dxfId="2606" priority="143" operator="equal">
      <formula>0</formula>
    </cfRule>
  </conditionalFormatting>
  <conditionalFormatting sqref="DU32">
    <cfRule type="cellIs" dxfId="2605" priority="142" operator="equal">
      <formula>0</formula>
    </cfRule>
  </conditionalFormatting>
  <conditionalFormatting sqref="DV32:DX32">
    <cfRule type="cellIs" dxfId="2604" priority="141" operator="equal">
      <formula>0</formula>
    </cfRule>
  </conditionalFormatting>
  <conditionalFormatting sqref="EC32:EE32">
    <cfRule type="cellIs" dxfId="2603" priority="140" operator="equal">
      <formula>0</formula>
    </cfRule>
  </conditionalFormatting>
  <conditionalFormatting sqref="DV32:DX32">
    <cfRule type="cellIs" dxfId="2602" priority="139" operator="equal">
      <formula>0</formula>
    </cfRule>
  </conditionalFormatting>
  <conditionalFormatting sqref="DY32">
    <cfRule type="cellIs" dxfId="2601" priority="138" operator="equal">
      <formula>0</formula>
    </cfRule>
  </conditionalFormatting>
  <conditionalFormatting sqref="DU32:DV32">
    <cfRule type="cellIs" dxfId="2600" priority="137" operator="equal">
      <formula>0</formula>
    </cfRule>
  </conditionalFormatting>
  <conditionalFormatting sqref="EC33:EE33 DU33">
    <cfRule type="cellIs" dxfId="2599" priority="136" operator="equal">
      <formula>0</formula>
    </cfRule>
  </conditionalFormatting>
  <conditionalFormatting sqref="DY33:EA33">
    <cfRule type="cellIs" dxfId="2598" priority="135" operator="equal">
      <formula>0</formula>
    </cfRule>
  </conditionalFormatting>
  <conditionalFormatting sqref="DU33">
    <cfRule type="cellIs" dxfId="2597" priority="134" operator="equal">
      <formula>0</formula>
    </cfRule>
  </conditionalFormatting>
  <conditionalFormatting sqref="DV33:DX33">
    <cfRule type="cellIs" dxfId="2596" priority="133" operator="equal">
      <formula>0</formula>
    </cfRule>
  </conditionalFormatting>
  <conditionalFormatting sqref="EC33:EE33">
    <cfRule type="cellIs" dxfId="2595" priority="132" operator="equal">
      <formula>0</formula>
    </cfRule>
  </conditionalFormatting>
  <conditionalFormatting sqref="DV33:DX33">
    <cfRule type="cellIs" dxfId="2594" priority="131" operator="equal">
      <formula>0</formula>
    </cfRule>
  </conditionalFormatting>
  <conditionalFormatting sqref="DY33">
    <cfRule type="cellIs" dxfId="2593" priority="130" operator="equal">
      <formula>0</formula>
    </cfRule>
  </conditionalFormatting>
  <conditionalFormatting sqref="DU33:DV33">
    <cfRule type="cellIs" dxfId="2592" priority="129" operator="equal">
      <formula>0</formula>
    </cfRule>
  </conditionalFormatting>
  <conditionalFormatting sqref="EN32:EP32 EF32">
    <cfRule type="cellIs" dxfId="2591" priority="128" operator="equal">
      <formula>0</formula>
    </cfRule>
  </conditionalFormatting>
  <conditionalFormatting sqref="EJ32:EL32">
    <cfRule type="cellIs" dxfId="2590" priority="127" operator="equal">
      <formula>0</formula>
    </cfRule>
  </conditionalFormatting>
  <conditionalFormatting sqref="EF32">
    <cfRule type="cellIs" dxfId="2589" priority="126" operator="equal">
      <formula>0</formula>
    </cfRule>
  </conditionalFormatting>
  <conditionalFormatting sqref="EG32:EI32">
    <cfRule type="cellIs" dxfId="2588" priority="125" operator="equal">
      <formula>0</formula>
    </cfRule>
  </conditionalFormatting>
  <conditionalFormatting sqref="EN32:EP32">
    <cfRule type="cellIs" dxfId="2587" priority="124" operator="equal">
      <formula>0</formula>
    </cfRule>
  </conditionalFormatting>
  <conditionalFormatting sqref="EG32:EI32">
    <cfRule type="cellIs" dxfId="2586" priority="123" operator="equal">
      <formula>0</formula>
    </cfRule>
  </conditionalFormatting>
  <conditionalFormatting sqref="EJ32">
    <cfRule type="cellIs" dxfId="2585" priority="122" operator="equal">
      <formula>0</formula>
    </cfRule>
  </conditionalFormatting>
  <conditionalFormatting sqref="EF32:EG32">
    <cfRule type="cellIs" dxfId="2584" priority="121" operator="equal">
      <formula>0</formula>
    </cfRule>
  </conditionalFormatting>
  <conditionalFormatting sqref="EN33:EP33 EF33">
    <cfRule type="cellIs" dxfId="2583" priority="120" operator="equal">
      <formula>0</formula>
    </cfRule>
  </conditionalFormatting>
  <conditionalFormatting sqref="EJ33:EL33">
    <cfRule type="cellIs" dxfId="2582" priority="119" operator="equal">
      <formula>0</formula>
    </cfRule>
  </conditionalFormatting>
  <conditionalFormatting sqref="EF33">
    <cfRule type="cellIs" dxfId="2581" priority="118" operator="equal">
      <formula>0</formula>
    </cfRule>
  </conditionalFormatting>
  <conditionalFormatting sqref="EG33 EI33">
    <cfRule type="cellIs" dxfId="2580" priority="117" operator="equal">
      <formula>0</formula>
    </cfRule>
  </conditionalFormatting>
  <conditionalFormatting sqref="EN33:EP33">
    <cfRule type="cellIs" dxfId="2579" priority="116" operator="equal">
      <formula>0</formula>
    </cfRule>
  </conditionalFormatting>
  <conditionalFormatting sqref="EG33 EI33">
    <cfRule type="cellIs" dxfId="2578" priority="115" operator="equal">
      <formula>0</formula>
    </cfRule>
  </conditionalFormatting>
  <conditionalFormatting sqref="EJ33">
    <cfRule type="cellIs" dxfId="2577" priority="114" operator="equal">
      <formula>0</formula>
    </cfRule>
  </conditionalFormatting>
  <conditionalFormatting sqref="EF33:EG33">
    <cfRule type="cellIs" dxfId="2576" priority="113" operator="equal">
      <formula>0</formula>
    </cfRule>
  </conditionalFormatting>
  <conditionalFormatting sqref="CU38:CV39 CM38:CM39">
    <cfRule type="cellIs" dxfId="2575" priority="112" operator="equal">
      <formula>0</formula>
    </cfRule>
  </conditionalFormatting>
  <conditionalFormatting sqref="CQ38:CS39">
    <cfRule type="cellIs" dxfId="2574" priority="111" operator="equal">
      <formula>0</formula>
    </cfRule>
  </conditionalFormatting>
  <conditionalFormatting sqref="CM38:CM39">
    <cfRule type="cellIs" dxfId="2573" priority="110" operator="equal">
      <formula>0</formula>
    </cfRule>
  </conditionalFormatting>
  <conditionalFormatting sqref="CN38:CP39">
    <cfRule type="cellIs" dxfId="2572" priority="109" operator="equal">
      <formula>0</formula>
    </cfRule>
  </conditionalFormatting>
  <conditionalFormatting sqref="CU38:CV39">
    <cfRule type="cellIs" dxfId="2571" priority="108" operator="equal">
      <formula>0</formula>
    </cfRule>
  </conditionalFormatting>
  <conditionalFormatting sqref="CN38:CP39">
    <cfRule type="cellIs" dxfId="2570" priority="107" operator="equal">
      <formula>0</formula>
    </cfRule>
  </conditionalFormatting>
  <conditionalFormatting sqref="CQ38:CQ39">
    <cfRule type="cellIs" dxfId="2569" priority="106" operator="equal">
      <formula>0</formula>
    </cfRule>
  </conditionalFormatting>
  <conditionalFormatting sqref="CM38:CN39">
    <cfRule type="cellIs" dxfId="2568" priority="105" operator="equal">
      <formula>0</formula>
    </cfRule>
  </conditionalFormatting>
  <conditionalFormatting sqref="CU40:CV40 CM40">
    <cfRule type="cellIs" dxfId="2567" priority="104" operator="equal">
      <formula>0</formula>
    </cfRule>
  </conditionalFormatting>
  <conditionalFormatting sqref="CQ40:CS40">
    <cfRule type="cellIs" dxfId="2566" priority="103" operator="equal">
      <formula>0</formula>
    </cfRule>
  </conditionalFormatting>
  <conditionalFormatting sqref="CM40">
    <cfRule type="cellIs" dxfId="2565" priority="102" operator="equal">
      <formula>0</formula>
    </cfRule>
  </conditionalFormatting>
  <conditionalFormatting sqref="CN40:CP40">
    <cfRule type="cellIs" dxfId="2564" priority="101" operator="equal">
      <formula>0</formula>
    </cfRule>
  </conditionalFormatting>
  <conditionalFormatting sqref="CU40:CV40">
    <cfRule type="cellIs" dxfId="2563" priority="100" operator="equal">
      <formula>0</formula>
    </cfRule>
  </conditionalFormatting>
  <conditionalFormatting sqref="CN40:CP40">
    <cfRule type="cellIs" dxfId="2562" priority="99" operator="equal">
      <formula>0</formula>
    </cfRule>
  </conditionalFormatting>
  <conditionalFormatting sqref="CQ40">
    <cfRule type="cellIs" dxfId="2561" priority="98" operator="equal">
      <formula>0</formula>
    </cfRule>
  </conditionalFormatting>
  <conditionalFormatting sqref="CM40:CN40">
    <cfRule type="cellIs" dxfId="2560" priority="97" operator="equal">
      <formula>0</formula>
    </cfRule>
  </conditionalFormatting>
  <conditionalFormatting sqref="CU41:CV41 CM41">
    <cfRule type="cellIs" dxfId="2559" priority="96" operator="equal">
      <formula>0</formula>
    </cfRule>
  </conditionalFormatting>
  <conditionalFormatting sqref="CQ41:CS41">
    <cfRule type="cellIs" dxfId="2558" priority="95" operator="equal">
      <formula>0</formula>
    </cfRule>
  </conditionalFormatting>
  <conditionalFormatting sqref="CM41">
    <cfRule type="cellIs" dxfId="2557" priority="94" operator="equal">
      <formula>0</formula>
    </cfRule>
  </conditionalFormatting>
  <conditionalFormatting sqref="CN41:CP41">
    <cfRule type="cellIs" dxfId="2556" priority="93" operator="equal">
      <formula>0</formula>
    </cfRule>
  </conditionalFormatting>
  <conditionalFormatting sqref="CU41:CV41">
    <cfRule type="cellIs" dxfId="2555" priority="92" operator="equal">
      <formula>0</formula>
    </cfRule>
  </conditionalFormatting>
  <conditionalFormatting sqref="CN41:CP41">
    <cfRule type="cellIs" dxfId="2554" priority="91" operator="equal">
      <formula>0</formula>
    </cfRule>
  </conditionalFormatting>
  <conditionalFormatting sqref="CQ41">
    <cfRule type="cellIs" dxfId="2553" priority="90" operator="equal">
      <formula>0</formula>
    </cfRule>
  </conditionalFormatting>
  <conditionalFormatting sqref="CM41:CN41">
    <cfRule type="cellIs" dxfId="2552" priority="89" operator="equal">
      <formula>0</formula>
    </cfRule>
  </conditionalFormatting>
  <conditionalFormatting sqref="CX38:CZ39">
    <cfRule type="cellIs" dxfId="2551" priority="69" operator="equal">
      <formula>0</formula>
    </cfRule>
  </conditionalFormatting>
  <conditionalFormatting sqref="CW34:CW35">
    <cfRule type="cellIs" dxfId="2550" priority="88" operator="equal">
      <formula>0</formula>
    </cfRule>
  </conditionalFormatting>
  <conditionalFormatting sqref="CW34:CW35">
    <cfRule type="cellIs" dxfId="2549" priority="87" operator="equal">
      <formula>0</formula>
    </cfRule>
  </conditionalFormatting>
  <conditionalFormatting sqref="CX38:CX39">
    <cfRule type="cellIs" dxfId="2548" priority="66" operator="equal">
      <formula>0</formula>
    </cfRule>
  </conditionalFormatting>
  <conditionalFormatting sqref="CX40:CZ40">
    <cfRule type="cellIs" dxfId="2547" priority="65" operator="equal">
      <formula>0</formula>
    </cfRule>
  </conditionalFormatting>
  <conditionalFormatting sqref="CW36">
    <cfRule type="cellIs" dxfId="2546" priority="86" operator="equal">
      <formula>0</formula>
    </cfRule>
  </conditionalFormatting>
  <conditionalFormatting sqref="CW36">
    <cfRule type="cellIs" dxfId="2545" priority="85" operator="equal">
      <formula>0</formula>
    </cfRule>
  </conditionalFormatting>
  <conditionalFormatting sqref="CX40">
    <cfRule type="cellIs" dxfId="2544" priority="62" operator="equal">
      <formula>0</formula>
    </cfRule>
  </conditionalFormatting>
  <conditionalFormatting sqref="CX41:CZ41">
    <cfRule type="cellIs" dxfId="2543" priority="61" operator="equal">
      <formula>0</formula>
    </cfRule>
  </conditionalFormatting>
  <conditionalFormatting sqref="CY34:DA35">
    <cfRule type="cellIs" dxfId="2542" priority="84" operator="equal">
      <formula>0</formula>
    </cfRule>
  </conditionalFormatting>
  <conditionalFormatting sqref="DY42">
    <cfRule type="cellIs" dxfId="2541" priority="43" operator="equal">
      <formula>0</formula>
    </cfRule>
  </conditionalFormatting>
  <conditionalFormatting sqref="DY42">
    <cfRule type="cellIs" dxfId="2540" priority="42" operator="equal">
      <formula>0</formula>
    </cfRule>
  </conditionalFormatting>
  <conditionalFormatting sqref="DF42:DG42">
    <cfRule type="cellIs" dxfId="2539" priority="41" operator="equal">
      <formula>0</formula>
    </cfRule>
  </conditionalFormatting>
  <conditionalFormatting sqref="DA42:DB42">
    <cfRule type="cellIs" dxfId="2538" priority="40" operator="equal">
      <formula>0</formula>
    </cfRule>
  </conditionalFormatting>
  <conditionalFormatting sqref="DC42:DE42">
    <cfRule type="cellIs" dxfId="2537" priority="39" operator="equal">
      <formula>0</formula>
    </cfRule>
  </conditionalFormatting>
  <conditionalFormatting sqref="CX36">
    <cfRule type="cellIs" dxfId="2536" priority="78" operator="equal">
      <formula>0</formula>
    </cfRule>
  </conditionalFormatting>
  <conditionalFormatting sqref="CY36">
    <cfRule type="cellIs" dxfId="2535" priority="77" operator="equal">
      <formula>0</formula>
    </cfRule>
  </conditionalFormatting>
  <conditionalFormatting sqref="CW41">
    <cfRule type="cellIs" dxfId="2534" priority="60" operator="equal">
      <formula>0</formula>
    </cfRule>
  </conditionalFormatting>
  <conditionalFormatting sqref="EH39">
    <cfRule type="cellIs" dxfId="2533" priority="17" operator="equal">
      <formula>0</formula>
    </cfRule>
  </conditionalFormatting>
  <conditionalFormatting sqref="EH34">
    <cfRule type="cellIs" dxfId="2532" priority="24" operator="equal">
      <formula>0</formula>
    </cfRule>
  </conditionalFormatting>
  <conditionalFormatting sqref="EH35:EH36">
    <cfRule type="cellIs" dxfId="2531" priority="23" operator="equal">
      <formula>0</formula>
    </cfRule>
  </conditionalFormatting>
  <conditionalFormatting sqref="EH33">
    <cfRule type="cellIs" dxfId="2530" priority="26" operator="equal">
      <formula>0</formula>
    </cfRule>
  </conditionalFormatting>
  <conditionalFormatting sqref="EH37">
    <cfRule type="cellIs" dxfId="2529" priority="20" operator="equal">
      <formula>0</formula>
    </cfRule>
  </conditionalFormatting>
  <conditionalFormatting sqref="EH38">
    <cfRule type="cellIs" dxfId="2528" priority="19" operator="equal">
      <formula>0</formula>
    </cfRule>
  </conditionalFormatting>
  <conditionalFormatting sqref="CY37:DA37 DA38">
    <cfRule type="cellIs" dxfId="2527" priority="74" operator="equal">
      <formula>0</formula>
    </cfRule>
  </conditionalFormatting>
  <conditionalFormatting sqref="CX37">
    <cfRule type="cellIs" dxfId="2526" priority="73" operator="equal">
      <formula>0</formula>
    </cfRule>
  </conditionalFormatting>
  <conditionalFormatting sqref="CX37">
    <cfRule type="cellIs" dxfId="2525" priority="72" operator="equal">
      <formula>0</formula>
    </cfRule>
  </conditionalFormatting>
  <conditionalFormatting sqref="CY37">
    <cfRule type="cellIs" dxfId="2524" priority="71" operator="equal">
      <formula>0</formula>
    </cfRule>
  </conditionalFormatting>
  <conditionalFormatting sqref="DA39">
    <cfRule type="cellIs" dxfId="2523" priority="70" operator="equal">
      <formula>0</formula>
    </cfRule>
  </conditionalFormatting>
  <conditionalFormatting sqref="CW40">
    <cfRule type="cellIs" dxfId="2522" priority="64" operator="equal">
      <formula>0</formula>
    </cfRule>
  </conditionalFormatting>
  <conditionalFormatting sqref="CW40">
    <cfRule type="cellIs" dxfId="2521" priority="63" operator="equal">
      <formula>0</formula>
    </cfRule>
  </conditionalFormatting>
  <conditionalFormatting sqref="EH38">
    <cfRule type="cellIs" dxfId="2520" priority="18" operator="equal">
      <formula>0</formula>
    </cfRule>
  </conditionalFormatting>
  <conditionalFormatting sqref="CW38:CW39">
    <cfRule type="cellIs" dxfId="2519" priority="68" operator="equal">
      <formula>0</formula>
    </cfRule>
  </conditionalFormatting>
  <conditionalFormatting sqref="CW38:CW39">
    <cfRule type="cellIs" dxfId="2518" priority="67" operator="equal">
      <formula>0</formula>
    </cfRule>
  </conditionalFormatting>
  <conditionalFormatting sqref="EH35:EH36">
    <cfRule type="cellIs" dxfId="2517" priority="22" operator="equal">
      <formula>0</formula>
    </cfRule>
  </conditionalFormatting>
  <conditionalFormatting sqref="EH37">
    <cfRule type="cellIs" dxfId="2516" priority="21" operator="equal">
      <formula>0</formula>
    </cfRule>
  </conditionalFormatting>
  <conditionalFormatting sqref="CR42:CS43">
    <cfRule type="cellIs" dxfId="2515" priority="57" operator="equal">
      <formula>0</formula>
    </cfRule>
  </conditionalFormatting>
  <conditionalFormatting sqref="CM43">
    <cfRule type="cellIs" dxfId="2514" priority="56" operator="equal">
      <formula>0</formula>
    </cfRule>
  </conditionalFormatting>
  <conditionalFormatting sqref="CO42:CQ43">
    <cfRule type="cellIs" dxfId="2513" priority="55" operator="equal">
      <formula>0</formula>
    </cfRule>
  </conditionalFormatting>
  <conditionalFormatting sqref="CT42">
    <cfRule type="cellIs" dxfId="2512" priority="54" operator="equal">
      <formula>0</formula>
    </cfRule>
  </conditionalFormatting>
  <conditionalFormatting sqref="CT42">
    <cfRule type="cellIs" dxfId="2511" priority="53" operator="equal">
      <formula>0</formula>
    </cfRule>
  </conditionalFormatting>
  <conditionalFormatting sqref="DI43:DJ43">
    <cfRule type="cellIs" dxfId="2510" priority="52" operator="equal">
      <formula>0</formula>
    </cfRule>
  </conditionalFormatting>
  <conditionalFormatting sqref="DD43:DE43">
    <cfRule type="cellIs" dxfId="2509" priority="51" operator="equal">
      <formula>0</formula>
    </cfRule>
  </conditionalFormatting>
  <conditionalFormatting sqref="DF43:DH43">
    <cfRule type="cellIs" dxfId="2508" priority="50" operator="equal">
      <formula>0</formula>
    </cfRule>
  </conditionalFormatting>
  <conditionalFormatting sqref="DY40">
    <cfRule type="cellIs" dxfId="2507" priority="29" operator="equal">
      <formula>0</formula>
    </cfRule>
  </conditionalFormatting>
  <conditionalFormatting sqref="DY40">
    <cfRule type="cellIs" dxfId="2506" priority="28" operator="equal">
      <formula>0</formula>
    </cfRule>
  </conditionalFormatting>
  <conditionalFormatting sqref="DO43">
    <cfRule type="cellIs" dxfId="2505" priority="49" operator="equal">
      <formula>0</formula>
    </cfRule>
  </conditionalFormatting>
  <conditionalFormatting sqref="DP43">
    <cfRule type="cellIs" dxfId="2504" priority="48" operator="equal">
      <formula>0</formula>
    </cfRule>
  </conditionalFormatting>
  <conditionalFormatting sqref="DQ43">
    <cfRule type="cellIs" dxfId="2503" priority="47" operator="equal">
      <formula>0</formula>
    </cfRule>
  </conditionalFormatting>
  <conditionalFormatting sqref="DW42:DX43">
    <cfRule type="cellIs" dxfId="2502" priority="46" operator="equal">
      <formula>0</formula>
    </cfRule>
  </conditionalFormatting>
  <conditionalFormatting sqref="DR42:DS43">
    <cfRule type="cellIs" dxfId="2501" priority="45" operator="equal">
      <formula>0</formula>
    </cfRule>
  </conditionalFormatting>
  <conditionalFormatting sqref="DT42:DV43">
    <cfRule type="cellIs" dxfId="2500" priority="44" operator="equal">
      <formula>0</formula>
    </cfRule>
  </conditionalFormatting>
  <conditionalFormatting sqref="DA40:DB41">
    <cfRule type="cellIs" dxfId="2499" priority="37" operator="equal">
      <formula>0</formula>
    </cfRule>
  </conditionalFormatting>
  <conditionalFormatting sqref="DH40">
    <cfRule type="cellIs" dxfId="2498" priority="35" operator="equal">
      <formula>0</formula>
    </cfRule>
  </conditionalFormatting>
  <conditionalFormatting sqref="DW40:DX41">
    <cfRule type="cellIs" dxfId="2497" priority="32" operator="equal">
      <formula>0</formula>
    </cfRule>
  </conditionalFormatting>
  <conditionalFormatting sqref="DR40:DS41">
    <cfRule type="cellIs" dxfId="2496" priority="31" operator="equal">
      <formula>0</formula>
    </cfRule>
  </conditionalFormatting>
  <conditionalFormatting sqref="DT40:DV41">
    <cfRule type="cellIs" dxfId="2495" priority="30" operator="equal">
      <formula>0</formula>
    </cfRule>
  </conditionalFormatting>
  <conditionalFormatting sqref="EH33">
    <cfRule type="cellIs" dxfId="2494" priority="27" operator="equal">
      <formula>0</formula>
    </cfRule>
  </conditionalFormatting>
  <conditionalFormatting sqref="EH34">
    <cfRule type="cellIs" dxfId="2493" priority="25" operator="equal">
      <formula>0</formula>
    </cfRule>
  </conditionalFormatting>
  <conditionalFormatting sqref="CN42">
    <cfRule type="cellIs" dxfId="2492" priority="15" operator="equal">
      <formula>0</formula>
    </cfRule>
  </conditionalFormatting>
  <conditionalFormatting sqref="EI39">
    <cfRule type="cellIs" dxfId="2491" priority="14" operator="equal">
      <formula>0</formula>
    </cfRule>
  </conditionalFormatting>
  <conditionalFormatting sqref="EP39">
    <cfRule type="cellIs" dxfId="2490" priority="13" operator="equal">
      <formula>0</formula>
    </cfRule>
  </conditionalFormatting>
  <conditionalFormatting sqref="EJ39:EL39">
    <cfRule type="cellIs" dxfId="2489" priority="12" operator="equal">
      <formula>0</formula>
    </cfRule>
  </conditionalFormatting>
  <conditionalFormatting sqref="EM39:EO39">
    <cfRule type="cellIs" dxfId="2488" priority="11" operator="equal">
      <formula>0</formula>
    </cfRule>
  </conditionalFormatting>
  <conditionalFormatting sqref="EI39:EJ39">
    <cfRule type="cellIs" dxfId="2487" priority="10" operator="equal">
      <formula>0</formula>
    </cfRule>
  </conditionalFormatting>
  <conditionalFormatting sqref="EI40">
    <cfRule type="cellIs" dxfId="2486" priority="9" operator="equal">
      <formula>0</formula>
    </cfRule>
  </conditionalFormatting>
  <conditionalFormatting sqref="EP40:EP43">
    <cfRule type="cellIs" dxfId="2485" priority="8" operator="equal">
      <formula>0</formula>
    </cfRule>
  </conditionalFormatting>
  <conditionalFormatting sqref="EJ40:EL40 EJ43:EL43">
    <cfRule type="cellIs" dxfId="2484" priority="7" operator="equal">
      <formula>0</formula>
    </cfRule>
  </conditionalFormatting>
  <conditionalFormatting sqref="EM40:EO43">
    <cfRule type="cellIs" dxfId="2483" priority="6" operator="equal">
      <formula>0</formula>
    </cfRule>
  </conditionalFormatting>
  <conditionalFormatting sqref="EI40:EJ40 EI43:EJ43">
    <cfRule type="cellIs" dxfId="2482" priority="5" operator="equal">
      <formula>0</formula>
    </cfRule>
  </conditionalFormatting>
  <conditionalFormatting sqref="CB20:CB21">
    <cfRule type="cellIs" dxfId="2481" priority="4" operator="equal">
      <formula>0</formula>
    </cfRule>
  </conditionalFormatting>
  <conditionalFormatting sqref="DA53:DA55">
    <cfRule type="cellIs" dxfId="2480" priority="3" operator="equal">
      <formula>0</formula>
    </cfRule>
  </conditionalFormatting>
  <conditionalFormatting sqref="CW53:CW55">
    <cfRule type="cellIs" dxfId="2479" priority="2" operator="equal">
      <formula>0</formula>
    </cfRule>
  </conditionalFormatting>
  <conditionalFormatting sqref="CX53:CZ55">
    <cfRule type="cellIs" dxfId="2478"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EG91" sqref="EG91:EO92"/>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275</v>
      </c>
      <c r="E11" s="483"/>
      <c r="F11" s="483"/>
      <c r="G11" s="483"/>
      <c r="H11" s="483"/>
      <c r="I11" s="483"/>
      <c r="J11" s="483"/>
      <c r="K11" s="483"/>
      <c r="L11" s="483"/>
      <c r="M11" s="483"/>
      <c r="N11" s="481" t="str">
        <f>VLOOKUP(D11,調査票①!A1:HN31,2,FALSE)</f>
        <v>大阪府</v>
      </c>
      <c r="O11" s="481"/>
      <c r="P11" s="481"/>
      <c r="Q11" s="481"/>
      <c r="R11" s="481"/>
      <c r="S11" s="481"/>
      <c r="T11" s="481"/>
      <c r="U11" s="481"/>
      <c r="V11" s="481"/>
      <c r="W11" s="481"/>
      <c r="X11" s="481"/>
      <c r="Y11" s="481"/>
      <c r="Z11" s="481"/>
      <c r="AA11" s="481" t="str">
        <f>VLOOKUP(D11,調査票①!A1:HN31,3,FALSE)</f>
        <v>堺市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設置予定</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平成３０年度</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v>
      </c>
      <c r="DC38" s="560"/>
      <c r="DD38" s="560"/>
      <c r="DE38" s="561"/>
      <c r="DF38" s="557" t="str">
        <f>VLOOKUP($D$11,調査票①!$A$1:$HN$31,201,FALSE)</f>
        <v>○</v>
      </c>
      <c r="DG38" s="560"/>
      <c r="DH38" s="560"/>
      <c r="DI38" s="561"/>
      <c r="DJ38" s="557" t="str">
        <f>VLOOKUP($D$11,調査票①!$A$1:$HN$31,202,FALSE)</f>
        <v>○</v>
      </c>
      <c r="DK38" s="560"/>
      <c r="DL38" s="560"/>
      <c r="DM38" s="561"/>
      <c r="DN38" s="557" t="str">
        <f>VLOOKUP($D$11,調査票①!$A$1:$HN$31,203,FALSE)</f>
        <v>○</v>
      </c>
      <c r="DO38" s="560"/>
      <c r="DP38" s="560"/>
      <c r="DQ38" s="561"/>
      <c r="DR38" s="557" t="str">
        <f>VLOOKUP($D$11,調査票①!$A$1:$HN$31,205,FALSE)</f>
        <v>○</v>
      </c>
      <c r="DS38" s="560"/>
      <c r="DT38" s="560"/>
      <c r="DU38" s="561"/>
      <c r="DV38" s="557" t="str">
        <f>VLOOKUP($D$11,調査票①!$A$1:$HN$31,206,FALSE)</f>
        <v>　</v>
      </c>
      <c r="DW38" s="560"/>
      <c r="DX38" s="560"/>
      <c r="DY38" s="561"/>
      <c r="DZ38" s="557" t="str">
        <f>VLOOKUP($D$11,調査票①!$A$1:$HN$31,207,FALSE)</f>
        <v>○</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　</v>
      </c>
      <c r="O39" s="491"/>
      <c r="P39" s="491"/>
      <c r="Q39" s="491"/>
      <c r="R39" s="492" t="str">
        <f>VLOOKUP($D$11,調査票①!$A$1:$HN$31,33,FALSE)</f>
        <v>　</v>
      </c>
      <c r="S39" s="492"/>
      <c r="T39" s="492"/>
      <c r="U39" s="492"/>
      <c r="V39" s="492"/>
      <c r="W39" s="492"/>
      <c r="X39" s="492"/>
      <c r="Y39" s="492"/>
      <c r="Z39" s="492"/>
      <c r="AA39" s="492"/>
      <c r="AB39" s="492"/>
      <c r="AC39" s="492"/>
      <c r="AD39" s="492"/>
      <c r="AE39" s="492"/>
      <c r="AF39" s="492"/>
      <c r="AG39" s="492"/>
      <c r="AH39" s="492"/>
      <c r="AI39" s="492"/>
      <c r="AJ39" s="492"/>
      <c r="AK39" s="492"/>
      <c r="AL39" s="492"/>
      <c r="AM39" s="492"/>
      <c r="AN39" s="492"/>
      <c r="AO39" s="492"/>
      <c r="AP39" s="492"/>
      <c r="AQ39" s="492"/>
      <c r="AR39" s="492"/>
      <c r="AS39" s="492"/>
      <c r="AT39" s="492"/>
      <c r="AU39" s="492"/>
      <c r="AV39" s="492"/>
      <c r="AW39" s="492"/>
      <c r="AX39" s="492"/>
      <c r="AY39" s="492"/>
      <c r="AZ39" s="492"/>
      <c r="BA39" s="492"/>
      <c r="BB39" s="492"/>
      <c r="BC39" s="492"/>
      <c r="BD39" s="492"/>
      <c r="BE39" s="492"/>
      <c r="BF39" s="492"/>
      <c r="BG39" s="492"/>
      <c r="BH39" s="492"/>
      <c r="BI39" s="492"/>
      <c r="BJ39" s="492"/>
      <c r="BK39" s="492"/>
      <c r="BL39" s="492"/>
      <c r="BM39" s="492"/>
      <c r="BN39" s="492"/>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8</v>
      </c>
      <c r="M63" s="659"/>
      <c r="N63" s="659"/>
      <c r="O63" s="659">
        <f>VLOOKUP($D$11,調査票①!$A$1:$HN$31,56,FALSE)</f>
        <v>8</v>
      </c>
      <c r="P63" s="659"/>
      <c r="Q63" s="659"/>
      <c r="R63" s="660">
        <f>VLOOKUP($D$11,調査票①!$A$1:$HN$31,57,FALSE)</f>
        <v>1</v>
      </c>
      <c r="S63" s="660"/>
      <c r="T63" s="660"/>
      <c r="U63" s="830" t="str">
        <f>VLOOKUP($D$11,調査票①!$A$1:$HN$31,58,FALSE)</f>
        <v>　</v>
      </c>
      <c r="V63" s="831"/>
      <c r="W63" s="831"/>
      <c r="X63" s="831"/>
      <c r="Y63" s="831"/>
      <c r="Z63" s="831"/>
      <c r="AA63" s="831"/>
      <c r="AB63" s="831"/>
      <c r="AC63" s="831"/>
      <c r="AD63" s="831"/>
      <c r="AE63" s="831"/>
      <c r="AF63" s="831"/>
      <c r="AG63" s="831"/>
      <c r="AH63" s="831"/>
      <c r="AI63" s="832"/>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833"/>
      <c r="V64" s="834"/>
      <c r="W64" s="834"/>
      <c r="X64" s="834"/>
      <c r="Y64" s="834"/>
      <c r="Z64" s="834"/>
      <c r="AA64" s="834"/>
      <c r="AB64" s="834"/>
      <c r="AC64" s="834"/>
      <c r="AD64" s="834"/>
      <c r="AE64" s="834"/>
      <c r="AF64" s="834"/>
      <c r="AG64" s="834"/>
      <c r="AH64" s="834"/>
      <c r="AI64" s="835"/>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27</v>
      </c>
      <c r="M65" s="659"/>
      <c r="N65" s="659"/>
      <c r="O65" s="659">
        <f>VLOOKUP($D$11,調査票①!$A$1:$HN$31,62,FALSE)</f>
        <v>27</v>
      </c>
      <c r="P65" s="659"/>
      <c r="Q65" s="659"/>
      <c r="R65" s="660">
        <f>VLOOKUP($D$11,調査票①!$A$1:$HN$31,63,FALSE)</f>
        <v>1</v>
      </c>
      <c r="S65" s="660"/>
      <c r="T65" s="660"/>
      <c r="U65" s="693" t="str">
        <f>VLOOKUP($D$11,調査票①!$A$1:$HN$31,64,FALSE)</f>
        <v>　</v>
      </c>
      <c r="V65" s="694"/>
      <c r="W65" s="694"/>
      <c r="X65" s="694"/>
      <c r="Y65" s="694"/>
      <c r="Z65" s="694"/>
      <c r="AA65" s="694"/>
      <c r="AB65" s="694"/>
      <c r="AC65" s="694"/>
      <c r="AD65" s="694"/>
      <c r="AE65" s="694"/>
      <c r="AF65" s="694"/>
      <c r="AG65" s="694"/>
      <c r="AH65" s="694"/>
      <c r="AI65" s="695"/>
      <c r="AJ65" s="667">
        <f>VLOOKUP($D$11,調査票①!$A$1:$HN$31,65,FALSE)</f>
        <v>0</v>
      </c>
      <c r="AK65" s="667"/>
      <c r="AL65" s="667"/>
      <c r="AM65" s="729" t="str">
        <f>VLOOKUP($D$11,調査票①!$A$1:$HN$31,66,FALSE)</f>
        <v>　</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3</v>
      </c>
      <c r="M67" s="659"/>
      <c r="N67" s="659"/>
      <c r="O67" s="659">
        <f>VLOOKUP($D$11,調査票①!$A$1:$HN$31,68,FALSE)</f>
        <v>3</v>
      </c>
      <c r="P67" s="659"/>
      <c r="Q67" s="659"/>
      <c r="R67" s="660">
        <f>VLOOKUP($D$11,調査票①!$A$1:$HN$31,69,FALSE)</f>
        <v>1</v>
      </c>
      <c r="S67" s="660"/>
      <c r="T67" s="660"/>
      <c r="U67" s="830" t="str">
        <f>VLOOKUP($D$11,調査票①!$A$1:$HN$31,70,FALSE)</f>
        <v>　</v>
      </c>
      <c r="V67" s="831"/>
      <c r="W67" s="831"/>
      <c r="X67" s="831"/>
      <c r="Y67" s="831"/>
      <c r="Z67" s="831"/>
      <c r="AA67" s="831"/>
      <c r="AB67" s="831"/>
      <c r="AC67" s="831"/>
      <c r="AD67" s="831"/>
      <c r="AE67" s="831"/>
      <c r="AF67" s="831"/>
      <c r="AG67" s="831"/>
      <c r="AH67" s="831"/>
      <c r="AI67" s="832"/>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833"/>
      <c r="V68" s="834"/>
      <c r="W68" s="834"/>
      <c r="X68" s="834"/>
      <c r="Y68" s="834"/>
      <c r="Z68" s="834"/>
      <c r="AA68" s="834"/>
      <c r="AB68" s="834"/>
      <c r="AC68" s="834"/>
      <c r="AD68" s="834"/>
      <c r="AE68" s="834"/>
      <c r="AF68" s="834"/>
      <c r="AG68" s="834"/>
      <c r="AH68" s="834"/>
      <c r="AI68" s="835"/>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830" t="str">
        <f>VLOOKUP($D$11,調査票①!$A$1:$HN$31,76,FALSE)</f>
        <v>　</v>
      </c>
      <c r="V69" s="831"/>
      <c r="W69" s="831"/>
      <c r="X69" s="831"/>
      <c r="Y69" s="831"/>
      <c r="Z69" s="831"/>
      <c r="AA69" s="831"/>
      <c r="AB69" s="831"/>
      <c r="AC69" s="831"/>
      <c r="AD69" s="831"/>
      <c r="AE69" s="831"/>
      <c r="AF69" s="831"/>
      <c r="AG69" s="831"/>
      <c r="AH69" s="831"/>
      <c r="AI69" s="832"/>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833"/>
      <c r="V70" s="834"/>
      <c r="W70" s="834"/>
      <c r="X70" s="834"/>
      <c r="Y70" s="834"/>
      <c r="Z70" s="834"/>
      <c r="AA70" s="834"/>
      <c r="AB70" s="834"/>
      <c r="AC70" s="834"/>
      <c r="AD70" s="834"/>
      <c r="AE70" s="834"/>
      <c r="AF70" s="834"/>
      <c r="AG70" s="834"/>
      <c r="AH70" s="834"/>
      <c r="AI70" s="835"/>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708">
        <f>VLOOKUP($D$11,調査票①!$A$1:$HN$31,79,FALSE)</f>
        <v>0</v>
      </c>
      <c r="M71" s="708"/>
      <c r="N71" s="708"/>
      <c r="O71" s="708">
        <f>VLOOKUP($D$11,調査票①!$A$1:$HN$31,80,FALSE)</f>
        <v>0</v>
      </c>
      <c r="P71" s="708"/>
      <c r="Q71" s="708"/>
      <c r="R71" s="709" t="e">
        <f>VLOOKUP($D$11,調査票①!$A$1:$HN$31,81,FALSE)</f>
        <v>#DIV/0!</v>
      </c>
      <c r="S71" s="709"/>
      <c r="T71" s="709"/>
      <c r="U71" s="830" t="str">
        <f>VLOOKUP($D$11,調査票①!$A$1:$HN$31,82,FALSE)</f>
        <v>　</v>
      </c>
      <c r="V71" s="831"/>
      <c r="W71" s="831"/>
      <c r="X71" s="831"/>
      <c r="Y71" s="831"/>
      <c r="Z71" s="831"/>
      <c r="AA71" s="831"/>
      <c r="AB71" s="831"/>
      <c r="AC71" s="831"/>
      <c r="AD71" s="831"/>
      <c r="AE71" s="831"/>
      <c r="AF71" s="831"/>
      <c r="AG71" s="831"/>
      <c r="AH71" s="831"/>
      <c r="AI71" s="832"/>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708"/>
      <c r="M72" s="708"/>
      <c r="N72" s="708"/>
      <c r="O72" s="708"/>
      <c r="P72" s="708"/>
      <c r="Q72" s="708"/>
      <c r="R72" s="709"/>
      <c r="S72" s="709"/>
      <c r="T72" s="709"/>
      <c r="U72" s="833"/>
      <c r="V72" s="834"/>
      <c r="W72" s="834"/>
      <c r="X72" s="834"/>
      <c r="Y72" s="834"/>
      <c r="Z72" s="834"/>
      <c r="AA72" s="834"/>
      <c r="AB72" s="834"/>
      <c r="AC72" s="834"/>
      <c r="AD72" s="834"/>
      <c r="AE72" s="834"/>
      <c r="AF72" s="834"/>
      <c r="AG72" s="834"/>
      <c r="AH72" s="834"/>
      <c r="AI72" s="835"/>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659">
        <f>VLOOKUP($D$11,調査票①!$A$1:$HN$31,85,FALSE)</f>
        <v>1</v>
      </c>
      <c r="M73" s="659"/>
      <c r="N73" s="659"/>
      <c r="O73" s="659">
        <f>VLOOKUP($D$11,調査票①!$A$1:$HN$31,86,FALSE)</f>
        <v>1</v>
      </c>
      <c r="P73" s="659"/>
      <c r="Q73" s="659"/>
      <c r="R73" s="660">
        <f>VLOOKUP($D$11,調査票①!$A$1:$HN$31,87,FALSE)</f>
        <v>1</v>
      </c>
      <c r="S73" s="660"/>
      <c r="T73" s="660"/>
      <c r="U73" s="830" t="str">
        <f>VLOOKUP($D$11,調査票①!$A$1:$HN$31,88,FALSE)</f>
        <v>　</v>
      </c>
      <c r="V73" s="831"/>
      <c r="W73" s="831"/>
      <c r="X73" s="831"/>
      <c r="Y73" s="831"/>
      <c r="Z73" s="831"/>
      <c r="AA73" s="831"/>
      <c r="AB73" s="831"/>
      <c r="AC73" s="831"/>
      <c r="AD73" s="831"/>
      <c r="AE73" s="831"/>
      <c r="AF73" s="831"/>
      <c r="AG73" s="831"/>
      <c r="AH73" s="831"/>
      <c r="AI73" s="832"/>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659"/>
      <c r="M74" s="659"/>
      <c r="N74" s="659"/>
      <c r="O74" s="659"/>
      <c r="P74" s="659"/>
      <c r="Q74" s="659"/>
      <c r="R74" s="660"/>
      <c r="S74" s="660"/>
      <c r="T74" s="660"/>
      <c r="U74" s="833"/>
      <c r="V74" s="834"/>
      <c r="W74" s="834"/>
      <c r="X74" s="834"/>
      <c r="Y74" s="834"/>
      <c r="Z74" s="834"/>
      <c r="AA74" s="834"/>
      <c r="AB74" s="834"/>
      <c r="AC74" s="834"/>
      <c r="AD74" s="834"/>
      <c r="AE74" s="834"/>
      <c r="AF74" s="834"/>
      <c r="AG74" s="834"/>
      <c r="AH74" s="834"/>
      <c r="AI74" s="835"/>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708">
        <f>VLOOKUP($D$11,調査票①!$A$1:$HN$31,91,FALSE)</f>
        <v>0</v>
      </c>
      <c r="M75" s="708"/>
      <c r="N75" s="708"/>
      <c r="O75" s="708">
        <f>VLOOKUP($D$11,調査票①!$A$1:$HN$31,92,FALSE)</f>
        <v>0</v>
      </c>
      <c r="P75" s="708"/>
      <c r="Q75" s="708"/>
      <c r="R75" s="709" t="e">
        <f>VLOOKUP($D$11,調査票①!$A$1:$HN$31,93,FALSE)</f>
        <v>#DIV/0!</v>
      </c>
      <c r="S75" s="709"/>
      <c r="T75" s="709"/>
      <c r="U75" s="830" t="str">
        <f>VLOOKUP($D$11,調査票①!$A$1:$HN$31,94,FALSE)</f>
        <v>　</v>
      </c>
      <c r="V75" s="831"/>
      <c r="W75" s="831"/>
      <c r="X75" s="831"/>
      <c r="Y75" s="831"/>
      <c r="Z75" s="831"/>
      <c r="AA75" s="831"/>
      <c r="AB75" s="831"/>
      <c r="AC75" s="831"/>
      <c r="AD75" s="831"/>
      <c r="AE75" s="831"/>
      <c r="AF75" s="831"/>
      <c r="AG75" s="831"/>
      <c r="AH75" s="831"/>
      <c r="AI75" s="832"/>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v>
      </c>
      <c r="CN75" s="517"/>
      <c r="CO75" s="517"/>
      <c r="CP75" s="517"/>
      <c r="CQ75" s="517"/>
      <c r="CR75" s="517"/>
      <c r="CS75" s="517"/>
      <c r="CT75" s="517"/>
      <c r="CU75" s="517"/>
      <c r="CV75" s="517"/>
      <c r="CW75" s="517"/>
      <c r="CX75" s="517"/>
      <c r="CY75" s="517"/>
      <c r="CZ75" s="518"/>
      <c r="DA75" s="10"/>
      <c r="DB75" s="10"/>
      <c r="DC75" s="10"/>
      <c r="DD75" s="717" t="str">
        <f>VLOOKUP(D11,調査票①!A1:HN31,218,FALSE)</f>
        <v>平成26年度 　　 　   大手システム開発ベンダー等を対象に政令指定都市の自治体クラウドについて情報提供依頼を実施。
平成27年度      　    大阪府内の希望団体で構成する「自治体クラウド検討会」に参加してクラウドの推進の検討を実施。
平成28年度     　     平成27年度に引続き、「自治体クラウド検討会」に参加してクラウドの推進の検討を実施。
平成29年度　　　　　　平成28年度に引続き、自治体クラウド検討会」ににおける各市による共同利用の可能性について検討を実施。</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708"/>
      <c r="M76" s="708"/>
      <c r="N76" s="708"/>
      <c r="O76" s="708"/>
      <c r="P76" s="708"/>
      <c r="Q76" s="708"/>
      <c r="R76" s="709"/>
      <c r="S76" s="709"/>
      <c r="T76" s="709"/>
      <c r="U76" s="833"/>
      <c r="V76" s="834"/>
      <c r="W76" s="834"/>
      <c r="X76" s="834"/>
      <c r="Y76" s="834"/>
      <c r="Z76" s="834"/>
      <c r="AA76" s="834"/>
      <c r="AB76" s="834"/>
      <c r="AC76" s="834"/>
      <c r="AD76" s="834"/>
      <c r="AE76" s="834"/>
      <c r="AF76" s="834"/>
      <c r="AG76" s="834"/>
      <c r="AH76" s="834"/>
      <c r="AI76" s="835"/>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708">
        <f>VLOOKUP($D$11,調査票①!$A$1:$HN$31,97,FALSE)</f>
        <v>0</v>
      </c>
      <c r="M77" s="708"/>
      <c r="N77" s="708"/>
      <c r="O77" s="708">
        <f>VLOOKUP($D$11,調査票①!$A$1:$HN$31,98,FALSE)</f>
        <v>0</v>
      </c>
      <c r="P77" s="708"/>
      <c r="Q77" s="708"/>
      <c r="R77" s="709" t="e">
        <f>VLOOKUP($D$11,調査票①!$A$1:$HN$31,99,FALSE)</f>
        <v>#DIV/0!</v>
      </c>
      <c r="S77" s="709"/>
      <c r="T77" s="709"/>
      <c r="U77" s="830" t="str">
        <f>VLOOKUP($D$11,調査票①!$A$1:$HN$31,100,FALSE)</f>
        <v>　</v>
      </c>
      <c r="V77" s="831"/>
      <c r="W77" s="831"/>
      <c r="X77" s="831"/>
      <c r="Y77" s="831"/>
      <c r="Z77" s="831"/>
      <c r="AA77" s="831"/>
      <c r="AB77" s="831"/>
      <c r="AC77" s="831"/>
      <c r="AD77" s="831"/>
      <c r="AE77" s="831"/>
      <c r="AF77" s="831"/>
      <c r="AG77" s="831"/>
      <c r="AH77" s="831"/>
      <c r="AI77" s="832"/>
      <c r="AJ77" s="667">
        <f>VLOOKUP($D$11,調査票①!$A$1:$HN$31,101,FALSE)</f>
        <v>0</v>
      </c>
      <c r="AK77" s="667"/>
      <c r="AL77" s="667"/>
      <c r="AM77" s="729" t="str">
        <f>VLOOKUP($D$11,調査票①!$A$1:$HN$31,102,FALSE)</f>
        <v>　</v>
      </c>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708"/>
      <c r="M78" s="708"/>
      <c r="N78" s="708"/>
      <c r="O78" s="708"/>
      <c r="P78" s="708"/>
      <c r="Q78" s="708"/>
      <c r="R78" s="709"/>
      <c r="S78" s="709"/>
      <c r="T78" s="709"/>
      <c r="U78" s="833"/>
      <c r="V78" s="834"/>
      <c r="W78" s="834"/>
      <c r="X78" s="834"/>
      <c r="Y78" s="834"/>
      <c r="Z78" s="834"/>
      <c r="AA78" s="834"/>
      <c r="AB78" s="834"/>
      <c r="AC78" s="834"/>
      <c r="AD78" s="834"/>
      <c r="AE78" s="834"/>
      <c r="AF78" s="834"/>
      <c r="AG78" s="834"/>
      <c r="AH78" s="834"/>
      <c r="AI78" s="835"/>
      <c r="AJ78" s="667"/>
      <c r="AK78" s="667"/>
      <c r="AL78" s="667"/>
      <c r="AM78" s="778"/>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8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708">
        <f>VLOOKUP($D$11,調査票①!$A$1:$HN$31,103,FALSE)</f>
        <v>0</v>
      </c>
      <c r="M79" s="708"/>
      <c r="N79" s="708"/>
      <c r="O79" s="708">
        <f>VLOOKUP($D$11,調査票①!$A$1:$HN$31,104,FALSE)</f>
        <v>0</v>
      </c>
      <c r="P79" s="708"/>
      <c r="Q79" s="708"/>
      <c r="R79" s="709" t="e">
        <f>VLOOKUP($D$11,調査票①!$A$1:$HN$31,105,FALSE)</f>
        <v>#DIV/0!</v>
      </c>
      <c r="S79" s="709"/>
      <c r="T79" s="709"/>
      <c r="U79" s="830" t="str">
        <f>VLOOKUP($D$11,調査票①!$A$1:$HN$31,106,FALSE)</f>
        <v>　</v>
      </c>
      <c r="V79" s="831"/>
      <c r="W79" s="831"/>
      <c r="X79" s="831"/>
      <c r="Y79" s="831"/>
      <c r="Z79" s="831"/>
      <c r="AA79" s="831"/>
      <c r="AB79" s="831"/>
      <c r="AC79" s="831"/>
      <c r="AD79" s="831"/>
      <c r="AE79" s="831"/>
      <c r="AF79" s="831"/>
      <c r="AG79" s="831"/>
      <c r="AH79" s="831"/>
      <c r="AI79" s="832"/>
      <c r="AJ79" s="667">
        <f>VLOOKUP($D$11,調査票①!$A$1:$HN$31,107,FALSE)</f>
        <v>0</v>
      </c>
      <c r="AK79" s="667"/>
      <c r="AL79" s="667"/>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708"/>
      <c r="M80" s="708"/>
      <c r="N80" s="708"/>
      <c r="O80" s="708"/>
      <c r="P80" s="708"/>
      <c r="Q80" s="708"/>
      <c r="R80" s="709"/>
      <c r="S80" s="709"/>
      <c r="T80" s="709"/>
      <c r="U80" s="833"/>
      <c r="V80" s="834"/>
      <c r="W80" s="834"/>
      <c r="X80" s="834"/>
      <c r="Y80" s="834"/>
      <c r="Z80" s="834"/>
      <c r="AA80" s="834"/>
      <c r="AB80" s="834"/>
      <c r="AC80" s="834"/>
      <c r="AD80" s="834"/>
      <c r="AE80" s="834"/>
      <c r="AF80" s="834"/>
      <c r="AG80" s="834"/>
      <c r="AH80" s="834"/>
      <c r="AI80" s="835"/>
      <c r="AJ80" s="667"/>
      <c r="AK80" s="667"/>
      <c r="AL80" s="667"/>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830" t="str">
        <f>VLOOKUP($D$11,調査票①!$A$1:$HN$31,112,FALSE)</f>
        <v>　</v>
      </c>
      <c r="V81" s="831"/>
      <c r="W81" s="831"/>
      <c r="X81" s="831"/>
      <c r="Y81" s="831"/>
      <c r="Z81" s="831"/>
      <c r="AA81" s="831"/>
      <c r="AB81" s="831"/>
      <c r="AC81" s="831"/>
      <c r="AD81" s="831"/>
      <c r="AE81" s="831"/>
      <c r="AF81" s="831"/>
      <c r="AG81" s="831"/>
      <c r="AH81" s="831"/>
      <c r="AI81" s="832"/>
      <c r="AJ81" s="667">
        <f>VLOOKUP($D$11,調査票①!$A$1:$HN$31,113,FALSE)</f>
        <v>0</v>
      </c>
      <c r="AK81" s="667"/>
      <c r="AL81" s="667"/>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　</v>
      </c>
      <c r="CN81" s="517"/>
      <c r="CO81" s="517"/>
      <c r="CP81" s="517"/>
      <c r="CQ81" s="517"/>
      <c r="CR81" s="517"/>
      <c r="CS81" s="517"/>
      <c r="CT81" s="517"/>
      <c r="CU81" s="517"/>
      <c r="CV81" s="517"/>
      <c r="CW81" s="517"/>
      <c r="CX81" s="517"/>
      <c r="CY81" s="517"/>
      <c r="CZ81" s="518"/>
      <c r="DA81" s="10"/>
      <c r="DB81" s="10"/>
      <c r="DC81" s="10"/>
      <c r="DD81" s="720" t="str">
        <f>VLOOKUP(D11,調査票①!A1:HN31,220,FALSE)</f>
        <v>　</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833"/>
      <c r="V82" s="834"/>
      <c r="W82" s="834"/>
      <c r="X82" s="834"/>
      <c r="Y82" s="834"/>
      <c r="Z82" s="834"/>
      <c r="AA82" s="834"/>
      <c r="AB82" s="834"/>
      <c r="AC82" s="834"/>
      <c r="AD82" s="834"/>
      <c r="AE82" s="834"/>
      <c r="AF82" s="834"/>
      <c r="AG82" s="834"/>
      <c r="AH82" s="834"/>
      <c r="AI82" s="835"/>
      <c r="AJ82" s="667"/>
      <c r="AK82" s="667"/>
      <c r="AL82" s="667"/>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14</v>
      </c>
      <c r="M83" s="659"/>
      <c r="N83" s="659"/>
      <c r="O83" s="659">
        <f>VLOOKUP($D$11,調査票①!$A$1:$HN$31,116,FALSE)</f>
        <v>1</v>
      </c>
      <c r="P83" s="659"/>
      <c r="Q83" s="659"/>
      <c r="R83" s="660">
        <f>VLOOKUP($D$11,調査票①!$A$1:$HN$31,117,FALSE)</f>
        <v>7.1428571428571425E-2</v>
      </c>
      <c r="S83" s="660"/>
      <c r="T83" s="660"/>
      <c r="U83" s="729" t="str">
        <f>VLOOKUP($D$11,調査票①!$A$1:$HN$31,118,FALSE)</f>
        <v>公園の管理には、市民協働の手法を取り入れていることから、管理運営のあり方については十分な検討が必要であるため。</v>
      </c>
      <c r="V83" s="730"/>
      <c r="W83" s="730"/>
      <c r="X83" s="730"/>
      <c r="Y83" s="730"/>
      <c r="Z83" s="730"/>
      <c r="AA83" s="730"/>
      <c r="AB83" s="730"/>
      <c r="AC83" s="730"/>
      <c r="AD83" s="730"/>
      <c r="AE83" s="730"/>
      <c r="AF83" s="730"/>
      <c r="AG83" s="730"/>
      <c r="AH83" s="730"/>
      <c r="AI83" s="731"/>
      <c r="AJ83" s="667">
        <f>VLOOKUP($D$11,調査票①!$A$1:$HN$31,119,FALSE)</f>
        <v>0</v>
      </c>
      <c r="AK83" s="667"/>
      <c r="AL83" s="667"/>
      <c r="AM83" s="668" t="str">
        <f>VLOOKUP($D$11,調査票①!$A$1:$HN$31,120,FALSE)</f>
        <v>　</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67"/>
      <c r="AK84" s="667"/>
      <c r="AL84" s="667"/>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62</v>
      </c>
      <c r="M85" s="659"/>
      <c r="N85" s="659"/>
      <c r="O85" s="659">
        <f>VLOOKUP($D$11,調査票①!$A$1:$HN$31,122,FALSE)</f>
        <v>53</v>
      </c>
      <c r="P85" s="659"/>
      <c r="Q85" s="659"/>
      <c r="R85" s="660">
        <f>VLOOKUP($D$11,調査票①!$A$1:$HN$31,123,FALSE)</f>
        <v>0.85483870967741937</v>
      </c>
      <c r="S85" s="660"/>
      <c r="T85" s="660"/>
      <c r="U85" s="760" t="str">
        <f>VLOOKUP($D$11,調査票①!$A$1:$HN$31,124,FALSE)</f>
        <v>住環境の整備・改善を目的に建設された改良住宅団地については、地域の実情を踏まえ、管理運営のあり方については十分な検討が必要であるため。</v>
      </c>
      <c r="V85" s="761"/>
      <c r="W85" s="761"/>
      <c r="X85" s="761"/>
      <c r="Y85" s="761"/>
      <c r="Z85" s="761"/>
      <c r="AA85" s="761"/>
      <c r="AB85" s="761"/>
      <c r="AC85" s="761"/>
      <c r="AD85" s="761"/>
      <c r="AE85" s="761"/>
      <c r="AF85" s="761"/>
      <c r="AG85" s="761"/>
      <c r="AH85" s="761"/>
      <c r="AI85" s="762"/>
      <c r="AJ85" s="667">
        <f>VLOOKUP($D$11,調査票①!$A$1:$HN$31,125,FALSE)</f>
        <v>0</v>
      </c>
      <c r="AK85" s="667"/>
      <c r="AL85" s="667"/>
      <c r="AM85" s="668" t="str">
        <f>VLOOKUP($D$11,調査票①!$A$1:$HN$31,126,FALSE)</f>
        <v>　</v>
      </c>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70"/>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763"/>
      <c r="V86" s="764"/>
      <c r="W86" s="764"/>
      <c r="X86" s="764"/>
      <c r="Y86" s="764"/>
      <c r="Z86" s="764"/>
      <c r="AA86" s="764"/>
      <c r="AB86" s="764"/>
      <c r="AC86" s="764"/>
      <c r="AD86" s="764"/>
      <c r="AE86" s="764"/>
      <c r="AF86" s="764"/>
      <c r="AG86" s="764"/>
      <c r="AH86" s="764"/>
      <c r="AI86" s="765"/>
      <c r="AJ86" s="667"/>
      <c r="AK86" s="667"/>
      <c r="AL86" s="667"/>
      <c r="AM86" s="671"/>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3"/>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84</v>
      </c>
      <c r="M87" s="659"/>
      <c r="N87" s="659"/>
      <c r="O87" s="659">
        <f>VLOOKUP($D$11,調査票①!$A$1:$HN$31,128,FALSE)</f>
        <v>83</v>
      </c>
      <c r="P87" s="659"/>
      <c r="Q87" s="659"/>
      <c r="R87" s="660">
        <f>VLOOKUP($D$11,調査票①!$A$1:$HN$31,129,FALSE)</f>
        <v>0.98809523809523814</v>
      </c>
      <c r="S87" s="660"/>
      <c r="T87" s="660"/>
      <c r="U87" s="668" t="str">
        <f>VLOOKUP($D$11,調査票①!$A$1:$HN$31,130,FALSE)</f>
        <v>未導入の施設（1施設）については、指定管理者制度導入による効果が見込めないため。</v>
      </c>
      <c r="V87" s="735"/>
      <c r="W87" s="735"/>
      <c r="X87" s="735"/>
      <c r="Y87" s="735"/>
      <c r="Z87" s="735"/>
      <c r="AA87" s="735"/>
      <c r="AB87" s="735"/>
      <c r="AC87" s="735"/>
      <c r="AD87" s="735"/>
      <c r="AE87" s="735"/>
      <c r="AF87" s="735"/>
      <c r="AG87" s="735"/>
      <c r="AH87" s="735"/>
      <c r="AI87" s="736"/>
      <c r="AJ87" s="667">
        <f>VLOOKUP($D$11,調査票①!$A$1:$HN$31,131,FALSE)</f>
        <v>0</v>
      </c>
      <c r="AK87" s="667"/>
      <c r="AL87" s="667"/>
      <c r="AM87" s="668" t="str">
        <f>VLOOKUP($D$11,調査票①!$A$1:$HN$31,132,FALSE)</f>
        <v>　</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4</v>
      </c>
      <c r="M89" s="659"/>
      <c r="N89" s="659"/>
      <c r="O89" s="659">
        <f>VLOOKUP($D$11,調査票①!$A$1:$HN$31,134,FALSE)</f>
        <v>0</v>
      </c>
      <c r="P89" s="659"/>
      <c r="Q89" s="659"/>
      <c r="R89" s="660">
        <f>VLOOKUP($D$11,調査票①!$A$1:$HN$31,135,FALSE)</f>
        <v>0</v>
      </c>
      <c r="S89" s="660"/>
      <c r="T89" s="660"/>
      <c r="U89" s="729" t="str">
        <f>VLOOKUP($D$11,調査票①!$A$1:$HN$31,136,FALSE)</f>
        <v>永続的な管理が必要な施設であり、営利を追求しない公益事業として運営する必要があるため、直営管理が妥当であると考える。</v>
      </c>
      <c r="V89" s="730"/>
      <c r="W89" s="730"/>
      <c r="X89" s="730"/>
      <c r="Y89" s="730"/>
      <c r="Z89" s="730"/>
      <c r="AA89" s="730"/>
      <c r="AB89" s="730"/>
      <c r="AC89" s="730"/>
      <c r="AD89" s="730"/>
      <c r="AE89" s="730"/>
      <c r="AF89" s="730"/>
      <c r="AG89" s="730"/>
      <c r="AH89" s="730"/>
      <c r="AI89" s="731"/>
      <c r="AJ89" s="601">
        <f>VLOOKUP($D$11,調査票①!$A$1:$HN$31,137,FALSE)</f>
        <v>2</v>
      </c>
      <c r="AK89" s="601"/>
      <c r="AL89" s="601"/>
      <c r="AM89" s="668" t="str">
        <f>VLOOKUP($D$11,調査票①!$A$1:$HN$31,138,FALSE)</f>
        <v>利用者の宗教・宗派等により祭祀をするという特殊な施設であり、永続性が求められる公益性の高い施設であるため直営管理及び自治体職員の配置が必要である。</v>
      </c>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7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01"/>
      <c r="AK90" s="601"/>
      <c r="AL90" s="601"/>
      <c r="AM90" s="671"/>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12</v>
      </c>
      <c r="M91" s="659"/>
      <c r="N91" s="659"/>
      <c r="O91" s="659">
        <f>VLOOKUP($D$11,調査票①!$A$1:$HN$31,140,FALSE)</f>
        <v>0</v>
      </c>
      <c r="P91" s="659"/>
      <c r="Q91" s="659"/>
      <c r="R91" s="660">
        <f>VLOOKUP($D$11,調査票①!$A$1:$HN$31,141,FALSE)</f>
        <v>0</v>
      </c>
      <c r="S91" s="660"/>
      <c r="T91" s="660"/>
      <c r="U91" s="760" t="str">
        <f>VLOOKUP($D$11,調査票①!$A$1:$HN$31,142,FALSE)</f>
        <v>定型業務の委託化等により、管理運営経費の縮減に努めており、また、指定管理者に対する効果的なインセンティブも働きにくいため、指定管理者制度の導入による費用対効果は期待できないため。</v>
      </c>
      <c r="V91" s="761"/>
      <c r="W91" s="761"/>
      <c r="X91" s="761"/>
      <c r="Y91" s="761"/>
      <c r="Z91" s="761"/>
      <c r="AA91" s="761"/>
      <c r="AB91" s="761"/>
      <c r="AC91" s="761"/>
      <c r="AD91" s="761"/>
      <c r="AE91" s="761"/>
      <c r="AF91" s="761"/>
      <c r="AG91" s="761"/>
      <c r="AH91" s="761"/>
      <c r="AI91" s="762"/>
      <c r="AJ91" s="601">
        <f>VLOOKUP($D$11,調査票①!$A$1:$HN$31,143,FALSE)</f>
        <v>12</v>
      </c>
      <c r="AK91" s="601"/>
      <c r="AL91" s="601"/>
      <c r="AM91" s="668" t="str">
        <f>VLOOKUP($D$11,調査票①!$A$1:$HN$31,144,FALSE)</f>
        <v>図書館事業の基幹業務は収益性のない事業であり、民間実施は困難である。また、図書館司書によるレファランス等、安定性・継続性のある質の高いサービスを提供するため職員の配置は必要である。</v>
      </c>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70"/>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63"/>
      <c r="V92" s="764"/>
      <c r="W92" s="764"/>
      <c r="X92" s="764"/>
      <c r="Y92" s="764"/>
      <c r="Z92" s="764"/>
      <c r="AA92" s="764"/>
      <c r="AB92" s="764"/>
      <c r="AC92" s="764"/>
      <c r="AD92" s="764"/>
      <c r="AE92" s="764"/>
      <c r="AF92" s="764"/>
      <c r="AG92" s="764"/>
      <c r="AH92" s="764"/>
      <c r="AI92" s="765"/>
      <c r="AJ92" s="601"/>
      <c r="AK92" s="601"/>
      <c r="AL92" s="601"/>
      <c r="AM92" s="671"/>
      <c r="AN92" s="672"/>
      <c r="AO92" s="672"/>
      <c r="AP92" s="672"/>
      <c r="AQ92" s="672"/>
      <c r="AR92" s="672"/>
      <c r="AS92" s="672"/>
      <c r="AT92" s="672"/>
      <c r="AU92" s="672"/>
      <c r="AV92" s="672"/>
      <c r="AW92" s="672"/>
      <c r="AX92" s="672"/>
      <c r="AY92" s="672"/>
      <c r="AZ92" s="672"/>
      <c r="BA92" s="672"/>
      <c r="BB92" s="672"/>
      <c r="BC92" s="672"/>
      <c r="BD92" s="672"/>
      <c r="BE92" s="672"/>
      <c r="BF92" s="672"/>
      <c r="BG92" s="672"/>
      <c r="BH92" s="672"/>
      <c r="BI92" s="672"/>
      <c r="BJ92" s="672"/>
      <c r="BK92" s="672"/>
      <c r="BL92" s="672"/>
      <c r="BM92" s="672"/>
      <c r="BN92" s="673"/>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8</v>
      </c>
      <c r="M93" s="659"/>
      <c r="N93" s="659"/>
      <c r="O93" s="659">
        <f>VLOOKUP($D$11,調査票①!$A$1:$HN$31,146,FALSE)</f>
        <v>2</v>
      </c>
      <c r="P93" s="659"/>
      <c r="Q93" s="659"/>
      <c r="R93" s="660">
        <f>VLOOKUP($D$11,調査票①!$A$1:$HN$31,147,FALSE)</f>
        <v>0.25</v>
      </c>
      <c r="S93" s="660"/>
      <c r="T93" s="660"/>
      <c r="U93" s="729" t="str">
        <f>VLOOKUP($D$11,調査票①!$A$1:$HN$31,148,FALSE)</f>
        <v>博物館の設置目的に照らすと、調査研究、資料収集等には継続性が求められることから、比較的短期間で更新される指定管理者による管理運営には適さないため。</v>
      </c>
      <c r="V93" s="730"/>
      <c r="W93" s="730"/>
      <c r="X93" s="730"/>
      <c r="Y93" s="730"/>
      <c r="Z93" s="730"/>
      <c r="AA93" s="730"/>
      <c r="AB93" s="730"/>
      <c r="AC93" s="730"/>
      <c r="AD93" s="730"/>
      <c r="AE93" s="730"/>
      <c r="AF93" s="730"/>
      <c r="AG93" s="730"/>
      <c r="AH93" s="730"/>
      <c r="AI93" s="731"/>
      <c r="AJ93" s="601">
        <f>VLOOKUP($D$11,調査票①!$A$1:$HN$31,149,FALSE)</f>
        <v>4</v>
      </c>
      <c r="AK93" s="601"/>
      <c r="AL93" s="601"/>
      <c r="AM93" s="668" t="str">
        <f>VLOOKUP($D$11,調査票①!$A$1:$HN$31,150,FALSE)</f>
        <v>展示内容等の判断、保管する館蔵資料等の保管責任の明確化、調査研究・展示企画を継続的に行ううえで職員の配置は必要である。</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9</v>
      </c>
      <c r="M95" s="659"/>
      <c r="N95" s="659"/>
      <c r="O95" s="659">
        <f>VLOOKUP($D$11,調査票①!$A$1:$HN$31,152,FALSE)</f>
        <v>1</v>
      </c>
      <c r="P95" s="659"/>
      <c r="Q95" s="659"/>
      <c r="R95" s="660">
        <f>VLOOKUP($D$11,調査票①!$A$1:$HN$31,153,FALSE)</f>
        <v>0.1111111111111111</v>
      </c>
      <c r="S95" s="660"/>
      <c r="T95" s="660"/>
      <c r="U95" s="729" t="str">
        <f>VLOOKUP($D$11,調査票①!$A$1:$HN$31,154,FALSE)</f>
        <v>従前から管理運営経費の縮減に取り組んでおり、指定管理者制度の導入による経費面のメリットは期待できないため。</v>
      </c>
      <c r="V95" s="730"/>
      <c r="W95" s="730"/>
      <c r="X95" s="730"/>
      <c r="Y95" s="730"/>
      <c r="Z95" s="730"/>
      <c r="AA95" s="730"/>
      <c r="AB95" s="730"/>
      <c r="AC95" s="730"/>
      <c r="AD95" s="730"/>
      <c r="AE95" s="730"/>
      <c r="AF95" s="730"/>
      <c r="AG95" s="730"/>
      <c r="AH95" s="730"/>
      <c r="AI95" s="731"/>
      <c r="AJ95" s="601">
        <f>VLOOKUP($D$11,調査票①!$A$1:$HN$31,155,FALSE)</f>
        <v>8</v>
      </c>
      <c r="AK95" s="601"/>
      <c r="AL95" s="601"/>
      <c r="AM95" s="668" t="str">
        <f>VLOOKUP($D$11,調査票①!$A$1:$HN$31,156,FALSE)</f>
        <v>指定管理者制度の導入のメリットがなく、施設運営にあたり契約事務や予算管理事務等、自治体職員が担うべき業務を行っている。</v>
      </c>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70"/>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32"/>
      <c r="V96" s="733"/>
      <c r="W96" s="733"/>
      <c r="X96" s="733"/>
      <c r="Y96" s="733"/>
      <c r="Z96" s="733"/>
      <c r="AA96" s="733"/>
      <c r="AB96" s="733"/>
      <c r="AC96" s="733"/>
      <c r="AD96" s="733"/>
      <c r="AE96" s="733"/>
      <c r="AF96" s="733"/>
      <c r="AG96" s="733"/>
      <c r="AH96" s="733"/>
      <c r="AI96" s="734"/>
      <c r="AJ96" s="601"/>
      <c r="AK96" s="601"/>
      <c r="AL96" s="601"/>
      <c r="AM96" s="671"/>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3"/>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5</v>
      </c>
      <c r="M97" s="659"/>
      <c r="N97" s="659"/>
      <c r="O97" s="659">
        <f>VLOOKUP($D$11,調査票①!$A$1:$HN$31,158,FALSE)</f>
        <v>5</v>
      </c>
      <c r="P97" s="659"/>
      <c r="Q97" s="659"/>
      <c r="R97" s="660">
        <f>VLOOKUP($D$11,調査票①!$A$1:$HN$31,159,FALSE)</f>
        <v>1</v>
      </c>
      <c r="S97" s="660"/>
      <c r="T97" s="660"/>
      <c r="U97" s="803" t="str">
        <f>VLOOKUP($D$11,調査票①!$A$1:$HN$31,160,FALSE)</f>
        <v>　</v>
      </c>
      <c r="V97" s="804"/>
      <c r="W97" s="804"/>
      <c r="X97" s="804"/>
      <c r="Y97" s="804"/>
      <c r="Z97" s="804"/>
      <c r="AA97" s="804"/>
      <c r="AB97" s="804"/>
      <c r="AC97" s="804"/>
      <c r="AD97" s="804"/>
      <c r="AE97" s="804"/>
      <c r="AF97" s="804"/>
      <c r="AG97" s="804"/>
      <c r="AH97" s="804"/>
      <c r="AI97" s="805"/>
      <c r="AJ97" s="667">
        <f>VLOOKUP($D$11,調査票①!$A$1:$HN$31,161,FALSE)</f>
        <v>0</v>
      </c>
      <c r="AK97" s="667"/>
      <c r="AL97" s="667"/>
      <c r="AM97" s="668" t="str">
        <f>VLOOKUP($D$11,調査票①!$A$1:$HN$31,162,FALSE)</f>
        <v>　</v>
      </c>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70"/>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806"/>
      <c r="V98" s="807"/>
      <c r="W98" s="807"/>
      <c r="X98" s="807"/>
      <c r="Y98" s="807"/>
      <c r="Z98" s="807"/>
      <c r="AA98" s="807"/>
      <c r="AB98" s="807"/>
      <c r="AC98" s="807"/>
      <c r="AD98" s="807"/>
      <c r="AE98" s="807"/>
      <c r="AF98" s="807"/>
      <c r="AG98" s="807"/>
      <c r="AH98" s="807"/>
      <c r="AI98" s="808"/>
      <c r="AJ98" s="667"/>
      <c r="AK98" s="667"/>
      <c r="AL98" s="667"/>
      <c r="AM98" s="671"/>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3"/>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3</v>
      </c>
      <c r="M99" s="659"/>
      <c r="N99" s="659"/>
      <c r="O99" s="659">
        <f>VLOOKUP($D$11,調査票①!$A$1:$HN$31,164,FALSE)</f>
        <v>3</v>
      </c>
      <c r="P99" s="659"/>
      <c r="Q99" s="659"/>
      <c r="R99" s="660">
        <f>VLOOKUP($D$11,調査票①!$A$1:$HN$31,165,FALSE)</f>
        <v>1</v>
      </c>
      <c r="S99" s="660"/>
      <c r="T99" s="660"/>
      <c r="U99" s="803" t="str">
        <f>VLOOKUP($D$11,調査票①!$A$1:$HN$31,166,FALSE)</f>
        <v>　</v>
      </c>
      <c r="V99" s="804"/>
      <c r="W99" s="804"/>
      <c r="X99" s="804"/>
      <c r="Y99" s="804"/>
      <c r="Z99" s="804"/>
      <c r="AA99" s="804"/>
      <c r="AB99" s="804"/>
      <c r="AC99" s="804"/>
      <c r="AD99" s="804"/>
      <c r="AE99" s="804"/>
      <c r="AF99" s="804"/>
      <c r="AG99" s="804"/>
      <c r="AH99" s="804"/>
      <c r="AI99" s="805"/>
      <c r="AJ99" s="667">
        <f>VLOOKUP($D$11,調査票①!$A$1:$HN$31,167,FALSE)</f>
        <v>0</v>
      </c>
      <c r="AK99" s="667"/>
      <c r="AL99" s="667"/>
      <c r="AM99" s="668" t="str">
        <f>VLOOKUP($D$11,調査票①!$A$1:$HN$31,168,FALSE)</f>
        <v>　</v>
      </c>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70"/>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806"/>
      <c r="V100" s="807"/>
      <c r="W100" s="807"/>
      <c r="X100" s="807"/>
      <c r="Y100" s="807"/>
      <c r="Z100" s="807"/>
      <c r="AA100" s="807"/>
      <c r="AB100" s="807"/>
      <c r="AC100" s="807"/>
      <c r="AD100" s="807"/>
      <c r="AE100" s="807"/>
      <c r="AF100" s="807"/>
      <c r="AG100" s="807"/>
      <c r="AH100" s="807"/>
      <c r="AI100" s="808"/>
      <c r="AJ100" s="667"/>
      <c r="AK100" s="667"/>
      <c r="AL100" s="667"/>
      <c r="AM100" s="671"/>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3"/>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708">
        <f>VLOOKUP($D$11,調査票①!$A$1:$HN$31,169,FALSE)</f>
        <v>0</v>
      </c>
      <c r="M101" s="708"/>
      <c r="N101" s="708"/>
      <c r="O101" s="708">
        <f>VLOOKUP($D$11,調査票①!$A$1:$HN$31,170,FALSE)</f>
        <v>0</v>
      </c>
      <c r="P101" s="708"/>
      <c r="Q101" s="708"/>
      <c r="R101" s="709" t="e">
        <f>VLOOKUP($D$11,調査票①!$A$1:$HN$31,171,FALSE)</f>
        <v>#DIV/0!</v>
      </c>
      <c r="S101" s="709"/>
      <c r="T101" s="709"/>
      <c r="U101" s="803" t="str">
        <f>VLOOKUP($D$11,調査票①!$A$1:$HN$31,172,FALSE)</f>
        <v>　</v>
      </c>
      <c r="V101" s="804"/>
      <c r="W101" s="804"/>
      <c r="X101" s="804"/>
      <c r="Y101" s="804"/>
      <c r="Z101" s="804"/>
      <c r="AA101" s="804"/>
      <c r="AB101" s="804"/>
      <c r="AC101" s="804"/>
      <c r="AD101" s="804"/>
      <c r="AE101" s="804"/>
      <c r="AF101" s="804"/>
      <c r="AG101" s="804"/>
      <c r="AH101" s="804"/>
      <c r="AI101" s="805"/>
      <c r="AJ101" s="667">
        <f>VLOOKUP($D$11,調査票①!$A$1:$HN$31,173,FALSE)</f>
        <v>0</v>
      </c>
      <c r="AK101" s="667"/>
      <c r="AL101" s="667"/>
      <c r="AM101" s="668" t="str">
        <f>VLOOKUP($D$11,調査票①!$A$1:$HN$31,174,FALSE)</f>
        <v>　</v>
      </c>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70"/>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708"/>
      <c r="M102" s="708"/>
      <c r="N102" s="708"/>
      <c r="O102" s="708"/>
      <c r="P102" s="708"/>
      <c r="Q102" s="708"/>
      <c r="R102" s="709"/>
      <c r="S102" s="709"/>
      <c r="T102" s="709"/>
      <c r="U102" s="806"/>
      <c r="V102" s="807"/>
      <c r="W102" s="807"/>
      <c r="X102" s="807"/>
      <c r="Y102" s="807"/>
      <c r="Z102" s="807"/>
      <c r="AA102" s="807"/>
      <c r="AB102" s="807"/>
      <c r="AC102" s="807"/>
      <c r="AD102" s="807"/>
      <c r="AE102" s="807"/>
      <c r="AF102" s="807"/>
      <c r="AG102" s="807"/>
      <c r="AH102" s="807"/>
      <c r="AI102" s="808"/>
      <c r="AJ102" s="667"/>
      <c r="AK102" s="667"/>
      <c r="AL102" s="667"/>
      <c r="AM102" s="671"/>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3"/>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830" t="str">
        <f>VLOOKUP($D$11,調査票①!$A$1:$HN$31,178,FALSE)</f>
        <v>　</v>
      </c>
      <c r="V103" s="831"/>
      <c r="W103" s="831"/>
      <c r="X103" s="831"/>
      <c r="Y103" s="831"/>
      <c r="Z103" s="831"/>
      <c r="AA103" s="831"/>
      <c r="AB103" s="831"/>
      <c r="AC103" s="831"/>
      <c r="AD103" s="831"/>
      <c r="AE103" s="831"/>
      <c r="AF103" s="831"/>
      <c r="AG103" s="831"/>
      <c r="AH103" s="831"/>
      <c r="AI103" s="832"/>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833"/>
      <c r="V104" s="834"/>
      <c r="W104" s="834"/>
      <c r="X104" s="834"/>
      <c r="Y104" s="834"/>
      <c r="Z104" s="834"/>
      <c r="AA104" s="834"/>
      <c r="AB104" s="834"/>
      <c r="AC104" s="834"/>
      <c r="AD104" s="834"/>
      <c r="AE104" s="834"/>
      <c r="AF104" s="834"/>
      <c r="AG104" s="834"/>
      <c r="AH104" s="834"/>
      <c r="AI104" s="835"/>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13</v>
      </c>
      <c r="M105" s="659"/>
      <c r="N105" s="659"/>
      <c r="O105" s="659">
        <f>VLOOKUP($D$11,調査票①!$A$1:$HN$31,182,FALSE)</f>
        <v>13</v>
      </c>
      <c r="P105" s="659"/>
      <c r="Q105" s="659"/>
      <c r="R105" s="660">
        <f>VLOOKUP($D$11,調査票①!$A$1:$HN$31,183,FALSE)</f>
        <v>1</v>
      </c>
      <c r="S105" s="660"/>
      <c r="T105" s="660"/>
      <c r="U105" s="830" t="str">
        <f>VLOOKUP($D$11,調査票①!$A$1:$HN$31,184,FALSE)</f>
        <v>　</v>
      </c>
      <c r="V105" s="831"/>
      <c r="W105" s="831"/>
      <c r="X105" s="831"/>
      <c r="Y105" s="831"/>
      <c r="Z105" s="831"/>
      <c r="AA105" s="831"/>
      <c r="AB105" s="831"/>
      <c r="AC105" s="831"/>
      <c r="AD105" s="831"/>
      <c r="AE105" s="831"/>
      <c r="AF105" s="831"/>
      <c r="AG105" s="831"/>
      <c r="AH105" s="831"/>
      <c r="AI105" s="832"/>
      <c r="AJ105" s="667">
        <f>VLOOKUP($D$11,調査票①!$A$1:$HN$31,185,FALSE)</f>
        <v>0</v>
      </c>
      <c r="AK105" s="667"/>
      <c r="AL105" s="667"/>
      <c r="AM105" s="729" t="str">
        <f>VLOOKUP($D$11,調査票①!$A$1:$HN$31,186,FALSE)</f>
        <v>　</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833"/>
      <c r="V106" s="834"/>
      <c r="W106" s="834"/>
      <c r="X106" s="834"/>
      <c r="Y106" s="834"/>
      <c r="Z106" s="834"/>
      <c r="AA106" s="834"/>
      <c r="AB106" s="834"/>
      <c r="AC106" s="834"/>
      <c r="AD106" s="834"/>
      <c r="AE106" s="834"/>
      <c r="AF106" s="834"/>
      <c r="AG106" s="834"/>
      <c r="AH106" s="834"/>
      <c r="AI106" s="835"/>
      <c r="AJ106" s="667"/>
      <c r="AK106" s="667"/>
      <c r="AL106" s="667"/>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4</v>
      </c>
      <c r="M107" s="659"/>
      <c r="N107" s="659"/>
      <c r="O107" s="659">
        <f>VLOOKUP($D$11,調査票①!$A$1:$HN$31,188,FALSE)</f>
        <v>0</v>
      </c>
      <c r="P107" s="659"/>
      <c r="Q107" s="659"/>
      <c r="R107" s="660">
        <f>VLOOKUP($D$11,調査票①!$A$1:$HN$31,189,FALSE)</f>
        <v>0</v>
      </c>
      <c r="S107" s="660"/>
      <c r="T107" s="660"/>
      <c r="U107" s="668" t="str">
        <f>VLOOKUP($D$11,調査票①!$A$1:$HN$31,190,FALSE)</f>
        <v>既に効率的かつ効果的な管理を行っており、指定管理者制度導入による効果が見込めないため。</v>
      </c>
      <c r="V107" s="735"/>
      <c r="W107" s="735"/>
      <c r="X107" s="735"/>
      <c r="Y107" s="735"/>
      <c r="Z107" s="735"/>
      <c r="AA107" s="735"/>
      <c r="AB107" s="735"/>
      <c r="AC107" s="735"/>
      <c r="AD107" s="735"/>
      <c r="AE107" s="735"/>
      <c r="AF107" s="735"/>
      <c r="AG107" s="735"/>
      <c r="AH107" s="735"/>
      <c r="AI107" s="736"/>
      <c r="AJ107" s="601">
        <f>VLOOKUP($D$11,調査票①!$A$1:$HN$31,191,FALSE)</f>
        <v>4</v>
      </c>
      <c r="AK107" s="601"/>
      <c r="AL107" s="601"/>
      <c r="AM107" s="668" t="str">
        <f>VLOOKUP($D$11,調査票①!$A$1:$HN$31,192,FALSE)</f>
        <v>地域コミュニティ醸成を図るうえで、自治体職員の配置は必要と考える。</v>
      </c>
      <c r="AN107" s="669"/>
      <c r="AO107" s="669"/>
      <c r="AP107" s="669"/>
      <c r="AQ107" s="669"/>
      <c r="AR107" s="669"/>
      <c r="AS107" s="669"/>
      <c r="AT107" s="669"/>
      <c r="AU107" s="669"/>
      <c r="AV107" s="669"/>
      <c r="AW107" s="669"/>
      <c r="AX107" s="669"/>
      <c r="AY107" s="669"/>
      <c r="AZ107" s="669"/>
      <c r="BA107" s="669"/>
      <c r="BB107" s="669"/>
      <c r="BC107" s="669"/>
      <c r="BD107" s="669"/>
      <c r="BE107" s="669"/>
      <c r="BF107" s="669"/>
      <c r="BG107" s="669"/>
      <c r="BH107" s="669"/>
      <c r="BI107" s="669"/>
      <c r="BJ107" s="669"/>
      <c r="BK107" s="669"/>
      <c r="BL107" s="669"/>
      <c r="BM107" s="669"/>
      <c r="BN107" s="670"/>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01"/>
      <c r="AK108" s="601"/>
      <c r="AL108" s="601"/>
      <c r="AM108" s="671"/>
      <c r="AN108" s="672"/>
      <c r="AO108" s="672"/>
      <c r="AP108" s="672"/>
      <c r="AQ108" s="672"/>
      <c r="AR108" s="672"/>
      <c r="AS108" s="672"/>
      <c r="AT108" s="672"/>
      <c r="AU108" s="672"/>
      <c r="AV108" s="672"/>
      <c r="AW108" s="672"/>
      <c r="AX108" s="672"/>
      <c r="AY108" s="672"/>
      <c r="AZ108" s="672"/>
      <c r="BA108" s="672"/>
      <c r="BB108" s="672"/>
      <c r="BC108" s="672"/>
      <c r="BD108" s="672"/>
      <c r="BE108" s="672"/>
      <c r="BF108" s="672"/>
      <c r="BG108" s="672"/>
      <c r="BH108" s="672"/>
      <c r="BI108" s="672"/>
      <c r="BJ108" s="672"/>
      <c r="BK108" s="672"/>
      <c r="BL108" s="672"/>
      <c r="BM108" s="672"/>
      <c r="BN108" s="673"/>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2477" priority="354" operator="equal">
      <formula>0</formula>
    </cfRule>
  </conditionalFormatting>
  <conditionalFormatting sqref="DL105">
    <cfRule type="cellIs" dxfId="2476" priority="353" operator="equal">
      <formula>0</formula>
    </cfRule>
  </conditionalFormatting>
  <conditionalFormatting sqref="DA91:DA92">
    <cfRule type="cellIs" dxfId="2475" priority="352" operator="equal">
      <formula>0</formula>
    </cfRule>
  </conditionalFormatting>
  <conditionalFormatting sqref="CQ66:EL66 EJ62:EJ65 DA71:DD71 CQ67:DD67 CQ68:DC68 EJ68:EL68 DA70:DC70 DA72:DC72 EJ72:EP72 EJ70:EL70">
    <cfRule type="cellIs" dxfId="2474" priority="351" operator="equal">
      <formula>0</formula>
    </cfRule>
  </conditionalFormatting>
  <conditionalFormatting sqref="CM19 CW20:CY20 CW19:CZ19 DJ19 DT20:DV20 DT19:DW19 EG19">
    <cfRule type="cellIs" dxfId="2473" priority="350" operator="equal">
      <formula>0</formula>
    </cfRule>
  </conditionalFormatting>
  <conditionalFormatting sqref="D55">
    <cfRule type="cellIs" dxfId="2472" priority="349" operator="equal">
      <formula>0</formula>
    </cfRule>
  </conditionalFormatting>
  <conditionalFormatting sqref="EA44:EC44">
    <cfRule type="cellIs" dxfId="2471" priority="324" operator="equal">
      <formula>0</formula>
    </cfRule>
  </conditionalFormatting>
  <conditionalFormatting sqref="DD62 DD64">
    <cfRule type="cellIs" dxfId="2470" priority="348" operator="equal">
      <formula>0</formula>
    </cfRule>
  </conditionalFormatting>
  <conditionalFormatting sqref="DI44">
    <cfRule type="cellIs" dxfId="2469" priority="312" operator="equal">
      <formula>0</formula>
    </cfRule>
  </conditionalFormatting>
  <conditionalFormatting sqref="DZ52:EG52 DA52:DR52">
    <cfRule type="cellIs" dxfId="2468" priority="347" operator="equal">
      <formula>0</formula>
    </cfRule>
  </conditionalFormatting>
  <conditionalFormatting sqref="DZ51:EG51 CZ51:DR51">
    <cfRule type="cellIs" dxfId="2467" priority="346" operator="equal">
      <formula>0</formula>
    </cfRule>
  </conditionalFormatting>
  <conditionalFormatting sqref="DG56:DI56">
    <cfRule type="cellIs" dxfId="2466" priority="279" operator="equal">
      <formula>0</formula>
    </cfRule>
  </conditionalFormatting>
  <conditionalFormatting sqref="CM44:CN44">
    <cfRule type="cellIs" dxfId="2465" priority="318" operator="equal">
      <formula>0</formula>
    </cfRule>
  </conditionalFormatting>
  <conditionalFormatting sqref="R21 R23 R25 R27 R29 R31 R33 R35 R37 R39 R41 R43 R45 R47 R49 R51 R53">
    <cfRule type="cellIs" dxfId="2464" priority="344" operator="equal">
      <formula>0</formula>
    </cfRule>
  </conditionalFormatting>
  <conditionalFormatting sqref="DL62 DL64">
    <cfRule type="cellIs" dxfId="2463" priority="343" operator="equal">
      <formula>0</formula>
    </cfRule>
  </conditionalFormatting>
  <conditionalFormatting sqref="CM69">
    <cfRule type="cellIs" dxfId="2462" priority="345" operator="equal">
      <formula>0</formula>
    </cfRule>
  </conditionalFormatting>
  <conditionalFormatting sqref="CO52">
    <cfRule type="cellIs" dxfId="2461" priority="263" operator="equal">
      <formula>0</formula>
    </cfRule>
  </conditionalFormatting>
  <conditionalFormatting sqref="DN51:DP52">
    <cfRule type="cellIs" dxfId="2460" priority="294" operator="equal">
      <formula>0</formula>
    </cfRule>
  </conditionalFormatting>
  <conditionalFormatting sqref="DK51:DM52">
    <cfRule type="cellIs" dxfId="2459" priority="295" operator="equal">
      <formula>0</formula>
    </cfRule>
  </conditionalFormatting>
  <conditionalFormatting sqref="EN44:EP55">
    <cfRule type="cellIs" dxfId="2458" priority="342" operator="equal">
      <formula>0</formula>
    </cfRule>
  </conditionalFormatting>
  <conditionalFormatting sqref="EN56:EP56">
    <cfRule type="cellIs" dxfId="2457" priority="341" operator="equal">
      <formula>0</formula>
    </cfRule>
  </conditionalFormatting>
  <conditionalFormatting sqref="EH51:EJ52 EH55:EJ56">
    <cfRule type="cellIs" dxfId="2456" priority="340" operator="equal">
      <formula>0</formula>
    </cfRule>
  </conditionalFormatting>
  <conditionalFormatting sqref="EK51:EM56">
    <cfRule type="cellIs" dxfId="2455" priority="339" operator="equal">
      <formula>0</formula>
    </cfRule>
  </conditionalFormatting>
  <conditionalFormatting sqref="EL44:EM50">
    <cfRule type="cellIs" dxfId="2454" priority="338" operator="equal">
      <formula>0</formula>
    </cfRule>
  </conditionalFormatting>
  <conditionalFormatting sqref="DV51:DX52 DV55:DX55 DV53:DW54">
    <cfRule type="cellIs" dxfId="2453" priority="337" operator="equal">
      <formula>0</formula>
    </cfRule>
  </conditionalFormatting>
  <conditionalFormatting sqref="DV56:DX56">
    <cfRule type="cellIs" dxfId="2452" priority="336" operator="equal">
      <formula>0</formula>
    </cfRule>
  </conditionalFormatting>
  <conditionalFormatting sqref="DP51:DR56">
    <cfRule type="cellIs" dxfId="2451" priority="335" operator="equal">
      <formula>0</formula>
    </cfRule>
  </conditionalFormatting>
  <conditionalFormatting sqref="DS51:DU56">
    <cfRule type="cellIs" dxfId="2450" priority="334" operator="equal">
      <formula>0</formula>
    </cfRule>
  </conditionalFormatting>
  <conditionalFormatting sqref="EF51:EH52 EF55:EH55">
    <cfRule type="cellIs" dxfId="2449" priority="333" operator="equal">
      <formula>0</formula>
    </cfRule>
  </conditionalFormatting>
  <conditionalFormatting sqref="EF56:EH56">
    <cfRule type="cellIs" dxfId="2448" priority="332" operator="equal">
      <formula>0</formula>
    </cfRule>
  </conditionalFormatting>
  <conditionalFormatting sqref="DZ51:EB52 DZ55:EB56">
    <cfRule type="cellIs" dxfId="2447" priority="331" operator="equal">
      <formula>0</formula>
    </cfRule>
  </conditionalFormatting>
  <conditionalFormatting sqref="EC51:EE52 EC55:EE56">
    <cfRule type="cellIs" dxfId="2446" priority="330" operator="equal">
      <formula>0</formula>
    </cfRule>
  </conditionalFormatting>
  <conditionalFormatting sqref="EI44:EK44">
    <cfRule type="cellIs" dxfId="2445" priority="329" operator="equal">
      <formula>0</formula>
    </cfRule>
  </conditionalFormatting>
  <conditionalFormatting sqref="EH44">
    <cfRule type="cellIs" dxfId="2444" priority="328" operator="equal">
      <formula>0</formula>
    </cfRule>
  </conditionalFormatting>
  <conditionalFormatting sqref="EE44:EG44">
    <cfRule type="cellIs" dxfId="2443" priority="327" operator="equal">
      <formula>0</formula>
    </cfRule>
  </conditionalFormatting>
  <conditionalFormatting sqref="ED44">
    <cfRule type="cellIs" dxfId="2442" priority="326" operator="equal">
      <formula>0</formula>
    </cfRule>
  </conditionalFormatting>
  <conditionalFormatting sqref="DW44:DX44">
    <cfRule type="cellIs" dxfId="2441" priority="325" operator="equal">
      <formula>0</formula>
    </cfRule>
  </conditionalFormatting>
  <conditionalFormatting sqref="DJ44:DL44">
    <cfRule type="cellIs" dxfId="2440" priority="313" operator="equal">
      <formula>0</formula>
    </cfRule>
  </conditionalFormatting>
  <conditionalFormatting sqref="DY44:DZ44">
    <cfRule type="cellIs" dxfId="2439" priority="323" operator="equal">
      <formula>0</formula>
    </cfRule>
  </conditionalFormatting>
  <conditionalFormatting sqref="CY44:DA44">
    <cfRule type="cellIs" dxfId="2438" priority="322" operator="equal">
      <formula>0</formula>
    </cfRule>
  </conditionalFormatting>
  <conditionalFormatting sqref="CX44">
    <cfRule type="cellIs" dxfId="2437" priority="321" operator="equal">
      <formula>0</formula>
    </cfRule>
  </conditionalFormatting>
  <conditionalFormatting sqref="CU44:CW44">
    <cfRule type="cellIs" dxfId="2436" priority="320" operator="equal">
      <formula>0</formula>
    </cfRule>
  </conditionalFormatting>
  <conditionalFormatting sqref="CT44">
    <cfRule type="cellIs" dxfId="2435" priority="319" operator="equal">
      <formula>0</formula>
    </cfRule>
  </conditionalFormatting>
  <conditionalFormatting sqref="CQ44:CS44">
    <cfRule type="cellIs" dxfId="2434" priority="317" operator="equal">
      <formula>0</formula>
    </cfRule>
  </conditionalFormatting>
  <conditionalFormatting sqref="CO44:CP44">
    <cfRule type="cellIs" dxfId="2433" priority="316" operator="equal">
      <formula>0</formula>
    </cfRule>
  </conditionalFormatting>
  <conditionalFormatting sqref="DN44:DP44">
    <cfRule type="cellIs" dxfId="2432" priority="315" operator="equal">
      <formula>0</formula>
    </cfRule>
  </conditionalFormatting>
  <conditionalFormatting sqref="DM44">
    <cfRule type="cellIs" dxfId="2431" priority="314" operator="equal">
      <formula>0</formula>
    </cfRule>
  </conditionalFormatting>
  <conditionalFormatting sqref="DS51:DU52">
    <cfRule type="cellIs" dxfId="2430" priority="301" operator="equal">
      <formula>0</formula>
    </cfRule>
  </conditionalFormatting>
  <conditionalFormatting sqref="DB44:DC44">
    <cfRule type="cellIs" dxfId="2429" priority="311" operator="equal">
      <formula>0</formula>
    </cfRule>
  </conditionalFormatting>
  <conditionalFormatting sqref="DF44:DH44">
    <cfRule type="cellIs" dxfId="2428" priority="310" operator="equal">
      <formula>0</formula>
    </cfRule>
  </conditionalFormatting>
  <conditionalFormatting sqref="DD44:DE44">
    <cfRule type="cellIs" dxfId="2427" priority="309" operator="equal">
      <formula>0</formula>
    </cfRule>
  </conditionalFormatting>
  <conditionalFormatting sqref="EC44:EE44">
    <cfRule type="cellIs" dxfId="2426" priority="308" operator="equal">
      <formula>0</formula>
    </cfRule>
  </conditionalFormatting>
  <conditionalFormatting sqref="EB44">
    <cfRule type="cellIs" dxfId="2425" priority="307" operator="equal">
      <formula>0</formula>
    </cfRule>
  </conditionalFormatting>
  <conditionalFormatting sqref="DY44:EA44">
    <cfRule type="cellIs" dxfId="2424" priority="306" operator="equal">
      <formula>0</formula>
    </cfRule>
  </conditionalFormatting>
  <conditionalFormatting sqref="DX44">
    <cfRule type="cellIs" dxfId="2423" priority="305" operator="equal">
      <formula>0</formula>
    </cfRule>
  </conditionalFormatting>
  <conditionalFormatting sqref="DQ44:DR44">
    <cfRule type="cellIs" dxfId="2422" priority="304" operator="equal">
      <formula>0</formula>
    </cfRule>
  </conditionalFormatting>
  <conditionalFormatting sqref="DU44:DW44">
    <cfRule type="cellIs" dxfId="2421" priority="303" operator="equal">
      <formula>0</formula>
    </cfRule>
  </conditionalFormatting>
  <conditionalFormatting sqref="DS44:DT44">
    <cfRule type="cellIs" dxfId="2420" priority="302" operator="equal">
      <formula>0</formula>
    </cfRule>
  </conditionalFormatting>
  <conditionalFormatting sqref="DV51:DV52">
    <cfRule type="cellIs" dxfId="2419" priority="300" operator="equal">
      <formula>0</formula>
    </cfRule>
  </conditionalFormatting>
  <conditionalFormatting sqref="DG51:DI52">
    <cfRule type="cellIs" dxfId="2418" priority="299" operator="equal">
      <formula>0</formula>
    </cfRule>
  </conditionalFormatting>
  <conditionalFormatting sqref="DA51:DC52 CZ51">
    <cfRule type="cellIs" dxfId="2417" priority="298" operator="equal">
      <formula>0</formula>
    </cfRule>
  </conditionalFormatting>
  <conditionalFormatting sqref="DD51:DF52">
    <cfRule type="cellIs" dxfId="2416" priority="297" operator="equal">
      <formula>0</formula>
    </cfRule>
  </conditionalFormatting>
  <conditionalFormatting sqref="DQ51:DS52">
    <cfRule type="cellIs" dxfId="2415" priority="296" operator="equal">
      <formula>0</formula>
    </cfRule>
  </conditionalFormatting>
  <conditionalFormatting sqref="CB52:CC52">
    <cfRule type="cellIs" dxfId="2414" priority="293" operator="equal">
      <formula>0</formula>
    </cfRule>
  </conditionalFormatting>
  <conditionalFormatting sqref="CB51:CC51">
    <cfRule type="cellIs" dxfId="2413" priority="292" operator="equal">
      <formula>0</formula>
    </cfRule>
  </conditionalFormatting>
  <conditionalFormatting sqref="CP51">
    <cfRule type="cellIs" dxfId="2412" priority="291" operator="equal">
      <formula>0</formula>
    </cfRule>
  </conditionalFormatting>
  <conditionalFormatting sqref="CP51">
    <cfRule type="cellIs" dxfId="2411" priority="290" operator="equal">
      <formula>0</formula>
    </cfRule>
  </conditionalFormatting>
  <conditionalFormatting sqref="CB51:CC52">
    <cfRule type="cellIs" dxfId="2410" priority="289" operator="equal">
      <formula>0</formula>
    </cfRule>
  </conditionalFormatting>
  <conditionalFormatting sqref="CD51">
    <cfRule type="cellIs" dxfId="2409" priority="288" operator="equal">
      <formula>0</formula>
    </cfRule>
  </conditionalFormatting>
  <conditionalFormatting sqref="CD51">
    <cfRule type="cellIs" dxfId="2408" priority="287" operator="equal">
      <formula>0</formula>
    </cfRule>
  </conditionalFormatting>
  <conditionalFormatting sqref="CW41">
    <cfRule type="cellIs" dxfId="2407" priority="59" operator="equal">
      <formula>0</formula>
    </cfRule>
  </conditionalFormatting>
  <conditionalFormatting sqref="CX41">
    <cfRule type="cellIs" dxfId="2406" priority="58" operator="equal">
      <formula>0</formula>
    </cfRule>
  </conditionalFormatting>
  <conditionalFormatting sqref="DX53">
    <cfRule type="cellIs" dxfId="2405" priority="286" operator="equal">
      <formula>0</formula>
    </cfRule>
  </conditionalFormatting>
  <conditionalFormatting sqref="DX53">
    <cfRule type="cellIs" dxfId="2404" priority="285" operator="equal">
      <formula>0</formula>
    </cfRule>
  </conditionalFormatting>
  <conditionalFormatting sqref="EH39">
    <cfRule type="cellIs" dxfId="2403" priority="16" operator="equal">
      <formula>0</formula>
    </cfRule>
  </conditionalFormatting>
  <conditionalFormatting sqref="DO56:DQ56">
    <cfRule type="cellIs" dxfId="2402" priority="284" operator="equal">
      <formula>0</formula>
    </cfRule>
  </conditionalFormatting>
  <conditionalFormatting sqref="DC56:DE56">
    <cfRule type="cellIs" dxfId="2401" priority="283" operator="equal">
      <formula>0</formula>
    </cfRule>
  </conditionalFormatting>
  <conditionalFormatting sqref="CX56:CY56">
    <cfRule type="cellIs" dxfId="2400" priority="282" operator="equal">
      <formula>0</formula>
    </cfRule>
  </conditionalFormatting>
  <conditionalFormatting sqref="CZ56:DB56">
    <cfRule type="cellIs" dxfId="2399" priority="281" operator="equal">
      <formula>0</formula>
    </cfRule>
  </conditionalFormatting>
  <conditionalFormatting sqref="DM56:DO56">
    <cfRule type="cellIs" dxfId="2398" priority="280" operator="equal">
      <formula>0</formula>
    </cfRule>
  </conditionalFormatting>
  <conditionalFormatting sqref="CF44:CH44 CF45:CG46">
    <cfRule type="cellIs" dxfId="2397" priority="227" operator="equal">
      <formula>0</formula>
    </cfRule>
  </conditionalFormatting>
  <conditionalFormatting sqref="DJ56:DL56">
    <cfRule type="cellIs" dxfId="2396" priority="278" operator="equal">
      <formula>0</formula>
    </cfRule>
  </conditionalFormatting>
  <conditionalFormatting sqref="CG56:CI56">
    <cfRule type="cellIs" dxfId="2395" priority="277" operator="equal">
      <formula>0</formula>
    </cfRule>
  </conditionalFormatting>
  <conditionalFormatting sqref="CB56:CC56">
    <cfRule type="cellIs" dxfId="2394" priority="276" operator="equal">
      <formula>0</formula>
    </cfRule>
  </conditionalFormatting>
  <conditionalFormatting sqref="CD56:CF56">
    <cfRule type="cellIs" dxfId="2393" priority="275" operator="equal">
      <formula>0</formula>
    </cfRule>
  </conditionalFormatting>
  <conditionalFormatting sqref="CQ56:CR56">
    <cfRule type="cellIs" dxfId="2392" priority="274" operator="equal">
      <formula>0</formula>
    </cfRule>
  </conditionalFormatting>
  <conditionalFormatting sqref="CK56:CM56">
    <cfRule type="cellIs" dxfId="2391" priority="273" operator="equal">
      <formula>0</formula>
    </cfRule>
  </conditionalFormatting>
  <conditionalFormatting sqref="CN56:CP56">
    <cfRule type="cellIs" dxfId="2390" priority="272" operator="equal">
      <formula>0</formula>
    </cfRule>
  </conditionalFormatting>
  <conditionalFormatting sqref="CX56:CZ56">
    <cfRule type="cellIs" dxfId="2389" priority="271" operator="equal">
      <formula>0</formula>
    </cfRule>
  </conditionalFormatting>
  <conditionalFormatting sqref="CS56:CT56">
    <cfRule type="cellIs" dxfId="2388" priority="270" operator="equal">
      <formula>0</formula>
    </cfRule>
  </conditionalFormatting>
  <conditionalFormatting sqref="CU56:CW56">
    <cfRule type="cellIs" dxfId="2387" priority="269" operator="equal">
      <formula>0</formula>
    </cfRule>
  </conditionalFormatting>
  <conditionalFormatting sqref="DH56:DI56">
    <cfRule type="cellIs" dxfId="2386" priority="268" operator="equal">
      <formula>0</formula>
    </cfRule>
  </conditionalFormatting>
  <conditionalFormatting sqref="DB56:DD56">
    <cfRule type="cellIs" dxfId="2385" priority="267" operator="equal">
      <formula>0</formula>
    </cfRule>
  </conditionalFormatting>
  <conditionalFormatting sqref="DE56:DG56">
    <cfRule type="cellIs" dxfId="2384" priority="266" operator="equal">
      <formula>0</formula>
    </cfRule>
  </conditionalFormatting>
  <conditionalFormatting sqref="CO51">
    <cfRule type="cellIs" dxfId="2383" priority="265" operator="equal">
      <formula>0</formula>
    </cfRule>
  </conditionalFormatting>
  <conditionalFormatting sqref="CO51">
    <cfRule type="cellIs" dxfId="2382" priority="264" operator="equal">
      <formula>0</formula>
    </cfRule>
  </conditionalFormatting>
  <conditionalFormatting sqref="CB37">
    <cfRule type="cellIs" dxfId="2381" priority="211" operator="equal">
      <formula>0</formula>
    </cfRule>
  </conditionalFormatting>
  <conditionalFormatting sqref="CO52">
    <cfRule type="cellIs" dxfId="2380" priority="262" operator="equal">
      <formula>0</formula>
    </cfRule>
  </conditionalFormatting>
  <conditionalFormatting sqref="DH40">
    <cfRule type="cellIs" dxfId="2379" priority="34" operator="equal">
      <formula>0</formula>
    </cfRule>
  </conditionalFormatting>
  <conditionalFormatting sqref="CY34:CY35">
    <cfRule type="cellIs" dxfId="2378" priority="81" operator="equal">
      <formula>0</formula>
    </cfRule>
  </conditionalFormatting>
  <conditionalFormatting sqref="CY36:DA36">
    <cfRule type="cellIs" dxfId="2377" priority="80" operator="equal">
      <formula>0</formula>
    </cfRule>
  </conditionalFormatting>
  <conditionalFormatting sqref="CX36">
    <cfRule type="cellIs" dxfId="2376" priority="79" operator="equal">
      <formula>0</formula>
    </cfRule>
  </conditionalFormatting>
  <conditionalFormatting sqref="DP40:DQ41">
    <cfRule type="cellIs" dxfId="2375" priority="33" operator="equal">
      <formula>0</formula>
    </cfRule>
  </conditionalFormatting>
  <conditionalFormatting sqref="DC40:DE41">
    <cfRule type="cellIs" dxfId="2374" priority="36" operator="equal">
      <formula>0</formula>
    </cfRule>
  </conditionalFormatting>
  <conditionalFormatting sqref="CX34:CX35">
    <cfRule type="cellIs" dxfId="2373" priority="83" operator="equal">
      <formula>0</formula>
    </cfRule>
  </conditionalFormatting>
  <conditionalFormatting sqref="CX34:CX35">
    <cfRule type="cellIs" dxfId="2372" priority="82" operator="equal">
      <formula>0</formula>
    </cfRule>
  </conditionalFormatting>
  <conditionalFormatting sqref="CW37">
    <cfRule type="cellIs" dxfId="2371" priority="76" operator="equal">
      <formula>0</formula>
    </cfRule>
  </conditionalFormatting>
  <conditionalFormatting sqref="CW37">
    <cfRule type="cellIs" dxfId="2370" priority="75" operator="equal">
      <formula>0</formula>
    </cfRule>
  </conditionalFormatting>
  <conditionalFormatting sqref="DF40:DG41">
    <cfRule type="cellIs" dxfId="2369" priority="38" operator="equal">
      <formula>0</formula>
    </cfRule>
  </conditionalFormatting>
  <conditionalFormatting sqref="CF47:CG47">
    <cfRule type="cellIs" dxfId="2368" priority="261" operator="equal">
      <formula>0</formula>
    </cfRule>
  </conditionalFormatting>
  <conditionalFormatting sqref="CB47">
    <cfRule type="cellIs" dxfId="2367" priority="260" operator="equal">
      <formula>0</formula>
    </cfRule>
  </conditionalFormatting>
  <conditionalFormatting sqref="CC47:CE47">
    <cfRule type="cellIs" dxfId="2366" priority="259" operator="equal">
      <formula>0</formula>
    </cfRule>
  </conditionalFormatting>
  <conditionalFormatting sqref="CJ48:CL48 CB48">
    <cfRule type="cellIs" dxfId="2365" priority="258" operator="equal">
      <formula>0</formula>
    </cfRule>
  </conditionalFormatting>
  <conditionalFormatting sqref="CF48:CH48 CF49:CG50">
    <cfRule type="cellIs" dxfId="2364" priority="257" operator="equal">
      <formula>0</formula>
    </cfRule>
  </conditionalFormatting>
  <conditionalFormatting sqref="CB48:CB50">
    <cfRule type="cellIs" dxfId="2363" priority="256" operator="equal">
      <formula>0</formula>
    </cfRule>
  </conditionalFormatting>
  <conditionalFormatting sqref="CC48:CE50">
    <cfRule type="cellIs" dxfId="2362" priority="255" operator="equal">
      <formula>0</formula>
    </cfRule>
  </conditionalFormatting>
  <conditionalFormatting sqref="CJ48:CL48">
    <cfRule type="cellIs" dxfId="2361" priority="254" operator="equal">
      <formula>0</formula>
    </cfRule>
  </conditionalFormatting>
  <conditionalFormatting sqref="CC48:CE48">
    <cfRule type="cellIs" dxfId="2360" priority="253" operator="equal">
      <formula>0</formula>
    </cfRule>
  </conditionalFormatting>
  <conditionalFormatting sqref="CF48">
    <cfRule type="cellIs" dxfId="2359" priority="252" operator="equal">
      <formula>0</formula>
    </cfRule>
  </conditionalFormatting>
  <conditionalFormatting sqref="CB48:CC48">
    <cfRule type="cellIs" dxfId="2358" priority="251" operator="equal">
      <formula>0</formula>
    </cfRule>
  </conditionalFormatting>
  <conditionalFormatting sqref="CH49">
    <cfRule type="cellIs" dxfId="2357" priority="250" operator="equal">
      <formula>0</formula>
    </cfRule>
  </conditionalFormatting>
  <conditionalFormatting sqref="CH49">
    <cfRule type="cellIs" dxfId="2356" priority="249" operator="equal">
      <formula>0</formula>
    </cfRule>
  </conditionalFormatting>
  <conditionalFormatting sqref="CJ38:CL38 CB38">
    <cfRule type="cellIs" dxfId="2355" priority="248" operator="equal">
      <formula>0</formula>
    </cfRule>
  </conditionalFormatting>
  <conditionalFormatting sqref="CF38:CH38 CF39:CG40">
    <cfRule type="cellIs" dxfId="2354" priority="247" operator="equal">
      <formula>0</formula>
    </cfRule>
  </conditionalFormatting>
  <conditionalFormatting sqref="CB37:CB40">
    <cfRule type="cellIs" dxfId="2353" priority="246" operator="equal">
      <formula>0</formula>
    </cfRule>
  </conditionalFormatting>
  <conditionalFormatting sqref="CC38:CE40">
    <cfRule type="cellIs" dxfId="2352" priority="245" operator="equal">
      <formula>0</formula>
    </cfRule>
  </conditionalFormatting>
  <conditionalFormatting sqref="CJ38:CL38">
    <cfRule type="cellIs" dxfId="2351" priority="244" operator="equal">
      <formula>0</formula>
    </cfRule>
  </conditionalFormatting>
  <conditionalFormatting sqref="CC38:CE38">
    <cfRule type="cellIs" dxfId="2350" priority="243" operator="equal">
      <formula>0</formula>
    </cfRule>
  </conditionalFormatting>
  <conditionalFormatting sqref="CF38">
    <cfRule type="cellIs" dxfId="2349" priority="242" operator="equal">
      <formula>0</formula>
    </cfRule>
  </conditionalFormatting>
  <conditionalFormatting sqref="CB38:CC38">
    <cfRule type="cellIs" dxfId="2348" priority="241" operator="equal">
      <formula>0</formula>
    </cfRule>
  </conditionalFormatting>
  <conditionalFormatting sqref="CH39">
    <cfRule type="cellIs" dxfId="2347" priority="240" operator="equal">
      <formula>0</formula>
    </cfRule>
  </conditionalFormatting>
  <conditionalFormatting sqref="CH39">
    <cfRule type="cellIs" dxfId="2346" priority="239" operator="equal">
      <formula>0</formula>
    </cfRule>
  </conditionalFormatting>
  <conditionalFormatting sqref="CJ41:CL41 CB41">
    <cfRule type="cellIs" dxfId="2345" priority="238" operator="equal">
      <formula>0</formula>
    </cfRule>
  </conditionalFormatting>
  <conditionalFormatting sqref="CF41:CH41 CF42:CG43">
    <cfRule type="cellIs" dxfId="2344" priority="237" operator="equal">
      <formula>0</formula>
    </cfRule>
  </conditionalFormatting>
  <conditionalFormatting sqref="CB40:CB43">
    <cfRule type="cellIs" dxfId="2343" priority="236" operator="equal">
      <formula>0</formula>
    </cfRule>
  </conditionalFormatting>
  <conditionalFormatting sqref="CC41:CE43">
    <cfRule type="cellIs" dxfId="2342" priority="235" operator="equal">
      <formula>0</formula>
    </cfRule>
  </conditionalFormatting>
  <conditionalFormatting sqref="CJ41:CL41">
    <cfRule type="cellIs" dxfId="2341" priority="234" operator="equal">
      <formula>0</formula>
    </cfRule>
  </conditionalFormatting>
  <conditionalFormatting sqref="CC41:CE41">
    <cfRule type="cellIs" dxfId="2340" priority="233" operator="equal">
      <formula>0</formula>
    </cfRule>
  </conditionalFormatting>
  <conditionalFormatting sqref="CF41">
    <cfRule type="cellIs" dxfId="2339" priority="232" operator="equal">
      <formula>0</formula>
    </cfRule>
  </conditionalFormatting>
  <conditionalFormatting sqref="CB41:CC41">
    <cfRule type="cellIs" dxfId="2338" priority="231" operator="equal">
      <formula>0</formula>
    </cfRule>
  </conditionalFormatting>
  <conditionalFormatting sqref="CH42">
    <cfRule type="cellIs" dxfId="2337" priority="230" operator="equal">
      <formula>0</formula>
    </cfRule>
  </conditionalFormatting>
  <conditionalFormatting sqref="CH42">
    <cfRule type="cellIs" dxfId="2336" priority="229" operator="equal">
      <formula>0</formula>
    </cfRule>
  </conditionalFormatting>
  <conditionalFormatting sqref="CJ44:CL44 CB44">
    <cfRule type="cellIs" dxfId="2335" priority="228" operator="equal">
      <formula>0</formula>
    </cfRule>
  </conditionalFormatting>
  <conditionalFormatting sqref="CB44:CB46">
    <cfRule type="cellIs" dxfId="2334" priority="226" operator="equal">
      <formula>0</formula>
    </cfRule>
  </conditionalFormatting>
  <conditionalFormatting sqref="CC44:CE46">
    <cfRule type="cellIs" dxfId="2333" priority="225" operator="equal">
      <formula>0</formula>
    </cfRule>
  </conditionalFormatting>
  <conditionalFormatting sqref="CJ44:CL44">
    <cfRule type="cellIs" dxfId="2332" priority="224" operator="equal">
      <formula>0</formula>
    </cfRule>
  </conditionalFormatting>
  <conditionalFormatting sqref="CC44:CE44">
    <cfRule type="cellIs" dxfId="2331" priority="223" operator="equal">
      <formula>0</formula>
    </cfRule>
  </conditionalFormatting>
  <conditionalFormatting sqref="CF44">
    <cfRule type="cellIs" dxfId="2330" priority="222" operator="equal">
      <formula>0</formula>
    </cfRule>
  </conditionalFormatting>
  <conditionalFormatting sqref="CB44:CC44">
    <cfRule type="cellIs" dxfId="2329" priority="221" operator="equal">
      <formula>0</formula>
    </cfRule>
  </conditionalFormatting>
  <conditionalFormatting sqref="CH45">
    <cfRule type="cellIs" dxfId="2328" priority="220" operator="equal">
      <formula>0</formula>
    </cfRule>
  </conditionalFormatting>
  <conditionalFormatting sqref="CH45">
    <cfRule type="cellIs" dxfId="2327" priority="219" operator="equal">
      <formula>0</formula>
    </cfRule>
  </conditionalFormatting>
  <conditionalFormatting sqref="CB32">
    <cfRule type="cellIs" dxfId="2326" priority="218" operator="equal">
      <formula>0</formula>
    </cfRule>
  </conditionalFormatting>
  <conditionalFormatting sqref="CB32:CB34">
    <cfRule type="cellIs" dxfId="2325" priority="217" operator="equal">
      <formula>0</formula>
    </cfRule>
  </conditionalFormatting>
  <conditionalFormatting sqref="CB32">
    <cfRule type="cellIs" dxfId="2324" priority="216" operator="equal">
      <formula>0</formula>
    </cfRule>
  </conditionalFormatting>
  <conditionalFormatting sqref="CB35">
    <cfRule type="cellIs" dxfId="2323" priority="215" operator="equal">
      <formula>0</formula>
    </cfRule>
  </conditionalFormatting>
  <conditionalFormatting sqref="CB35:CB36">
    <cfRule type="cellIs" dxfId="2322" priority="214" operator="equal">
      <formula>0</formula>
    </cfRule>
  </conditionalFormatting>
  <conditionalFormatting sqref="CB35">
    <cfRule type="cellIs" dxfId="2321" priority="213" operator="equal">
      <formula>0</formula>
    </cfRule>
  </conditionalFormatting>
  <conditionalFormatting sqref="CB37">
    <cfRule type="cellIs" dxfId="2320" priority="212" operator="equal">
      <formula>0</formula>
    </cfRule>
  </conditionalFormatting>
  <conditionalFormatting sqref="CB40">
    <cfRule type="cellIs" dxfId="2319" priority="210" operator="equal">
      <formula>0</formula>
    </cfRule>
  </conditionalFormatting>
  <conditionalFormatting sqref="CB40">
    <cfRule type="cellIs" dxfId="2318" priority="209" operator="equal">
      <formula>0</formula>
    </cfRule>
  </conditionalFormatting>
  <conditionalFormatting sqref="CK32:CM32 CC32">
    <cfRule type="cellIs" dxfId="2317" priority="208" operator="equal">
      <formula>0</formula>
    </cfRule>
  </conditionalFormatting>
  <conditionalFormatting sqref="CG32:CI32">
    <cfRule type="cellIs" dxfId="2316" priority="207" operator="equal">
      <formula>0</formula>
    </cfRule>
  </conditionalFormatting>
  <conditionalFormatting sqref="CC32">
    <cfRule type="cellIs" dxfId="2315" priority="206" operator="equal">
      <formula>0</formula>
    </cfRule>
  </conditionalFormatting>
  <conditionalFormatting sqref="CD32:CF32">
    <cfRule type="cellIs" dxfId="2314" priority="205" operator="equal">
      <formula>0</formula>
    </cfRule>
  </conditionalFormatting>
  <conditionalFormatting sqref="CK32:CM32">
    <cfRule type="cellIs" dxfId="2313" priority="204" operator="equal">
      <formula>0</formula>
    </cfRule>
  </conditionalFormatting>
  <conditionalFormatting sqref="CD32:CF32">
    <cfRule type="cellIs" dxfId="2312" priority="203" operator="equal">
      <formula>0</formula>
    </cfRule>
  </conditionalFormatting>
  <conditionalFormatting sqref="CG32">
    <cfRule type="cellIs" dxfId="2311" priority="202" operator="equal">
      <formula>0</formula>
    </cfRule>
  </conditionalFormatting>
  <conditionalFormatting sqref="CC32:CD32">
    <cfRule type="cellIs" dxfId="2310" priority="201" operator="equal">
      <formula>0</formula>
    </cfRule>
  </conditionalFormatting>
  <conditionalFormatting sqref="CK33:CM33 CC33">
    <cfRule type="cellIs" dxfId="2309" priority="200" operator="equal">
      <formula>0</formula>
    </cfRule>
  </conditionalFormatting>
  <conditionalFormatting sqref="CG33:CI33">
    <cfRule type="cellIs" dxfId="2308" priority="199" operator="equal">
      <formula>0</formula>
    </cfRule>
  </conditionalFormatting>
  <conditionalFormatting sqref="CC33">
    <cfRule type="cellIs" dxfId="2307" priority="198" operator="equal">
      <formula>0</formula>
    </cfRule>
  </conditionalFormatting>
  <conditionalFormatting sqref="CD33:CF33">
    <cfRule type="cellIs" dxfId="2306" priority="197" operator="equal">
      <formula>0</formula>
    </cfRule>
  </conditionalFormatting>
  <conditionalFormatting sqref="CK33:CM33">
    <cfRule type="cellIs" dxfId="2305" priority="196" operator="equal">
      <formula>0</formula>
    </cfRule>
  </conditionalFormatting>
  <conditionalFormatting sqref="CD33:CF33">
    <cfRule type="cellIs" dxfId="2304" priority="195" operator="equal">
      <formula>0</formula>
    </cfRule>
  </conditionalFormatting>
  <conditionalFormatting sqref="CG33">
    <cfRule type="cellIs" dxfId="2303" priority="194" operator="equal">
      <formula>0</formula>
    </cfRule>
  </conditionalFormatting>
  <conditionalFormatting sqref="CC33:CD33">
    <cfRule type="cellIs" dxfId="2302" priority="193" operator="equal">
      <formula>0</formula>
    </cfRule>
  </conditionalFormatting>
  <conditionalFormatting sqref="CV32:CX32 CN32">
    <cfRule type="cellIs" dxfId="2301" priority="192" operator="equal">
      <formula>0</formula>
    </cfRule>
  </conditionalFormatting>
  <conditionalFormatting sqref="CR32:CT32">
    <cfRule type="cellIs" dxfId="2300" priority="191" operator="equal">
      <formula>0</formula>
    </cfRule>
  </conditionalFormatting>
  <conditionalFormatting sqref="CN32">
    <cfRule type="cellIs" dxfId="2299" priority="190" operator="equal">
      <formula>0</formula>
    </cfRule>
  </conditionalFormatting>
  <conditionalFormatting sqref="CO32:CQ32">
    <cfRule type="cellIs" dxfId="2298" priority="189" operator="equal">
      <formula>0</formula>
    </cfRule>
  </conditionalFormatting>
  <conditionalFormatting sqref="CV32:CX32">
    <cfRule type="cellIs" dxfId="2297" priority="188" operator="equal">
      <formula>0</formula>
    </cfRule>
  </conditionalFormatting>
  <conditionalFormatting sqref="CO32:CQ32">
    <cfRule type="cellIs" dxfId="2296" priority="187" operator="equal">
      <formula>0</formula>
    </cfRule>
  </conditionalFormatting>
  <conditionalFormatting sqref="CR32">
    <cfRule type="cellIs" dxfId="2295" priority="186" operator="equal">
      <formula>0</formula>
    </cfRule>
  </conditionalFormatting>
  <conditionalFormatting sqref="CN32:CO32">
    <cfRule type="cellIs" dxfId="2294" priority="185" operator="equal">
      <formula>0</formula>
    </cfRule>
  </conditionalFormatting>
  <conditionalFormatting sqref="CV33:CX33 CN33">
    <cfRule type="cellIs" dxfId="2293" priority="184" operator="equal">
      <formula>0</formula>
    </cfRule>
  </conditionalFormatting>
  <conditionalFormatting sqref="CR33:CT33">
    <cfRule type="cellIs" dxfId="2292" priority="183" operator="equal">
      <formula>0</formula>
    </cfRule>
  </conditionalFormatting>
  <conditionalFormatting sqref="CN33">
    <cfRule type="cellIs" dxfId="2291" priority="182" operator="equal">
      <formula>0</formula>
    </cfRule>
  </conditionalFormatting>
  <conditionalFormatting sqref="CO33:CQ33">
    <cfRule type="cellIs" dxfId="2290" priority="181" operator="equal">
      <formula>0</formula>
    </cfRule>
  </conditionalFormatting>
  <conditionalFormatting sqref="CV33:CX33">
    <cfRule type="cellIs" dxfId="2289" priority="180" operator="equal">
      <formula>0</formula>
    </cfRule>
  </conditionalFormatting>
  <conditionalFormatting sqref="CO33:CQ33">
    <cfRule type="cellIs" dxfId="2288" priority="179" operator="equal">
      <formula>0</formula>
    </cfRule>
  </conditionalFormatting>
  <conditionalFormatting sqref="CR33">
    <cfRule type="cellIs" dxfId="2287" priority="178" operator="equal">
      <formula>0</formula>
    </cfRule>
  </conditionalFormatting>
  <conditionalFormatting sqref="CN33:CO33">
    <cfRule type="cellIs" dxfId="2286" priority="177" operator="equal">
      <formula>0</formula>
    </cfRule>
  </conditionalFormatting>
  <conditionalFormatting sqref="DG32:DI32 CY32">
    <cfRule type="cellIs" dxfId="2285" priority="176" operator="equal">
      <formula>0</formula>
    </cfRule>
  </conditionalFormatting>
  <conditionalFormatting sqref="DC32:DE32">
    <cfRule type="cellIs" dxfId="2284" priority="175" operator="equal">
      <formula>0</formula>
    </cfRule>
  </conditionalFormatting>
  <conditionalFormatting sqref="CY32">
    <cfRule type="cellIs" dxfId="2283" priority="174" operator="equal">
      <formula>0</formula>
    </cfRule>
  </conditionalFormatting>
  <conditionalFormatting sqref="CZ32:DB32">
    <cfRule type="cellIs" dxfId="2282" priority="173" operator="equal">
      <formula>0</formula>
    </cfRule>
  </conditionalFormatting>
  <conditionalFormatting sqref="DG32:DI32">
    <cfRule type="cellIs" dxfId="2281" priority="172" operator="equal">
      <formula>0</formula>
    </cfRule>
  </conditionalFormatting>
  <conditionalFormatting sqref="CZ32:DB32">
    <cfRule type="cellIs" dxfId="2280" priority="171" operator="equal">
      <formula>0</formula>
    </cfRule>
  </conditionalFormatting>
  <conditionalFormatting sqref="DC32">
    <cfRule type="cellIs" dxfId="2279" priority="170" operator="equal">
      <formula>0</formula>
    </cfRule>
  </conditionalFormatting>
  <conditionalFormatting sqref="CY32:CZ32">
    <cfRule type="cellIs" dxfId="2278" priority="169" operator="equal">
      <formula>0</formula>
    </cfRule>
  </conditionalFormatting>
  <conditionalFormatting sqref="DG33:DI33 CY33">
    <cfRule type="cellIs" dxfId="2277" priority="168" operator="equal">
      <formula>0</formula>
    </cfRule>
  </conditionalFormatting>
  <conditionalFormatting sqref="DC33:DE33">
    <cfRule type="cellIs" dxfId="2276" priority="167" operator="equal">
      <formula>0</formula>
    </cfRule>
  </conditionalFormatting>
  <conditionalFormatting sqref="CY33">
    <cfRule type="cellIs" dxfId="2275" priority="166" operator="equal">
      <formula>0</formula>
    </cfRule>
  </conditionalFormatting>
  <conditionalFormatting sqref="CZ33:DB33">
    <cfRule type="cellIs" dxfId="2274" priority="165" operator="equal">
      <formula>0</formula>
    </cfRule>
  </conditionalFormatting>
  <conditionalFormatting sqref="DG33:DI33">
    <cfRule type="cellIs" dxfId="2273" priority="164" operator="equal">
      <formula>0</formula>
    </cfRule>
  </conditionalFormatting>
  <conditionalFormatting sqref="CZ33:DB33">
    <cfRule type="cellIs" dxfId="2272" priority="163" operator="equal">
      <formula>0</formula>
    </cfRule>
  </conditionalFormatting>
  <conditionalFormatting sqref="DC33">
    <cfRule type="cellIs" dxfId="2271" priority="162" operator="equal">
      <formula>0</formula>
    </cfRule>
  </conditionalFormatting>
  <conditionalFormatting sqref="CY33:CZ33">
    <cfRule type="cellIs" dxfId="2270" priority="161" operator="equal">
      <formula>0</formula>
    </cfRule>
  </conditionalFormatting>
  <conditionalFormatting sqref="DR32:DT32 DJ32">
    <cfRule type="cellIs" dxfId="2269" priority="160" operator="equal">
      <formula>0</formula>
    </cfRule>
  </conditionalFormatting>
  <conditionalFormatting sqref="DN32:DP32">
    <cfRule type="cellIs" dxfId="2268" priority="159" operator="equal">
      <formula>0</formula>
    </cfRule>
  </conditionalFormatting>
  <conditionalFormatting sqref="DJ32">
    <cfRule type="cellIs" dxfId="2267" priority="158" operator="equal">
      <formula>0</formula>
    </cfRule>
  </conditionalFormatting>
  <conditionalFormatting sqref="DK32:DM32">
    <cfRule type="cellIs" dxfId="2266" priority="157" operator="equal">
      <formula>0</formula>
    </cfRule>
  </conditionalFormatting>
  <conditionalFormatting sqref="DR32:DT32">
    <cfRule type="cellIs" dxfId="2265" priority="156" operator="equal">
      <formula>0</formula>
    </cfRule>
  </conditionalFormatting>
  <conditionalFormatting sqref="DK32:DM32">
    <cfRule type="cellIs" dxfId="2264" priority="155" operator="equal">
      <formula>0</formula>
    </cfRule>
  </conditionalFormatting>
  <conditionalFormatting sqref="DN32">
    <cfRule type="cellIs" dxfId="2263" priority="154" operator="equal">
      <formula>0</formula>
    </cfRule>
  </conditionalFormatting>
  <conditionalFormatting sqref="DJ32:DK32">
    <cfRule type="cellIs" dxfId="2262" priority="153" operator="equal">
      <formula>0</formula>
    </cfRule>
  </conditionalFormatting>
  <conditionalFormatting sqref="DR33:DT33 DJ33">
    <cfRule type="cellIs" dxfId="2261" priority="152" operator="equal">
      <formula>0</formula>
    </cfRule>
  </conditionalFormatting>
  <conditionalFormatting sqref="DN33:DP33">
    <cfRule type="cellIs" dxfId="2260" priority="151" operator="equal">
      <formula>0</formula>
    </cfRule>
  </conditionalFormatting>
  <conditionalFormatting sqref="DJ33">
    <cfRule type="cellIs" dxfId="2259" priority="150" operator="equal">
      <formula>0</formula>
    </cfRule>
  </conditionalFormatting>
  <conditionalFormatting sqref="DK33:DM33">
    <cfRule type="cellIs" dxfId="2258" priority="149" operator="equal">
      <formula>0</formula>
    </cfRule>
  </conditionalFormatting>
  <conditionalFormatting sqref="DR33:DT33">
    <cfRule type="cellIs" dxfId="2257" priority="148" operator="equal">
      <formula>0</formula>
    </cfRule>
  </conditionalFormatting>
  <conditionalFormatting sqref="DK33:DM33">
    <cfRule type="cellIs" dxfId="2256" priority="147" operator="equal">
      <formula>0</formula>
    </cfRule>
  </conditionalFormatting>
  <conditionalFormatting sqref="DN33">
    <cfRule type="cellIs" dxfId="2255" priority="146" operator="equal">
      <formula>0</formula>
    </cfRule>
  </conditionalFormatting>
  <conditionalFormatting sqref="DJ33:DK33">
    <cfRule type="cellIs" dxfId="2254" priority="145" operator="equal">
      <formula>0</formula>
    </cfRule>
  </conditionalFormatting>
  <conditionalFormatting sqref="EC32:EE32 DU32">
    <cfRule type="cellIs" dxfId="2253" priority="144" operator="equal">
      <formula>0</formula>
    </cfRule>
  </conditionalFormatting>
  <conditionalFormatting sqref="DY32:EA32">
    <cfRule type="cellIs" dxfId="2252" priority="143" operator="equal">
      <formula>0</formula>
    </cfRule>
  </conditionalFormatting>
  <conditionalFormatting sqref="DU32">
    <cfRule type="cellIs" dxfId="2251" priority="142" operator="equal">
      <formula>0</formula>
    </cfRule>
  </conditionalFormatting>
  <conditionalFormatting sqref="DV32:DX32">
    <cfRule type="cellIs" dxfId="2250" priority="141" operator="equal">
      <formula>0</formula>
    </cfRule>
  </conditionalFormatting>
  <conditionalFormatting sqref="EC32:EE32">
    <cfRule type="cellIs" dxfId="2249" priority="140" operator="equal">
      <formula>0</formula>
    </cfRule>
  </conditionalFormatting>
  <conditionalFormatting sqref="DV32:DX32">
    <cfRule type="cellIs" dxfId="2248" priority="139" operator="equal">
      <formula>0</formula>
    </cfRule>
  </conditionalFormatting>
  <conditionalFormatting sqref="DY32">
    <cfRule type="cellIs" dxfId="2247" priority="138" operator="equal">
      <formula>0</formula>
    </cfRule>
  </conditionalFormatting>
  <conditionalFormatting sqref="DU32:DV32">
    <cfRule type="cellIs" dxfId="2246" priority="137" operator="equal">
      <formula>0</formula>
    </cfRule>
  </conditionalFormatting>
  <conditionalFormatting sqref="EC33:EE33 DU33">
    <cfRule type="cellIs" dxfId="2245" priority="136" operator="equal">
      <formula>0</formula>
    </cfRule>
  </conditionalFormatting>
  <conditionalFormatting sqref="DY33:EA33">
    <cfRule type="cellIs" dxfId="2244" priority="135" operator="equal">
      <formula>0</formula>
    </cfRule>
  </conditionalFormatting>
  <conditionalFormatting sqref="DU33">
    <cfRule type="cellIs" dxfId="2243" priority="134" operator="equal">
      <formula>0</formula>
    </cfRule>
  </conditionalFormatting>
  <conditionalFormatting sqref="DV33:DX33">
    <cfRule type="cellIs" dxfId="2242" priority="133" operator="equal">
      <formula>0</formula>
    </cfRule>
  </conditionalFormatting>
  <conditionalFormatting sqref="EC33:EE33">
    <cfRule type="cellIs" dxfId="2241" priority="132" operator="equal">
      <formula>0</formula>
    </cfRule>
  </conditionalFormatting>
  <conditionalFormatting sqref="DV33:DX33">
    <cfRule type="cellIs" dxfId="2240" priority="131" operator="equal">
      <formula>0</formula>
    </cfRule>
  </conditionalFormatting>
  <conditionalFormatting sqref="DY33">
    <cfRule type="cellIs" dxfId="2239" priority="130" operator="equal">
      <formula>0</formula>
    </cfRule>
  </conditionalFormatting>
  <conditionalFormatting sqref="DU33:DV33">
    <cfRule type="cellIs" dxfId="2238" priority="129" operator="equal">
      <formula>0</formula>
    </cfRule>
  </conditionalFormatting>
  <conditionalFormatting sqref="EN32:EP32 EF32">
    <cfRule type="cellIs" dxfId="2237" priority="128" operator="equal">
      <formula>0</formula>
    </cfRule>
  </conditionalFormatting>
  <conditionalFormatting sqref="EJ32:EL32">
    <cfRule type="cellIs" dxfId="2236" priority="127" operator="equal">
      <formula>0</formula>
    </cfRule>
  </conditionalFormatting>
  <conditionalFormatting sqref="EF32">
    <cfRule type="cellIs" dxfId="2235" priority="126" operator="equal">
      <formula>0</formula>
    </cfRule>
  </conditionalFormatting>
  <conditionalFormatting sqref="EG32:EI32">
    <cfRule type="cellIs" dxfId="2234" priority="125" operator="equal">
      <formula>0</formula>
    </cfRule>
  </conditionalFormatting>
  <conditionalFormatting sqref="EN32:EP32">
    <cfRule type="cellIs" dxfId="2233" priority="124" operator="equal">
      <formula>0</formula>
    </cfRule>
  </conditionalFormatting>
  <conditionalFormatting sqref="EG32:EI32">
    <cfRule type="cellIs" dxfId="2232" priority="123" operator="equal">
      <formula>0</formula>
    </cfRule>
  </conditionalFormatting>
  <conditionalFormatting sqref="EJ32">
    <cfRule type="cellIs" dxfId="2231" priority="122" operator="equal">
      <formula>0</formula>
    </cfRule>
  </conditionalFormatting>
  <conditionalFormatting sqref="EF32:EG32">
    <cfRule type="cellIs" dxfId="2230" priority="121" operator="equal">
      <formula>0</formula>
    </cfRule>
  </conditionalFormatting>
  <conditionalFormatting sqref="EN33:EP33 EF33">
    <cfRule type="cellIs" dxfId="2229" priority="120" operator="equal">
      <formula>0</formula>
    </cfRule>
  </conditionalFormatting>
  <conditionalFormatting sqref="EJ33:EL33">
    <cfRule type="cellIs" dxfId="2228" priority="119" operator="equal">
      <formula>0</formula>
    </cfRule>
  </conditionalFormatting>
  <conditionalFormatting sqref="EF33">
    <cfRule type="cellIs" dxfId="2227" priority="118" operator="equal">
      <formula>0</formula>
    </cfRule>
  </conditionalFormatting>
  <conditionalFormatting sqref="EG33 EI33">
    <cfRule type="cellIs" dxfId="2226" priority="117" operator="equal">
      <formula>0</formula>
    </cfRule>
  </conditionalFormatting>
  <conditionalFormatting sqref="EN33:EP33">
    <cfRule type="cellIs" dxfId="2225" priority="116" operator="equal">
      <formula>0</formula>
    </cfRule>
  </conditionalFormatting>
  <conditionalFormatting sqref="EG33 EI33">
    <cfRule type="cellIs" dxfId="2224" priority="115" operator="equal">
      <formula>0</formula>
    </cfRule>
  </conditionalFormatting>
  <conditionalFormatting sqref="EJ33">
    <cfRule type="cellIs" dxfId="2223" priority="114" operator="equal">
      <formula>0</formula>
    </cfRule>
  </conditionalFormatting>
  <conditionalFormatting sqref="EF33:EG33">
    <cfRule type="cellIs" dxfId="2222" priority="113" operator="equal">
      <formula>0</formula>
    </cfRule>
  </conditionalFormatting>
  <conditionalFormatting sqref="CU38:CV39 CM38:CM39">
    <cfRule type="cellIs" dxfId="2221" priority="112" operator="equal">
      <formula>0</formula>
    </cfRule>
  </conditionalFormatting>
  <conditionalFormatting sqref="CQ38:CS39">
    <cfRule type="cellIs" dxfId="2220" priority="111" operator="equal">
      <formula>0</formula>
    </cfRule>
  </conditionalFormatting>
  <conditionalFormatting sqref="CM38:CM39">
    <cfRule type="cellIs" dxfId="2219" priority="110" operator="equal">
      <formula>0</formula>
    </cfRule>
  </conditionalFormatting>
  <conditionalFormatting sqref="CN38:CP39">
    <cfRule type="cellIs" dxfId="2218" priority="109" operator="equal">
      <formula>0</formula>
    </cfRule>
  </conditionalFormatting>
  <conditionalFormatting sqref="CU38:CV39">
    <cfRule type="cellIs" dxfId="2217" priority="108" operator="equal">
      <formula>0</formula>
    </cfRule>
  </conditionalFormatting>
  <conditionalFormatting sqref="CN38:CP39">
    <cfRule type="cellIs" dxfId="2216" priority="107" operator="equal">
      <formula>0</formula>
    </cfRule>
  </conditionalFormatting>
  <conditionalFormatting sqref="CQ38:CQ39">
    <cfRule type="cellIs" dxfId="2215" priority="106" operator="equal">
      <formula>0</formula>
    </cfRule>
  </conditionalFormatting>
  <conditionalFormatting sqref="CM38:CN39">
    <cfRule type="cellIs" dxfId="2214" priority="105" operator="equal">
      <formula>0</formula>
    </cfRule>
  </conditionalFormatting>
  <conditionalFormatting sqref="CU40:CV40 CM40">
    <cfRule type="cellIs" dxfId="2213" priority="104" operator="equal">
      <formula>0</formula>
    </cfRule>
  </conditionalFormatting>
  <conditionalFormatting sqref="CQ40:CS40">
    <cfRule type="cellIs" dxfId="2212" priority="103" operator="equal">
      <formula>0</formula>
    </cfRule>
  </conditionalFormatting>
  <conditionalFormatting sqref="CM40">
    <cfRule type="cellIs" dxfId="2211" priority="102" operator="equal">
      <formula>0</formula>
    </cfRule>
  </conditionalFormatting>
  <conditionalFormatting sqref="CN40:CP40">
    <cfRule type="cellIs" dxfId="2210" priority="101" operator="equal">
      <formula>0</formula>
    </cfRule>
  </conditionalFormatting>
  <conditionalFormatting sqref="CU40:CV40">
    <cfRule type="cellIs" dxfId="2209" priority="100" operator="equal">
      <formula>0</formula>
    </cfRule>
  </conditionalFormatting>
  <conditionalFormatting sqref="CN40:CP40">
    <cfRule type="cellIs" dxfId="2208" priority="99" operator="equal">
      <formula>0</formula>
    </cfRule>
  </conditionalFormatting>
  <conditionalFormatting sqref="CQ40">
    <cfRule type="cellIs" dxfId="2207" priority="98" operator="equal">
      <formula>0</formula>
    </cfRule>
  </conditionalFormatting>
  <conditionalFormatting sqref="CM40:CN40">
    <cfRule type="cellIs" dxfId="2206" priority="97" operator="equal">
      <formula>0</formula>
    </cfRule>
  </conditionalFormatting>
  <conditionalFormatting sqref="CU41:CV41 CM41">
    <cfRule type="cellIs" dxfId="2205" priority="96" operator="equal">
      <formula>0</formula>
    </cfRule>
  </conditionalFormatting>
  <conditionalFormatting sqref="CQ41:CS41">
    <cfRule type="cellIs" dxfId="2204" priority="95" operator="equal">
      <formula>0</formula>
    </cfRule>
  </conditionalFormatting>
  <conditionalFormatting sqref="CM41">
    <cfRule type="cellIs" dxfId="2203" priority="94" operator="equal">
      <formula>0</formula>
    </cfRule>
  </conditionalFormatting>
  <conditionalFormatting sqref="CN41:CP41">
    <cfRule type="cellIs" dxfId="2202" priority="93" operator="equal">
      <formula>0</formula>
    </cfRule>
  </conditionalFormatting>
  <conditionalFormatting sqref="CU41:CV41">
    <cfRule type="cellIs" dxfId="2201" priority="92" operator="equal">
      <formula>0</formula>
    </cfRule>
  </conditionalFormatting>
  <conditionalFormatting sqref="CN41:CP41">
    <cfRule type="cellIs" dxfId="2200" priority="91" operator="equal">
      <formula>0</formula>
    </cfRule>
  </conditionalFormatting>
  <conditionalFormatting sqref="CQ41">
    <cfRule type="cellIs" dxfId="2199" priority="90" operator="equal">
      <formula>0</formula>
    </cfRule>
  </conditionalFormatting>
  <conditionalFormatting sqref="CM41:CN41">
    <cfRule type="cellIs" dxfId="2198" priority="89" operator="equal">
      <formula>0</formula>
    </cfRule>
  </conditionalFormatting>
  <conditionalFormatting sqref="CX38:CZ39">
    <cfRule type="cellIs" dxfId="2197" priority="69" operator="equal">
      <formula>0</formula>
    </cfRule>
  </conditionalFormatting>
  <conditionalFormatting sqref="CW34:CW35">
    <cfRule type="cellIs" dxfId="2196" priority="88" operator="equal">
      <formula>0</formula>
    </cfRule>
  </conditionalFormatting>
  <conditionalFormatting sqref="CW34:CW35">
    <cfRule type="cellIs" dxfId="2195" priority="87" operator="equal">
      <formula>0</formula>
    </cfRule>
  </conditionalFormatting>
  <conditionalFormatting sqref="CX38:CX39">
    <cfRule type="cellIs" dxfId="2194" priority="66" operator="equal">
      <formula>0</formula>
    </cfRule>
  </conditionalFormatting>
  <conditionalFormatting sqref="CX40:CZ40">
    <cfRule type="cellIs" dxfId="2193" priority="65" operator="equal">
      <formula>0</formula>
    </cfRule>
  </conditionalFormatting>
  <conditionalFormatting sqref="CW36">
    <cfRule type="cellIs" dxfId="2192" priority="86" operator="equal">
      <formula>0</formula>
    </cfRule>
  </conditionalFormatting>
  <conditionalFormatting sqref="CW36">
    <cfRule type="cellIs" dxfId="2191" priority="85" operator="equal">
      <formula>0</formula>
    </cfRule>
  </conditionalFormatting>
  <conditionalFormatting sqref="CX40">
    <cfRule type="cellIs" dxfId="2190" priority="62" operator="equal">
      <formula>0</formula>
    </cfRule>
  </conditionalFormatting>
  <conditionalFormatting sqref="CX41:CZ41">
    <cfRule type="cellIs" dxfId="2189" priority="61" operator="equal">
      <formula>0</formula>
    </cfRule>
  </conditionalFormatting>
  <conditionalFormatting sqref="CY34:DA35">
    <cfRule type="cellIs" dxfId="2188" priority="84" operator="equal">
      <formula>0</formula>
    </cfRule>
  </conditionalFormatting>
  <conditionalFormatting sqref="DY42">
    <cfRule type="cellIs" dxfId="2187" priority="43" operator="equal">
      <formula>0</formula>
    </cfRule>
  </conditionalFormatting>
  <conditionalFormatting sqref="DY42">
    <cfRule type="cellIs" dxfId="2186" priority="42" operator="equal">
      <formula>0</formula>
    </cfRule>
  </conditionalFormatting>
  <conditionalFormatting sqref="DF42:DG42">
    <cfRule type="cellIs" dxfId="2185" priority="41" operator="equal">
      <formula>0</formula>
    </cfRule>
  </conditionalFormatting>
  <conditionalFormatting sqref="DA42:DB42">
    <cfRule type="cellIs" dxfId="2184" priority="40" operator="equal">
      <formula>0</formula>
    </cfRule>
  </conditionalFormatting>
  <conditionalFormatting sqref="DC42:DE42">
    <cfRule type="cellIs" dxfId="2183" priority="39" operator="equal">
      <formula>0</formula>
    </cfRule>
  </conditionalFormatting>
  <conditionalFormatting sqref="CX36">
    <cfRule type="cellIs" dxfId="2182" priority="78" operator="equal">
      <formula>0</formula>
    </cfRule>
  </conditionalFormatting>
  <conditionalFormatting sqref="CY36">
    <cfRule type="cellIs" dxfId="2181" priority="77" operator="equal">
      <formula>0</formula>
    </cfRule>
  </conditionalFormatting>
  <conditionalFormatting sqref="CW41">
    <cfRule type="cellIs" dxfId="2180" priority="60" operator="equal">
      <formula>0</formula>
    </cfRule>
  </conditionalFormatting>
  <conditionalFormatting sqref="EH39">
    <cfRule type="cellIs" dxfId="2179" priority="17" operator="equal">
      <formula>0</formula>
    </cfRule>
  </conditionalFormatting>
  <conditionalFormatting sqref="EH34">
    <cfRule type="cellIs" dxfId="2178" priority="24" operator="equal">
      <formula>0</formula>
    </cfRule>
  </conditionalFormatting>
  <conditionalFormatting sqref="EH35:EH36">
    <cfRule type="cellIs" dxfId="2177" priority="23" operator="equal">
      <formula>0</formula>
    </cfRule>
  </conditionalFormatting>
  <conditionalFormatting sqref="EH33">
    <cfRule type="cellIs" dxfId="2176" priority="26" operator="equal">
      <formula>0</formula>
    </cfRule>
  </conditionalFormatting>
  <conditionalFormatting sqref="EH37">
    <cfRule type="cellIs" dxfId="2175" priority="20" operator="equal">
      <formula>0</formula>
    </cfRule>
  </conditionalFormatting>
  <conditionalFormatting sqref="EH38">
    <cfRule type="cellIs" dxfId="2174" priority="19" operator="equal">
      <formula>0</formula>
    </cfRule>
  </conditionalFormatting>
  <conditionalFormatting sqref="CY37:DA37 DA38">
    <cfRule type="cellIs" dxfId="2173" priority="74" operator="equal">
      <formula>0</formula>
    </cfRule>
  </conditionalFormatting>
  <conditionalFormatting sqref="CX37">
    <cfRule type="cellIs" dxfId="2172" priority="73" operator="equal">
      <formula>0</formula>
    </cfRule>
  </conditionalFormatting>
  <conditionalFormatting sqref="CX37">
    <cfRule type="cellIs" dxfId="2171" priority="72" operator="equal">
      <formula>0</formula>
    </cfRule>
  </conditionalFormatting>
  <conditionalFormatting sqref="CY37">
    <cfRule type="cellIs" dxfId="2170" priority="71" operator="equal">
      <formula>0</formula>
    </cfRule>
  </conditionalFormatting>
  <conditionalFormatting sqref="DA39">
    <cfRule type="cellIs" dxfId="2169" priority="70" operator="equal">
      <formula>0</formula>
    </cfRule>
  </conditionalFormatting>
  <conditionalFormatting sqref="CW40">
    <cfRule type="cellIs" dxfId="2168" priority="64" operator="equal">
      <formula>0</formula>
    </cfRule>
  </conditionalFormatting>
  <conditionalFormatting sqref="CW40">
    <cfRule type="cellIs" dxfId="2167" priority="63" operator="equal">
      <formula>0</formula>
    </cfRule>
  </conditionalFormatting>
  <conditionalFormatting sqref="EH38">
    <cfRule type="cellIs" dxfId="2166" priority="18" operator="equal">
      <formula>0</formula>
    </cfRule>
  </conditionalFormatting>
  <conditionalFormatting sqref="CW38:CW39">
    <cfRule type="cellIs" dxfId="2165" priority="68" operator="equal">
      <formula>0</formula>
    </cfRule>
  </conditionalFormatting>
  <conditionalFormatting sqref="CW38:CW39">
    <cfRule type="cellIs" dxfId="2164" priority="67" operator="equal">
      <formula>0</formula>
    </cfRule>
  </conditionalFormatting>
  <conditionalFormatting sqref="EH35:EH36">
    <cfRule type="cellIs" dxfId="2163" priority="22" operator="equal">
      <formula>0</formula>
    </cfRule>
  </conditionalFormatting>
  <conditionalFormatting sqref="EH37">
    <cfRule type="cellIs" dxfId="2162" priority="21" operator="equal">
      <formula>0</formula>
    </cfRule>
  </conditionalFormatting>
  <conditionalFormatting sqref="CR42:CS43">
    <cfRule type="cellIs" dxfId="2161" priority="57" operator="equal">
      <formula>0</formula>
    </cfRule>
  </conditionalFormatting>
  <conditionalFormatting sqref="CM43">
    <cfRule type="cellIs" dxfId="2160" priority="56" operator="equal">
      <formula>0</formula>
    </cfRule>
  </conditionalFormatting>
  <conditionalFormatting sqref="CO42:CQ43">
    <cfRule type="cellIs" dxfId="2159" priority="55" operator="equal">
      <formula>0</formula>
    </cfRule>
  </conditionalFormatting>
  <conditionalFormatting sqref="CT42">
    <cfRule type="cellIs" dxfId="2158" priority="54" operator="equal">
      <formula>0</formula>
    </cfRule>
  </conditionalFormatting>
  <conditionalFormatting sqref="CT42">
    <cfRule type="cellIs" dxfId="2157" priority="53" operator="equal">
      <formula>0</formula>
    </cfRule>
  </conditionalFormatting>
  <conditionalFormatting sqref="DI43:DJ43">
    <cfRule type="cellIs" dxfId="2156" priority="52" operator="equal">
      <formula>0</formula>
    </cfRule>
  </conditionalFormatting>
  <conditionalFormatting sqref="DD43:DE43">
    <cfRule type="cellIs" dxfId="2155" priority="51" operator="equal">
      <formula>0</formula>
    </cfRule>
  </conditionalFormatting>
  <conditionalFormatting sqref="DF43:DH43">
    <cfRule type="cellIs" dxfId="2154" priority="50" operator="equal">
      <formula>0</formula>
    </cfRule>
  </conditionalFormatting>
  <conditionalFormatting sqref="DY40">
    <cfRule type="cellIs" dxfId="2153" priority="29" operator="equal">
      <formula>0</formula>
    </cfRule>
  </conditionalFormatting>
  <conditionalFormatting sqref="DY40">
    <cfRule type="cellIs" dxfId="2152" priority="28" operator="equal">
      <formula>0</formula>
    </cfRule>
  </conditionalFormatting>
  <conditionalFormatting sqref="DO43">
    <cfRule type="cellIs" dxfId="2151" priority="49" operator="equal">
      <formula>0</formula>
    </cfRule>
  </conditionalFormatting>
  <conditionalFormatting sqref="DP43">
    <cfRule type="cellIs" dxfId="2150" priority="48" operator="equal">
      <formula>0</formula>
    </cfRule>
  </conditionalFormatting>
  <conditionalFormatting sqref="DQ43">
    <cfRule type="cellIs" dxfId="2149" priority="47" operator="equal">
      <formula>0</formula>
    </cfRule>
  </conditionalFormatting>
  <conditionalFormatting sqref="DW42:DX43">
    <cfRule type="cellIs" dxfId="2148" priority="46" operator="equal">
      <formula>0</formula>
    </cfRule>
  </conditionalFormatting>
  <conditionalFormatting sqref="DR42:DS43">
    <cfRule type="cellIs" dxfId="2147" priority="45" operator="equal">
      <formula>0</formula>
    </cfRule>
  </conditionalFormatting>
  <conditionalFormatting sqref="DT42:DV43">
    <cfRule type="cellIs" dxfId="2146" priority="44" operator="equal">
      <formula>0</formula>
    </cfRule>
  </conditionalFormatting>
  <conditionalFormatting sqref="DA40:DB41">
    <cfRule type="cellIs" dxfId="2145" priority="37" operator="equal">
      <formula>0</formula>
    </cfRule>
  </conditionalFormatting>
  <conditionalFormatting sqref="DH40">
    <cfRule type="cellIs" dxfId="2144" priority="35" operator="equal">
      <formula>0</formula>
    </cfRule>
  </conditionalFormatting>
  <conditionalFormatting sqref="DW40:DX41">
    <cfRule type="cellIs" dxfId="2143" priority="32" operator="equal">
      <formula>0</formula>
    </cfRule>
  </conditionalFormatting>
  <conditionalFormatting sqref="DR40:DS41">
    <cfRule type="cellIs" dxfId="2142" priority="31" operator="equal">
      <formula>0</formula>
    </cfRule>
  </conditionalFormatting>
  <conditionalFormatting sqref="DT40:DV41">
    <cfRule type="cellIs" dxfId="2141" priority="30" operator="equal">
      <formula>0</formula>
    </cfRule>
  </conditionalFormatting>
  <conditionalFormatting sqref="EH33">
    <cfRule type="cellIs" dxfId="2140" priority="27" operator="equal">
      <formula>0</formula>
    </cfRule>
  </conditionalFormatting>
  <conditionalFormatting sqref="EH34">
    <cfRule type="cellIs" dxfId="2139" priority="25" operator="equal">
      <formula>0</formula>
    </cfRule>
  </conditionalFormatting>
  <conditionalFormatting sqref="CN42">
    <cfRule type="cellIs" dxfId="2138" priority="15" operator="equal">
      <formula>0</formula>
    </cfRule>
  </conditionalFormatting>
  <conditionalFormatting sqref="EI39">
    <cfRule type="cellIs" dxfId="2137" priority="14" operator="equal">
      <formula>0</formula>
    </cfRule>
  </conditionalFormatting>
  <conditionalFormatting sqref="EP39">
    <cfRule type="cellIs" dxfId="2136" priority="13" operator="equal">
      <formula>0</formula>
    </cfRule>
  </conditionalFormatting>
  <conditionalFormatting sqref="EJ39:EL39">
    <cfRule type="cellIs" dxfId="2135" priority="12" operator="equal">
      <formula>0</formula>
    </cfRule>
  </conditionalFormatting>
  <conditionalFormatting sqref="EM39:EO39">
    <cfRule type="cellIs" dxfId="2134" priority="11" operator="equal">
      <formula>0</formula>
    </cfRule>
  </conditionalFormatting>
  <conditionalFormatting sqref="EI39:EJ39">
    <cfRule type="cellIs" dxfId="2133" priority="10" operator="equal">
      <formula>0</formula>
    </cfRule>
  </conditionalFormatting>
  <conditionalFormatting sqref="EI40">
    <cfRule type="cellIs" dxfId="2132" priority="9" operator="equal">
      <formula>0</formula>
    </cfRule>
  </conditionalFormatting>
  <conditionalFormatting sqref="EP40:EP43">
    <cfRule type="cellIs" dxfId="2131" priority="8" operator="equal">
      <formula>0</formula>
    </cfRule>
  </conditionalFormatting>
  <conditionalFormatting sqref="EJ40:EL40 EJ43:EL43">
    <cfRule type="cellIs" dxfId="2130" priority="7" operator="equal">
      <formula>0</formula>
    </cfRule>
  </conditionalFormatting>
  <conditionalFormatting sqref="EM40:EO43">
    <cfRule type="cellIs" dxfId="2129" priority="6" operator="equal">
      <formula>0</formula>
    </cfRule>
  </conditionalFormatting>
  <conditionalFormatting sqref="EI40:EJ40 EI43:EJ43">
    <cfRule type="cellIs" dxfId="2128" priority="5" operator="equal">
      <formula>0</formula>
    </cfRule>
  </conditionalFormatting>
  <conditionalFormatting sqref="CB20:CB21">
    <cfRule type="cellIs" dxfId="2127" priority="4" operator="equal">
      <formula>0</formula>
    </cfRule>
  </conditionalFormatting>
  <conditionalFormatting sqref="DA53:DA55">
    <cfRule type="cellIs" dxfId="2126" priority="3" operator="equal">
      <formula>0</formula>
    </cfRule>
  </conditionalFormatting>
  <conditionalFormatting sqref="CW53:CW55">
    <cfRule type="cellIs" dxfId="2125" priority="2" operator="equal">
      <formula>0</formula>
    </cfRule>
  </conditionalFormatting>
  <conditionalFormatting sqref="CX53:CZ55">
    <cfRule type="cellIs" dxfId="2124"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EG91" sqref="EG91:EO92"/>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276</v>
      </c>
      <c r="E11" s="483"/>
      <c r="F11" s="483"/>
      <c r="G11" s="483"/>
      <c r="H11" s="483"/>
      <c r="I11" s="483"/>
      <c r="J11" s="483"/>
      <c r="K11" s="483"/>
      <c r="L11" s="483"/>
      <c r="M11" s="483"/>
      <c r="N11" s="481" t="str">
        <f>VLOOKUP(D11,調査票①!A1:HN31,2,FALSE)</f>
        <v>兵庫県</v>
      </c>
      <c r="O11" s="481"/>
      <c r="P11" s="481"/>
      <c r="Q11" s="481"/>
      <c r="R11" s="481"/>
      <c r="S11" s="481"/>
      <c r="T11" s="481"/>
      <c r="U11" s="481"/>
      <c r="V11" s="481"/>
      <c r="W11" s="481"/>
      <c r="X11" s="481"/>
      <c r="Y11" s="481"/>
      <c r="Z11" s="481"/>
      <c r="AA11" s="481" t="str">
        <f>VLOOKUP(D11,調査票①!A1:HN31,3,FALSE)</f>
        <v>神戸市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設置済み</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v>
      </c>
      <c r="O27" s="491"/>
      <c r="P27" s="491"/>
      <c r="Q27" s="491"/>
      <c r="R27" s="853" t="str">
        <f>VLOOKUP($D$11,調査票①!$A$1:$HN$31,15,FALSE)</f>
        <v>市民サービスを低下させることのないよう、人材派遣の活用等による効率化を図っていく。</v>
      </c>
      <c r="S27" s="853"/>
      <c r="T27" s="853"/>
      <c r="U27" s="853"/>
      <c r="V27" s="853"/>
      <c r="W27" s="853"/>
      <c r="X27" s="853"/>
      <c r="Y27" s="853"/>
      <c r="Z27" s="853"/>
      <c r="AA27" s="853"/>
      <c r="AB27" s="853"/>
      <c r="AC27" s="853"/>
      <c r="AD27" s="853"/>
      <c r="AE27" s="853"/>
      <c r="AF27" s="853"/>
      <c r="AG27" s="853"/>
      <c r="AH27" s="853"/>
      <c r="AI27" s="853"/>
      <c r="AJ27" s="853"/>
      <c r="AK27" s="853"/>
      <c r="AL27" s="853"/>
      <c r="AM27" s="853"/>
      <c r="AN27" s="853"/>
      <c r="AO27" s="853"/>
      <c r="AP27" s="853"/>
      <c r="AQ27" s="853"/>
      <c r="AR27" s="853"/>
      <c r="AS27" s="853"/>
      <c r="AT27" s="853"/>
      <c r="AU27" s="853"/>
      <c r="AV27" s="853"/>
      <c r="AW27" s="853"/>
      <c r="AX27" s="853"/>
      <c r="AY27" s="853"/>
      <c r="AZ27" s="853"/>
      <c r="BA27" s="853"/>
      <c r="BB27" s="853"/>
      <c r="BC27" s="853"/>
      <c r="BD27" s="853"/>
      <c r="BE27" s="853"/>
      <c r="BF27" s="853"/>
      <c r="BG27" s="853"/>
      <c r="BH27" s="853"/>
      <c r="BI27" s="853"/>
      <c r="BJ27" s="853"/>
      <c r="BK27" s="853"/>
      <c r="BL27" s="853"/>
      <c r="BM27" s="853"/>
      <c r="BN27" s="853"/>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853"/>
      <c r="S28" s="853"/>
      <c r="T28" s="853"/>
      <c r="U28" s="853"/>
      <c r="V28" s="853"/>
      <c r="W28" s="853"/>
      <c r="X28" s="853"/>
      <c r="Y28" s="853"/>
      <c r="Z28" s="853"/>
      <c r="AA28" s="853"/>
      <c r="AB28" s="853"/>
      <c r="AC28" s="853"/>
      <c r="AD28" s="853"/>
      <c r="AE28" s="853"/>
      <c r="AF28" s="853"/>
      <c r="AG28" s="853"/>
      <c r="AH28" s="853"/>
      <c r="AI28" s="853"/>
      <c r="AJ28" s="853"/>
      <c r="AK28" s="853"/>
      <c r="AL28" s="853"/>
      <c r="AM28" s="853"/>
      <c r="AN28" s="853"/>
      <c r="AO28" s="853"/>
      <c r="AP28" s="853"/>
      <c r="AQ28" s="853"/>
      <c r="AR28" s="853"/>
      <c r="AS28" s="853"/>
      <c r="AT28" s="853"/>
      <c r="AU28" s="853"/>
      <c r="AV28" s="853"/>
      <c r="AW28" s="853"/>
      <c r="AX28" s="853"/>
      <c r="AY28" s="853"/>
      <c r="AZ28" s="853"/>
      <c r="BA28" s="853"/>
      <c r="BB28" s="853"/>
      <c r="BC28" s="853"/>
      <c r="BD28" s="853"/>
      <c r="BE28" s="853"/>
      <c r="BF28" s="853"/>
      <c r="BG28" s="853"/>
      <c r="BH28" s="853"/>
      <c r="BI28" s="853"/>
      <c r="BJ28" s="853"/>
      <c r="BK28" s="853"/>
      <c r="BL28" s="853"/>
      <c r="BM28" s="853"/>
      <c r="BN28" s="853"/>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853" t="str">
        <f>VLOOKUP($D$11,調査票①!$A$1:$HN$31,18,FALSE)</f>
        <v>　</v>
      </c>
      <c r="S29" s="853"/>
      <c r="T29" s="853"/>
      <c r="U29" s="853"/>
      <c r="V29" s="853"/>
      <c r="W29" s="853"/>
      <c r="X29" s="853"/>
      <c r="Y29" s="853"/>
      <c r="Z29" s="853"/>
      <c r="AA29" s="853"/>
      <c r="AB29" s="853"/>
      <c r="AC29" s="853"/>
      <c r="AD29" s="853"/>
      <c r="AE29" s="853"/>
      <c r="AF29" s="853"/>
      <c r="AG29" s="853"/>
      <c r="AH29" s="853"/>
      <c r="AI29" s="853"/>
      <c r="AJ29" s="853"/>
      <c r="AK29" s="853"/>
      <c r="AL29" s="853"/>
      <c r="AM29" s="853"/>
      <c r="AN29" s="853"/>
      <c r="AO29" s="853"/>
      <c r="AP29" s="853"/>
      <c r="AQ29" s="853"/>
      <c r="AR29" s="853"/>
      <c r="AS29" s="853"/>
      <c r="AT29" s="853"/>
      <c r="AU29" s="853"/>
      <c r="AV29" s="853"/>
      <c r="AW29" s="853"/>
      <c r="AX29" s="853"/>
      <c r="AY29" s="853"/>
      <c r="AZ29" s="853"/>
      <c r="BA29" s="853"/>
      <c r="BB29" s="853"/>
      <c r="BC29" s="853"/>
      <c r="BD29" s="853"/>
      <c r="BE29" s="853"/>
      <c r="BF29" s="853"/>
      <c r="BG29" s="853"/>
      <c r="BH29" s="853"/>
      <c r="BI29" s="853"/>
      <c r="BJ29" s="853"/>
      <c r="BK29" s="853"/>
      <c r="BL29" s="853"/>
      <c r="BM29" s="853"/>
      <c r="BN29" s="853"/>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853"/>
      <c r="S30" s="853"/>
      <c r="T30" s="853"/>
      <c r="U30" s="853"/>
      <c r="V30" s="853"/>
      <c r="W30" s="853"/>
      <c r="X30" s="853"/>
      <c r="Y30" s="853"/>
      <c r="Z30" s="853"/>
      <c r="AA30" s="853"/>
      <c r="AB30" s="853"/>
      <c r="AC30" s="853"/>
      <c r="AD30" s="853"/>
      <c r="AE30" s="853"/>
      <c r="AF30" s="853"/>
      <c r="AG30" s="853"/>
      <c r="AH30" s="853"/>
      <c r="AI30" s="853"/>
      <c r="AJ30" s="853"/>
      <c r="AK30" s="853"/>
      <c r="AL30" s="853"/>
      <c r="AM30" s="853"/>
      <c r="AN30" s="853"/>
      <c r="AO30" s="853"/>
      <c r="AP30" s="853"/>
      <c r="AQ30" s="853"/>
      <c r="AR30" s="853"/>
      <c r="AS30" s="853"/>
      <c r="AT30" s="853"/>
      <c r="AU30" s="853"/>
      <c r="AV30" s="853"/>
      <c r="AW30" s="853"/>
      <c r="AX30" s="853"/>
      <c r="AY30" s="853"/>
      <c r="AZ30" s="853"/>
      <c r="BA30" s="853"/>
      <c r="BB30" s="853"/>
      <c r="BC30" s="853"/>
      <c r="BD30" s="853"/>
      <c r="BE30" s="853"/>
      <c r="BF30" s="853"/>
      <c r="BG30" s="853"/>
      <c r="BH30" s="853"/>
      <c r="BI30" s="853"/>
      <c r="BJ30" s="853"/>
      <c r="BK30" s="853"/>
      <c r="BL30" s="853"/>
      <c r="BM30" s="853"/>
      <c r="BN30" s="853"/>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853" t="str">
        <f>VLOOKUP($D$11,調査票①!$A$1:$HN$31,21,FALSE)</f>
        <v>　</v>
      </c>
      <c r="S31" s="853"/>
      <c r="T31" s="853"/>
      <c r="U31" s="853"/>
      <c r="V31" s="853"/>
      <c r="W31" s="853"/>
      <c r="X31" s="853"/>
      <c r="Y31" s="853"/>
      <c r="Z31" s="853"/>
      <c r="AA31" s="853"/>
      <c r="AB31" s="853"/>
      <c r="AC31" s="853"/>
      <c r="AD31" s="853"/>
      <c r="AE31" s="853"/>
      <c r="AF31" s="853"/>
      <c r="AG31" s="853"/>
      <c r="AH31" s="853"/>
      <c r="AI31" s="853"/>
      <c r="AJ31" s="853"/>
      <c r="AK31" s="853"/>
      <c r="AL31" s="853"/>
      <c r="AM31" s="853"/>
      <c r="AN31" s="853"/>
      <c r="AO31" s="853"/>
      <c r="AP31" s="853"/>
      <c r="AQ31" s="853"/>
      <c r="AR31" s="853"/>
      <c r="AS31" s="853"/>
      <c r="AT31" s="853"/>
      <c r="AU31" s="853"/>
      <c r="AV31" s="853"/>
      <c r="AW31" s="853"/>
      <c r="AX31" s="853"/>
      <c r="AY31" s="853"/>
      <c r="AZ31" s="853"/>
      <c r="BA31" s="853"/>
      <c r="BB31" s="853"/>
      <c r="BC31" s="853"/>
      <c r="BD31" s="853"/>
      <c r="BE31" s="853"/>
      <c r="BF31" s="853"/>
      <c r="BG31" s="853"/>
      <c r="BH31" s="853"/>
      <c r="BI31" s="853"/>
      <c r="BJ31" s="853"/>
      <c r="BK31" s="853"/>
      <c r="BL31" s="853"/>
      <c r="BM31" s="853"/>
      <c r="BN31" s="853"/>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853"/>
      <c r="S32" s="853"/>
      <c r="T32" s="853"/>
      <c r="U32" s="853"/>
      <c r="V32" s="853"/>
      <c r="W32" s="853"/>
      <c r="X32" s="853"/>
      <c r="Y32" s="853"/>
      <c r="Z32" s="853"/>
      <c r="AA32" s="853"/>
      <c r="AB32" s="853"/>
      <c r="AC32" s="853"/>
      <c r="AD32" s="853"/>
      <c r="AE32" s="853"/>
      <c r="AF32" s="853"/>
      <c r="AG32" s="853"/>
      <c r="AH32" s="853"/>
      <c r="AI32" s="853"/>
      <c r="AJ32" s="853"/>
      <c r="AK32" s="853"/>
      <c r="AL32" s="853"/>
      <c r="AM32" s="853"/>
      <c r="AN32" s="853"/>
      <c r="AO32" s="853"/>
      <c r="AP32" s="853"/>
      <c r="AQ32" s="853"/>
      <c r="AR32" s="853"/>
      <c r="AS32" s="853"/>
      <c r="AT32" s="853"/>
      <c r="AU32" s="853"/>
      <c r="AV32" s="853"/>
      <c r="AW32" s="853"/>
      <c r="AX32" s="853"/>
      <c r="AY32" s="853"/>
      <c r="AZ32" s="853"/>
      <c r="BA32" s="853"/>
      <c r="BB32" s="853"/>
      <c r="BC32" s="853"/>
      <c r="BD32" s="853"/>
      <c r="BE32" s="853"/>
      <c r="BF32" s="853"/>
      <c r="BG32" s="853"/>
      <c r="BH32" s="853"/>
      <c r="BI32" s="853"/>
      <c r="BJ32" s="853"/>
      <c r="BK32" s="853"/>
      <c r="BL32" s="853"/>
      <c r="BM32" s="853"/>
      <c r="BN32" s="853"/>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853" t="str">
        <f>VLOOKUP($D$11,調査票①!$A$1:$HN$31,24,FALSE)</f>
        <v>　</v>
      </c>
      <c r="S33" s="853"/>
      <c r="T33" s="853"/>
      <c r="U33" s="853"/>
      <c r="V33" s="853"/>
      <c r="W33" s="853"/>
      <c r="X33" s="853"/>
      <c r="Y33" s="853"/>
      <c r="Z33" s="853"/>
      <c r="AA33" s="853"/>
      <c r="AB33" s="853"/>
      <c r="AC33" s="853"/>
      <c r="AD33" s="853"/>
      <c r="AE33" s="853"/>
      <c r="AF33" s="853"/>
      <c r="AG33" s="853"/>
      <c r="AH33" s="853"/>
      <c r="AI33" s="853"/>
      <c r="AJ33" s="853"/>
      <c r="AK33" s="853"/>
      <c r="AL33" s="853"/>
      <c r="AM33" s="853"/>
      <c r="AN33" s="853"/>
      <c r="AO33" s="853"/>
      <c r="AP33" s="853"/>
      <c r="AQ33" s="853"/>
      <c r="AR33" s="853"/>
      <c r="AS33" s="853"/>
      <c r="AT33" s="853"/>
      <c r="AU33" s="853"/>
      <c r="AV33" s="853"/>
      <c r="AW33" s="853"/>
      <c r="AX33" s="853"/>
      <c r="AY33" s="853"/>
      <c r="AZ33" s="853"/>
      <c r="BA33" s="853"/>
      <c r="BB33" s="853"/>
      <c r="BC33" s="853"/>
      <c r="BD33" s="853"/>
      <c r="BE33" s="853"/>
      <c r="BF33" s="853"/>
      <c r="BG33" s="853"/>
      <c r="BH33" s="853"/>
      <c r="BI33" s="853"/>
      <c r="BJ33" s="853"/>
      <c r="BK33" s="853"/>
      <c r="BL33" s="853"/>
      <c r="BM33" s="853"/>
      <c r="BN33" s="853"/>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853"/>
      <c r="S34" s="853"/>
      <c r="T34" s="853"/>
      <c r="U34" s="853"/>
      <c r="V34" s="853"/>
      <c r="W34" s="853"/>
      <c r="X34" s="853"/>
      <c r="Y34" s="853"/>
      <c r="Z34" s="853"/>
      <c r="AA34" s="853"/>
      <c r="AB34" s="853"/>
      <c r="AC34" s="853"/>
      <c r="AD34" s="853"/>
      <c r="AE34" s="853"/>
      <c r="AF34" s="853"/>
      <c r="AG34" s="853"/>
      <c r="AH34" s="853"/>
      <c r="AI34" s="853"/>
      <c r="AJ34" s="853"/>
      <c r="AK34" s="853"/>
      <c r="AL34" s="853"/>
      <c r="AM34" s="853"/>
      <c r="AN34" s="853"/>
      <c r="AO34" s="853"/>
      <c r="AP34" s="853"/>
      <c r="AQ34" s="853"/>
      <c r="AR34" s="853"/>
      <c r="AS34" s="853"/>
      <c r="AT34" s="853"/>
      <c r="AU34" s="853"/>
      <c r="AV34" s="853"/>
      <c r="AW34" s="853"/>
      <c r="AX34" s="853"/>
      <c r="AY34" s="853"/>
      <c r="AZ34" s="853"/>
      <c r="BA34" s="853"/>
      <c r="BB34" s="853"/>
      <c r="BC34" s="853"/>
      <c r="BD34" s="853"/>
      <c r="BE34" s="853"/>
      <c r="BF34" s="853"/>
      <c r="BG34" s="853"/>
      <c r="BH34" s="853"/>
      <c r="BI34" s="853"/>
      <c r="BJ34" s="853"/>
      <c r="BK34" s="853"/>
      <c r="BL34" s="853"/>
      <c r="BM34" s="853"/>
      <c r="BN34" s="853"/>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853" t="str">
        <f>VLOOKUP($D$11,調査票①!$A$1:$HN$31,27,FALSE)</f>
        <v>　</v>
      </c>
      <c r="S35" s="853"/>
      <c r="T35" s="853"/>
      <c r="U35" s="853"/>
      <c r="V35" s="853"/>
      <c r="W35" s="853"/>
      <c r="X35" s="853"/>
      <c r="Y35" s="853"/>
      <c r="Z35" s="853"/>
      <c r="AA35" s="853"/>
      <c r="AB35" s="853"/>
      <c r="AC35" s="853"/>
      <c r="AD35" s="853"/>
      <c r="AE35" s="853"/>
      <c r="AF35" s="853"/>
      <c r="AG35" s="853"/>
      <c r="AH35" s="853"/>
      <c r="AI35" s="853"/>
      <c r="AJ35" s="853"/>
      <c r="AK35" s="853"/>
      <c r="AL35" s="853"/>
      <c r="AM35" s="853"/>
      <c r="AN35" s="853"/>
      <c r="AO35" s="853"/>
      <c r="AP35" s="853"/>
      <c r="AQ35" s="853"/>
      <c r="AR35" s="853"/>
      <c r="AS35" s="853"/>
      <c r="AT35" s="853"/>
      <c r="AU35" s="853"/>
      <c r="AV35" s="853"/>
      <c r="AW35" s="853"/>
      <c r="AX35" s="853"/>
      <c r="AY35" s="853"/>
      <c r="AZ35" s="853"/>
      <c r="BA35" s="853"/>
      <c r="BB35" s="853"/>
      <c r="BC35" s="853"/>
      <c r="BD35" s="853"/>
      <c r="BE35" s="853"/>
      <c r="BF35" s="853"/>
      <c r="BG35" s="853"/>
      <c r="BH35" s="853"/>
      <c r="BI35" s="853"/>
      <c r="BJ35" s="853"/>
      <c r="BK35" s="853"/>
      <c r="BL35" s="853"/>
      <c r="BM35" s="853"/>
      <c r="BN35" s="853"/>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853"/>
      <c r="S36" s="853"/>
      <c r="T36" s="853"/>
      <c r="U36" s="853"/>
      <c r="V36" s="853"/>
      <c r="W36" s="853"/>
      <c r="X36" s="853"/>
      <c r="Y36" s="853"/>
      <c r="Z36" s="853"/>
      <c r="AA36" s="853"/>
      <c r="AB36" s="853"/>
      <c r="AC36" s="853"/>
      <c r="AD36" s="853"/>
      <c r="AE36" s="853"/>
      <c r="AF36" s="853"/>
      <c r="AG36" s="853"/>
      <c r="AH36" s="853"/>
      <c r="AI36" s="853"/>
      <c r="AJ36" s="853"/>
      <c r="AK36" s="853"/>
      <c r="AL36" s="853"/>
      <c r="AM36" s="853"/>
      <c r="AN36" s="853"/>
      <c r="AO36" s="853"/>
      <c r="AP36" s="853"/>
      <c r="AQ36" s="853"/>
      <c r="AR36" s="853"/>
      <c r="AS36" s="853"/>
      <c r="AT36" s="853"/>
      <c r="AU36" s="853"/>
      <c r="AV36" s="853"/>
      <c r="AW36" s="853"/>
      <c r="AX36" s="853"/>
      <c r="AY36" s="853"/>
      <c r="AZ36" s="853"/>
      <c r="BA36" s="853"/>
      <c r="BB36" s="853"/>
      <c r="BC36" s="853"/>
      <c r="BD36" s="853"/>
      <c r="BE36" s="853"/>
      <c r="BF36" s="853"/>
      <c r="BG36" s="853"/>
      <c r="BH36" s="853"/>
      <c r="BI36" s="853"/>
      <c r="BJ36" s="853"/>
      <c r="BK36" s="853"/>
      <c r="BL36" s="853"/>
      <c r="BM36" s="853"/>
      <c r="BN36" s="853"/>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853" t="str">
        <f>VLOOKUP($D$11,調査票①!$A$1:$HN$31,30,FALSE)</f>
        <v>　</v>
      </c>
      <c r="S37" s="853"/>
      <c r="T37" s="853"/>
      <c r="U37" s="853"/>
      <c r="V37" s="853"/>
      <c r="W37" s="853"/>
      <c r="X37" s="853"/>
      <c r="Y37" s="853"/>
      <c r="Z37" s="853"/>
      <c r="AA37" s="853"/>
      <c r="AB37" s="853"/>
      <c r="AC37" s="853"/>
      <c r="AD37" s="853"/>
      <c r="AE37" s="853"/>
      <c r="AF37" s="853"/>
      <c r="AG37" s="853"/>
      <c r="AH37" s="853"/>
      <c r="AI37" s="853"/>
      <c r="AJ37" s="853"/>
      <c r="AK37" s="853"/>
      <c r="AL37" s="853"/>
      <c r="AM37" s="853"/>
      <c r="AN37" s="853"/>
      <c r="AO37" s="853"/>
      <c r="AP37" s="853"/>
      <c r="AQ37" s="853"/>
      <c r="AR37" s="853"/>
      <c r="AS37" s="853"/>
      <c r="AT37" s="853"/>
      <c r="AU37" s="853"/>
      <c r="AV37" s="853"/>
      <c r="AW37" s="853"/>
      <c r="AX37" s="853"/>
      <c r="AY37" s="853"/>
      <c r="AZ37" s="853"/>
      <c r="BA37" s="853"/>
      <c r="BB37" s="853"/>
      <c r="BC37" s="853"/>
      <c r="BD37" s="853"/>
      <c r="BE37" s="853"/>
      <c r="BF37" s="853"/>
      <c r="BG37" s="853"/>
      <c r="BH37" s="853"/>
      <c r="BI37" s="853"/>
      <c r="BJ37" s="853"/>
      <c r="BK37" s="853"/>
      <c r="BL37" s="853"/>
      <c r="BM37" s="853"/>
      <c r="BN37" s="853"/>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853"/>
      <c r="S38" s="853"/>
      <c r="T38" s="853"/>
      <c r="U38" s="853"/>
      <c r="V38" s="853"/>
      <c r="W38" s="853"/>
      <c r="X38" s="853"/>
      <c r="Y38" s="853"/>
      <c r="Z38" s="853"/>
      <c r="AA38" s="853"/>
      <c r="AB38" s="853"/>
      <c r="AC38" s="853"/>
      <c r="AD38" s="853"/>
      <c r="AE38" s="853"/>
      <c r="AF38" s="853"/>
      <c r="AG38" s="853"/>
      <c r="AH38" s="853"/>
      <c r="AI38" s="853"/>
      <c r="AJ38" s="853"/>
      <c r="AK38" s="853"/>
      <c r="AL38" s="853"/>
      <c r="AM38" s="853"/>
      <c r="AN38" s="853"/>
      <c r="AO38" s="853"/>
      <c r="AP38" s="853"/>
      <c r="AQ38" s="853"/>
      <c r="AR38" s="853"/>
      <c r="AS38" s="853"/>
      <c r="AT38" s="853"/>
      <c r="AU38" s="853"/>
      <c r="AV38" s="853"/>
      <c r="AW38" s="853"/>
      <c r="AX38" s="853"/>
      <c r="AY38" s="853"/>
      <c r="AZ38" s="853"/>
      <c r="BA38" s="853"/>
      <c r="BB38" s="853"/>
      <c r="BC38" s="853"/>
      <c r="BD38" s="853"/>
      <c r="BE38" s="853"/>
      <c r="BF38" s="853"/>
      <c r="BG38" s="853"/>
      <c r="BH38" s="853"/>
      <c r="BI38" s="853"/>
      <c r="BJ38" s="853"/>
      <c r="BK38" s="853"/>
      <c r="BL38" s="853"/>
      <c r="BM38" s="853"/>
      <c r="BN38" s="853"/>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870" t="str">
        <f>VLOOKUP($D$11,調査票①!$A$1:$HN$31,200,FALSE)</f>
        <v>○</v>
      </c>
      <c r="DC38" s="870"/>
      <c r="DD38" s="870"/>
      <c r="DE38" s="870"/>
      <c r="DF38" s="870" t="str">
        <f>VLOOKUP($D$11,調査票①!$A$1:$HN$31,201,FALSE)</f>
        <v>○</v>
      </c>
      <c r="DG38" s="870"/>
      <c r="DH38" s="870"/>
      <c r="DI38" s="870"/>
      <c r="DJ38" s="870" t="str">
        <f>VLOOKUP($D$11,調査票①!$A$1:$HN$31,202,FALSE)</f>
        <v>○</v>
      </c>
      <c r="DK38" s="870"/>
      <c r="DL38" s="870"/>
      <c r="DM38" s="870"/>
      <c r="DN38" s="870" t="str">
        <f>VLOOKUP($D$11,調査票①!$A$1:$HN$31,203,FALSE)</f>
        <v>　</v>
      </c>
      <c r="DO38" s="870"/>
      <c r="DP38" s="870"/>
      <c r="DQ38" s="870"/>
      <c r="DR38" s="560" t="str">
        <f>VLOOKUP($D$11,調査票①!$A$1:$HN$31,205,FALSE)</f>
        <v>○</v>
      </c>
      <c r="DS38" s="560"/>
      <c r="DT38" s="560"/>
      <c r="DU38" s="561"/>
      <c r="DV38" s="557" t="str">
        <f>VLOOKUP($D$11,調査票①!$A$1:$HN$31,206,FALSE)</f>
        <v>○</v>
      </c>
      <c r="DW38" s="560"/>
      <c r="DX38" s="560"/>
      <c r="DY38" s="561"/>
      <c r="DZ38" s="557" t="str">
        <f>VLOOKUP($D$11,調査票①!$A$1:$HN$31,207,FALSE)</f>
        <v>○</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853" t="str">
        <f>VLOOKUP($D$11,調査票①!$A$1:$HN$31,33,FALSE)</f>
        <v>配置基準の見直しをこれまでも行っており、今後も継続していく。</v>
      </c>
      <c r="S39" s="853"/>
      <c r="T39" s="853"/>
      <c r="U39" s="853"/>
      <c r="V39" s="853"/>
      <c r="W39" s="853"/>
      <c r="X39" s="853"/>
      <c r="Y39" s="853"/>
      <c r="Z39" s="853"/>
      <c r="AA39" s="853"/>
      <c r="AB39" s="853"/>
      <c r="AC39" s="853"/>
      <c r="AD39" s="853"/>
      <c r="AE39" s="853"/>
      <c r="AF39" s="853"/>
      <c r="AG39" s="853"/>
      <c r="AH39" s="853"/>
      <c r="AI39" s="853"/>
      <c r="AJ39" s="853"/>
      <c r="AK39" s="853"/>
      <c r="AL39" s="853"/>
      <c r="AM39" s="853"/>
      <c r="AN39" s="853"/>
      <c r="AO39" s="853"/>
      <c r="AP39" s="853"/>
      <c r="AQ39" s="853"/>
      <c r="AR39" s="853"/>
      <c r="AS39" s="853"/>
      <c r="AT39" s="853"/>
      <c r="AU39" s="853"/>
      <c r="AV39" s="853"/>
      <c r="AW39" s="853"/>
      <c r="AX39" s="853"/>
      <c r="AY39" s="853"/>
      <c r="AZ39" s="853"/>
      <c r="BA39" s="853"/>
      <c r="BB39" s="853"/>
      <c r="BC39" s="853"/>
      <c r="BD39" s="853"/>
      <c r="BE39" s="853"/>
      <c r="BF39" s="853"/>
      <c r="BG39" s="853"/>
      <c r="BH39" s="853"/>
      <c r="BI39" s="853"/>
      <c r="BJ39" s="853"/>
      <c r="BK39" s="853"/>
      <c r="BL39" s="853"/>
      <c r="BM39" s="853"/>
      <c r="BN39" s="853"/>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870"/>
      <c r="DC39" s="870"/>
      <c r="DD39" s="870"/>
      <c r="DE39" s="870"/>
      <c r="DF39" s="870"/>
      <c r="DG39" s="870"/>
      <c r="DH39" s="870"/>
      <c r="DI39" s="870"/>
      <c r="DJ39" s="870"/>
      <c r="DK39" s="870"/>
      <c r="DL39" s="870"/>
      <c r="DM39" s="870"/>
      <c r="DN39" s="870"/>
      <c r="DO39" s="870"/>
      <c r="DP39" s="870"/>
      <c r="DQ39" s="870"/>
      <c r="DR39" s="563"/>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853"/>
      <c r="S40" s="853"/>
      <c r="T40" s="853"/>
      <c r="U40" s="853"/>
      <c r="V40" s="853"/>
      <c r="W40" s="853"/>
      <c r="X40" s="853"/>
      <c r="Y40" s="853"/>
      <c r="Z40" s="853"/>
      <c r="AA40" s="853"/>
      <c r="AB40" s="853"/>
      <c r="AC40" s="853"/>
      <c r="AD40" s="853"/>
      <c r="AE40" s="853"/>
      <c r="AF40" s="853"/>
      <c r="AG40" s="853"/>
      <c r="AH40" s="853"/>
      <c r="AI40" s="853"/>
      <c r="AJ40" s="853"/>
      <c r="AK40" s="853"/>
      <c r="AL40" s="853"/>
      <c r="AM40" s="853"/>
      <c r="AN40" s="853"/>
      <c r="AO40" s="853"/>
      <c r="AP40" s="853"/>
      <c r="AQ40" s="853"/>
      <c r="AR40" s="853"/>
      <c r="AS40" s="853"/>
      <c r="AT40" s="853"/>
      <c r="AU40" s="853"/>
      <c r="AV40" s="853"/>
      <c r="AW40" s="853"/>
      <c r="AX40" s="853"/>
      <c r="AY40" s="853"/>
      <c r="AZ40" s="853"/>
      <c r="BA40" s="853"/>
      <c r="BB40" s="853"/>
      <c r="BC40" s="853"/>
      <c r="BD40" s="853"/>
      <c r="BE40" s="853"/>
      <c r="BF40" s="853"/>
      <c r="BG40" s="853"/>
      <c r="BH40" s="853"/>
      <c r="BI40" s="853"/>
      <c r="BJ40" s="853"/>
      <c r="BK40" s="853"/>
      <c r="BL40" s="853"/>
      <c r="BM40" s="853"/>
      <c r="BN40" s="853"/>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853" t="str">
        <f>VLOOKUP($D$11,調査票①!$A$1:$HN$31,36,FALSE)</f>
        <v>　</v>
      </c>
      <c r="S41" s="853"/>
      <c r="T41" s="853"/>
      <c r="U41" s="853"/>
      <c r="V41" s="853"/>
      <c r="W41" s="853"/>
      <c r="X41" s="853"/>
      <c r="Y41" s="853"/>
      <c r="Z41" s="853"/>
      <c r="AA41" s="853"/>
      <c r="AB41" s="853"/>
      <c r="AC41" s="853"/>
      <c r="AD41" s="853"/>
      <c r="AE41" s="853"/>
      <c r="AF41" s="853"/>
      <c r="AG41" s="853"/>
      <c r="AH41" s="853"/>
      <c r="AI41" s="853"/>
      <c r="AJ41" s="853"/>
      <c r="AK41" s="853"/>
      <c r="AL41" s="853"/>
      <c r="AM41" s="853"/>
      <c r="AN41" s="853"/>
      <c r="AO41" s="853"/>
      <c r="AP41" s="853"/>
      <c r="AQ41" s="853"/>
      <c r="AR41" s="853"/>
      <c r="AS41" s="853"/>
      <c r="AT41" s="853"/>
      <c r="AU41" s="853"/>
      <c r="AV41" s="853"/>
      <c r="AW41" s="853"/>
      <c r="AX41" s="853"/>
      <c r="AY41" s="853"/>
      <c r="AZ41" s="853"/>
      <c r="BA41" s="853"/>
      <c r="BB41" s="853"/>
      <c r="BC41" s="853"/>
      <c r="BD41" s="853"/>
      <c r="BE41" s="853"/>
      <c r="BF41" s="853"/>
      <c r="BG41" s="853"/>
      <c r="BH41" s="853"/>
      <c r="BI41" s="853"/>
      <c r="BJ41" s="853"/>
      <c r="BK41" s="853"/>
      <c r="BL41" s="853"/>
      <c r="BM41" s="853"/>
      <c r="BN41" s="853"/>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853"/>
      <c r="S42" s="853"/>
      <c r="T42" s="853"/>
      <c r="U42" s="853"/>
      <c r="V42" s="853"/>
      <c r="W42" s="853"/>
      <c r="X42" s="853"/>
      <c r="Y42" s="853"/>
      <c r="Z42" s="853"/>
      <c r="AA42" s="853"/>
      <c r="AB42" s="853"/>
      <c r="AC42" s="853"/>
      <c r="AD42" s="853"/>
      <c r="AE42" s="853"/>
      <c r="AF42" s="853"/>
      <c r="AG42" s="853"/>
      <c r="AH42" s="853"/>
      <c r="AI42" s="853"/>
      <c r="AJ42" s="853"/>
      <c r="AK42" s="853"/>
      <c r="AL42" s="853"/>
      <c r="AM42" s="853"/>
      <c r="AN42" s="853"/>
      <c r="AO42" s="853"/>
      <c r="AP42" s="853"/>
      <c r="AQ42" s="853"/>
      <c r="AR42" s="853"/>
      <c r="AS42" s="853"/>
      <c r="AT42" s="853"/>
      <c r="AU42" s="853"/>
      <c r="AV42" s="853"/>
      <c r="AW42" s="853"/>
      <c r="AX42" s="853"/>
      <c r="AY42" s="853"/>
      <c r="AZ42" s="853"/>
      <c r="BA42" s="853"/>
      <c r="BB42" s="853"/>
      <c r="BC42" s="853"/>
      <c r="BD42" s="853"/>
      <c r="BE42" s="853"/>
      <c r="BF42" s="853"/>
      <c r="BG42" s="853"/>
      <c r="BH42" s="853"/>
      <c r="BI42" s="853"/>
      <c r="BJ42" s="853"/>
      <c r="BK42" s="853"/>
      <c r="BL42" s="853"/>
      <c r="BM42" s="853"/>
      <c r="BN42" s="853"/>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12</v>
      </c>
      <c r="M63" s="659"/>
      <c r="N63" s="659"/>
      <c r="O63" s="659">
        <f>VLOOKUP($D$11,調査票①!$A$1:$HN$31,56,FALSE)</f>
        <v>12</v>
      </c>
      <c r="P63" s="659"/>
      <c r="Q63" s="659"/>
      <c r="R63" s="660">
        <f>VLOOKUP($D$11,調査票①!$A$1:$HN$31,57,FALSE)</f>
        <v>1</v>
      </c>
      <c r="S63" s="660"/>
      <c r="T63" s="660"/>
      <c r="U63" s="830" t="str">
        <f>VLOOKUP($D$11,調査票①!$A$1:$HN$31,58,FALSE)</f>
        <v>　</v>
      </c>
      <c r="V63" s="831"/>
      <c r="W63" s="831"/>
      <c r="X63" s="831"/>
      <c r="Y63" s="831"/>
      <c r="Z63" s="831"/>
      <c r="AA63" s="831"/>
      <c r="AB63" s="831"/>
      <c r="AC63" s="831"/>
      <c r="AD63" s="831"/>
      <c r="AE63" s="831"/>
      <c r="AF63" s="831"/>
      <c r="AG63" s="831"/>
      <c r="AH63" s="831"/>
      <c r="AI63" s="832"/>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833"/>
      <c r="V64" s="834"/>
      <c r="W64" s="834"/>
      <c r="X64" s="834"/>
      <c r="Y64" s="834"/>
      <c r="Z64" s="834"/>
      <c r="AA64" s="834"/>
      <c r="AB64" s="834"/>
      <c r="AC64" s="834"/>
      <c r="AD64" s="834"/>
      <c r="AE64" s="834"/>
      <c r="AF64" s="834"/>
      <c r="AG64" s="834"/>
      <c r="AH64" s="834"/>
      <c r="AI64" s="835"/>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32</v>
      </c>
      <c r="M65" s="659"/>
      <c r="N65" s="659"/>
      <c r="O65" s="659">
        <f>VLOOKUP($D$11,調査票①!$A$1:$HN$31,62,FALSE)</f>
        <v>9</v>
      </c>
      <c r="P65" s="659"/>
      <c r="Q65" s="659"/>
      <c r="R65" s="660">
        <f>VLOOKUP($D$11,調査票①!$A$1:$HN$31,63,FALSE)</f>
        <v>0.28125</v>
      </c>
      <c r="S65" s="660"/>
      <c r="T65" s="660"/>
      <c r="U65" s="693" t="str">
        <f>VLOOKUP($D$11,調査票①!$A$1:$HN$31,64,FALSE)</f>
        <v>都市公園法上の管理許可制度による運営手法を導入しているため。</v>
      </c>
      <c r="V65" s="694"/>
      <c r="W65" s="694"/>
      <c r="X65" s="694"/>
      <c r="Y65" s="694"/>
      <c r="Z65" s="694"/>
      <c r="AA65" s="694"/>
      <c r="AB65" s="694"/>
      <c r="AC65" s="694"/>
      <c r="AD65" s="694"/>
      <c r="AE65" s="694"/>
      <c r="AF65" s="694"/>
      <c r="AG65" s="694"/>
      <c r="AH65" s="694"/>
      <c r="AI65" s="695"/>
      <c r="AJ65" s="667">
        <f>VLOOKUP($D$11,調査票①!$A$1:$HN$31,65,FALSE)</f>
        <v>0</v>
      </c>
      <c r="AK65" s="667"/>
      <c r="AL65" s="667"/>
      <c r="AM65" s="729" t="str">
        <f>VLOOKUP($D$11,調査票①!$A$1:$HN$31,66,FALSE)</f>
        <v>　</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5</v>
      </c>
      <c r="M67" s="659"/>
      <c r="N67" s="659"/>
      <c r="O67" s="659">
        <f>VLOOKUP($D$11,調査票①!$A$1:$HN$31,68,FALSE)</f>
        <v>4</v>
      </c>
      <c r="P67" s="659"/>
      <c r="Q67" s="659"/>
      <c r="R67" s="660">
        <f>VLOOKUP($D$11,調査票①!$A$1:$HN$31,69,FALSE)</f>
        <v>0.8</v>
      </c>
      <c r="S67" s="660"/>
      <c r="T67" s="660"/>
      <c r="U67" s="711" t="str">
        <f>VLOOKUP($D$11,調査票①!$A$1:$HN$31,70,FALSE)</f>
        <v>都市公園法上の管理許可制度による運営手法を導入しているため。</v>
      </c>
      <c r="V67" s="712"/>
      <c r="W67" s="712"/>
      <c r="X67" s="712"/>
      <c r="Y67" s="712"/>
      <c r="Z67" s="712"/>
      <c r="AA67" s="712"/>
      <c r="AB67" s="712"/>
      <c r="AC67" s="712"/>
      <c r="AD67" s="712"/>
      <c r="AE67" s="712"/>
      <c r="AF67" s="712"/>
      <c r="AG67" s="712"/>
      <c r="AH67" s="712"/>
      <c r="AI67" s="713"/>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714"/>
      <c r="V68" s="715"/>
      <c r="W68" s="715"/>
      <c r="X68" s="715"/>
      <c r="Y68" s="715"/>
      <c r="Z68" s="715"/>
      <c r="AA68" s="715"/>
      <c r="AB68" s="715"/>
      <c r="AC68" s="715"/>
      <c r="AD68" s="715"/>
      <c r="AE68" s="715"/>
      <c r="AF68" s="715"/>
      <c r="AG68" s="715"/>
      <c r="AH68" s="715"/>
      <c r="AI68" s="716"/>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659">
        <f>VLOOKUP($D$11,調査票①!$A$1:$HN$31,73,FALSE)</f>
        <v>2</v>
      </c>
      <c r="M69" s="659"/>
      <c r="N69" s="659"/>
      <c r="O69" s="659">
        <f>VLOOKUP($D$11,調査票①!$A$1:$HN$31,74,FALSE)</f>
        <v>0</v>
      </c>
      <c r="P69" s="659"/>
      <c r="Q69" s="659"/>
      <c r="R69" s="660">
        <f>VLOOKUP($D$11,調査票①!$A$1:$HN$31,75,FALSE)</f>
        <v>0</v>
      </c>
      <c r="S69" s="660"/>
      <c r="T69" s="660"/>
      <c r="U69" s="830" t="str">
        <f>VLOOKUP($D$11,調査票①!$A$1:$HN$31,76,FALSE)</f>
        <v>指定管理者制度を導入することでコスト増が見込まれ、直営で運営すべきと判断しているため。</v>
      </c>
      <c r="V69" s="831"/>
      <c r="W69" s="831"/>
      <c r="X69" s="831"/>
      <c r="Y69" s="831"/>
      <c r="Z69" s="831"/>
      <c r="AA69" s="831"/>
      <c r="AB69" s="831"/>
      <c r="AC69" s="831"/>
      <c r="AD69" s="831"/>
      <c r="AE69" s="831"/>
      <c r="AF69" s="831"/>
      <c r="AG69" s="831"/>
      <c r="AH69" s="831"/>
      <c r="AI69" s="832"/>
      <c r="AJ69" s="601">
        <f>VLOOKUP($D$11,調査票①!$A$1:$HN$31,77,FALSE)</f>
        <v>1</v>
      </c>
      <c r="AK69" s="601"/>
      <c r="AL69" s="601"/>
      <c r="AM69" s="668" t="str">
        <f>VLOOKUP($D$11,調査票①!$A$1:$HN$31,78,FALSE)</f>
        <v>法令・条例違反に対して、即時性をもって行政処分を行う必要があるため。</v>
      </c>
      <c r="AN69" s="669"/>
      <c r="AO69" s="669"/>
      <c r="AP69" s="669"/>
      <c r="AQ69" s="669"/>
      <c r="AR69" s="669"/>
      <c r="AS69" s="669"/>
      <c r="AT69" s="669"/>
      <c r="AU69" s="669"/>
      <c r="AV69" s="669"/>
      <c r="AW69" s="669"/>
      <c r="AX69" s="669"/>
      <c r="AY69" s="669"/>
      <c r="AZ69" s="669"/>
      <c r="BA69" s="669"/>
      <c r="BB69" s="669"/>
      <c r="BC69" s="669"/>
      <c r="BD69" s="669"/>
      <c r="BE69" s="669"/>
      <c r="BF69" s="669"/>
      <c r="BG69" s="669"/>
      <c r="BH69" s="669"/>
      <c r="BI69" s="669"/>
      <c r="BJ69" s="669"/>
      <c r="BK69" s="669"/>
      <c r="BL69" s="669"/>
      <c r="BM69" s="669"/>
      <c r="BN69" s="670"/>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659"/>
      <c r="M70" s="659"/>
      <c r="N70" s="659"/>
      <c r="O70" s="659"/>
      <c r="P70" s="659"/>
      <c r="Q70" s="659"/>
      <c r="R70" s="660"/>
      <c r="S70" s="660"/>
      <c r="T70" s="660"/>
      <c r="U70" s="833"/>
      <c r="V70" s="834"/>
      <c r="W70" s="834"/>
      <c r="X70" s="834"/>
      <c r="Y70" s="834"/>
      <c r="Z70" s="834"/>
      <c r="AA70" s="834"/>
      <c r="AB70" s="834"/>
      <c r="AC70" s="834"/>
      <c r="AD70" s="834"/>
      <c r="AE70" s="834"/>
      <c r="AF70" s="834"/>
      <c r="AG70" s="834"/>
      <c r="AH70" s="834"/>
      <c r="AI70" s="835"/>
      <c r="AJ70" s="601"/>
      <c r="AK70" s="601"/>
      <c r="AL70" s="601"/>
      <c r="AM70" s="671"/>
      <c r="AN70" s="672"/>
      <c r="AO70" s="672"/>
      <c r="AP70" s="672"/>
      <c r="AQ70" s="672"/>
      <c r="AR70" s="672"/>
      <c r="AS70" s="672"/>
      <c r="AT70" s="672"/>
      <c r="AU70" s="672"/>
      <c r="AV70" s="672"/>
      <c r="AW70" s="672"/>
      <c r="AX70" s="672"/>
      <c r="AY70" s="672"/>
      <c r="AZ70" s="672"/>
      <c r="BA70" s="672"/>
      <c r="BB70" s="672"/>
      <c r="BC70" s="672"/>
      <c r="BD70" s="672"/>
      <c r="BE70" s="672"/>
      <c r="BF70" s="672"/>
      <c r="BG70" s="672"/>
      <c r="BH70" s="672"/>
      <c r="BI70" s="672"/>
      <c r="BJ70" s="672"/>
      <c r="BK70" s="672"/>
      <c r="BL70" s="672"/>
      <c r="BM70" s="672"/>
      <c r="BN70" s="673"/>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659">
        <f>VLOOKUP($D$11,調査票①!$A$1:$HN$31,79,FALSE)</f>
        <v>2</v>
      </c>
      <c r="M71" s="659"/>
      <c r="N71" s="659"/>
      <c r="O71" s="659">
        <f>VLOOKUP($D$11,調査票①!$A$1:$HN$31,80,FALSE)</f>
        <v>1</v>
      </c>
      <c r="P71" s="659"/>
      <c r="Q71" s="659"/>
      <c r="R71" s="660">
        <f>VLOOKUP($D$11,調査票①!$A$1:$HN$31,81,FALSE)</f>
        <v>0.5</v>
      </c>
      <c r="S71" s="660"/>
      <c r="T71" s="660"/>
      <c r="U71" s="711" t="str">
        <f>VLOOKUP($D$11,調査票①!$A$1:$HN$31,82,FALSE)</f>
        <v>H13年度から20年間のPFI事業として運営しているため</v>
      </c>
      <c r="V71" s="712"/>
      <c r="W71" s="712"/>
      <c r="X71" s="712"/>
      <c r="Y71" s="712"/>
      <c r="Z71" s="712"/>
      <c r="AA71" s="712"/>
      <c r="AB71" s="712"/>
      <c r="AC71" s="712"/>
      <c r="AD71" s="712"/>
      <c r="AE71" s="712"/>
      <c r="AF71" s="712"/>
      <c r="AG71" s="712"/>
      <c r="AH71" s="712"/>
      <c r="AI71" s="713"/>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平成29年12月</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659"/>
      <c r="M72" s="659"/>
      <c r="N72" s="659"/>
      <c r="O72" s="659"/>
      <c r="P72" s="659"/>
      <c r="Q72" s="659"/>
      <c r="R72" s="660"/>
      <c r="S72" s="660"/>
      <c r="T72" s="660"/>
      <c r="U72" s="714"/>
      <c r="V72" s="715"/>
      <c r="W72" s="715"/>
      <c r="X72" s="715"/>
      <c r="Y72" s="715"/>
      <c r="Z72" s="715"/>
      <c r="AA72" s="715"/>
      <c r="AB72" s="715"/>
      <c r="AC72" s="715"/>
      <c r="AD72" s="715"/>
      <c r="AE72" s="715"/>
      <c r="AF72" s="715"/>
      <c r="AG72" s="715"/>
      <c r="AH72" s="715"/>
      <c r="AI72" s="716"/>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659">
        <f>VLOOKUP($D$11,調査票①!$A$1:$HN$31,85,FALSE)</f>
        <v>2</v>
      </c>
      <c r="M73" s="659"/>
      <c r="N73" s="659"/>
      <c r="O73" s="659">
        <f>VLOOKUP($D$11,調査票①!$A$1:$HN$31,86,FALSE)</f>
        <v>2</v>
      </c>
      <c r="P73" s="659"/>
      <c r="Q73" s="659"/>
      <c r="R73" s="660">
        <f>VLOOKUP($D$11,調査票①!$A$1:$HN$31,87,FALSE)</f>
        <v>1</v>
      </c>
      <c r="S73" s="660"/>
      <c r="T73" s="660"/>
      <c r="U73" s="830" t="str">
        <f>VLOOKUP($D$11,調査票①!$A$1:$HN$31,88,FALSE)</f>
        <v>　</v>
      </c>
      <c r="V73" s="831"/>
      <c r="W73" s="831"/>
      <c r="X73" s="831"/>
      <c r="Y73" s="831"/>
      <c r="Z73" s="831"/>
      <c r="AA73" s="831"/>
      <c r="AB73" s="831"/>
      <c r="AC73" s="831"/>
      <c r="AD73" s="831"/>
      <c r="AE73" s="831"/>
      <c r="AF73" s="831"/>
      <c r="AG73" s="831"/>
      <c r="AH73" s="831"/>
      <c r="AI73" s="832"/>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659"/>
      <c r="M74" s="659"/>
      <c r="N74" s="659"/>
      <c r="O74" s="659"/>
      <c r="P74" s="659"/>
      <c r="Q74" s="659"/>
      <c r="R74" s="660"/>
      <c r="S74" s="660"/>
      <c r="T74" s="660"/>
      <c r="U74" s="833"/>
      <c r="V74" s="834"/>
      <c r="W74" s="834"/>
      <c r="X74" s="834"/>
      <c r="Y74" s="834"/>
      <c r="Z74" s="834"/>
      <c r="AA74" s="834"/>
      <c r="AB74" s="834"/>
      <c r="AC74" s="834"/>
      <c r="AD74" s="834"/>
      <c r="AE74" s="834"/>
      <c r="AF74" s="834"/>
      <c r="AG74" s="834"/>
      <c r="AH74" s="834"/>
      <c r="AI74" s="835"/>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659">
        <f>VLOOKUP($D$11,調査票①!$A$1:$HN$31,91,FALSE)</f>
        <v>2</v>
      </c>
      <c r="M75" s="659"/>
      <c r="N75" s="659"/>
      <c r="O75" s="659">
        <f>VLOOKUP($D$11,調査票①!$A$1:$HN$31,92,FALSE)</f>
        <v>2</v>
      </c>
      <c r="P75" s="659"/>
      <c r="Q75" s="659"/>
      <c r="R75" s="660">
        <f>VLOOKUP($D$11,調査票①!$A$1:$HN$31,93,FALSE)</f>
        <v>1</v>
      </c>
      <c r="S75" s="660"/>
      <c r="T75" s="660"/>
      <c r="U75" s="830" t="str">
        <f>VLOOKUP($D$11,調査票①!$A$1:$HN$31,94,FALSE)</f>
        <v>　</v>
      </c>
      <c r="V75" s="831"/>
      <c r="W75" s="831"/>
      <c r="X75" s="831"/>
      <c r="Y75" s="831"/>
      <c r="Z75" s="831"/>
      <c r="AA75" s="831"/>
      <c r="AB75" s="831"/>
      <c r="AC75" s="831"/>
      <c r="AD75" s="831"/>
      <c r="AE75" s="831"/>
      <c r="AF75" s="831"/>
      <c r="AG75" s="831"/>
      <c r="AH75" s="831"/>
      <c r="AI75" s="832"/>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659"/>
      <c r="M76" s="659"/>
      <c r="N76" s="659"/>
      <c r="O76" s="659"/>
      <c r="P76" s="659"/>
      <c r="Q76" s="659"/>
      <c r="R76" s="660"/>
      <c r="S76" s="660"/>
      <c r="T76" s="660"/>
      <c r="U76" s="833"/>
      <c r="V76" s="834"/>
      <c r="W76" s="834"/>
      <c r="X76" s="834"/>
      <c r="Y76" s="834"/>
      <c r="Z76" s="834"/>
      <c r="AA76" s="834"/>
      <c r="AB76" s="834"/>
      <c r="AC76" s="834"/>
      <c r="AD76" s="834"/>
      <c r="AE76" s="834"/>
      <c r="AF76" s="834"/>
      <c r="AG76" s="834"/>
      <c r="AH76" s="834"/>
      <c r="AI76" s="835"/>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2</v>
      </c>
      <c r="M77" s="659"/>
      <c r="N77" s="659"/>
      <c r="O77" s="659">
        <f>VLOOKUP($D$11,調査票①!$A$1:$HN$31,98,FALSE)</f>
        <v>2</v>
      </c>
      <c r="P77" s="659"/>
      <c r="Q77" s="659"/>
      <c r="R77" s="660">
        <f>VLOOKUP($D$11,調査票①!$A$1:$HN$31,99,FALSE)</f>
        <v>1</v>
      </c>
      <c r="S77" s="660"/>
      <c r="T77" s="660"/>
      <c r="U77" s="830" t="str">
        <f>VLOOKUP($D$11,調査票①!$A$1:$HN$31,100,FALSE)</f>
        <v>　</v>
      </c>
      <c r="V77" s="831"/>
      <c r="W77" s="831"/>
      <c r="X77" s="831"/>
      <c r="Y77" s="831"/>
      <c r="Z77" s="831"/>
      <c r="AA77" s="831"/>
      <c r="AB77" s="831"/>
      <c r="AC77" s="831"/>
      <c r="AD77" s="831"/>
      <c r="AE77" s="831"/>
      <c r="AF77" s="831"/>
      <c r="AG77" s="831"/>
      <c r="AH77" s="831"/>
      <c r="AI77" s="832"/>
      <c r="AJ77" s="667">
        <f>VLOOKUP($D$11,調査票①!$A$1:$HN$31,101,FALSE)</f>
        <v>0</v>
      </c>
      <c r="AK77" s="667"/>
      <c r="AL77" s="667"/>
      <c r="AM77" s="729" t="str">
        <f>VLOOKUP($D$11,調査票①!$A$1:$HN$31,102,FALSE)</f>
        <v>　</v>
      </c>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833"/>
      <c r="V78" s="834"/>
      <c r="W78" s="834"/>
      <c r="X78" s="834"/>
      <c r="Y78" s="834"/>
      <c r="Z78" s="834"/>
      <c r="AA78" s="834"/>
      <c r="AB78" s="834"/>
      <c r="AC78" s="834"/>
      <c r="AD78" s="834"/>
      <c r="AE78" s="834"/>
      <c r="AF78" s="834"/>
      <c r="AG78" s="834"/>
      <c r="AH78" s="834"/>
      <c r="AI78" s="835"/>
      <c r="AJ78" s="667"/>
      <c r="AK78" s="667"/>
      <c r="AL78" s="667"/>
      <c r="AM78" s="778"/>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8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1</v>
      </c>
      <c r="M79" s="659"/>
      <c r="N79" s="659"/>
      <c r="O79" s="659">
        <f>VLOOKUP($D$11,調査票①!$A$1:$HN$31,104,FALSE)</f>
        <v>1</v>
      </c>
      <c r="P79" s="659"/>
      <c r="Q79" s="659"/>
      <c r="R79" s="660">
        <f>VLOOKUP($D$11,調査票①!$A$1:$HN$31,105,FALSE)</f>
        <v>1</v>
      </c>
      <c r="S79" s="660"/>
      <c r="T79" s="660"/>
      <c r="U79" s="830" t="str">
        <f>VLOOKUP($D$11,調査票①!$A$1:$HN$31,106,FALSE)</f>
        <v>　</v>
      </c>
      <c r="V79" s="831"/>
      <c r="W79" s="831"/>
      <c r="X79" s="831"/>
      <c r="Y79" s="831"/>
      <c r="Z79" s="831"/>
      <c r="AA79" s="831"/>
      <c r="AB79" s="831"/>
      <c r="AC79" s="831"/>
      <c r="AD79" s="831"/>
      <c r="AE79" s="831"/>
      <c r="AF79" s="831"/>
      <c r="AG79" s="831"/>
      <c r="AH79" s="831"/>
      <c r="AI79" s="832"/>
      <c r="AJ79" s="667">
        <f>VLOOKUP($D$11,調査票①!$A$1:$HN$31,107,FALSE)</f>
        <v>0</v>
      </c>
      <c r="AK79" s="667"/>
      <c r="AL79" s="667"/>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833"/>
      <c r="V80" s="834"/>
      <c r="W80" s="834"/>
      <c r="X80" s="834"/>
      <c r="Y80" s="834"/>
      <c r="Z80" s="834"/>
      <c r="AA80" s="834"/>
      <c r="AB80" s="834"/>
      <c r="AC80" s="834"/>
      <c r="AD80" s="834"/>
      <c r="AE80" s="834"/>
      <c r="AF80" s="834"/>
      <c r="AG80" s="834"/>
      <c r="AH80" s="834"/>
      <c r="AI80" s="835"/>
      <c r="AJ80" s="667"/>
      <c r="AK80" s="667"/>
      <c r="AL80" s="667"/>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659">
        <f>VLOOKUP($D$11,調査票①!$A$1:$HN$31,109,FALSE)</f>
        <v>2</v>
      </c>
      <c r="M81" s="659"/>
      <c r="N81" s="659"/>
      <c r="O81" s="659">
        <f>VLOOKUP($D$11,調査票①!$A$1:$HN$31,110,FALSE)</f>
        <v>2</v>
      </c>
      <c r="P81" s="659"/>
      <c r="Q81" s="659"/>
      <c r="R81" s="660">
        <f>VLOOKUP($D$11,調査票①!$A$1:$HN$31,111,FALSE)</f>
        <v>1</v>
      </c>
      <c r="S81" s="660"/>
      <c r="T81" s="660"/>
      <c r="U81" s="830" t="str">
        <f>VLOOKUP($D$11,調査票①!$A$1:$HN$31,112,FALSE)</f>
        <v>　</v>
      </c>
      <c r="V81" s="831"/>
      <c r="W81" s="831"/>
      <c r="X81" s="831"/>
      <c r="Y81" s="831"/>
      <c r="Z81" s="831"/>
      <c r="AA81" s="831"/>
      <c r="AB81" s="831"/>
      <c r="AC81" s="831"/>
      <c r="AD81" s="831"/>
      <c r="AE81" s="831"/>
      <c r="AF81" s="831"/>
      <c r="AG81" s="831"/>
      <c r="AH81" s="831"/>
      <c r="AI81" s="832"/>
      <c r="AJ81" s="667">
        <f>VLOOKUP($D$11,調査票①!$A$1:$HN$31,113,FALSE)</f>
        <v>0</v>
      </c>
      <c r="AK81" s="667"/>
      <c r="AL81" s="667"/>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　</v>
      </c>
      <c r="CN81" s="517"/>
      <c r="CO81" s="517"/>
      <c r="CP81" s="517"/>
      <c r="CQ81" s="517"/>
      <c r="CR81" s="517"/>
      <c r="CS81" s="517"/>
      <c r="CT81" s="517"/>
      <c r="CU81" s="517"/>
      <c r="CV81" s="517"/>
      <c r="CW81" s="517"/>
      <c r="CX81" s="517"/>
      <c r="CY81" s="517"/>
      <c r="CZ81" s="518"/>
      <c r="DA81" s="10"/>
      <c r="DB81" s="10"/>
      <c r="DC81" s="10"/>
      <c r="DD81" s="720" t="str">
        <f>VLOOKUP(D11,調査票①!A1:HN31,220,FALSE)</f>
        <v>　</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659"/>
      <c r="M82" s="659"/>
      <c r="N82" s="659"/>
      <c r="O82" s="659"/>
      <c r="P82" s="659"/>
      <c r="Q82" s="659"/>
      <c r="R82" s="660"/>
      <c r="S82" s="660"/>
      <c r="T82" s="660"/>
      <c r="U82" s="833"/>
      <c r="V82" s="834"/>
      <c r="W82" s="834"/>
      <c r="X82" s="834"/>
      <c r="Y82" s="834"/>
      <c r="Z82" s="834"/>
      <c r="AA82" s="834"/>
      <c r="AB82" s="834"/>
      <c r="AC82" s="834"/>
      <c r="AD82" s="834"/>
      <c r="AE82" s="834"/>
      <c r="AF82" s="834"/>
      <c r="AG82" s="834"/>
      <c r="AH82" s="834"/>
      <c r="AI82" s="835"/>
      <c r="AJ82" s="667"/>
      <c r="AK82" s="667"/>
      <c r="AL82" s="667"/>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24</v>
      </c>
      <c r="M83" s="659"/>
      <c r="N83" s="659"/>
      <c r="O83" s="659">
        <f>VLOOKUP($D$11,調査票①!$A$1:$HN$31,116,FALSE)</f>
        <v>6</v>
      </c>
      <c r="P83" s="659"/>
      <c r="Q83" s="659"/>
      <c r="R83" s="660">
        <f>VLOOKUP($D$11,調査票①!$A$1:$HN$31,117,FALSE)</f>
        <v>0.25</v>
      </c>
      <c r="S83" s="660"/>
      <c r="T83" s="660"/>
      <c r="U83" s="729" t="str">
        <f>VLOOKUP($D$11,調査票①!$A$1:$HN$31,118,FALSE)</f>
        <v>市場性がない施設であり、コスト削減については委託等の手法を採用しているため。</v>
      </c>
      <c r="V83" s="730"/>
      <c r="W83" s="730"/>
      <c r="X83" s="730"/>
      <c r="Y83" s="730"/>
      <c r="Z83" s="730"/>
      <c r="AA83" s="730"/>
      <c r="AB83" s="730"/>
      <c r="AC83" s="730"/>
      <c r="AD83" s="730"/>
      <c r="AE83" s="730"/>
      <c r="AF83" s="730"/>
      <c r="AG83" s="730"/>
      <c r="AH83" s="730"/>
      <c r="AI83" s="731"/>
      <c r="AJ83" s="667">
        <f>VLOOKUP($D$11,調査票①!$A$1:$HN$31,119,FALSE)</f>
        <v>0</v>
      </c>
      <c r="AK83" s="667"/>
      <c r="AL83" s="667"/>
      <c r="AM83" s="668" t="str">
        <f>VLOOKUP($D$11,調査票①!$A$1:$HN$31,120,FALSE)</f>
        <v>　</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67"/>
      <c r="AK84" s="667"/>
      <c r="AL84" s="667"/>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418</v>
      </c>
      <c r="M85" s="659"/>
      <c r="N85" s="659"/>
      <c r="O85" s="659">
        <f>VLOOKUP($D$11,調査票①!$A$1:$HN$31,122,FALSE)</f>
        <v>418</v>
      </c>
      <c r="P85" s="659"/>
      <c r="Q85" s="659"/>
      <c r="R85" s="660">
        <f>VLOOKUP($D$11,調査票①!$A$1:$HN$31,123,FALSE)</f>
        <v>1</v>
      </c>
      <c r="S85" s="660"/>
      <c r="T85" s="660"/>
      <c r="U85" s="803" t="str">
        <f>VLOOKUP($D$11,調査票①!$A$1:$HN$31,124,FALSE)</f>
        <v>　</v>
      </c>
      <c r="V85" s="804"/>
      <c r="W85" s="804"/>
      <c r="X85" s="804"/>
      <c r="Y85" s="804"/>
      <c r="Z85" s="804"/>
      <c r="AA85" s="804"/>
      <c r="AB85" s="804"/>
      <c r="AC85" s="804"/>
      <c r="AD85" s="804"/>
      <c r="AE85" s="804"/>
      <c r="AF85" s="804"/>
      <c r="AG85" s="804"/>
      <c r="AH85" s="804"/>
      <c r="AI85" s="805"/>
      <c r="AJ85" s="667">
        <f>VLOOKUP($D$11,調査票①!$A$1:$HN$31,125,FALSE)</f>
        <v>0</v>
      </c>
      <c r="AK85" s="667"/>
      <c r="AL85" s="667"/>
      <c r="AM85" s="668" t="str">
        <f>VLOOKUP($D$11,調査票①!$A$1:$HN$31,126,FALSE)</f>
        <v>　</v>
      </c>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70"/>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806"/>
      <c r="V86" s="807"/>
      <c r="W86" s="807"/>
      <c r="X86" s="807"/>
      <c r="Y86" s="807"/>
      <c r="Z86" s="807"/>
      <c r="AA86" s="807"/>
      <c r="AB86" s="807"/>
      <c r="AC86" s="807"/>
      <c r="AD86" s="807"/>
      <c r="AE86" s="807"/>
      <c r="AF86" s="807"/>
      <c r="AG86" s="807"/>
      <c r="AH86" s="807"/>
      <c r="AI86" s="808"/>
      <c r="AJ86" s="667"/>
      <c r="AK86" s="667"/>
      <c r="AL86" s="667"/>
      <c r="AM86" s="671"/>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3"/>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62</v>
      </c>
      <c r="M87" s="659"/>
      <c r="N87" s="659"/>
      <c r="O87" s="659">
        <f>VLOOKUP($D$11,調査票①!$A$1:$HN$31,128,FALSE)</f>
        <v>62</v>
      </c>
      <c r="P87" s="659"/>
      <c r="Q87" s="659"/>
      <c r="R87" s="660">
        <f>VLOOKUP($D$11,調査票①!$A$1:$HN$31,129,FALSE)</f>
        <v>1</v>
      </c>
      <c r="S87" s="660"/>
      <c r="T87" s="660"/>
      <c r="U87" s="668" t="str">
        <f>VLOOKUP($D$11,調査票①!$A$1:$HN$31,130,FALSE)</f>
        <v>　</v>
      </c>
      <c r="V87" s="735"/>
      <c r="W87" s="735"/>
      <c r="X87" s="735"/>
      <c r="Y87" s="735"/>
      <c r="Z87" s="735"/>
      <c r="AA87" s="735"/>
      <c r="AB87" s="735"/>
      <c r="AC87" s="735"/>
      <c r="AD87" s="735"/>
      <c r="AE87" s="735"/>
      <c r="AF87" s="735"/>
      <c r="AG87" s="735"/>
      <c r="AH87" s="735"/>
      <c r="AI87" s="736"/>
      <c r="AJ87" s="667">
        <f>VLOOKUP($D$11,調査票①!$A$1:$HN$31,131,FALSE)</f>
        <v>0</v>
      </c>
      <c r="AK87" s="667"/>
      <c r="AL87" s="667"/>
      <c r="AM87" s="668" t="str">
        <f>VLOOKUP($D$11,調査票①!$A$1:$HN$31,132,FALSE)</f>
        <v>　</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12</v>
      </c>
      <c r="M89" s="659"/>
      <c r="N89" s="659"/>
      <c r="O89" s="659">
        <f>VLOOKUP($D$11,調査票①!$A$1:$HN$31,134,FALSE)</f>
        <v>0</v>
      </c>
      <c r="P89" s="659"/>
      <c r="Q89" s="659"/>
      <c r="R89" s="660">
        <f>VLOOKUP($D$11,調査票①!$A$1:$HN$31,135,FALSE)</f>
        <v>0</v>
      </c>
      <c r="S89" s="660"/>
      <c r="T89" s="660"/>
      <c r="U89" s="729" t="str">
        <f>VLOOKUP($D$11,調査票①!$A$1:$HN$31,136,FALSE)</f>
        <v>墓園・斎場の効率的・効果的な運営について、墓園については業務委託の拡大など、斎場については再整備を含めた火葬業務のあり方などを検討していく。</v>
      </c>
      <c r="V89" s="730"/>
      <c r="W89" s="730"/>
      <c r="X89" s="730"/>
      <c r="Y89" s="730"/>
      <c r="Z89" s="730"/>
      <c r="AA89" s="730"/>
      <c r="AB89" s="730"/>
      <c r="AC89" s="730"/>
      <c r="AD89" s="730"/>
      <c r="AE89" s="730"/>
      <c r="AF89" s="730"/>
      <c r="AG89" s="730"/>
      <c r="AH89" s="730"/>
      <c r="AI89" s="731"/>
      <c r="AJ89" s="601">
        <f>VLOOKUP($D$11,調査票①!$A$1:$HN$31,137,FALSE)</f>
        <v>8</v>
      </c>
      <c r="AK89" s="601"/>
      <c r="AL89" s="601"/>
      <c r="AM89" s="668" t="str">
        <f>VLOOKUP($D$11,調査票①!$A$1:$HN$31,138,FALSE)</f>
        <v>墓園・斎場の効率的・効果的な運営について、墓園については業務委託の拡大など、斎場については再整備を含めた火葬業務のあり方などを検討していく。</v>
      </c>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7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01"/>
      <c r="AK90" s="601"/>
      <c r="AL90" s="601"/>
      <c r="AM90" s="671"/>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11</v>
      </c>
      <c r="M91" s="659"/>
      <c r="N91" s="659"/>
      <c r="O91" s="659">
        <f>VLOOKUP($D$11,調査票①!$A$1:$HN$31,140,FALSE)</f>
        <v>10</v>
      </c>
      <c r="P91" s="659"/>
      <c r="Q91" s="659"/>
      <c r="R91" s="660">
        <f>VLOOKUP($D$11,調査票①!$A$1:$HN$31,141,FALSE)</f>
        <v>0.90909090909090906</v>
      </c>
      <c r="S91" s="660"/>
      <c r="T91" s="660"/>
      <c r="U91" s="668" t="str">
        <f>VLOOKUP($D$11,調査票①!$A$1:$HN$31,142,FALSE)</f>
        <v>中央図書館は、専門図書・郷土資料など約９８万冊の所蔵資料があり、資料の保存・調査相談機能や全地域図書館及び分館・自動車図書館を指揮監督する主管機能を有している核となる図書館であるため。</v>
      </c>
      <c r="V91" s="735"/>
      <c r="W91" s="735"/>
      <c r="X91" s="735"/>
      <c r="Y91" s="735"/>
      <c r="Z91" s="735"/>
      <c r="AA91" s="735"/>
      <c r="AB91" s="735"/>
      <c r="AC91" s="735"/>
      <c r="AD91" s="735"/>
      <c r="AE91" s="735"/>
      <c r="AF91" s="735"/>
      <c r="AG91" s="735"/>
      <c r="AH91" s="735"/>
      <c r="AI91" s="736"/>
      <c r="AJ91" s="601">
        <f>VLOOKUP($D$11,調査票①!$A$1:$HN$31,143,FALSE)</f>
        <v>1</v>
      </c>
      <c r="AK91" s="601"/>
      <c r="AL91" s="601"/>
      <c r="AM91" s="668" t="str">
        <f>VLOOKUP($D$11,調査票①!$A$1:$HN$31,144,FALSE)</f>
        <v>基幹となる１図書館を直営とし、指定管理導入済みの他の図書館を含めて全市的な図書館運営について方向性の統一を図るため。</v>
      </c>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70"/>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671"/>
      <c r="AN92" s="672"/>
      <c r="AO92" s="672"/>
      <c r="AP92" s="672"/>
      <c r="AQ92" s="672"/>
      <c r="AR92" s="672"/>
      <c r="AS92" s="672"/>
      <c r="AT92" s="672"/>
      <c r="AU92" s="672"/>
      <c r="AV92" s="672"/>
      <c r="AW92" s="672"/>
      <c r="AX92" s="672"/>
      <c r="AY92" s="672"/>
      <c r="AZ92" s="672"/>
      <c r="BA92" s="672"/>
      <c r="BB92" s="672"/>
      <c r="BC92" s="672"/>
      <c r="BD92" s="672"/>
      <c r="BE92" s="672"/>
      <c r="BF92" s="672"/>
      <c r="BG92" s="672"/>
      <c r="BH92" s="672"/>
      <c r="BI92" s="672"/>
      <c r="BJ92" s="672"/>
      <c r="BK92" s="672"/>
      <c r="BL92" s="672"/>
      <c r="BM92" s="672"/>
      <c r="BN92" s="673"/>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9</v>
      </c>
      <c r="M93" s="659"/>
      <c r="N93" s="659"/>
      <c r="O93" s="659">
        <f>VLOOKUP($D$11,調査票①!$A$1:$HN$31,146,FALSE)</f>
        <v>5</v>
      </c>
      <c r="P93" s="659"/>
      <c r="Q93" s="659"/>
      <c r="R93" s="660">
        <f>VLOOKUP($D$11,調査票①!$A$1:$HN$31,147,FALSE)</f>
        <v>0.55555555555555558</v>
      </c>
      <c r="S93" s="660"/>
      <c r="T93" s="660"/>
      <c r="U93" s="729" t="str">
        <f>VLOOKUP($D$11,調査票①!$A$1:$HN$31,148,FALSE)</f>
        <v>博物館等の運営等にあたっては、長期的な視点と専門的且つ高度な学術的知識、過去からの経験やノウハウが必要となるため。</v>
      </c>
      <c r="V93" s="730"/>
      <c r="W93" s="730"/>
      <c r="X93" s="730"/>
      <c r="Y93" s="730"/>
      <c r="Z93" s="730"/>
      <c r="AA93" s="730"/>
      <c r="AB93" s="730"/>
      <c r="AC93" s="730"/>
      <c r="AD93" s="730"/>
      <c r="AE93" s="730"/>
      <c r="AF93" s="730"/>
      <c r="AG93" s="730"/>
      <c r="AH93" s="730"/>
      <c r="AI93" s="731"/>
      <c r="AJ93" s="601">
        <f>VLOOKUP($D$11,調査票①!$A$1:$HN$31,149,FALSE)</f>
        <v>4</v>
      </c>
      <c r="AK93" s="601"/>
      <c r="AL93" s="601"/>
      <c r="AM93" s="668" t="str">
        <f>VLOOKUP($D$11,調査票①!$A$1:$HN$31,150,FALSE)</f>
        <v>動物園管理業務は、専門性・特殊性の高い業務で、知識・技術を着実に継承していく必要。【博物館】博物館等の運営等にあたっては、長期的な視点と専門的且つ高度な学術的知識、ノウハウが必要。</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28</v>
      </c>
      <c r="M95" s="659"/>
      <c r="N95" s="659"/>
      <c r="O95" s="659">
        <f>VLOOKUP($D$11,調査票①!$A$1:$HN$31,152,FALSE)</f>
        <v>20</v>
      </c>
      <c r="P95" s="659"/>
      <c r="Q95" s="659"/>
      <c r="R95" s="660">
        <f>VLOOKUP($D$11,調査票①!$A$1:$HN$31,153,FALSE)</f>
        <v>0.7142857142857143</v>
      </c>
      <c r="S95" s="660"/>
      <c r="T95" s="660"/>
      <c r="U95" s="668" t="str">
        <f>VLOOKUP($D$11,調査票①!$A$1:$HN$31,154,FALSE)</f>
        <v>公民館では解決しにくい課題や、実施しにくいテーマに関する学習機会を提供する等の対応が必要となるため</v>
      </c>
      <c r="V95" s="735"/>
      <c r="W95" s="735"/>
      <c r="X95" s="735"/>
      <c r="Y95" s="735"/>
      <c r="Z95" s="735"/>
      <c r="AA95" s="735"/>
      <c r="AB95" s="735"/>
      <c r="AC95" s="735"/>
      <c r="AD95" s="735"/>
      <c r="AE95" s="735"/>
      <c r="AF95" s="735"/>
      <c r="AG95" s="735"/>
      <c r="AH95" s="735"/>
      <c r="AI95" s="736"/>
      <c r="AJ95" s="601">
        <f>VLOOKUP($D$11,調査票①!$A$1:$HN$31,155,FALSE)</f>
        <v>7</v>
      </c>
      <c r="AK95" s="601"/>
      <c r="AL95" s="601"/>
      <c r="AM95" s="668" t="str">
        <f>VLOOKUP($D$11,調査票①!$A$1:$HN$31,156,FALSE)</f>
        <v>公民館では解決しにくい課題や、実施しにくいテーマに関する学習機会を提供する等の対応が必要となるため</v>
      </c>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70"/>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37"/>
      <c r="V96" s="738"/>
      <c r="W96" s="738"/>
      <c r="X96" s="738"/>
      <c r="Y96" s="738"/>
      <c r="Z96" s="738"/>
      <c r="AA96" s="738"/>
      <c r="AB96" s="738"/>
      <c r="AC96" s="738"/>
      <c r="AD96" s="738"/>
      <c r="AE96" s="738"/>
      <c r="AF96" s="738"/>
      <c r="AG96" s="738"/>
      <c r="AH96" s="738"/>
      <c r="AI96" s="739"/>
      <c r="AJ96" s="601"/>
      <c r="AK96" s="601"/>
      <c r="AL96" s="601"/>
      <c r="AM96" s="671"/>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3"/>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8</v>
      </c>
      <c r="M97" s="659"/>
      <c r="N97" s="659"/>
      <c r="O97" s="659">
        <f>VLOOKUP($D$11,調査票①!$A$1:$HN$31,158,FALSE)</f>
        <v>6</v>
      </c>
      <c r="P97" s="659"/>
      <c r="Q97" s="659"/>
      <c r="R97" s="660">
        <f>VLOOKUP($D$11,調査票①!$A$1:$HN$31,159,FALSE)</f>
        <v>0.75</v>
      </c>
      <c r="S97" s="660"/>
      <c r="T97" s="660"/>
      <c r="U97" s="668" t="str">
        <f>VLOOKUP($D$11,調査票①!$A$1:$HN$31,160,FALSE)</f>
        <v>利用率が低く、将来的に廃止を見込む施設であるため（兵庫公会堂、西公会堂）</v>
      </c>
      <c r="V97" s="735"/>
      <c r="W97" s="735"/>
      <c r="X97" s="735"/>
      <c r="Y97" s="735"/>
      <c r="Z97" s="735"/>
      <c r="AA97" s="735"/>
      <c r="AB97" s="735"/>
      <c r="AC97" s="735"/>
      <c r="AD97" s="735"/>
      <c r="AE97" s="735"/>
      <c r="AF97" s="735"/>
      <c r="AG97" s="735"/>
      <c r="AH97" s="735"/>
      <c r="AI97" s="736"/>
      <c r="AJ97" s="667">
        <f>VLOOKUP($D$11,調査票①!$A$1:$HN$31,161,FALSE)</f>
        <v>0</v>
      </c>
      <c r="AK97" s="667"/>
      <c r="AL97" s="667"/>
      <c r="AM97" s="668" t="str">
        <f>VLOOKUP($D$11,調査票①!$A$1:$HN$31,162,FALSE)</f>
        <v>　</v>
      </c>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70"/>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737"/>
      <c r="V98" s="738"/>
      <c r="W98" s="738"/>
      <c r="X98" s="738"/>
      <c r="Y98" s="738"/>
      <c r="Z98" s="738"/>
      <c r="AA98" s="738"/>
      <c r="AB98" s="738"/>
      <c r="AC98" s="738"/>
      <c r="AD98" s="738"/>
      <c r="AE98" s="738"/>
      <c r="AF98" s="738"/>
      <c r="AG98" s="738"/>
      <c r="AH98" s="738"/>
      <c r="AI98" s="739"/>
      <c r="AJ98" s="667"/>
      <c r="AK98" s="667"/>
      <c r="AL98" s="667"/>
      <c r="AM98" s="671"/>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3"/>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1</v>
      </c>
      <c r="M99" s="659"/>
      <c r="N99" s="659"/>
      <c r="O99" s="659">
        <f>VLOOKUP($D$11,調査票①!$A$1:$HN$31,164,FALSE)</f>
        <v>1</v>
      </c>
      <c r="P99" s="659"/>
      <c r="Q99" s="659"/>
      <c r="R99" s="660">
        <f>VLOOKUP($D$11,調査票①!$A$1:$HN$31,165,FALSE)</f>
        <v>1</v>
      </c>
      <c r="S99" s="660"/>
      <c r="T99" s="660"/>
      <c r="U99" s="803" t="str">
        <f>VLOOKUP($D$11,調査票①!$A$1:$HN$31,166,FALSE)</f>
        <v>　</v>
      </c>
      <c r="V99" s="804"/>
      <c r="W99" s="804"/>
      <c r="X99" s="804"/>
      <c r="Y99" s="804"/>
      <c r="Z99" s="804"/>
      <c r="AA99" s="804"/>
      <c r="AB99" s="804"/>
      <c r="AC99" s="804"/>
      <c r="AD99" s="804"/>
      <c r="AE99" s="804"/>
      <c r="AF99" s="804"/>
      <c r="AG99" s="804"/>
      <c r="AH99" s="804"/>
      <c r="AI99" s="805"/>
      <c r="AJ99" s="667">
        <f>VLOOKUP($D$11,調査票①!$A$1:$HN$31,167,FALSE)</f>
        <v>0</v>
      </c>
      <c r="AK99" s="667"/>
      <c r="AL99" s="667"/>
      <c r="AM99" s="668" t="str">
        <f>VLOOKUP($D$11,調査票①!$A$1:$HN$31,168,FALSE)</f>
        <v>　</v>
      </c>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70"/>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806"/>
      <c r="V100" s="807"/>
      <c r="W100" s="807"/>
      <c r="X100" s="807"/>
      <c r="Y100" s="807"/>
      <c r="Z100" s="807"/>
      <c r="AA100" s="807"/>
      <c r="AB100" s="807"/>
      <c r="AC100" s="807"/>
      <c r="AD100" s="807"/>
      <c r="AE100" s="807"/>
      <c r="AF100" s="807"/>
      <c r="AG100" s="807"/>
      <c r="AH100" s="807"/>
      <c r="AI100" s="808"/>
      <c r="AJ100" s="667"/>
      <c r="AK100" s="667"/>
      <c r="AL100" s="667"/>
      <c r="AM100" s="671"/>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3"/>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708">
        <f>VLOOKUP($D$11,調査票①!$A$1:$HN$31,169,FALSE)</f>
        <v>0</v>
      </c>
      <c r="M101" s="708"/>
      <c r="N101" s="708"/>
      <c r="O101" s="708">
        <f>VLOOKUP($D$11,調査票①!$A$1:$HN$31,170,FALSE)</f>
        <v>0</v>
      </c>
      <c r="P101" s="708"/>
      <c r="Q101" s="708"/>
      <c r="R101" s="709" t="e">
        <f>VLOOKUP($D$11,調査票①!$A$1:$HN$31,171,FALSE)</f>
        <v>#DIV/0!</v>
      </c>
      <c r="S101" s="709"/>
      <c r="T101" s="709"/>
      <c r="U101" s="803" t="str">
        <f>VLOOKUP($D$11,調査票①!$A$1:$HN$31,172,FALSE)</f>
        <v>　</v>
      </c>
      <c r="V101" s="804"/>
      <c r="W101" s="804"/>
      <c r="X101" s="804"/>
      <c r="Y101" s="804"/>
      <c r="Z101" s="804"/>
      <c r="AA101" s="804"/>
      <c r="AB101" s="804"/>
      <c r="AC101" s="804"/>
      <c r="AD101" s="804"/>
      <c r="AE101" s="804"/>
      <c r="AF101" s="804"/>
      <c r="AG101" s="804"/>
      <c r="AH101" s="804"/>
      <c r="AI101" s="805"/>
      <c r="AJ101" s="667">
        <f>VLOOKUP($D$11,調査票①!$A$1:$HN$31,173,FALSE)</f>
        <v>0</v>
      </c>
      <c r="AK101" s="667"/>
      <c r="AL101" s="667"/>
      <c r="AM101" s="668" t="str">
        <f>VLOOKUP($D$11,調査票①!$A$1:$HN$31,174,FALSE)</f>
        <v>　</v>
      </c>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70"/>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708"/>
      <c r="M102" s="708"/>
      <c r="N102" s="708"/>
      <c r="O102" s="708"/>
      <c r="P102" s="708"/>
      <c r="Q102" s="708"/>
      <c r="R102" s="709"/>
      <c r="S102" s="709"/>
      <c r="T102" s="709"/>
      <c r="U102" s="806"/>
      <c r="V102" s="807"/>
      <c r="W102" s="807"/>
      <c r="X102" s="807"/>
      <c r="Y102" s="807"/>
      <c r="Z102" s="807"/>
      <c r="AA102" s="807"/>
      <c r="AB102" s="807"/>
      <c r="AC102" s="807"/>
      <c r="AD102" s="807"/>
      <c r="AE102" s="807"/>
      <c r="AF102" s="807"/>
      <c r="AG102" s="807"/>
      <c r="AH102" s="807"/>
      <c r="AI102" s="808"/>
      <c r="AJ102" s="667"/>
      <c r="AK102" s="667"/>
      <c r="AL102" s="667"/>
      <c r="AM102" s="671"/>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3"/>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830" t="str">
        <f>VLOOKUP($D$11,調査票①!$A$1:$HN$31,178,FALSE)</f>
        <v>　</v>
      </c>
      <c r="V103" s="831"/>
      <c r="W103" s="831"/>
      <c r="X103" s="831"/>
      <c r="Y103" s="831"/>
      <c r="Z103" s="831"/>
      <c r="AA103" s="831"/>
      <c r="AB103" s="831"/>
      <c r="AC103" s="831"/>
      <c r="AD103" s="831"/>
      <c r="AE103" s="831"/>
      <c r="AF103" s="831"/>
      <c r="AG103" s="831"/>
      <c r="AH103" s="831"/>
      <c r="AI103" s="832"/>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833"/>
      <c r="V104" s="834"/>
      <c r="W104" s="834"/>
      <c r="X104" s="834"/>
      <c r="Y104" s="834"/>
      <c r="Z104" s="834"/>
      <c r="AA104" s="834"/>
      <c r="AB104" s="834"/>
      <c r="AC104" s="834"/>
      <c r="AD104" s="834"/>
      <c r="AE104" s="834"/>
      <c r="AF104" s="834"/>
      <c r="AG104" s="834"/>
      <c r="AH104" s="834"/>
      <c r="AI104" s="835"/>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16</v>
      </c>
      <c r="M105" s="659"/>
      <c r="N105" s="659"/>
      <c r="O105" s="659">
        <f>VLOOKUP($D$11,調査票①!$A$1:$HN$31,182,FALSE)</f>
        <v>14</v>
      </c>
      <c r="P105" s="659"/>
      <c r="Q105" s="659"/>
      <c r="R105" s="660">
        <f>VLOOKUP($D$11,調査票①!$A$1:$HN$31,183,FALSE)</f>
        <v>0.875</v>
      </c>
      <c r="S105" s="660"/>
      <c r="T105" s="660"/>
      <c r="U105" s="803" t="str">
        <f>VLOOKUP($D$11,調査票①!$A$1:$HN$31,184,FALSE)</f>
        <v>導入方法を検討中のため。</v>
      </c>
      <c r="V105" s="804"/>
      <c r="W105" s="804"/>
      <c r="X105" s="804"/>
      <c r="Y105" s="804"/>
      <c r="Z105" s="804"/>
      <c r="AA105" s="804"/>
      <c r="AB105" s="804"/>
      <c r="AC105" s="804"/>
      <c r="AD105" s="804"/>
      <c r="AE105" s="804"/>
      <c r="AF105" s="804"/>
      <c r="AG105" s="804"/>
      <c r="AH105" s="804"/>
      <c r="AI105" s="805"/>
      <c r="AJ105" s="601">
        <f>VLOOKUP($D$11,調査票①!$A$1:$HN$31,185,FALSE)</f>
        <v>2</v>
      </c>
      <c r="AK105" s="601"/>
      <c r="AL105" s="601"/>
      <c r="AM105" s="729" t="str">
        <f>VLOOKUP($D$11,調査票①!$A$1:$HN$31,186,FALSE)</f>
        <v>指定管理未導入の施設であり、自治体職員が業務の管理・監督を行う必要があるため、適切と考える。</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806"/>
      <c r="V106" s="807"/>
      <c r="W106" s="807"/>
      <c r="X106" s="807"/>
      <c r="Y106" s="807"/>
      <c r="Z106" s="807"/>
      <c r="AA106" s="807"/>
      <c r="AB106" s="807"/>
      <c r="AC106" s="807"/>
      <c r="AD106" s="807"/>
      <c r="AE106" s="807"/>
      <c r="AF106" s="807"/>
      <c r="AG106" s="807"/>
      <c r="AH106" s="807"/>
      <c r="AI106" s="808"/>
      <c r="AJ106" s="601"/>
      <c r="AK106" s="601"/>
      <c r="AL106" s="601"/>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118</v>
      </c>
      <c r="M107" s="659"/>
      <c r="N107" s="659"/>
      <c r="O107" s="659">
        <f>VLOOKUP($D$11,調査票①!$A$1:$HN$31,188,FALSE)</f>
        <v>118</v>
      </c>
      <c r="P107" s="659"/>
      <c r="Q107" s="659"/>
      <c r="R107" s="660">
        <f>VLOOKUP($D$11,調査票①!$A$1:$HN$31,189,FALSE)</f>
        <v>1</v>
      </c>
      <c r="S107" s="660"/>
      <c r="T107" s="660"/>
      <c r="U107" s="668" t="str">
        <f>VLOOKUP($D$11,調査票①!$A$1:$HN$31,190,FALSE)</f>
        <v>　</v>
      </c>
      <c r="V107" s="735"/>
      <c r="W107" s="735"/>
      <c r="X107" s="735"/>
      <c r="Y107" s="735"/>
      <c r="Z107" s="735"/>
      <c r="AA107" s="735"/>
      <c r="AB107" s="735"/>
      <c r="AC107" s="735"/>
      <c r="AD107" s="735"/>
      <c r="AE107" s="735"/>
      <c r="AF107" s="735"/>
      <c r="AG107" s="735"/>
      <c r="AH107" s="735"/>
      <c r="AI107" s="736"/>
      <c r="AJ107" s="667">
        <f>VLOOKUP($D$11,調査票①!$A$1:$HN$31,191,FALSE)</f>
        <v>0</v>
      </c>
      <c r="AK107" s="667"/>
      <c r="AL107" s="667"/>
      <c r="AM107" s="729" t="str">
        <f>VLOOKUP($D$11,調査票①!$A$1:$HN$31,192,FALSE)</f>
        <v>　</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67"/>
      <c r="AK108" s="667"/>
      <c r="AL108" s="667"/>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2123" priority="354" operator="equal">
      <formula>0</formula>
    </cfRule>
  </conditionalFormatting>
  <conditionalFormatting sqref="DL105">
    <cfRule type="cellIs" dxfId="2122" priority="353" operator="equal">
      <formula>0</formula>
    </cfRule>
  </conditionalFormatting>
  <conditionalFormatting sqref="DA91:DA92">
    <cfRule type="cellIs" dxfId="2121" priority="352" operator="equal">
      <formula>0</formula>
    </cfRule>
  </conditionalFormatting>
  <conditionalFormatting sqref="CQ66:EL66 EJ62:EJ65 DA71:DD71 CQ67:DD67 CQ68:DC68 EJ68:EL68 DA70:DC70 DA72:DC72 EJ72:EP72 EJ70:EL70">
    <cfRule type="cellIs" dxfId="2120" priority="351" operator="equal">
      <formula>0</formula>
    </cfRule>
  </conditionalFormatting>
  <conditionalFormatting sqref="CM19 CW20:CY20 CW19:CZ19 DJ19 DT20:DV20 DT19:DW19 EG19">
    <cfRule type="cellIs" dxfId="2119" priority="350" operator="equal">
      <formula>0</formula>
    </cfRule>
  </conditionalFormatting>
  <conditionalFormatting sqref="D55">
    <cfRule type="cellIs" dxfId="2118" priority="349" operator="equal">
      <formula>0</formula>
    </cfRule>
  </conditionalFormatting>
  <conditionalFormatting sqref="EA44:EC44">
    <cfRule type="cellIs" dxfId="2117" priority="324" operator="equal">
      <formula>0</formula>
    </cfRule>
  </conditionalFormatting>
  <conditionalFormatting sqref="DD62 DD64">
    <cfRule type="cellIs" dxfId="2116" priority="348" operator="equal">
      <formula>0</formula>
    </cfRule>
  </conditionalFormatting>
  <conditionalFormatting sqref="DI44">
    <cfRule type="cellIs" dxfId="2115" priority="312" operator="equal">
      <formula>0</formula>
    </cfRule>
  </conditionalFormatting>
  <conditionalFormatting sqref="DZ52:EG52 DA52:DR52">
    <cfRule type="cellIs" dxfId="2114" priority="347" operator="equal">
      <formula>0</formula>
    </cfRule>
  </conditionalFormatting>
  <conditionalFormatting sqref="DZ51:EG51 CZ51:DR51">
    <cfRule type="cellIs" dxfId="2113" priority="346" operator="equal">
      <formula>0</formula>
    </cfRule>
  </conditionalFormatting>
  <conditionalFormatting sqref="DG56:DI56">
    <cfRule type="cellIs" dxfId="2112" priority="279" operator="equal">
      <formula>0</formula>
    </cfRule>
  </conditionalFormatting>
  <conditionalFormatting sqref="CM44:CN44">
    <cfRule type="cellIs" dxfId="2111" priority="318" operator="equal">
      <formula>0</formula>
    </cfRule>
  </conditionalFormatting>
  <conditionalFormatting sqref="R21 R23 R25 R27 R29 R31 R33 R35 R37 R39 R41 R43 R45 R47 R49 R51 R53">
    <cfRule type="cellIs" dxfId="2110" priority="344" operator="equal">
      <formula>0</formula>
    </cfRule>
  </conditionalFormatting>
  <conditionalFormatting sqref="DL62 DL64">
    <cfRule type="cellIs" dxfId="2109" priority="343" operator="equal">
      <formula>0</formula>
    </cfRule>
  </conditionalFormatting>
  <conditionalFormatting sqref="CM69">
    <cfRule type="cellIs" dxfId="2108" priority="345" operator="equal">
      <formula>0</formula>
    </cfRule>
  </conditionalFormatting>
  <conditionalFormatting sqref="CO52">
    <cfRule type="cellIs" dxfId="2107" priority="263" operator="equal">
      <formula>0</formula>
    </cfRule>
  </conditionalFormatting>
  <conditionalFormatting sqref="DN51:DP52">
    <cfRule type="cellIs" dxfId="2106" priority="294" operator="equal">
      <formula>0</formula>
    </cfRule>
  </conditionalFormatting>
  <conditionalFormatting sqref="DK51:DM52">
    <cfRule type="cellIs" dxfId="2105" priority="295" operator="equal">
      <formula>0</formula>
    </cfRule>
  </conditionalFormatting>
  <conditionalFormatting sqref="EN44:EP55">
    <cfRule type="cellIs" dxfId="2104" priority="342" operator="equal">
      <formula>0</formula>
    </cfRule>
  </conditionalFormatting>
  <conditionalFormatting sqref="EN56:EP56">
    <cfRule type="cellIs" dxfId="2103" priority="341" operator="equal">
      <formula>0</formula>
    </cfRule>
  </conditionalFormatting>
  <conditionalFormatting sqref="EH51:EJ52 EH55:EJ56">
    <cfRule type="cellIs" dxfId="2102" priority="340" operator="equal">
      <formula>0</formula>
    </cfRule>
  </conditionalFormatting>
  <conditionalFormatting sqref="EK51:EM56">
    <cfRule type="cellIs" dxfId="2101" priority="339" operator="equal">
      <formula>0</formula>
    </cfRule>
  </conditionalFormatting>
  <conditionalFormatting sqref="EL44:EM50">
    <cfRule type="cellIs" dxfId="2100" priority="338" operator="equal">
      <formula>0</formula>
    </cfRule>
  </conditionalFormatting>
  <conditionalFormatting sqref="DV51:DX52 DV55:DX55 DV53:DW54">
    <cfRule type="cellIs" dxfId="2099" priority="337" operator="equal">
      <formula>0</formula>
    </cfRule>
  </conditionalFormatting>
  <conditionalFormatting sqref="DV56:DX56">
    <cfRule type="cellIs" dxfId="2098" priority="336" operator="equal">
      <formula>0</formula>
    </cfRule>
  </conditionalFormatting>
  <conditionalFormatting sqref="DP51:DR56">
    <cfRule type="cellIs" dxfId="2097" priority="335" operator="equal">
      <formula>0</formula>
    </cfRule>
  </conditionalFormatting>
  <conditionalFormatting sqref="DS51:DU56">
    <cfRule type="cellIs" dxfId="2096" priority="334" operator="equal">
      <formula>0</formula>
    </cfRule>
  </conditionalFormatting>
  <conditionalFormatting sqref="EF51:EH52 EF55:EH55">
    <cfRule type="cellIs" dxfId="2095" priority="333" operator="equal">
      <formula>0</formula>
    </cfRule>
  </conditionalFormatting>
  <conditionalFormatting sqref="EF56:EH56">
    <cfRule type="cellIs" dxfId="2094" priority="332" operator="equal">
      <formula>0</formula>
    </cfRule>
  </conditionalFormatting>
  <conditionalFormatting sqref="DZ51:EB52 DZ55:EB56">
    <cfRule type="cellIs" dxfId="2093" priority="331" operator="equal">
      <formula>0</formula>
    </cfRule>
  </conditionalFormatting>
  <conditionalFormatting sqref="EC51:EE52 EC55:EE56">
    <cfRule type="cellIs" dxfId="2092" priority="330" operator="equal">
      <formula>0</formula>
    </cfRule>
  </conditionalFormatting>
  <conditionalFormatting sqref="EI44:EK44">
    <cfRule type="cellIs" dxfId="2091" priority="329" operator="equal">
      <formula>0</formula>
    </cfRule>
  </conditionalFormatting>
  <conditionalFormatting sqref="EH44">
    <cfRule type="cellIs" dxfId="2090" priority="328" operator="equal">
      <formula>0</formula>
    </cfRule>
  </conditionalFormatting>
  <conditionalFormatting sqref="EE44:EG44">
    <cfRule type="cellIs" dxfId="2089" priority="327" operator="equal">
      <formula>0</formula>
    </cfRule>
  </conditionalFormatting>
  <conditionalFormatting sqref="ED44">
    <cfRule type="cellIs" dxfId="2088" priority="326" operator="equal">
      <formula>0</formula>
    </cfRule>
  </conditionalFormatting>
  <conditionalFormatting sqref="DW44:DX44">
    <cfRule type="cellIs" dxfId="2087" priority="325" operator="equal">
      <formula>0</formula>
    </cfRule>
  </conditionalFormatting>
  <conditionalFormatting sqref="DJ44:DL44">
    <cfRule type="cellIs" dxfId="2086" priority="313" operator="equal">
      <formula>0</formula>
    </cfRule>
  </conditionalFormatting>
  <conditionalFormatting sqref="DY44:DZ44">
    <cfRule type="cellIs" dxfId="2085" priority="323" operator="equal">
      <formula>0</formula>
    </cfRule>
  </conditionalFormatting>
  <conditionalFormatting sqref="CY44:DA44">
    <cfRule type="cellIs" dxfId="2084" priority="322" operator="equal">
      <formula>0</formula>
    </cfRule>
  </conditionalFormatting>
  <conditionalFormatting sqref="CX44">
    <cfRule type="cellIs" dxfId="2083" priority="321" operator="equal">
      <formula>0</formula>
    </cfRule>
  </conditionalFormatting>
  <conditionalFormatting sqref="CU44:CW44">
    <cfRule type="cellIs" dxfId="2082" priority="320" operator="equal">
      <formula>0</formula>
    </cfRule>
  </conditionalFormatting>
  <conditionalFormatting sqref="CT44">
    <cfRule type="cellIs" dxfId="2081" priority="319" operator="equal">
      <formula>0</formula>
    </cfRule>
  </conditionalFormatting>
  <conditionalFormatting sqref="CQ44:CS44">
    <cfRule type="cellIs" dxfId="2080" priority="317" operator="equal">
      <formula>0</formula>
    </cfRule>
  </conditionalFormatting>
  <conditionalFormatting sqref="CO44:CP44">
    <cfRule type="cellIs" dxfId="2079" priority="316" operator="equal">
      <formula>0</formula>
    </cfRule>
  </conditionalFormatting>
  <conditionalFormatting sqref="DN44:DP44">
    <cfRule type="cellIs" dxfId="2078" priority="315" operator="equal">
      <formula>0</formula>
    </cfRule>
  </conditionalFormatting>
  <conditionalFormatting sqref="DM44">
    <cfRule type="cellIs" dxfId="2077" priority="314" operator="equal">
      <formula>0</formula>
    </cfRule>
  </conditionalFormatting>
  <conditionalFormatting sqref="DS51:DU52">
    <cfRule type="cellIs" dxfId="2076" priority="301" operator="equal">
      <formula>0</formula>
    </cfRule>
  </conditionalFormatting>
  <conditionalFormatting sqref="DB44:DC44">
    <cfRule type="cellIs" dxfId="2075" priority="311" operator="equal">
      <formula>0</formula>
    </cfRule>
  </conditionalFormatting>
  <conditionalFormatting sqref="DF44:DH44">
    <cfRule type="cellIs" dxfId="2074" priority="310" operator="equal">
      <formula>0</formula>
    </cfRule>
  </conditionalFormatting>
  <conditionalFormatting sqref="DD44:DE44">
    <cfRule type="cellIs" dxfId="2073" priority="309" operator="equal">
      <formula>0</formula>
    </cfRule>
  </conditionalFormatting>
  <conditionalFormatting sqref="EC44:EE44">
    <cfRule type="cellIs" dxfId="2072" priority="308" operator="equal">
      <formula>0</formula>
    </cfRule>
  </conditionalFormatting>
  <conditionalFormatting sqref="EB44">
    <cfRule type="cellIs" dxfId="2071" priority="307" operator="equal">
      <formula>0</formula>
    </cfRule>
  </conditionalFormatting>
  <conditionalFormatting sqref="DY44:EA44">
    <cfRule type="cellIs" dxfId="2070" priority="306" operator="equal">
      <formula>0</formula>
    </cfRule>
  </conditionalFormatting>
  <conditionalFormatting sqref="DX44">
    <cfRule type="cellIs" dxfId="2069" priority="305" operator="equal">
      <formula>0</formula>
    </cfRule>
  </conditionalFormatting>
  <conditionalFormatting sqref="DQ44:DR44">
    <cfRule type="cellIs" dxfId="2068" priority="304" operator="equal">
      <formula>0</formula>
    </cfRule>
  </conditionalFormatting>
  <conditionalFormatting sqref="DU44:DW44">
    <cfRule type="cellIs" dxfId="2067" priority="303" operator="equal">
      <formula>0</formula>
    </cfRule>
  </conditionalFormatting>
  <conditionalFormatting sqref="DS44:DT44">
    <cfRule type="cellIs" dxfId="2066" priority="302" operator="equal">
      <formula>0</formula>
    </cfRule>
  </conditionalFormatting>
  <conditionalFormatting sqref="DV51:DV52">
    <cfRule type="cellIs" dxfId="2065" priority="300" operator="equal">
      <formula>0</formula>
    </cfRule>
  </conditionalFormatting>
  <conditionalFormatting sqref="DG51:DI52">
    <cfRule type="cellIs" dxfId="2064" priority="299" operator="equal">
      <formula>0</formula>
    </cfRule>
  </conditionalFormatting>
  <conditionalFormatting sqref="DA51:DC52 CZ51">
    <cfRule type="cellIs" dxfId="2063" priority="298" operator="equal">
      <formula>0</formula>
    </cfRule>
  </conditionalFormatting>
  <conditionalFormatting sqref="DD51:DF52">
    <cfRule type="cellIs" dxfId="2062" priority="297" operator="equal">
      <formula>0</formula>
    </cfRule>
  </conditionalFormatting>
  <conditionalFormatting sqref="DQ51:DS52">
    <cfRule type="cellIs" dxfId="2061" priority="296" operator="equal">
      <formula>0</formula>
    </cfRule>
  </conditionalFormatting>
  <conditionalFormatting sqref="CB52:CC52">
    <cfRule type="cellIs" dxfId="2060" priority="293" operator="equal">
      <formula>0</formula>
    </cfRule>
  </conditionalFormatting>
  <conditionalFormatting sqref="CB51:CC51">
    <cfRule type="cellIs" dxfId="2059" priority="292" operator="equal">
      <formula>0</formula>
    </cfRule>
  </conditionalFormatting>
  <conditionalFormatting sqref="CP51">
    <cfRule type="cellIs" dxfId="2058" priority="291" operator="equal">
      <formula>0</formula>
    </cfRule>
  </conditionalFormatting>
  <conditionalFormatting sqref="CP51">
    <cfRule type="cellIs" dxfId="2057" priority="290" operator="equal">
      <formula>0</formula>
    </cfRule>
  </conditionalFormatting>
  <conditionalFormatting sqref="CB51:CC52">
    <cfRule type="cellIs" dxfId="2056" priority="289" operator="equal">
      <formula>0</formula>
    </cfRule>
  </conditionalFormatting>
  <conditionalFormatting sqref="CD51">
    <cfRule type="cellIs" dxfId="2055" priority="288" operator="equal">
      <formula>0</formula>
    </cfRule>
  </conditionalFormatting>
  <conditionalFormatting sqref="CD51">
    <cfRule type="cellIs" dxfId="2054" priority="287" operator="equal">
      <formula>0</formula>
    </cfRule>
  </conditionalFormatting>
  <conditionalFormatting sqref="CW41">
    <cfRule type="cellIs" dxfId="2053" priority="59" operator="equal">
      <formula>0</formula>
    </cfRule>
  </conditionalFormatting>
  <conditionalFormatting sqref="CX41">
    <cfRule type="cellIs" dxfId="2052" priority="58" operator="equal">
      <formula>0</formula>
    </cfRule>
  </conditionalFormatting>
  <conditionalFormatting sqref="DX53">
    <cfRule type="cellIs" dxfId="2051" priority="286" operator="equal">
      <formula>0</formula>
    </cfRule>
  </conditionalFormatting>
  <conditionalFormatting sqref="DX53">
    <cfRule type="cellIs" dxfId="2050" priority="285" operator="equal">
      <formula>0</formula>
    </cfRule>
  </conditionalFormatting>
  <conditionalFormatting sqref="EH39">
    <cfRule type="cellIs" dxfId="2049" priority="16" operator="equal">
      <formula>0</formula>
    </cfRule>
  </conditionalFormatting>
  <conditionalFormatting sqref="DO56:DQ56">
    <cfRule type="cellIs" dxfId="2048" priority="284" operator="equal">
      <formula>0</formula>
    </cfRule>
  </conditionalFormatting>
  <conditionalFormatting sqref="DC56:DE56">
    <cfRule type="cellIs" dxfId="2047" priority="283" operator="equal">
      <formula>0</formula>
    </cfRule>
  </conditionalFormatting>
  <conditionalFormatting sqref="CX56:CY56">
    <cfRule type="cellIs" dxfId="2046" priority="282" operator="equal">
      <formula>0</formula>
    </cfRule>
  </conditionalFormatting>
  <conditionalFormatting sqref="CZ56:DB56">
    <cfRule type="cellIs" dxfId="2045" priority="281" operator="equal">
      <formula>0</formula>
    </cfRule>
  </conditionalFormatting>
  <conditionalFormatting sqref="DM56:DO56">
    <cfRule type="cellIs" dxfId="2044" priority="280" operator="equal">
      <formula>0</formula>
    </cfRule>
  </conditionalFormatting>
  <conditionalFormatting sqref="CF44:CH44 CF45:CG46">
    <cfRule type="cellIs" dxfId="2043" priority="227" operator="equal">
      <formula>0</formula>
    </cfRule>
  </conditionalFormatting>
  <conditionalFormatting sqref="DJ56:DL56">
    <cfRule type="cellIs" dxfId="2042" priority="278" operator="equal">
      <formula>0</formula>
    </cfRule>
  </conditionalFormatting>
  <conditionalFormatting sqref="CG56:CI56">
    <cfRule type="cellIs" dxfId="2041" priority="277" operator="equal">
      <formula>0</formula>
    </cfRule>
  </conditionalFormatting>
  <conditionalFormatting sqref="CB56:CC56">
    <cfRule type="cellIs" dxfId="2040" priority="276" operator="equal">
      <formula>0</formula>
    </cfRule>
  </conditionalFormatting>
  <conditionalFormatting sqref="CD56:CF56">
    <cfRule type="cellIs" dxfId="2039" priority="275" operator="equal">
      <formula>0</formula>
    </cfRule>
  </conditionalFormatting>
  <conditionalFormatting sqref="CQ56:CR56">
    <cfRule type="cellIs" dxfId="2038" priority="274" operator="equal">
      <formula>0</formula>
    </cfRule>
  </conditionalFormatting>
  <conditionalFormatting sqref="CK56:CM56">
    <cfRule type="cellIs" dxfId="2037" priority="273" operator="equal">
      <formula>0</formula>
    </cfRule>
  </conditionalFormatting>
  <conditionalFormatting sqref="CN56:CP56">
    <cfRule type="cellIs" dxfId="2036" priority="272" operator="equal">
      <formula>0</formula>
    </cfRule>
  </conditionalFormatting>
  <conditionalFormatting sqref="CX56:CZ56">
    <cfRule type="cellIs" dxfId="2035" priority="271" operator="equal">
      <formula>0</formula>
    </cfRule>
  </conditionalFormatting>
  <conditionalFormatting sqref="CS56:CT56">
    <cfRule type="cellIs" dxfId="2034" priority="270" operator="equal">
      <formula>0</formula>
    </cfRule>
  </conditionalFormatting>
  <conditionalFormatting sqref="CU56:CW56">
    <cfRule type="cellIs" dxfId="2033" priority="269" operator="equal">
      <formula>0</formula>
    </cfRule>
  </conditionalFormatting>
  <conditionalFormatting sqref="DH56:DI56">
    <cfRule type="cellIs" dxfId="2032" priority="268" operator="equal">
      <formula>0</formula>
    </cfRule>
  </conditionalFormatting>
  <conditionalFormatting sqref="DB56:DD56">
    <cfRule type="cellIs" dxfId="2031" priority="267" operator="equal">
      <formula>0</formula>
    </cfRule>
  </conditionalFormatting>
  <conditionalFormatting sqref="DE56:DG56">
    <cfRule type="cellIs" dxfId="2030" priority="266" operator="equal">
      <formula>0</formula>
    </cfRule>
  </conditionalFormatting>
  <conditionalFormatting sqref="CO51">
    <cfRule type="cellIs" dxfId="2029" priority="265" operator="equal">
      <formula>0</formula>
    </cfRule>
  </conditionalFormatting>
  <conditionalFormatting sqref="CO51">
    <cfRule type="cellIs" dxfId="2028" priority="264" operator="equal">
      <formula>0</formula>
    </cfRule>
  </conditionalFormatting>
  <conditionalFormatting sqref="CB37">
    <cfRule type="cellIs" dxfId="2027" priority="211" operator="equal">
      <formula>0</formula>
    </cfRule>
  </conditionalFormatting>
  <conditionalFormatting sqref="CO52">
    <cfRule type="cellIs" dxfId="2026" priority="262" operator="equal">
      <formula>0</formula>
    </cfRule>
  </conditionalFormatting>
  <conditionalFormatting sqref="DH40">
    <cfRule type="cellIs" dxfId="2025" priority="34" operator="equal">
      <formula>0</formula>
    </cfRule>
  </conditionalFormatting>
  <conditionalFormatting sqref="CY34:CY35">
    <cfRule type="cellIs" dxfId="2024" priority="81" operator="equal">
      <formula>0</formula>
    </cfRule>
  </conditionalFormatting>
  <conditionalFormatting sqref="CY36:DA36">
    <cfRule type="cellIs" dxfId="2023" priority="80" operator="equal">
      <formula>0</formula>
    </cfRule>
  </conditionalFormatting>
  <conditionalFormatting sqref="CX36">
    <cfRule type="cellIs" dxfId="2022" priority="79" operator="equal">
      <formula>0</formula>
    </cfRule>
  </conditionalFormatting>
  <conditionalFormatting sqref="DP40:DQ41">
    <cfRule type="cellIs" dxfId="2021" priority="33" operator="equal">
      <formula>0</formula>
    </cfRule>
  </conditionalFormatting>
  <conditionalFormatting sqref="DC40:DE41">
    <cfRule type="cellIs" dxfId="2020" priority="36" operator="equal">
      <formula>0</formula>
    </cfRule>
  </conditionalFormatting>
  <conditionalFormatting sqref="CX34:CX35">
    <cfRule type="cellIs" dxfId="2019" priority="83" operator="equal">
      <formula>0</formula>
    </cfRule>
  </conditionalFormatting>
  <conditionalFormatting sqref="CX34:CX35">
    <cfRule type="cellIs" dxfId="2018" priority="82" operator="equal">
      <formula>0</formula>
    </cfRule>
  </conditionalFormatting>
  <conditionalFormatting sqref="CW37">
    <cfRule type="cellIs" dxfId="2017" priority="76" operator="equal">
      <formula>0</formula>
    </cfRule>
  </conditionalFormatting>
  <conditionalFormatting sqref="CW37">
    <cfRule type="cellIs" dxfId="2016" priority="75" operator="equal">
      <formula>0</formula>
    </cfRule>
  </conditionalFormatting>
  <conditionalFormatting sqref="DF40:DG41">
    <cfRule type="cellIs" dxfId="2015" priority="38" operator="equal">
      <formula>0</formula>
    </cfRule>
  </conditionalFormatting>
  <conditionalFormatting sqref="CF47:CG47">
    <cfRule type="cellIs" dxfId="2014" priority="261" operator="equal">
      <formula>0</formula>
    </cfRule>
  </conditionalFormatting>
  <conditionalFormatting sqref="CB47">
    <cfRule type="cellIs" dxfId="2013" priority="260" operator="equal">
      <formula>0</formula>
    </cfRule>
  </conditionalFormatting>
  <conditionalFormatting sqref="CC47:CE47">
    <cfRule type="cellIs" dxfId="2012" priority="259" operator="equal">
      <formula>0</formula>
    </cfRule>
  </conditionalFormatting>
  <conditionalFormatting sqref="CJ48:CL48 CB48">
    <cfRule type="cellIs" dxfId="2011" priority="258" operator="equal">
      <formula>0</formula>
    </cfRule>
  </conditionalFormatting>
  <conditionalFormatting sqref="CF48:CH48 CF49:CG50">
    <cfRule type="cellIs" dxfId="2010" priority="257" operator="equal">
      <formula>0</formula>
    </cfRule>
  </conditionalFormatting>
  <conditionalFormatting sqref="CB48:CB50">
    <cfRule type="cellIs" dxfId="2009" priority="256" operator="equal">
      <formula>0</formula>
    </cfRule>
  </conditionalFormatting>
  <conditionalFormatting sqref="CC48:CE50">
    <cfRule type="cellIs" dxfId="2008" priority="255" operator="equal">
      <formula>0</formula>
    </cfRule>
  </conditionalFormatting>
  <conditionalFormatting sqref="CJ48:CL48">
    <cfRule type="cellIs" dxfId="2007" priority="254" operator="equal">
      <formula>0</formula>
    </cfRule>
  </conditionalFormatting>
  <conditionalFormatting sqref="CC48:CE48">
    <cfRule type="cellIs" dxfId="2006" priority="253" operator="equal">
      <formula>0</formula>
    </cfRule>
  </conditionalFormatting>
  <conditionalFormatting sqref="CF48">
    <cfRule type="cellIs" dxfId="2005" priority="252" operator="equal">
      <formula>0</formula>
    </cfRule>
  </conditionalFormatting>
  <conditionalFormatting sqref="CB48:CC48">
    <cfRule type="cellIs" dxfId="2004" priority="251" operator="equal">
      <formula>0</formula>
    </cfRule>
  </conditionalFormatting>
  <conditionalFormatting sqref="CH49">
    <cfRule type="cellIs" dxfId="2003" priority="250" operator="equal">
      <formula>0</formula>
    </cfRule>
  </conditionalFormatting>
  <conditionalFormatting sqref="CH49">
    <cfRule type="cellIs" dxfId="2002" priority="249" operator="equal">
      <formula>0</formula>
    </cfRule>
  </conditionalFormatting>
  <conditionalFormatting sqref="CJ38:CL38 CB38">
    <cfRule type="cellIs" dxfId="2001" priority="248" operator="equal">
      <formula>0</formula>
    </cfRule>
  </conditionalFormatting>
  <conditionalFormatting sqref="CF38:CH38 CF39:CG40">
    <cfRule type="cellIs" dxfId="2000" priority="247" operator="equal">
      <formula>0</formula>
    </cfRule>
  </conditionalFormatting>
  <conditionalFormatting sqref="CB37:CB40">
    <cfRule type="cellIs" dxfId="1999" priority="246" operator="equal">
      <formula>0</formula>
    </cfRule>
  </conditionalFormatting>
  <conditionalFormatting sqref="CC38:CE40">
    <cfRule type="cellIs" dxfId="1998" priority="245" operator="equal">
      <formula>0</formula>
    </cfRule>
  </conditionalFormatting>
  <conditionalFormatting sqref="CJ38:CL38">
    <cfRule type="cellIs" dxfId="1997" priority="244" operator="equal">
      <formula>0</formula>
    </cfRule>
  </conditionalFormatting>
  <conditionalFormatting sqref="CC38:CE38">
    <cfRule type="cellIs" dxfId="1996" priority="243" operator="equal">
      <formula>0</formula>
    </cfRule>
  </conditionalFormatting>
  <conditionalFormatting sqref="CF38">
    <cfRule type="cellIs" dxfId="1995" priority="242" operator="equal">
      <formula>0</formula>
    </cfRule>
  </conditionalFormatting>
  <conditionalFormatting sqref="CB38:CC38">
    <cfRule type="cellIs" dxfId="1994" priority="241" operator="equal">
      <formula>0</formula>
    </cfRule>
  </conditionalFormatting>
  <conditionalFormatting sqref="CH39">
    <cfRule type="cellIs" dxfId="1993" priority="240" operator="equal">
      <formula>0</formula>
    </cfRule>
  </conditionalFormatting>
  <conditionalFormatting sqref="CH39">
    <cfRule type="cellIs" dxfId="1992" priority="239" operator="equal">
      <formula>0</formula>
    </cfRule>
  </conditionalFormatting>
  <conditionalFormatting sqref="CJ41:CL41 CB41">
    <cfRule type="cellIs" dxfId="1991" priority="238" operator="equal">
      <formula>0</formula>
    </cfRule>
  </conditionalFormatting>
  <conditionalFormatting sqref="CF41:CH41 CF42:CG43">
    <cfRule type="cellIs" dxfId="1990" priority="237" operator="equal">
      <formula>0</formula>
    </cfRule>
  </conditionalFormatting>
  <conditionalFormatting sqref="CB40:CB43">
    <cfRule type="cellIs" dxfId="1989" priority="236" operator="equal">
      <formula>0</formula>
    </cfRule>
  </conditionalFormatting>
  <conditionalFormatting sqref="CC41:CE43">
    <cfRule type="cellIs" dxfId="1988" priority="235" operator="equal">
      <formula>0</formula>
    </cfRule>
  </conditionalFormatting>
  <conditionalFormatting sqref="CJ41:CL41">
    <cfRule type="cellIs" dxfId="1987" priority="234" operator="equal">
      <formula>0</formula>
    </cfRule>
  </conditionalFormatting>
  <conditionalFormatting sqref="CC41:CE41">
    <cfRule type="cellIs" dxfId="1986" priority="233" operator="equal">
      <formula>0</formula>
    </cfRule>
  </conditionalFormatting>
  <conditionalFormatting sqref="CF41">
    <cfRule type="cellIs" dxfId="1985" priority="232" operator="equal">
      <formula>0</formula>
    </cfRule>
  </conditionalFormatting>
  <conditionalFormatting sqref="CB41:CC41">
    <cfRule type="cellIs" dxfId="1984" priority="231" operator="equal">
      <formula>0</formula>
    </cfRule>
  </conditionalFormatting>
  <conditionalFormatting sqref="CH42">
    <cfRule type="cellIs" dxfId="1983" priority="230" operator="equal">
      <formula>0</formula>
    </cfRule>
  </conditionalFormatting>
  <conditionalFormatting sqref="CH42">
    <cfRule type="cellIs" dxfId="1982" priority="229" operator="equal">
      <formula>0</formula>
    </cfRule>
  </conditionalFormatting>
  <conditionalFormatting sqref="CJ44:CL44 CB44">
    <cfRule type="cellIs" dxfId="1981" priority="228" operator="equal">
      <formula>0</formula>
    </cfRule>
  </conditionalFormatting>
  <conditionalFormatting sqref="CB44:CB46">
    <cfRule type="cellIs" dxfId="1980" priority="226" operator="equal">
      <formula>0</formula>
    </cfRule>
  </conditionalFormatting>
  <conditionalFormatting sqref="CC44:CE46">
    <cfRule type="cellIs" dxfId="1979" priority="225" operator="equal">
      <formula>0</formula>
    </cfRule>
  </conditionalFormatting>
  <conditionalFormatting sqref="CJ44:CL44">
    <cfRule type="cellIs" dxfId="1978" priority="224" operator="equal">
      <formula>0</formula>
    </cfRule>
  </conditionalFormatting>
  <conditionalFormatting sqref="CC44:CE44">
    <cfRule type="cellIs" dxfId="1977" priority="223" operator="equal">
      <formula>0</formula>
    </cfRule>
  </conditionalFormatting>
  <conditionalFormatting sqref="CF44">
    <cfRule type="cellIs" dxfId="1976" priority="222" operator="equal">
      <formula>0</formula>
    </cfRule>
  </conditionalFormatting>
  <conditionalFormatting sqref="CB44:CC44">
    <cfRule type="cellIs" dxfId="1975" priority="221" operator="equal">
      <formula>0</formula>
    </cfRule>
  </conditionalFormatting>
  <conditionalFormatting sqref="CH45">
    <cfRule type="cellIs" dxfId="1974" priority="220" operator="equal">
      <formula>0</formula>
    </cfRule>
  </conditionalFormatting>
  <conditionalFormatting sqref="CH45">
    <cfRule type="cellIs" dxfId="1973" priority="219" operator="equal">
      <formula>0</formula>
    </cfRule>
  </conditionalFormatting>
  <conditionalFormatting sqref="CB32">
    <cfRule type="cellIs" dxfId="1972" priority="218" operator="equal">
      <formula>0</formula>
    </cfRule>
  </conditionalFormatting>
  <conditionalFormatting sqref="CB32:CB34">
    <cfRule type="cellIs" dxfId="1971" priority="217" operator="equal">
      <formula>0</formula>
    </cfRule>
  </conditionalFormatting>
  <conditionalFormatting sqref="CB32">
    <cfRule type="cellIs" dxfId="1970" priority="216" operator="equal">
      <formula>0</formula>
    </cfRule>
  </conditionalFormatting>
  <conditionalFormatting sqref="CB35">
    <cfRule type="cellIs" dxfId="1969" priority="215" operator="equal">
      <formula>0</formula>
    </cfRule>
  </conditionalFormatting>
  <conditionalFormatting sqref="CB35:CB36">
    <cfRule type="cellIs" dxfId="1968" priority="214" operator="equal">
      <formula>0</formula>
    </cfRule>
  </conditionalFormatting>
  <conditionalFormatting sqref="CB35">
    <cfRule type="cellIs" dxfId="1967" priority="213" operator="equal">
      <formula>0</formula>
    </cfRule>
  </conditionalFormatting>
  <conditionalFormatting sqref="CB37">
    <cfRule type="cellIs" dxfId="1966" priority="212" operator="equal">
      <formula>0</formula>
    </cfRule>
  </conditionalFormatting>
  <conditionalFormatting sqref="CB40">
    <cfRule type="cellIs" dxfId="1965" priority="210" operator="equal">
      <formula>0</formula>
    </cfRule>
  </conditionalFormatting>
  <conditionalFormatting sqref="CB40">
    <cfRule type="cellIs" dxfId="1964" priority="209" operator="equal">
      <formula>0</formula>
    </cfRule>
  </conditionalFormatting>
  <conditionalFormatting sqref="CK32:CM32 CC32">
    <cfRule type="cellIs" dxfId="1963" priority="208" operator="equal">
      <formula>0</formula>
    </cfRule>
  </conditionalFormatting>
  <conditionalFormatting sqref="CG32:CI32">
    <cfRule type="cellIs" dxfId="1962" priority="207" operator="equal">
      <formula>0</formula>
    </cfRule>
  </conditionalFormatting>
  <conditionalFormatting sqref="CC32">
    <cfRule type="cellIs" dxfId="1961" priority="206" operator="equal">
      <formula>0</formula>
    </cfRule>
  </conditionalFormatting>
  <conditionalFormatting sqref="CD32:CF32">
    <cfRule type="cellIs" dxfId="1960" priority="205" operator="equal">
      <formula>0</formula>
    </cfRule>
  </conditionalFormatting>
  <conditionalFormatting sqref="CK32:CM32">
    <cfRule type="cellIs" dxfId="1959" priority="204" operator="equal">
      <formula>0</formula>
    </cfRule>
  </conditionalFormatting>
  <conditionalFormatting sqref="CD32:CF32">
    <cfRule type="cellIs" dxfId="1958" priority="203" operator="equal">
      <formula>0</formula>
    </cfRule>
  </conditionalFormatting>
  <conditionalFormatting sqref="CG32">
    <cfRule type="cellIs" dxfId="1957" priority="202" operator="equal">
      <formula>0</formula>
    </cfRule>
  </conditionalFormatting>
  <conditionalFormatting sqref="CC32:CD32">
    <cfRule type="cellIs" dxfId="1956" priority="201" operator="equal">
      <formula>0</formula>
    </cfRule>
  </conditionalFormatting>
  <conditionalFormatting sqref="CK33:CM33 CC33">
    <cfRule type="cellIs" dxfId="1955" priority="200" operator="equal">
      <formula>0</formula>
    </cfRule>
  </conditionalFormatting>
  <conditionalFormatting sqref="CG33:CI33">
    <cfRule type="cellIs" dxfId="1954" priority="199" operator="equal">
      <formula>0</formula>
    </cfRule>
  </conditionalFormatting>
  <conditionalFormatting sqref="CC33">
    <cfRule type="cellIs" dxfId="1953" priority="198" operator="equal">
      <formula>0</formula>
    </cfRule>
  </conditionalFormatting>
  <conditionalFormatting sqref="CD33:CF33">
    <cfRule type="cellIs" dxfId="1952" priority="197" operator="equal">
      <formula>0</formula>
    </cfRule>
  </conditionalFormatting>
  <conditionalFormatting sqref="CK33:CM33">
    <cfRule type="cellIs" dxfId="1951" priority="196" operator="equal">
      <formula>0</formula>
    </cfRule>
  </conditionalFormatting>
  <conditionalFormatting sqref="CD33:CF33">
    <cfRule type="cellIs" dxfId="1950" priority="195" operator="equal">
      <formula>0</formula>
    </cfRule>
  </conditionalFormatting>
  <conditionalFormatting sqref="CG33">
    <cfRule type="cellIs" dxfId="1949" priority="194" operator="equal">
      <formula>0</formula>
    </cfRule>
  </conditionalFormatting>
  <conditionalFormatting sqref="CC33:CD33">
    <cfRule type="cellIs" dxfId="1948" priority="193" operator="equal">
      <formula>0</formula>
    </cfRule>
  </conditionalFormatting>
  <conditionalFormatting sqref="CV32:CX32 CN32">
    <cfRule type="cellIs" dxfId="1947" priority="192" operator="equal">
      <formula>0</formula>
    </cfRule>
  </conditionalFormatting>
  <conditionalFormatting sqref="CR32:CT32">
    <cfRule type="cellIs" dxfId="1946" priority="191" operator="equal">
      <formula>0</formula>
    </cfRule>
  </conditionalFormatting>
  <conditionalFormatting sqref="CN32">
    <cfRule type="cellIs" dxfId="1945" priority="190" operator="equal">
      <formula>0</formula>
    </cfRule>
  </conditionalFormatting>
  <conditionalFormatting sqref="CO32:CQ32">
    <cfRule type="cellIs" dxfId="1944" priority="189" operator="equal">
      <formula>0</formula>
    </cfRule>
  </conditionalFormatting>
  <conditionalFormatting sqref="CV32:CX32">
    <cfRule type="cellIs" dxfId="1943" priority="188" operator="equal">
      <formula>0</formula>
    </cfRule>
  </conditionalFormatting>
  <conditionalFormatting sqref="CO32:CQ32">
    <cfRule type="cellIs" dxfId="1942" priority="187" operator="equal">
      <formula>0</formula>
    </cfRule>
  </conditionalFormatting>
  <conditionalFormatting sqref="CR32">
    <cfRule type="cellIs" dxfId="1941" priority="186" operator="equal">
      <formula>0</formula>
    </cfRule>
  </conditionalFormatting>
  <conditionalFormatting sqref="CN32:CO32">
    <cfRule type="cellIs" dxfId="1940" priority="185" operator="equal">
      <formula>0</formula>
    </cfRule>
  </conditionalFormatting>
  <conditionalFormatting sqref="CV33:CX33 CN33">
    <cfRule type="cellIs" dxfId="1939" priority="184" operator="equal">
      <formula>0</formula>
    </cfRule>
  </conditionalFormatting>
  <conditionalFormatting sqref="CR33:CT33">
    <cfRule type="cellIs" dxfId="1938" priority="183" operator="equal">
      <formula>0</formula>
    </cfRule>
  </conditionalFormatting>
  <conditionalFormatting sqref="CN33">
    <cfRule type="cellIs" dxfId="1937" priority="182" operator="equal">
      <formula>0</formula>
    </cfRule>
  </conditionalFormatting>
  <conditionalFormatting sqref="CO33:CQ33">
    <cfRule type="cellIs" dxfId="1936" priority="181" operator="equal">
      <formula>0</formula>
    </cfRule>
  </conditionalFormatting>
  <conditionalFormatting sqref="CV33:CX33">
    <cfRule type="cellIs" dxfId="1935" priority="180" operator="equal">
      <formula>0</formula>
    </cfRule>
  </conditionalFormatting>
  <conditionalFormatting sqref="CO33:CQ33">
    <cfRule type="cellIs" dxfId="1934" priority="179" operator="equal">
      <formula>0</formula>
    </cfRule>
  </conditionalFormatting>
  <conditionalFormatting sqref="CR33">
    <cfRule type="cellIs" dxfId="1933" priority="178" operator="equal">
      <formula>0</formula>
    </cfRule>
  </conditionalFormatting>
  <conditionalFormatting sqref="CN33:CO33">
    <cfRule type="cellIs" dxfId="1932" priority="177" operator="equal">
      <formula>0</formula>
    </cfRule>
  </conditionalFormatting>
  <conditionalFormatting sqref="DG32:DI32 CY32">
    <cfRule type="cellIs" dxfId="1931" priority="176" operator="equal">
      <formula>0</formula>
    </cfRule>
  </conditionalFormatting>
  <conditionalFormatting sqref="DC32:DE32">
    <cfRule type="cellIs" dxfId="1930" priority="175" operator="equal">
      <formula>0</formula>
    </cfRule>
  </conditionalFormatting>
  <conditionalFormatting sqref="CY32">
    <cfRule type="cellIs" dxfId="1929" priority="174" operator="equal">
      <formula>0</formula>
    </cfRule>
  </conditionalFormatting>
  <conditionalFormatting sqref="CZ32:DB32">
    <cfRule type="cellIs" dxfId="1928" priority="173" operator="equal">
      <formula>0</formula>
    </cfRule>
  </conditionalFormatting>
  <conditionalFormatting sqref="DG32:DI32">
    <cfRule type="cellIs" dxfId="1927" priority="172" operator="equal">
      <formula>0</formula>
    </cfRule>
  </conditionalFormatting>
  <conditionalFormatting sqref="CZ32:DB32">
    <cfRule type="cellIs" dxfId="1926" priority="171" operator="equal">
      <formula>0</formula>
    </cfRule>
  </conditionalFormatting>
  <conditionalFormatting sqref="DC32">
    <cfRule type="cellIs" dxfId="1925" priority="170" operator="equal">
      <formula>0</formula>
    </cfRule>
  </conditionalFormatting>
  <conditionalFormatting sqref="CY32:CZ32">
    <cfRule type="cellIs" dxfId="1924" priority="169" operator="equal">
      <formula>0</formula>
    </cfRule>
  </conditionalFormatting>
  <conditionalFormatting sqref="DG33:DI33 CY33">
    <cfRule type="cellIs" dxfId="1923" priority="168" operator="equal">
      <formula>0</formula>
    </cfRule>
  </conditionalFormatting>
  <conditionalFormatting sqref="DC33:DE33">
    <cfRule type="cellIs" dxfId="1922" priority="167" operator="equal">
      <formula>0</formula>
    </cfRule>
  </conditionalFormatting>
  <conditionalFormatting sqref="CY33">
    <cfRule type="cellIs" dxfId="1921" priority="166" operator="equal">
      <formula>0</formula>
    </cfRule>
  </conditionalFormatting>
  <conditionalFormatting sqref="CZ33:DB33">
    <cfRule type="cellIs" dxfId="1920" priority="165" operator="equal">
      <formula>0</formula>
    </cfRule>
  </conditionalFormatting>
  <conditionalFormatting sqref="DG33:DI33">
    <cfRule type="cellIs" dxfId="1919" priority="164" operator="equal">
      <formula>0</formula>
    </cfRule>
  </conditionalFormatting>
  <conditionalFormatting sqref="CZ33:DB33">
    <cfRule type="cellIs" dxfId="1918" priority="163" operator="equal">
      <formula>0</formula>
    </cfRule>
  </conditionalFormatting>
  <conditionalFormatting sqref="DC33">
    <cfRule type="cellIs" dxfId="1917" priority="162" operator="equal">
      <formula>0</formula>
    </cfRule>
  </conditionalFormatting>
  <conditionalFormatting sqref="CY33:CZ33">
    <cfRule type="cellIs" dxfId="1916" priority="161" operator="equal">
      <formula>0</formula>
    </cfRule>
  </conditionalFormatting>
  <conditionalFormatting sqref="DR32:DT32 DJ32">
    <cfRule type="cellIs" dxfId="1915" priority="160" operator="equal">
      <formula>0</formula>
    </cfRule>
  </conditionalFormatting>
  <conditionalFormatting sqref="DN32:DP32">
    <cfRule type="cellIs" dxfId="1914" priority="159" operator="equal">
      <formula>0</formula>
    </cfRule>
  </conditionalFormatting>
  <conditionalFormatting sqref="DJ32">
    <cfRule type="cellIs" dxfId="1913" priority="158" operator="equal">
      <formula>0</formula>
    </cfRule>
  </conditionalFormatting>
  <conditionalFormatting sqref="DK32:DM32">
    <cfRule type="cellIs" dxfId="1912" priority="157" operator="equal">
      <formula>0</formula>
    </cfRule>
  </conditionalFormatting>
  <conditionalFormatting sqref="DR32:DT32">
    <cfRule type="cellIs" dxfId="1911" priority="156" operator="equal">
      <formula>0</formula>
    </cfRule>
  </conditionalFormatting>
  <conditionalFormatting sqref="DK32:DM32">
    <cfRule type="cellIs" dxfId="1910" priority="155" operator="equal">
      <formula>0</formula>
    </cfRule>
  </conditionalFormatting>
  <conditionalFormatting sqref="DN32">
    <cfRule type="cellIs" dxfId="1909" priority="154" operator="equal">
      <formula>0</formula>
    </cfRule>
  </conditionalFormatting>
  <conditionalFormatting sqref="DJ32:DK32">
    <cfRule type="cellIs" dxfId="1908" priority="153" operator="equal">
      <formula>0</formula>
    </cfRule>
  </conditionalFormatting>
  <conditionalFormatting sqref="DR33:DT33 DJ33">
    <cfRule type="cellIs" dxfId="1907" priority="152" operator="equal">
      <formula>0</formula>
    </cfRule>
  </conditionalFormatting>
  <conditionalFormatting sqref="DN33:DP33">
    <cfRule type="cellIs" dxfId="1906" priority="151" operator="equal">
      <formula>0</formula>
    </cfRule>
  </conditionalFormatting>
  <conditionalFormatting sqref="DJ33">
    <cfRule type="cellIs" dxfId="1905" priority="150" operator="equal">
      <formula>0</formula>
    </cfRule>
  </conditionalFormatting>
  <conditionalFormatting sqref="DK33:DM33">
    <cfRule type="cellIs" dxfId="1904" priority="149" operator="equal">
      <formula>0</formula>
    </cfRule>
  </conditionalFormatting>
  <conditionalFormatting sqref="DR33:DT33">
    <cfRule type="cellIs" dxfId="1903" priority="148" operator="equal">
      <formula>0</formula>
    </cfRule>
  </conditionalFormatting>
  <conditionalFormatting sqref="DK33:DM33">
    <cfRule type="cellIs" dxfId="1902" priority="147" operator="equal">
      <formula>0</formula>
    </cfRule>
  </conditionalFormatting>
  <conditionalFormatting sqref="DN33">
    <cfRule type="cellIs" dxfId="1901" priority="146" operator="equal">
      <formula>0</formula>
    </cfRule>
  </conditionalFormatting>
  <conditionalFormatting sqref="DJ33:DK33">
    <cfRule type="cellIs" dxfId="1900" priority="145" operator="equal">
      <formula>0</formula>
    </cfRule>
  </conditionalFormatting>
  <conditionalFormatting sqref="EC32:EE32 DU32">
    <cfRule type="cellIs" dxfId="1899" priority="144" operator="equal">
      <formula>0</formula>
    </cfRule>
  </conditionalFormatting>
  <conditionalFormatting sqref="DY32:EA32">
    <cfRule type="cellIs" dxfId="1898" priority="143" operator="equal">
      <formula>0</formula>
    </cfRule>
  </conditionalFormatting>
  <conditionalFormatting sqref="DU32">
    <cfRule type="cellIs" dxfId="1897" priority="142" operator="equal">
      <formula>0</formula>
    </cfRule>
  </conditionalFormatting>
  <conditionalFormatting sqref="DV32:DX32">
    <cfRule type="cellIs" dxfId="1896" priority="141" operator="equal">
      <formula>0</formula>
    </cfRule>
  </conditionalFormatting>
  <conditionalFormatting sqref="EC32:EE32">
    <cfRule type="cellIs" dxfId="1895" priority="140" operator="equal">
      <formula>0</formula>
    </cfRule>
  </conditionalFormatting>
  <conditionalFormatting sqref="DV32:DX32">
    <cfRule type="cellIs" dxfId="1894" priority="139" operator="equal">
      <formula>0</formula>
    </cfRule>
  </conditionalFormatting>
  <conditionalFormatting sqref="DY32">
    <cfRule type="cellIs" dxfId="1893" priority="138" operator="equal">
      <formula>0</formula>
    </cfRule>
  </conditionalFormatting>
  <conditionalFormatting sqref="DU32:DV32">
    <cfRule type="cellIs" dxfId="1892" priority="137" operator="equal">
      <formula>0</formula>
    </cfRule>
  </conditionalFormatting>
  <conditionalFormatting sqref="EC33:EE33 DU33">
    <cfRule type="cellIs" dxfId="1891" priority="136" operator="equal">
      <formula>0</formula>
    </cfRule>
  </conditionalFormatting>
  <conditionalFormatting sqref="DY33:EA33">
    <cfRule type="cellIs" dxfId="1890" priority="135" operator="equal">
      <formula>0</formula>
    </cfRule>
  </conditionalFormatting>
  <conditionalFormatting sqref="DU33">
    <cfRule type="cellIs" dxfId="1889" priority="134" operator="equal">
      <formula>0</formula>
    </cfRule>
  </conditionalFormatting>
  <conditionalFormatting sqref="DV33:DX33">
    <cfRule type="cellIs" dxfId="1888" priority="133" operator="equal">
      <formula>0</formula>
    </cfRule>
  </conditionalFormatting>
  <conditionalFormatting sqref="EC33:EE33">
    <cfRule type="cellIs" dxfId="1887" priority="132" operator="equal">
      <formula>0</formula>
    </cfRule>
  </conditionalFormatting>
  <conditionalFormatting sqref="DV33:DX33">
    <cfRule type="cellIs" dxfId="1886" priority="131" operator="equal">
      <formula>0</formula>
    </cfRule>
  </conditionalFormatting>
  <conditionalFormatting sqref="DY33">
    <cfRule type="cellIs" dxfId="1885" priority="130" operator="equal">
      <formula>0</formula>
    </cfRule>
  </conditionalFormatting>
  <conditionalFormatting sqref="DU33:DV33">
    <cfRule type="cellIs" dxfId="1884" priority="129" operator="equal">
      <formula>0</formula>
    </cfRule>
  </conditionalFormatting>
  <conditionalFormatting sqref="EN32:EP32 EF32">
    <cfRule type="cellIs" dxfId="1883" priority="128" operator="equal">
      <formula>0</formula>
    </cfRule>
  </conditionalFormatting>
  <conditionalFormatting sqref="EJ32:EL32">
    <cfRule type="cellIs" dxfId="1882" priority="127" operator="equal">
      <formula>0</formula>
    </cfRule>
  </conditionalFormatting>
  <conditionalFormatting sqref="EF32">
    <cfRule type="cellIs" dxfId="1881" priority="126" operator="equal">
      <formula>0</formula>
    </cfRule>
  </conditionalFormatting>
  <conditionalFormatting sqref="EG32:EI32">
    <cfRule type="cellIs" dxfId="1880" priority="125" operator="equal">
      <formula>0</formula>
    </cfRule>
  </conditionalFormatting>
  <conditionalFormatting sqref="EN32:EP32">
    <cfRule type="cellIs" dxfId="1879" priority="124" operator="equal">
      <formula>0</formula>
    </cfRule>
  </conditionalFormatting>
  <conditionalFormatting sqref="EG32:EI32">
    <cfRule type="cellIs" dxfId="1878" priority="123" operator="equal">
      <formula>0</formula>
    </cfRule>
  </conditionalFormatting>
  <conditionalFormatting sqref="EJ32">
    <cfRule type="cellIs" dxfId="1877" priority="122" operator="equal">
      <formula>0</formula>
    </cfRule>
  </conditionalFormatting>
  <conditionalFormatting sqref="EF32:EG32">
    <cfRule type="cellIs" dxfId="1876" priority="121" operator="equal">
      <formula>0</formula>
    </cfRule>
  </conditionalFormatting>
  <conditionalFormatting sqref="EN33:EP33 EF33">
    <cfRule type="cellIs" dxfId="1875" priority="120" operator="equal">
      <formula>0</formula>
    </cfRule>
  </conditionalFormatting>
  <conditionalFormatting sqref="EJ33:EL33">
    <cfRule type="cellIs" dxfId="1874" priority="119" operator="equal">
      <formula>0</formula>
    </cfRule>
  </conditionalFormatting>
  <conditionalFormatting sqref="EF33">
    <cfRule type="cellIs" dxfId="1873" priority="118" operator="equal">
      <formula>0</formula>
    </cfRule>
  </conditionalFormatting>
  <conditionalFormatting sqref="EG33 EI33">
    <cfRule type="cellIs" dxfId="1872" priority="117" operator="equal">
      <formula>0</formula>
    </cfRule>
  </conditionalFormatting>
  <conditionalFormatting sqref="EN33:EP33">
    <cfRule type="cellIs" dxfId="1871" priority="116" operator="equal">
      <formula>0</formula>
    </cfRule>
  </conditionalFormatting>
  <conditionalFormatting sqref="EG33 EI33">
    <cfRule type="cellIs" dxfId="1870" priority="115" operator="equal">
      <formula>0</formula>
    </cfRule>
  </conditionalFormatting>
  <conditionalFormatting sqref="EJ33">
    <cfRule type="cellIs" dxfId="1869" priority="114" operator="equal">
      <formula>0</formula>
    </cfRule>
  </conditionalFormatting>
  <conditionalFormatting sqref="EF33:EG33">
    <cfRule type="cellIs" dxfId="1868" priority="113" operator="equal">
      <formula>0</formula>
    </cfRule>
  </conditionalFormatting>
  <conditionalFormatting sqref="CU38:CV39 CM38:CM39">
    <cfRule type="cellIs" dxfId="1867" priority="112" operator="equal">
      <formula>0</formula>
    </cfRule>
  </conditionalFormatting>
  <conditionalFormatting sqref="CQ38:CS39">
    <cfRule type="cellIs" dxfId="1866" priority="111" operator="equal">
      <formula>0</formula>
    </cfRule>
  </conditionalFormatting>
  <conditionalFormatting sqref="CM38:CM39">
    <cfRule type="cellIs" dxfId="1865" priority="110" operator="equal">
      <formula>0</formula>
    </cfRule>
  </conditionalFormatting>
  <conditionalFormatting sqref="CN38:CP39">
    <cfRule type="cellIs" dxfId="1864" priority="109" operator="equal">
      <formula>0</formula>
    </cfRule>
  </conditionalFormatting>
  <conditionalFormatting sqref="CU38:CV39">
    <cfRule type="cellIs" dxfId="1863" priority="108" operator="equal">
      <formula>0</formula>
    </cfRule>
  </conditionalFormatting>
  <conditionalFormatting sqref="CN38:CP39">
    <cfRule type="cellIs" dxfId="1862" priority="107" operator="equal">
      <formula>0</formula>
    </cfRule>
  </conditionalFormatting>
  <conditionalFormatting sqref="CQ38:CQ39">
    <cfRule type="cellIs" dxfId="1861" priority="106" operator="equal">
      <formula>0</formula>
    </cfRule>
  </conditionalFormatting>
  <conditionalFormatting sqref="CM38:CN39">
    <cfRule type="cellIs" dxfId="1860" priority="105" operator="equal">
      <formula>0</formula>
    </cfRule>
  </conditionalFormatting>
  <conditionalFormatting sqref="CU40:CV40 CM40">
    <cfRule type="cellIs" dxfId="1859" priority="104" operator="equal">
      <formula>0</formula>
    </cfRule>
  </conditionalFormatting>
  <conditionalFormatting sqref="CQ40:CS40">
    <cfRule type="cellIs" dxfId="1858" priority="103" operator="equal">
      <formula>0</formula>
    </cfRule>
  </conditionalFormatting>
  <conditionalFormatting sqref="CM40">
    <cfRule type="cellIs" dxfId="1857" priority="102" operator="equal">
      <formula>0</formula>
    </cfRule>
  </conditionalFormatting>
  <conditionalFormatting sqref="CN40:CP40">
    <cfRule type="cellIs" dxfId="1856" priority="101" operator="equal">
      <formula>0</formula>
    </cfRule>
  </conditionalFormatting>
  <conditionalFormatting sqref="CU40:CV40">
    <cfRule type="cellIs" dxfId="1855" priority="100" operator="equal">
      <formula>0</formula>
    </cfRule>
  </conditionalFormatting>
  <conditionalFormatting sqref="CN40:CP40">
    <cfRule type="cellIs" dxfId="1854" priority="99" operator="equal">
      <formula>0</formula>
    </cfRule>
  </conditionalFormatting>
  <conditionalFormatting sqref="CQ40">
    <cfRule type="cellIs" dxfId="1853" priority="98" operator="equal">
      <formula>0</formula>
    </cfRule>
  </conditionalFormatting>
  <conditionalFormatting sqref="CM40:CN40">
    <cfRule type="cellIs" dxfId="1852" priority="97" operator="equal">
      <formula>0</formula>
    </cfRule>
  </conditionalFormatting>
  <conditionalFormatting sqref="CU41:CV41 CM41">
    <cfRule type="cellIs" dxfId="1851" priority="96" operator="equal">
      <formula>0</formula>
    </cfRule>
  </conditionalFormatting>
  <conditionalFormatting sqref="CQ41:CS41">
    <cfRule type="cellIs" dxfId="1850" priority="95" operator="equal">
      <formula>0</formula>
    </cfRule>
  </conditionalFormatting>
  <conditionalFormatting sqref="CM41">
    <cfRule type="cellIs" dxfId="1849" priority="94" operator="equal">
      <formula>0</formula>
    </cfRule>
  </conditionalFormatting>
  <conditionalFormatting sqref="CN41:CP41">
    <cfRule type="cellIs" dxfId="1848" priority="93" operator="equal">
      <formula>0</formula>
    </cfRule>
  </conditionalFormatting>
  <conditionalFormatting sqref="CU41:CV41">
    <cfRule type="cellIs" dxfId="1847" priority="92" operator="equal">
      <formula>0</formula>
    </cfRule>
  </conditionalFormatting>
  <conditionalFormatting sqref="CN41:CP41">
    <cfRule type="cellIs" dxfId="1846" priority="91" operator="equal">
      <formula>0</formula>
    </cfRule>
  </conditionalFormatting>
  <conditionalFormatting sqref="CQ41">
    <cfRule type="cellIs" dxfId="1845" priority="90" operator="equal">
      <formula>0</formula>
    </cfRule>
  </conditionalFormatting>
  <conditionalFormatting sqref="CM41:CN41">
    <cfRule type="cellIs" dxfId="1844" priority="89" operator="equal">
      <formula>0</formula>
    </cfRule>
  </conditionalFormatting>
  <conditionalFormatting sqref="CX38:CZ39">
    <cfRule type="cellIs" dxfId="1843" priority="69" operator="equal">
      <formula>0</formula>
    </cfRule>
  </conditionalFormatting>
  <conditionalFormatting sqref="CW34:CW35">
    <cfRule type="cellIs" dxfId="1842" priority="88" operator="equal">
      <formula>0</formula>
    </cfRule>
  </conditionalFormatting>
  <conditionalFormatting sqref="CW34:CW35">
    <cfRule type="cellIs" dxfId="1841" priority="87" operator="equal">
      <formula>0</formula>
    </cfRule>
  </conditionalFormatting>
  <conditionalFormatting sqref="CX38:CX39">
    <cfRule type="cellIs" dxfId="1840" priority="66" operator="equal">
      <formula>0</formula>
    </cfRule>
  </conditionalFormatting>
  <conditionalFormatting sqref="CX40:CZ40">
    <cfRule type="cellIs" dxfId="1839" priority="65" operator="equal">
      <formula>0</formula>
    </cfRule>
  </conditionalFormatting>
  <conditionalFormatting sqref="CW36">
    <cfRule type="cellIs" dxfId="1838" priority="86" operator="equal">
      <formula>0</formula>
    </cfRule>
  </conditionalFormatting>
  <conditionalFormatting sqref="CW36">
    <cfRule type="cellIs" dxfId="1837" priority="85" operator="equal">
      <formula>0</formula>
    </cfRule>
  </conditionalFormatting>
  <conditionalFormatting sqref="CX40">
    <cfRule type="cellIs" dxfId="1836" priority="62" operator="equal">
      <formula>0</formula>
    </cfRule>
  </conditionalFormatting>
  <conditionalFormatting sqref="CX41:CZ41">
    <cfRule type="cellIs" dxfId="1835" priority="61" operator="equal">
      <formula>0</formula>
    </cfRule>
  </conditionalFormatting>
  <conditionalFormatting sqref="CY34:DA35">
    <cfRule type="cellIs" dxfId="1834" priority="84" operator="equal">
      <formula>0</formula>
    </cfRule>
  </conditionalFormatting>
  <conditionalFormatting sqref="DY42">
    <cfRule type="cellIs" dxfId="1833" priority="43" operator="equal">
      <formula>0</formula>
    </cfRule>
  </conditionalFormatting>
  <conditionalFormatting sqref="DY42">
    <cfRule type="cellIs" dxfId="1832" priority="42" operator="equal">
      <formula>0</formula>
    </cfRule>
  </conditionalFormatting>
  <conditionalFormatting sqref="DF42:DG42">
    <cfRule type="cellIs" dxfId="1831" priority="41" operator="equal">
      <formula>0</formula>
    </cfRule>
  </conditionalFormatting>
  <conditionalFormatting sqref="DA42:DB42">
    <cfRule type="cellIs" dxfId="1830" priority="40" operator="equal">
      <formula>0</formula>
    </cfRule>
  </conditionalFormatting>
  <conditionalFormatting sqref="DC42:DE42">
    <cfRule type="cellIs" dxfId="1829" priority="39" operator="equal">
      <formula>0</formula>
    </cfRule>
  </conditionalFormatting>
  <conditionalFormatting sqref="CX36">
    <cfRule type="cellIs" dxfId="1828" priority="78" operator="equal">
      <formula>0</formula>
    </cfRule>
  </conditionalFormatting>
  <conditionalFormatting sqref="CY36">
    <cfRule type="cellIs" dxfId="1827" priority="77" operator="equal">
      <formula>0</formula>
    </cfRule>
  </conditionalFormatting>
  <conditionalFormatting sqref="CW41">
    <cfRule type="cellIs" dxfId="1826" priority="60" operator="equal">
      <formula>0</formula>
    </cfRule>
  </conditionalFormatting>
  <conditionalFormatting sqref="EH39">
    <cfRule type="cellIs" dxfId="1825" priority="17" operator="equal">
      <formula>0</formula>
    </cfRule>
  </conditionalFormatting>
  <conditionalFormatting sqref="EH34">
    <cfRule type="cellIs" dxfId="1824" priority="24" operator="equal">
      <formula>0</formula>
    </cfRule>
  </conditionalFormatting>
  <conditionalFormatting sqref="EH35:EH36">
    <cfRule type="cellIs" dxfId="1823" priority="23" operator="equal">
      <formula>0</formula>
    </cfRule>
  </conditionalFormatting>
  <conditionalFormatting sqref="EH33">
    <cfRule type="cellIs" dxfId="1822" priority="26" operator="equal">
      <formula>0</formula>
    </cfRule>
  </conditionalFormatting>
  <conditionalFormatting sqref="EH37">
    <cfRule type="cellIs" dxfId="1821" priority="20" operator="equal">
      <formula>0</formula>
    </cfRule>
  </conditionalFormatting>
  <conditionalFormatting sqref="EH38">
    <cfRule type="cellIs" dxfId="1820" priority="19" operator="equal">
      <formula>0</formula>
    </cfRule>
  </conditionalFormatting>
  <conditionalFormatting sqref="CY37:DA37 DA38">
    <cfRule type="cellIs" dxfId="1819" priority="74" operator="equal">
      <formula>0</formula>
    </cfRule>
  </conditionalFormatting>
  <conditionalFormatting sqref="CX37">
    <cfRule type="cellIs" dxfId="1818" priority="73" operator="equal">
      <formula>0</formula>
    </cfRule>
  </conditionalFormatting>
  <conditionalFormatting sqref="CX37">
    <cfRule type="cellIs" dxfId="1817" priority="72" operator="equal">
      <formula>0</formula>
    </cfRule>
  </conditionalFormatting>
  <conditionalFormatting sqref="CY37">
    <cfRule type="cellIs" dxfId="1816" priority="71" operator="equal">
      <formula>0</formula>
    </cfRule>
  </conditionalFormatting>
  <conditionalFormatting sqref="DA39">
    <cfRule type="cellIs" dxfId="1815" priority="70" operator="equal">
      <formula>0</formula>
    </cfRule>
  </conditionalFormatting>
  <conditionalFormatting sqref="CW40">
    <cfRule type="cellIs" dxfId="1814" priority="64" operator="equal">
      <formula>0</formula>
    </cfRule>
  </conditionalFormatting>
  <conditionalFormatting sqref="CW40">
    <cfRule type="cellIs" dxfId="1813" priority="63" operator="equal">
      <formula>0</formula>
    </cfRule>
  </conditionalFormatting>
  <conditionalFormatting sqref="EH38">
    <cfRule type="cellIs" dxfId="1812" priority="18" operator="equal">
      <formula>0</formula>
    </cfRule>
  </conditionalFormatting>
  <conditionalFormatting sqref="CW38:CW39">
    <cfRule type="cellIs" dxfId="1811" priority="68" operator="equal">
      <formula>0</formula>
    </cfRule>
  </conditionalFormatting>
  <conditionalFormatting sqref="CW38:CW39">
    <cfRule type="cellIs" dxfId="1810" priority="67" operator="equal">
      <formula>0</formula>
    </cfRule>
  </conditionalFormatting>
  <conditionalFormatting sqref="EH35:EH36">
    <cfRule type="cellIs" dxfId="1809" priority="22" operator="equal">
      <formula>0</formula>
    </cfRule>
  </conditionalFormatting>
  <conditionalFormatting sqref="EH37">
    <cfRule type="cellIs" dxfId="1808" priority="21" operator="equal">
      <formula>0</formula>
    </cfRule>
  </conditionalFormatting>
  <conditionalFormatting sqref="CR42:CS43">
    <cfRule type="cellIs" dxfId="1807" priority="57" operator="equal">
      <formula>0</formula>
    </cfRule>
  </conditionalFormatting>
  <conditionalFormatting sqref="CM43">
    <cfRule type="cellIs" dxfId="1806" priority="56" operator="equal">
      <formula>0</formula>
    </cfRule>
  </conditionalFormatting>
  <conditionalFormatting sqref="CO42:CQ43">
    <cfRule type="cellIs" dxfId="1805" priority="55" operator="equal">
      <formula>0</formula>
    </cfRule>
  </conditionalFormatting>
  <conditionalFormatting sqref="CT42">
    <cfRule type="cellIs" dxfId="1804" priority="54" operator="equal">
      <formula>0</formula>
    </cfRule>
  </conditionalFormatting>
  <conditionalFormatting sqref="CT42">
    <cfRule type="cellIs" dxfId="1803" priority="53" operator="equal">
      <formula>0</formula>
    </cfRule>
  </conditionalFormatting>
  <conditionalFormatting sqref="DI43:DJ43">
    <cfRule type="cellIs" dxfId="1802" priority="52" operator="equal">
      <formula>0</formula>
    </cfRule>
  </conditionalFormatting>
  <conditionalFormatting sqref="DD43:DE43">
    <cfRule type="cellIs" dxfId="1801" priority="51" operator="equal">
      <formula>0</formula>
    </cfRule>
  </conditionalFormatting>
  <conditionalFormatting sqref="DF43:DH43">
    <cfRule type="cellIs" dxfId="1800" priority="50" operator="equal">
      <formula>0</formula>
    </cfRule>
  </conditionalFormatting>
  <conditionalFormatting sqref="DY40">
    <cfRule type="cellIs" dxfId="1799" priority="29" operator="equal">
      <formula>0</formula>
    </cfRule>
  </conditionalFormatting>
  <conditionalFormatting sqref="DY40">
    <cfRule type="cellIs" dxfId="1798" priority="28" operator="equal">
      <formula>0</formula>
    </cfRule>
  </conditionalFormatting>
  <conditionalFormatting sqref="DO43">
    <cfRule type="cellIs" dxfId="1797" priority="49" operator="equal">
      <formula>0</formula>
    </cfRule>
  </conditionalFormatting>
  <conditionalFormatting sqref="DP43">
    <cfRule type="cellIs" dxfId="1796" priority="48" operator="equal">
      <formula>0</formula>
    </cfRule>
  </conditionalFormatting>
  <conditionalFormatting sqref="DQ43">
    <cfRule type="cellIs" dxfId="1795" priority="47" operator="equal">
      <formula>0</formula>
    </cfRule>
  </conditionalFormatting>
  <conditionalFormatting sqref="DW42:DX43">
    <cfRule type="cellIs" dxfId="1794" priority="46" operator="equal">
      <formula>0</formula>
    </cfRule>
  </conditionalFormatting>
  <conditionalFormatting sqref="DR42:DS43">
    <cfRule type="cellIs" dxfId="1793" priority="45" operator="equal">
      <formula>0</formula>
    </cfRule>
  </conditionalFormatting>
  <conditionalFormatting sqref="DT42:DV43">
    <cfRule type="cellIs" dxfId="1792" priority="44" operator="equal">
      <formula>0</formula>
    </cfRule>
  </conditionalFormatting>
  <conditionalFormatting sqref="DA40:DB41">
    <cfRule type="cellIs" dxfId="1791" priority="37" operator="equal">
      <formula>0</formula>
    </cfRule>
  </conditionalFormatting>
  <conditionalFormatting sqref="DH40">
    <cfRule type="cellIs" dxfId="1790" priority="35" operator="equal">
      <formula>0</formula>
    </cfRule>
  </conditionalFormatting>
  <conditionalFormatting sqref="DW40:DX41">
    <cfRule type="cellIs" dxfId="1789" priority="32" operator="equal">
      <formula>0</formula>
    </cfRule>
  </conditionalFormatting>
  <conditionalFormatting sqref="DR40:DS41">
    <cfRule type="cellIs" dxfId="1788" priority="31" operator="equal">
      <formula>0</formula>
    </cfRule>
  </conditionalFormatting>
  <conditionalFormatting sqref="DT40:DV41">
    <cfRule type="cellIs" dxfId="1787" priority="30" operator="equal">
      <formula>0</formula>
    </cfRule>
  </conditionalFormatting>
  <conditionalFormatting sqref="EH33">
    <cfRule type="cellIs" dxfId="1786" priority="27" operator="equal">
      <formula>0</formula>
    </cfRule>
  </conditionalFormatting>
  <conditionalFormatting sqref="EH34">
    <cfRule type="cellIs" dxfId="1785" priority="25" operator="equal">
      <formula>0</formula>
    </cfRule>
  </conditionalFormatting>
  <conditionalFormatting sqref="CN42">
    <cfRule type="cellIs" dxfId="1784" priority="15" operator="equal">
      <formula>0</formula>
    </cfRule>
  </conditionalFormatting>
  <conditionalFormatting sqref="EI39">
    <cfRule type="cellIs" dxfId="1783" priority="14" operator="equal">
      <formula>0</formula>
    </cfRule>
  </conditionalFormatting>
  <conditionalFormatting sqref="EP39">
    <cfRule type="cellIs" dxfId="1782" priority="13" operator="equal">
      <formula>0</formula>
    </cfRule>
  </conditionalFormatting>
  <conditionalFormatting sqref="EJ39:EL39">
    <cfRule type="cellIs" dxfId="1781" priority="12" operator="equal">
      <formula>0</formula>
    </cfRule>
  </conditionalFormatting>
  <conditionalFormatting sqref="EM39:EO39">
    <cfRule type="cellIs" dxfId="1780" priority="11" operator="equal">
      <formula>0</formula>
    </cfRule>
  </conditionalFormatting>
  <conditionalFormatting sqref="EI39:EJ39">
    <cfRule type="cellIs" dxfId="1779" priority="10" operator="equal">
      <formula>0</formula>
    </cfRule>
  </conditionalFormatting>
  <conditionalFormatting sqref="EI40">
    <cfRule type="cellIs" dxfId="1778" priority="9" operator="equal">
      <formula>0</formula>
    </cfRule>
  </conditionalFormatting>
  <conditionalFormatting sqref="EP40:EP43">
    <cfRule type="cellIs" dxfId="1777" priority="8" operator="equal">
      <formula>0</formula>
    </cfRule>
  </conditionalFormatting>
  <conditionalFormatting sqref="EJ40:EL40 EJ43:EL43">
    <cfRule type="cellIs" dxfId="1776" priority="7" operator="equal">
      <formula>0</formula>
    </cfRule>
  </conditionalFormatting>
  <conditionalFormatting sqref="EM40:EO43">
    <cfRule type="cellIs" dxfId="1775" priority="6" operator="equal">
      <formula>0</formula>
    </cfRule>
  </conditionalFormatting>
  <conditionalFormatting sqref="EI40:EJ40 EI43:EJ43">
    <cfRule type="cellIs" dxfId="1774" priority="5" operator="equal">
      <formula>0</formula>
    </cfRule>
  </conditionalFormatting>
  <conditionalFormatting sqref="CB20:CB21">
    <cfRule type="cellIs" dxfId="1773" priority="4" operator="equal">
      <formula>0</formula>
    </cfRule>
  </conditionalFormatting>
  <conditionalFormatting sqref="DA53:DA55">
    <cfRule type="cellIs" dxfId="1772" priority="3" operator="equal">
      <formula>0</formula>
    </cfRule>
  </conditionalFormatting>
  <conditionalFormatting sqref="CW53:CW55">
    <cfRule type="cellIs" dxfId="1771" priority="2" operator="equal">
      <formula>0</formula>
    </cfRule>
  </conditionalFormatting>
  <conditionalFormatting sqref="CX53:CZ55">
    <cfRule type="cellIs" dxfId="1770"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topLeftCell="BJ1" zoomScale="85" zoomScaleNormal="40" zoomScaleSheetLayoutView="85" zoomScalePageLayoutView="80" workbookViewId="0">
      <selection activeCell="EG91" sqref="EG91:EO92"/>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277</v>
      </c>
      <c r="E11" s="483"/>
      <c r="F11" s="483"/>
      <c r="G11" s="483"/>
      <c r="H11" s="483"/>
      <c r="I11" s="483"/>
      <c r="J11" s="483"/>
      <c r="K11" s="483"/>
      <c r="L11" s="483"/>
      <c r="M11" s="483"/>
      <c r="N11" s="481" t="str">
        <f>VLOOKUP(D11,調査票①!A1:HN31,2,FALSE)</f>
        <v>岡山県</v>
      </c>
      <c r="O11" s="481"/>
      <c r="P11" s="481"/>
      <c r="Q11" s="481"/>
      <c r="R11" s="481"/>
      <c r="S11" s="481"/>
      <c r="T11" s="481"/>
      <c r="U11" s="481"/>
      <c r="V11" s="481"/>
      <c r="W11" s="481"/>
      <c r="X11" s="481"/>
      <c r="Y11" s="481"/>
      <c r="Z11" s="481"/>
      <c r="AA11" s="481" t="str">
        <f>VLOOKUP(D11,調査票①!A1:HN31,3,FALSE)</f>
        <v>岡山市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設置済み</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870" t="str">
        <f>VLOOKUP($D$11,調査票①!$A$1:$HN$31,200,FALSE)</f>
        <v>○</v>
      </c>
      <c r="DC38" s="870"/>
      <c r="DD38" s="870"/>
      <c r="DE38" s="870"/>
      <c r="DF38" s="870" t="str">
        <f>VLOOKUP($D$11,調査票①!$A$1:$HN$31,201,FALSE)</f>
        <v>○</v>
      </c>
      <c r="DG38" s="870"/>
      <c r="DH38" s="870"/>
      <c r="DI38" s="870"/>
      <c r="DJ38" s="870" t="str">
        <f>VLOOKUP($D$11,調査票①!$A$1:$HN$31,202,FALSE)</f>
        <v>○</v>
      </c>
      <c r="DK38" s="870"/>
      <c r="DL38" s="870"/>
      <c r="DM38" s="870"/>
      <c r="DN38" s="870" t="str">
        <f>VLOOKUP($D$11,調査票①!$A$1:$HN$31,203,FALSE)</f>
        <v>　</v>
      </c>
      <c r="DO38" s="870"/>
      <c r="DP38" s="870"/>
      <c r="DQ38" s="870"/>
      <c r="DR38" s="560" t="str">
        <f>VLOOKUP($D$11,調査票①!$A$1:$HN$31,205,FALSE)</f>
        <v>○</v>
      </c>
      <c r="DS38" s="560"/>
      <c r="DT38" s="560"/>
      <c r="DU38" s="561"/>
      <c r="DV38" s="557" t="str">
        <f>VLOOKUP($D$11,調査票①!$A$1:$HN$31,206,FALSE)</f>
        <v>○</v>
      </c>
      <c r="DW38" s="560"/>
      <c r="DX38" s="560"/>
      <c r="DY38" s="561"/>
      <c r="DZ38" s="557" t="str">
        <f>VLOOKUP($D$11,調査票①!$A$1:$HN$31,207,FALSE)</f>
        <v>○</v>
      </c>
      <c r="EA38" s="560"/>
      <c r="EB38" s="560"/>
      <c r="EC38" s="561"/>
      <c r="ED38" s="557" t="str">
        <f>VLOOKUP($D$11,調査票①!$A$1:$HN$31,208,FALSE)</f>
        <v>○</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853" t="str">
        <f>VLOOKUP($D$11,調査票①!$A$1:$HN$31,33,FALSE)</f>
        <v>臨時職員等の活用により,直営を継続する。</v>
      </c>
      <c r="S39" s="853"/>
      <c r="T39" s="853"/>
      <c r="U39" s="853"/>
      <c r="V39" s="853"/>
      <c r="W39" s="853"/>
      <c r="X39" s="853"/>
      <c r="Y39" s="853"/>
      <c r="Z39" s="853"/>
      <c r="AA39" s="853"/>
      <c r="AB39" s="853"/>
      <c r="AC39" s="853"/>
      <c r="AD39" s="853"/>
      <c r="AE39" s="853"/>
      <c r="AF39" s="853"/>
      <c r="AG39" s="853"/>
      <c r="AH39" s="853"/>
      <c r="AI39" s="853"/>
      <c r="AJ39" s="853"/>
      <c r="AK39" s="853"/>
      <c r="AL39" s="853"/>
      <c r="AM39" s="853"/>
      <c r="AN39" s="853"/>
      <c r="AO39" s="853"/>
      <c r="AP39" s="853"/>
      <c r="AQ39" s="853"/>
      <c r="AR39" s="853"/>
      <c r="AS39" s="853"/>
      <c r="AT39" s="853"/>
      <c r="AU39" s="853"/>
      <c r="AV39" s="853"/>
      <c r="AW39" s="853"/>
      <c r="AX39" s="853"/>
      <c r="AY39" s="853"/>
      <c r="AZ39" s="853"/>
      <c r="BA39" s="853"/>
      <c r="BB39" s="853"/>
      <c r="BC39" s="853"/>
      <c r="BD39" s="853"/>
      <c r="BE39" s="853"/>
      <c r="BF39" s="853"/>
      <c r="BG39" s="853"/>
      <c r="BH39" s="853"/>
      <c r="BI39" s="853"/>
      <c r="BJ39" s="853"/>
      <c r="BK39" s="853"/>
      <c r="BL39" s="853"/>
      <c r="BM39" s="853"/>
      <c r="BN39" s="853"/>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870"/>
      <c r="DC39" s="870"/>
      <c r="DD39" s="870"/>
      <c r="DE39" s="870"/>
      <c r="DF39" s="870"/>
      <c r="DG39" s="870"/>
      <c r="DH39" s="870"/>
      <c r="DI39" s="870"/>
      <c r="DJ39" s="870"/>
      <c r="DK39" s="870"/>
      <c r="DL39" s="870"/>
      <c r="DM39" s="870"/>
      <c r="DN39" s="870"/>
      <c r="DO39" s="870"/>
      <c r="DP39" s="870"/>
      <c r="DQ39" s="870"/>
      <c r="DR39" s="563"/>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853"/>
      <c r="S40" s="853"/>
      <c r="T40" s="853"/>
      <c r="U40" s="853"/>
      <c r="V40" s="853"/>
      <c r="W40" s="853"/>
      <c r="X40" s="853"/>
      <c r="Y40" s="853"/>
      <c r="Z40" s="853"/>
      <c r="AA40" s="853"/>
      <c r="AB40" s="853"/>
      <c r="AC40" s="853"/>
      <c r="AD40" s="853"/>
      <c r="AE40" s="853"/>
      <c r="AF40" s="853"/>
      <c r="AG40" s="853"/>
      <c r="AH40" s="853"/>
      <c r="AI40" s="853"/>
      <c r="AJ40" s="853"/>
      <c r="AK40" s="853"/>
      <c r="AL40" s="853"/>
      <c r="AM40" s="853"/>
      <c r="AN40" s="853"/>
      <c r="AO40" s="853"/>
      <c r="AP40" s="853"/>
      <c r="AQ40" s="853"/>
      <c r="AR40" s="853"/>
      <c r="AS40" s="853"/>
      <c r="AT40" s="853"/>
      <c r="AU40" s="853"/>
      <c r="AV40" s="853"/>
      <c r="AW40" s="853"/>
      <c r="AX40" s="853"/>
      <c r="AY40" s="853"/>
      <c r="AZ40" s="853"/>
      <c r="BA40" s="853"/>
      <c r="BB40" s="853"/>
      <c r="BC40" s="853"/>
      <c r="BD40" s="853"/>
      <c r="BE40" s="853"/>
      <c r="BF40" s="853"/>
      <c r="BG40" s="853"/>
      <c r="BH40" s="853"/>
      <c r="BI40" s="853"/>
      <c r="BJ40" s="853"/>
      <c r="BK40" s="853"/>
      <c r="BL40" s="853"/>
      <c r="BM40" s="853"/>
      <c r="BN40" s="853"/>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6</v>
      </c>
      <c r="M63" s="659"/>
      <c r="N63" s="659"/>
      <c r="O63" s="659">
        <f>VLOOKUP($D$11,調査票①!$A$1:$HN$31,56,FALSE)</f>
        <v>4</v>
      </c>
      <c r="P63" s="659"/>
      <c r="Q63" s="659"/>
      <c r="R63" s="660">
        <f>VLOOKUP($D$11,調査票①!$A$1:$HN$31,57,FALSE)</f>
        <v>0.66666666666666663</v>
      </c>
      <c r="S63" s="660"/>
      <c r="T63" s="660"/>
      <c r="U63" s="803" t="str">
        <f>VLOOKUP($D$11,調査票①!$A$1:$HN$31,58,FALSE)</f>
        <v>直営で運営すべき施設であるため。</v>
      </c>
      <c r="V63" s="804"/>
      <c r="W63" s="804"/>
      <c r="X63" s="804"/>
      <c r="Y63" s="804"/>
      <c r="Z63" s="804"/>
      <c r="AA63" s="804"/>
      <c r="AB63" s="804"/>
      <c r="AC63" s="804"/>
      <c r="AD63" s="804"/>
      <c r="AE63" s="804"/>
      <c r="AF63" s="804"/>
      <c r="AG63" s="804"/>
      <c r="AH63" s="804"/>
      <c r="AI63" s="805"/>
      <c r="AJ63" s="601">
        <f>VLOOKUP($D$11,調査票①!$A$1:$HN$31,59,FALSE)</f>
        <v>1</v>
      </c>
      <c r="AK63" s="601"/>
      <c r="AL63" s="601"/>
      <c r="AM63" s="729" t="str">
        <f>VLOOKUP($D$11,調査票①!$A$1:$HN$31,60,FALSE)</f>
        <v>長い年月をかけ、施設管理に必要な指導員を多数養成しており、マリンスポーツを通した青少年の健全育成を地域一体となり推進してきており、その活動を継続するため配置している。</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806"/>
      <c r="V64" s="807"/>
      <c r="W64" s="807"/>
      <c r="X64" s="807"/>
      <c r="Y64" s="807"/>
      <c r="Z64" s="807"/>
      <c r="AA64" s="807"/>
      <c r="AB64" s="807"/>
      <c r="AC64" s="807"/>
      <c r="AD64" s="807"/>
      <c r="AE64" s="807"/>
      <c r="AF64" s="807"/>
      <c r="AG64" s="807"/>
      <c r="AH64" s="807"/>
      <c r="AI64" s="808"/>
      <c r="AJ64" s="601"/>
      <c r="AK64" s="601"/>
      <c r="AL64" s="601"/>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33</v>
      </c>
      <c r="M65" s="659"/>
      <c r="N65" s="659"/>
      <c r="O65" s="659">
        <f>VLOOKUP($D$11,調査票①!$A$1:$HN$31,62,FALSE)</f>
        <v>21</v>
      </c>
      <c r="P65" s="659"/>
      <c r="Q65" s="659"/>
      <c r="R65" s="660">
        <f>VLOOKUP($D$11,調査票①!$A$1:$HN$31,63,FALSE)</f>
        <v>0.63636363636363635</v>
      </c>
      <c r="S65" s="660"/>
      <c r="T65" s="660"/>
      <c r="U65" s="693" t="str">
        <f>VLOOKUP($D$11,調査票①!$A$1:$HN$31,64,FALSE)</f>
        <v>直営で運営すべき施設であるため。</v>
      </c>
      <c r="V65" s="694"/>
      <c r="W65" s="694"/>
      <c r="X65" s="694"/>
      <c r="Y65" s="694"/>
      <c r="Z65" s="694"/>
      <c r="AA65" s="694"/>
      <c r="AB65" s="694"/>
      <c r="AC65" s="694"/>
      <c r="AD65" s="694"/>
      <c r="AE65" s="694"/>
      <c r="AF65" s="694"/>
      <c r="AG65" s="694"/>
      <c r="AH65" s="694"/>
      <c r="AI65" s="695"/>
      <c r="AJ65" s="601">
        <f>VLOOKUP($D$11,調査票①!$A$1:$HN$31,65,FALSE)</f>
        <v>1</v>
      </c>
      <c r="AK65" s="601"/>
      <c r="AL65" s="601"/>
      <c r="AM65" s="729" t="str">
        <f>VLOOKUP($D$11,調査票①!$A$1:$HN$31,66,FALSE)</f>
        <v>利用料金総額が少額であり、指定管理者制度を使うことでコスト増が見込まれるため。</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01"/>
      <c r="AK66" s="601"/>
      <c r="AL66" s="601"/>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4</v>
      </c>
      <c r="M67" s="659"/>
      <c r="N67" s="659"/>
      <c r="O67" s="659">
        <f>VLOOKUP($D$11,調査票①!$A$1:$HN$31,68,FALSE)</f>
        <v>4</v>
      </c>
      <c r="P67" s="659"/>
      <c r="Q67" s="659"/>
      <c r="R67" s="660">
        <f>VLOOKUP($D$11,調査票①!$A$1:$HN$31,69,FALSE)</f>
        <v>1</v>
      </c>
      <c r="S67" s="660"/>
      <c r="T67" s="660"/>
      <c r="U67" s="830" t="str">
        <f>VLOOKUP($D$11,調査票①!$A$1:$HN$31,70,FALSE)</f>
        <v>　</v>
      </c>
      <c r="V67" s="831"/>
      <c r="W67" s="831"/>
      <c r="X67" s="831"/>
      <c r="Y67" s="831"/>
      <c r="Z67" s="831"/>
      <c r="AA67" s="831"/>
      <c r="AB67" s="831"/>
      <c r="AC67" s="831"/>
      <c r="AD67" s="831"/>
      <c r="AE67" s="831"/>
      <c r="AF67" s="831"/>
      <c r="AG67" s="831"/>
      <c r="AH67" s="831"/>
      <c r="AI67" s="832"/>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833"/>
      <c r="V68" s="834"/>
      <c r="W68" s="834"/>
      <c r="X68" s="834"/>
      <c r="Y68" s="834"/>
      <c r="Z68" s="834"/>
      <c r="AA68" s="834"/>
      <c r="AB68" s="834"/>
      <c r="AC68" s="834"/>
      <c r="AD68" s="834"/>
      <c r="AE68" s="834"/>
      <c r="AF68" s="834"/>
      <c r="AG68" s="834"/>
      <c r="AH68" s="834"/>
      <c r="AI68" s="835"/>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830" t="str">
        <f>VLOOKUP($D$11,調査票①!$A$1:$HN$31,76,FALSE)</f>
        <v>　</v>
      </c>
      <c r="V69" s="831"/>
      <c r="W69" s="831"/>
      <c r="X69" s="831"/>
      <c r="Y69" s="831"/>
      <c r="Z69" s="831"/>
      <c r="AA69" s="831"/>
      <c r="AB69" s="831"/>
      <c r="AC69" s="831"/>
      <c r="AD69" s="831"/>
      <c r="AE69" s="831"/>
      <c r="AF69" s="831"/>
      <c r="AG69" s="831"/>
      <c r="AH69" s="831"/>
      <c r="AI69" s="832"/>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833"/>
      <c r="V70" s="834"/>
      <c r="W70" s="834"/>
      <c r="X70" s="834"/>
      <c r="Y70" s="834"/>
      <c r="Z70" s="834"/>
      <c r="AA70" s="834"/>
      <c r="AB70" s="834"/>
      <c r="AC70" s="834"/>
      <c r="AD70" s="834"/>
      <c r="AE70" s="834"/>
      <c r="AF70" s="834"/>
      <c r="AG70" s="834"/>
      <c r="AH70" s="834"/>
      <c r="AI70" s="835"/>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708">
        <f>VLOOKUP($D$11,調査票①!$A$1:$HN$31,79,FALSE)</f>
        <v>0</v>
      </c>
      <c r="M71" s="708"/>
      <c r="N71" s="708"/>
      <c r="O71" s="708">
        <f>VLOOKUP($D$11,調査票①!$A$1:$HN$31,80,FALSE)</f>
        <v>0</v>
      </c>
      <c r="P71" s="708"/>
      <c r="Q71" s="708"/>
      <c r="R71" s="709" t="e">
        <f>VLOOKUP($D$11,調査票①!$A$1:$HN$31,81,FALSE)</f>
        <v>#DIV/0!</v>
      </c>
      <c r="S71" s="709"/>
      <c r="T71" s="709"/>
      <c r="U71" s="830" t="str">
        <f>VLOOKUP($D$11,調査票①!$A$1:$HN$31,82,FALSE)</f>
        <v>　</v>
      </c>
      <c r="V71" s="831"/>
      <c r="W71" s="831"/>
      <c r="X71" s="831"/>
      <c r="Y71" s="831"/>
      <c r="Z71" s="831"/>
      <c r="AA71" s="831"/>
      <c r="AB71" s="831"/>
      <c r="AC71" s="831"/>
      <c r="AD71" s="831"/>
      <c r="AE71" s="831"/>
      <c r="AF71" s="831"/>
      <c r="AG71" s="831"/>
      <c r="AH71" s="831"/>
      <c r="AI71" s="832"/>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708"/>
      <c r="M72" s="708"/>
      <c r="N72" s="708"/>
      <c r="O72" s="708"/>
      <c r="P72" s="708"/>
      <c r="Q72" s="708"/>
      <c r="R72" s="709"/>
      <c r="S72" s="709"/>
      <c r="T72" s="709"/>
      <c r="U72" s="833"/>
      <c r="V72" s="834"/>
      <c r="W72" s="834"/>
      <c r="X72" s="834"/>
      <c r="Y72" s="834"/>
      <c r="Z72" s="834"/>
      <c r="AA72" s="834"/>
      <c r="AB72" s="834"/>
      <c r="AC72" s="834"/>
      <c r="AD72" s="834"/>
      <c r="AE72" s="834"/>
      <c r="AF72" s="834"/>
      <c r="AG72" s="834"/>
      <c r="AH72" s="834"/>
      <c r="AI72" s="835"/>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659">
        <f>VLOOKUP($D$11,調査票①!$A$1:$HN$31,85,FALSE)</f>
        <v>2</v>
      </c>
      <c r="M73" s="659"/>
      <c r="N73" s="659"/>
      <c r="O73" s="659">
        <f>VLOOKUP($D$11,調査票①!$A$1:$HN$31,86,FALSE)</f>
        <v>2</v>
      </c>
      <c r="P73" s="659"/>
      <c r="Q73" s="659"/>
      <c r="R73" s="660">
        <f>VLOOKUP($D$11,調査票①!$A$1:$HN$31,87,FALSE)</f>
        <v>1</v>
      </c>
      <c r="S73" s="660"/>
      <c r="T73" s="660"/>
      <c r="U73" s="830" t="str">
        <f>VLOOKUP($D$11,調査票①!$A$1:$HN$31,88,FALSE)</f>
        <v>　</v>
      </c>
      <c r="V73" s="831"/>
      <c r="W73" s="831"/>
      <c r="X73" s="831"/>
      <c r="Y73" s="831"/>
      <c r="Z73" s="831"/>
      <c r="AA73" s="831"/>
      <c r="AB73" s="831"/>
      <c r="AC73" s="831"/>
      <c r="AD73" s="831"/>
      <c r="AE73" s="831"/>
      <c r="AF73" s="831"/>
      <c r="AG73" s="831"/>
      <c r="AH73" s="831"/>
      <c r="AI73" s="832"/>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659"/>
      <c r="M74" s="659"/>
      <c r="N74" s="659"/>
      <c r="O74" s="659"/>
      <c r="P74" s="659"/>
      <c r="Q74" s="659"/>
      <c r="R74" s="660"/>
      <c r="S74" s="660"/>
      <c r="T74" s="660"/>
      <c r="U74" s="833"/>
      <c r="V74" s="834"/>
      <c r="W74" s="834"/>
      <c r="X74" s="834"/>
      <c r="Y74" s="834"/>
      <c r="Z74" s="834"/>
      <c r="AA74" s="834"/>
      <c r="AB74" s="834"/>
      <c r="AC74" s="834"/>
      <c r="AD74" s="834"/>
      <c r="AE74" s="834"/>
      <c r="AF74" s="834"/>
      <c r="AG74" s="834"/>
      <c r="AH74" s="834"/>
      <c r="AI74" s="835"/>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708">
        <f>VLOOKUP($D$11,調査票①!$A$1:$HN$31,91,FALSE)</f>
        <v>0</v>
      </c>
      <c r="M75" s="708"/>
      <c r="N75" s="708"/>
      <c r="O75" s="708">
        <f>VLOOKUP($D$11,調査票①!$A$1:$HN$31,92,FALSE)</f>
        <v>0</v>
      </c>
      <c r="P75" s="708"/>
      <c r="Q75" s="708"/>
      <c r="R75" s="709" t="e">
        <f>VLOOKUP($D$11,調査票①!$A$1:$HN$31,93,FALSE)</f>
        <v>#DIV/0!</v>
      </c>
      <c r="S75" s="709"/>
      <c r="T75" s="709"/>
      <c r="U75" s="830" t="str">
        <f>VLOOKUP($D$11,調査票①!$A$1:$HN$31,94,FALSE)</f>
        <v>　</v>
      </c>
      <c r="V75" s="831"/>
      <c r="W75" s="831"/>
      <c r="X75" s="831"/>
      <c r="Y75" s="831"/>
      <c r="Z75" s="831"/>
      <c r="AA75" s="831"/>
      <c r="AB75" s="831"/>
      <c r="AC75" s="831"/>
      <c r="AD75" s="831"/>
      <c r="AE75" s="831"/>
      <c r="AF75" s="831"/>
      <c r="AG75" s="831"/>
      <c r="AH75" s="831"/>
      <c r="AI75" s="832"/>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708"/>
      <c r="M76" s="708"/>
      <c r="N76" s="708"/>
      <c r="O76" s="708"/>
      <c r="P76" s="708"/>
      <c r="Q76" s="708"/>
      <c r="R76" s="709"/>
      <c r="S76" s="709"/>
      <c r="T76" s="709"/>
      <c r="U76" s="833"/>
      <c r="V76" s="834"/>
      <c r="W76" s="834"/>
      <c r="X76" s="834"/>
      <c r="Y76" s="834"/>
      <c r="Z76" s="834"/>
      <c r="AA76" s="834"/>
      <c r="AB76" s="834"/>
      <c r="AC76" s="834"/>
      <c r="AD76" s="834"/>
      <c r="AE76" s="834"/>
      <c r="AF76" s="834"/>
      <c r="AG76" s="834"/>
      <c r="AH76" s="834"/>
      <c r="AI76" s="835"/>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5</v>
      </c>
      <c r="M77" s="659"/>
      <c r="N77" s="659"/>
      <c r="O77" s="659">
        <f>VLOOKUP($D$11,調査票①!$A$1:$HN$31,98,FALSE)</f>
        <v>5</v>
      </c>
      <c r="P77" s="659"/>
      <c r="Q77" s="659"/>
      <c r="R77" s="660">
        <f>VLOOKUP($D$11,調査票①!$A$1:$HN$31,99,FALSE)</f>
        <v>1</v>
      </c>
      <c r="S77" s="660"/>
      <c r="T77" s="660"/>
      <c r="U77" s="830" t="str">
        <f>VLOOKUP($D$11,調査票①!$A$1:$HN$31,100,FALSE)</f>
        <v>　</v>
      </c>
      <c r="V77" s="831"/>
      <c r="W77" s="831"/>
      <c r="X77" s="831"/>
      <c r="Y77" s="831"/>
      <c r="Z77" s="831"/>
      <c r="AA77" s="831"/>
      <c r="AB77" s="831"/>
      <c r="AC77" s="831"/>
      <c r="AD77" s="831"/>
      <c r="AE77" s="831"/>
      <c r="AF77" s="831"/>
      <c r="AG77" s="831"/>
      <c r="AH77" s="831"/>
      <c r="AI77" s="832"/>
      <c r="AJ77" s="667">
        <f>VLOOKUP($D$11,調査票①!$A$1:$HN$31,101,FALSE)</f>
        <v>0</v>
      </c>
      <c r="AK77" s="667"/>
      <c r="AL77" s="667"/>
      <c r="AM77" s="729" t="str">
        <f>VLOOKUP($D$11,調査票①!$A$1:$HN$31,102,FALSE)</f>
        <v>　</v>
      </c>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833"/>
      <c r="V78" s="834"/>
      <c r="W78" s="834"/>
      <c r="X78" s="834"/>
      <c r="Y78" s="834"/>
      <c r="Z78" s="834"/>
      <c r="AA78" s="834"/>
      <c r="AB78" s="834"/>
      <c r="AC78" s="834"/>
      <c r="AD78" s="834"/>
      <c r="AE78" s="834"/>
      <c r="AF78" s="834"/>
      <c r="AG78" s="834"/>
      <c r="AH78" s="834"/>
      <c r="AI78" s="835"/>
      <c r="AJ78" s="667"/>
      <c r="AK78" s="667"/>
      <c r="AL78" s="667"/>
      <c r="AM78" s="778"/>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8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4</v>
      </c>
      <c r="M79" s="659"/>
      <c r="N79" s="659"/>
      <c r="O79" s="659">
        <f>VLOOKUP($D$11,調査票①!$A$1:$HN$31,104,FALSE)</f>
        <v>3</v>
      </c>
      <c r="P79" s="659"/>
      <c r="Q79" s="659"/>
      <c r="R79" s="660">
        <f>VLOOKUP($D$11,調査票①!$A$1:$HN$31,105,FALSE)</f>
        <v>0.75</v>
      </c>
      <c r="S79" s="660"/>
      <c r="T79" s="660"/>
      <c r="U79" s="803" t="str">
        <f>VLOOKUP($D$11,調査票①!$A$1:$HN$31,106,FALSE)</f>
        <v>直営で運営すべき施設であるため。</v>
      </c>
      <c r="V79" s="804"/>
      <c r="W79" s="804"/>
      <c r="X79" s="804"/>
      <c r="Y79" s="804"/>
      <c r="Z79" s="804"/>
      <c r="AA79" s="804"/>
      <c r="AB79" s="804"/>
      <c r="AC79" s="804"/>
      <c r="AD79" s="804"/>
      <c r="AE79" s="804"/>
      <c r="AF79" s="804"/>
      <c r="AG79" s="804"/>
      <c r="AH79" s="804"/>
      <c r="AI79" s="805"/>
      <c r="AJ79" s="601">
        <f>VLOOKUP($D$11,調査票①!$A$1:$HN$31,107,FALSE)</f>
        <v>1</v>
      </c>
      <c r="AK79" s="601"/>
      <c r="AL79" s="601"/>
      <c r="AM79" s="729" t="str">
        <f>VLOOKUP($D$11,調査票①!$A$1:$HN$31,108,FALSE)</f>
        <v>当該施設は、リサイクルプラザの中にあり、施設全体の管理について同一者が行うのが効率的であるため、包括外部委託を導入する際には、指定管理者制度の導入も検討することから、当面は市職員による直営としている。</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806"/>
      <c r="V80" s="807"/>
      <c r="W80" s="807"/>
      <c r="X80" s="807"/>
      <c r="Y80" s="807"/>
      <c r="Z80" s="807"/>
      <c r="AA80" s="807"/>
      <c r="AB80" s="807"/>
      <c r="AC80" s="807"/>
      <c r="AD80" s="807"/>
      <c r="AE80" s="807"/>
      <c r="AF80" s="807"/>
      <c r="AG80" s="807"/>
      <c r="AH80" s="807"/>
      <c r="AI80" s="808"/>
      <c r="AJ80" s="601"/>
      <c r="AK80" s="601"/>
      <c r="AL80" s="601"/>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902" t="str">
        <f>VLOOKUP($D$11,調査票①!$A$1:$HN$31,112,FALSE)</f>
        <v>　</v>
      </c>
      <c r="V81" s="903"/>
      <c r="W81" s="903"/>
      <c r="X81" s="903"/>
      <c r="Y81" s="903"/>
      <c r="Z81" s="903"/>
      <c r="AA81" s="903"/>
      <c r="AB81" s="903"/>
      <c r="AC81" s="903"/>
      <c r="AD81" s="903"/>
      <c r="AE81" s="903"/>
      <c r="AF81" s="903"/>
      <c r="AG81" s="903"/>
      <c r="AH81" s="903"/>
      <c r="AI81" s="904"/>
      <c r="AJ81" s="667">
        <f>VLOOKUP($D$11,調査票①!$A$1:$HN$31,113,FALSE)</f>
        <v>0</v>
      </c>
      <c r="AK81" s="667"/>
      <c r="AL81" s="667"/>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v>
      </c>
      <c r="CN81" s="517"/>
      <c r="CO81" s="517"/>
      <c r="CP81" s="517"/>
      <c r="CQ81" s="517"/>
      <c r="CR81" s="517"/>
      <c r="CS81" s="517"/>
      <c r="CT81" s="517"/>
      <c r="CU81" s="517"/>
      <c r="CV81" s="517"/>
      <c r="CW81" s="517"/>
      <c r="CX81" s="517"/>
      <c r="CY81" s="517"/>
      <c r="CZ81" s="518"/>
      <c r="DA81" s="10"/>
      <c r="DB81" s="10"/>
      <c r="DC81" s="10"/>
      <c r="DD81" s="720" t="str">
        <f>VLOOKUP(D11,調査票①!A1:HN31,220,FALSE)</f>
        <v>住基システムについては平成31年度にオープン系システムハウジング型の移行を予定している。
その他の基幹システムについては、平成２７年度末までにオープン系システムへの移行が完了し、更新は平成32年度以降となるため、現時点では自治体クラウドを見据えた検討は行っていない。
また、そのうち、中小規模システムについては、データセンタ内に仮想化技術を利用したシステム基盤を構築し、機器の集約を実施している。</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905"/>
      <c r="V82" s="906"/>
      <c r="W82" s="906"/>
      <c r="X82" s="906"/>
      <c r="Y82" s="906"/>
      <c r="Z82" s="906"/>
      <c r="AA82" s="906"/>
      <c r="AB82" s="906"/>
      <c r="AC82" s="906"/>
      <c r="AD82" s="906"/>
      <c r="AE82" s="906"/>
      <c r="AF82" s="906"/>
      <c r="AG82" s="906"/>
      <c r="AH82" s="906"/>
      <c r="AI82" s="907"/>
      <c r="AJ82" s="667"/>
      <c r="AK82" s="667"/>
      <c r="AL82" s="667"/>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9</v>
      </c>
      <c r="M83" s="659"/>
      <c r="N83" s="659"/>
      <c r="O83" s="659">
        <f>VLOOKUP($D$11,調査票①!$A$1:$HN$31,116,FALSE)</f>
        <v>8</v>
      </c>
      <c r="P83" s="659"/>
      <c r="Q83" s="659"/>
      <c r="R83" s="660">
        <f>VLOOKUP($D$11,調査票①!$A$1:$HN$31,117,FALSE)</f>
        <v>0.88888888888888884</v>
      </c>
      <c r="S83" s="660"/>
      <c r="T83" s="660"/>
      <c r="U83" s="760" t="str">
        <f>VLOOKUP($D$11,調査票①!$A$1:$HN$31,118,FALSE)</f>
        <v>管理棟・レストラン・遊具など指定管理者の運営に該当する施設がなく、清掃・植栽管理等を指定管理すると直営経費に指定管理料が上乗せとなりコスト増となるため。</v>
      </c>
      <c r="V83" s="761"/>
      <c r="W83" s="761"/>
      <c r="X83" s="761"/>
      <c r="Y83" s="761"/>
      <c r="Z83" s="761"/>
      <c r="AA83" s="761"/>
      <c r="AB83" s="761"/>
      <c r="AC83" s="761"/>
      <c r="AD83" s="761"/>
      <c r="AE83" s="761"/>
      <c r="AF83" s="761"/>
      <c r="AG83" s="761"/>
      <c r="AH83" s="761"/>
      <c r="AI83" s="762"/>
      <c r="AJ83" s="667">
        <f>VLOOKUP($D$11,調査票①!$A$1:$HN$31,119,FALSE)</f>
        <v>0</v>
      </c>
      <c r="AK83" s="667"/>
      <c r="AL83" s="667"/>
      <c r="AM83" s="668" t="str">
        <f>VLOOKUP($D$11,調査票①!$A$1:$HN$31,120,FALSE)</f>
        <v>　</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63"/>
      <c r="V84" s="764"/>
      <c r="W84" s="764"/>
      <c r="X84" s="764"/>
      <c r="Y84" s="764"/>
      <c r="Z84" s="764"/>
      <c r="AA84" s="764"/>
      <c r="AB84" s="764"/>
      <c r="AC84" s="764"/>
      <c r="AD84" s="764"/>
      <c r="AE84" s="764"/>
      <c r="AF84" s="764"/>
      <c r="AG84" s="764"/>
      <c r="AH84" s="764"/>
      <c r="AI84" s="765"/>
      <c r="AJ84" s="667"/>
      <c r="AK84" s="667"/>
      <c r="AL84" s="667"/>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121</v>
      </c>
      <c r="M85" s="659"/>
      <c r="N85" s="659"/>
      <c r="O85" s="659">
        <f>VLOOKUP($D$11,調査票①!$A$1:$HN$31,122,FALSE)</f>
        <v>120</v>
      </c>
      <c r="P85" s="659"/>
      <c r="Q85" s="659"/>
      <c r="R85" s="660">
        <f>VLOOKUP($D$11,調査票①!$A$1:$HN$31,123,FALSE)</f>
        <v>0.99173553719008267</v>
      </c>
      <c r="S85" s="660"/>
      <c r="T85" s="660"/>
      <c r="U85" s="803" t="str">
        <f>VLOOKUP($D$11,調査票①!$A$1:$HN$31,124,FALSE)</f>
        <v>建替え整備中のため。</v>
      </c>
      <c r="V85" s="804"/>
      <c r="W85" s="804"/>
      <c r="X85" s="804"/>
      <c r="Y85" s="804"/>
      <c r="Z85" s="804"/>
      <c r="AA85" s="804"/>
      <c r="AB85" s="804"/>
      <c r="AC85" s="804"/>
      <c r="AD85" s="804"/>
      <c r="AE85" s="804"/>
      <c r="AF85" s="804"/>
      <c r="AG85" s="804"/>
      <c r="AH85" s="804"/>
      <c r="AI85" s="805"/>
      <c r="AJ85" s="667">
        <f>VLOOKUP($D$11,調査票①!$A$1:$HN$31,125,FALSE)</f>
        <v>0</v>
      </c>
      <c r="AK85" s="667"/>
      <c r="AL85" s="667"/>
      <c r="AM85" s="668" t="str">
        <f>VLOOKUP($D$11,調査票①!$A$1:$HN$31,126,FALSE)</f>
        <v>　</v>
      </c>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70"/>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806"/>
      <c r="V86" s="807"/>
      <c r="W86" s="807"/>
      <c r="X86" s="807"/>
      <c r="Y86" s="807"/>
      <c r="Z86" s="807"/>
      <c r="AA86" s="807"/>
      <c r="AB86" s="807"/>
      <c r="AC86" s="807"/>
      <c r="AD86" s="807"/>
      <c r="AE86" s="807"/>
      <c r="AF86" s="807"/>
      <c r="AG86" s="807"/>
      <c r="AH86" s="807"/>
      <c r="AI86" s="808"/>
      <c r="AJ86" s="667"/>
      <c r="AK86" s="667"/>
      <c r="AL86" s="667"/>
      <c r="AM86" s="671"/>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3"/>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19</v>
      </c>
      <c r="M87" s="659"/>
      <c r="N87" s="659"/>
      <c r="O87" s="659">
        <f>VLOOKUP($D$11,調査票①!$A$1:$HN$31,128,FALSE)</f>
        <v>18</v>
      </c>
      <c r="P87" s="659"/>
      <c r="Q87" s="659"/>
      <c r="R87" s="660">
        <f>VLOOKUP($D$11,調査票①!$A$1:$HN$31,129,FALSE)</f>
        <v>0.94736842105263153</v>
      </c>
      <c r="S87" s="660"/>
      <c r="T87" s="660"/>
      <c r="U87" s="668" t="str">
        <f>VLOOKUP($D$11,調査票①!$A$1:$HN$31,130,FALSE)</f>
        <v>直営で運営すべき施設であるため。</v>
      </c>
      <c r="V87" s="735"/>
      <c r="W87" s="735"/>
      <c r="X87" s="735"/>
      <c r="Y87" s="735"/>
      <c r="Z87" s="735"/>
      <c r="AA87" s="735"/>
      <c r="AB87" s="735"/>
      <c r="AC87" s="735"/>
      <c r="AD87" s="735"/>
      <c r="AE87" s="735"/>
      <c r="AF87" s="735"/>
      <c r="AG87" s="735"/>
      <c r="AH87" s="735"/>
      <c r="AI87" s="736"/>
      <c r="AJ87" s="667">
        <f>VLOOKUP($D$11,調査票①!$A$1:$HN$31,131,FALSE)</f>
        <v>0</v>
      </c>
      <c r="AK87" s="667"/>
      <c r="AL87" s="667"/>
      <c r="AM87" s="668" t="str">
        <f>VLOOKUP($D$11,調査票①!$A$1:$HN$31,132,FALSE)</f>
        <v>　</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2</v>
      </c>
      <c r="M89" s="659"/>
      <c r="N89" s="659"/>
      <c r="O89" s="659">
        <f>VLOOKUP($D$11,調査票①!$A$1:$HN$31,134,FALSE)</f>
        <v>0</v>
      </c>
      <c r="P89" s="659"/>
      <c r="Q89" s="659"/>
      <c r="R89" s="660">
        <f>VLOOKUP($D$11,調査票①!$A$1:$HN$31,135,FALSE)</f>
        <v>0</v>
      </c>
      <c r="S89" s="660"/>
      <c r="T89" s="660"/>
      <c r="U89" s="729" t="str">
        <f>VLOOKUP($D$11,調査票①!$A$1:$HN$31,136,FALSE)</f>
        <v>直営で運営すべき施設であるため。</v>
      </c>
      <c r="V89" s="730"/>
      <c r="W89" s="730"/>
      <c r="X89" s="730"/>
      <c r="Y89" s="730"/>
      <c r="Z89" s="730"/>
      <c r="AA89" s="730"/>
      <c r="AB89" s="730"/>
      <c r="AC89" s="730"/>
      <c r="AD89" s="730"/>
      <c r="AE89" s="730"/>
      <c r="AF89" s="730"/>
      <c r="AG89" s="730"/>
      <c r="AH89" s="730"/>
      <c r="AI89" s="731"/>
      <c r="AJ89" s="601">
        <f>VLOOKUP($D$11,調査票①!$A$1:$HN$31,137,FALSE)</f>
        <v>2</v>
      </c>
      <c r="AK89" s="601"/>
      <c r="AL89" s="601"/>
      <c r="AM89" s="668" t="str">
        <f>VLOOKUP($D$11,調査票①!$A$1:$HN$31,138,FALSE)</f>
        <v>施設の特殊性や地域への配慮の観点からみても、現在の管理形態が望ましい。</v>
      </c>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7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01"/>
      <c r="AK90" s="601"/>
      <c r="AL90" s="601"/>
      <c r="AM90" s="671"/>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10</v>
      </c>
      <c r="M91" s="659"/>
      <c r="N91" s="659"/>
      <c r="O91" s="659">
        <f>VLOOKUP($D$11,調査票①!$A$1:$HN$31,140,FALSE)</f>
        <v>0</v>
      </c>
      <c r="P91" s="659"/>
      <c r="Q91" s="659"/>
      <c r="R91" s="660">
        <f>VLOOKUP($D$11,調査票①!$A$1:$HN$31,141,FALSE)</f>
        <v>0</v>
      </c>
      <c r="S91" s="660"/>
      <c r="T91" s="660"/>
      <c r="U91" s="760" t="str">
        <f>VLOOKUP($D$11,調査票①!$A$1:$HN$31,142,FALSE)</f>
        <v>地域の情報拠点として司書の専門性を継続的に高め、質の高い人材を育成することが必要。正規職員を核とした多様な雇用形態による運営が最も効果的かつ効率的。中央図書館はH30より施設管理部分に導入予定。</v>
      </c>
      <c r="V91" s="761"/>
      <c r="W91" s="761"/>
      <c r="X91" s="761"/>
      <c r="Y91" s="761"/>
      <c r="Z91" s="761"/>
      <c r="AA91" s="761"/>
      <c r="AB91" s="761"/>
      <c r="AC91" s="761"/>
      <c r="AD91" s="761"/>
      <c r="AE91" s="761"/>
      <c r="AF91" s="761"/>
      <c r="AG91" s="761"/>
      <c r="AH91" s="761"/>
      <c r="AI91" s="762"/>
      <c r="AJ91" s="601">
        <f>VLOOKUP($D$11,調査票①!$A$1:$HN$31,143,FALSE)</f>
        <v>10</v>
      </c>
      <c r="AK91" s="601"/>
      <c r="AL91" s="601"/>
      <c r="AM91" s="729" t="str">
        <f>VLOOKUP($D$11,調査票①!$A$1:$HN$31,144,FALSE)</f>
        <v>図書館は地域の情報拠点として地域社会の情報要求に的確に対応する必要があり、自治体職員である司書が継続的に専門性を高め、人材を育成するため、正規職員を核とした雇用形態による運営が望ましいと考えている。</v>
      </c>
      <c r="AN91" s="749"/>
      <c r="AO91" s="749"/>
      <c r="AP91" s="749"/>
      <c r="AQ91" s="749"/>
      <c r="AR91" s="749"/>
      <c r="AS91" s="749"/>
      <c r="AT91" s="749"/>
      <c r="AU91" s="749"/>
      <c r="AV91" s="749"/>
      <c r="AW91" s="749"/>
      <c r="AX91" s="749"/>
      <c r="AY91" s="749"/>
      <c r="AZ91" s="749"/>
      <c r="BA91" s="749"/>
      <c r="BB91" s="749"/>
      <c r="BC91" s="749"/>
      <c r="BD91" s="749"/>
      <c r="BE91" s="749"/>
      <c r="BF91" s="749"/>
      <c r="BG91" s="749"/>
      <c r="BH91" s="749"/>
      <c r="BI91" s="749"/>
      <c r="BJ91" s="749"/>
      <c r="BK91" s="749"/>
      <c r="BL91" s="749"/>
      <c r="BM91" s="749"/>
      <c r="BN91" s="750"/>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63"/>
      <c r="V92" s="764"/>
      <c r="W92" s="764"/>
      <c r="X92" s="764"/>
      <c r="Y92" s="764"/>
      <c r="Z92" s="764"/>
      <c r="AA92" s="764"/>
      <c r="AB92" s="764"/>
      <c r="AC92" s="764"/>
      <c r="AD92" s="764"/>
      <c r="AE92" s="764"/>
      <c r="AF92" s="764"/>
      <c r="AG92" s="764"/>
      <c r="AH92" s="764"/>
      <c r="AI92" s="765"/>
      <c r="AJ92" s="601"/>
      <c r="AK92" s="601"/>
      <c r="AL92" s="601"/>
      <c r="AM92" s="751"/>
      <c r="AN92" s="752"/>
      <c r="AO92" s="752"/>
      <c r="AP92" s="752"/>
      <c r="AQ92" s="752"/>
      <c r="AR92" s="752"/>
      <c r="AS92" s="752"/>
      <c r="AT92" s="752"/>
      <c r="AU92" s="752"/>
      <c r="AV92" s="752"/>
      <c r="AW92" s="752"/>
      <c r="AX92" s="752"/>
      <c r="AY92" s="752"/>
      <c r="AZ92" s="752"/>
      <c r="BA92" s="752"/>
      <c r="BB92" s="752"/>
      <c r="BC92" s="752"/>
      <c r="BD92" s="752"/>
      <c r="BE92" s="752"/>
      <c r="BF92" s="752"/>
      <c r="BG92" s="752"/>
      <c r="BH92" s="752"/>
      <c r="BI92" s="752"/>
      <c r="BJ92" s="752"/>
      <c r="BK92" s="752"/>
      <c r="BL92" s="752"/>
      <c r="BM92" s="752"/>
      <c r="BN92" s="753"/>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11</v>
      </c>
      <c r="M93" s="659"/>
      <c r="N93" s="659"/>
      <c r="O93" s="659">
        <f>VLOOKUP($D$11,調査票①!$A$1:$HN$31,146,FALSE)</f>
        <v>0</v>
      </c>
      <c r="P93" s="659"/>
      <c r="Q93" s="659"/>
      <c r="R93" s="660">
        <f>VLOOKUP($D$11,調査票①!$A$1:$HN$31,147,FALSE)</f>
        <v>0</v>
      </c>
      <c r="S93" s="660"/>
      <c r="T93" s="660"/>
      <c r="U93" s="729" t="str">
        <f>VLOOKUP($D$11,調査票①!$A$1:$HN$31,148,FALSE)</f>
        <v>直営で運営すべき施設であるため。</v>
      </c>
      <c r="V93" s="730"/>
      <c r="W93" s="730"/>
      <c r="X93" s="730"/>
      <c r="Y93" s="730"/>
      <c r="Z93" s="730"/>
      <c r="AA93" s="730"/>
      <c r="AB93" s="730"/>
      <c r="AC93" s="730"/>
      <c r="AD93" s="730"/>
      <c r="AE93" s="730"/>
      <c r="AF93" s="730"/>
      <c r="AG93" s="730"/>
      <c r="AH93" s="730"/>
      <c r="AI93" s="731"/>
      <c r="AJ93" s="601">
        <f>VLOOKUP($D$11,調査票①!$A$1:$HN$31,149,FALSE)</f>
        <v>8</v>
      </c>
      <c r="AK93" s="601"/>
      <c r="AL93" s="601"/>
      <c r="AM93" s="668" t="str">
        <f>VLOOKUP($D$11,調査票①!$A$1:$HN$31,150,FALSE)</f>
        <v>岡山に関する事物を記録・保存し、調査研究を推進し、岡山に根差した人材の育成に貢献することを目的とし、市が文化施策を主体的に推進するための施設として、自治体職員の常駐が必要である。</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61</v>
      </c>
      <c r="M95" s="659"/>
      <c r="N95" s="659"/>
      <c r="O95" s="659">
        <f>VLOOKUP($D$11,調査票①!$A$1:$HN$31,152,FALSE)</f>
        <v>1</v>
      </c>
      <c r="P95" s="659"/>
      <c r="Q95" s="659"/>
      <c r="R95" s="660">
        <f>VLOOKUP($D$11,調査票①!$A$1:$HN$31,153,FALSE)</f>
        <v>1.6393442622950821E-2</v>
      </c>
      <c r="S95" s="660"/>
      <c r="T95" s="660"/>
      <c r="U95" s="803" t="str">
        <f>VLOOKUP($D$11,調査票①!$A$1:$HN$31,154,FALSE)</f>
        <v>直営で運営すべき施設であるため。</v>
      </c>
      <c r="V95" s="804"/>
      <c r="W95" s="804"/>
      <c r="X95" s="804"/>
      <c r="Y95" s="804"/>
      <c r="Z95" s="804"/>
      <c r="AA95" s="804"/>
      <c r="AB95" s="804"/>
      <c r="AC95" s="804"/>
      <c r="AD95" s="804"/>
      <c r="AE95" s="804"/>
      <c r="AF95" s="804"/>
      <c r="AG95" s="804"/>
      <c r="AH95" s="804"/>
      <c r="AI95" s="805"/>
      <c r="AJ95" s="601">
        <f>VLOOKUP($D$11,調査票①!$A$1:$HN$31,155,FALSE)</f>
        <v>37</v>
      </c>
      <c r="AK95" s="601"/>
      <c r="AL95" s="601"/>
      <c r="AM95" s="729" t="str">
        <f>VLOOKUP($D$11,調査票①!$A$1:$HN$31,156,FALSE)</f>
        <v>公民館では、学びを通じて地域課題の解決を図り、また市民協働条例改正による地域の多様な団体・個人をつなぐ拠点として、様々な事業を社会教育主事（正規職員）を中心に実施しており、地域支援を行っているため。</v>
      </c>
      <c r="AN95" s="749"/>
      <c r="AO95" s="749"/>
      <c r="AP95" s="749"/>
      <c r="AQ95" s="749"/>
      <c r="AR95" s="749"/>
      <c r="AS95" s="749"/>
      <c r="AT95" s="749"/>
      <c r="AU95" s="749"/>
      <c r="AV95" s="749"/>
      <c r="AW95" s="749"/>
      <c r="AX95" s="749"/>
      <c r="AY95" s="749"/>
      <c r="AZ95" s="749"/>
      <c r="BA95" s="749"/>
      <c r="BB95" s="749"/>
      <c r="BC95" s="749"/>
      <c r="BD95" s="749"/>
      <c r="BE95" s="749"/>
      <c r="BF95" s="749"/>
      <c r="BG95" s="749"/>
      <c r="BH95" s="749"/>
      <c r="BI95" s="749"/>
      <c r="BJ95" s="749"/>
      <c r="BK95" s="749"/>
      <c r="BL95" s="749"/>
      <c r="BM95" s="749"/>
      <c r="BN95" s="750"/>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806"/>
      <c r="V96" s="807"/>
      <c r="W96" s="807"/>
      <c r="X96" s="807"/>
      <c r="Y96" s="807"/>
      <c r="Z96" s="807"/>
      <c r="AA96" s="807"/>
      <c r="AB96" s="807"/>
      <c r="AC96" s="807"/>
      <c r="AD96" s="807"/>
      <c r="AE96" s="807"/>
      <c r="AF96" s="807"/>
      <c r="AG96" s="807"/>
      <c r="AH96" s="807"/>
      <c r="AI96" s="808"/>
      <c r="AJ96" s="601"/>
      <c r="AK96" s="601"/>
      <c r="AL96" s="601"/>
      <c r="AM96" s="751"/>
      <c r="AN96" s="752"/>
      <c r="AO96" s="752"/>
      <c r="AP96" s="752"/>
      <c r="AQ96" s="752"/>
      <c r="AR96" s="752"/>
      <c r="AS96" s="752"/>
      <c r="AT96" s="752"/>
      <c r="AU96" s="752"/>
      <c r="AV96" s="752"/>
      <c r="AW96" s="752"/>
      <c r="AX96" s="752"/>
      <c r="AY96" s="752"/>
      <c r="AZ96" s="752"/>
      <c r="BA96" s="752"/>
      <c r="BB96" s="752"/>
      <c r="BC96" s="752"/>
      <c r="BD96" s="752"/>
      <c r="BE96" s="752"/>
      <c r="BF96" s="752"/>
      <c r="BG96" s="752"/>
      <c r="BH96" s="752"/>
      <c r="BI96" s="752"/>
      <c r="BJ96" s="752"/>
      <c r="BK96" s="752"/>
      <c r="BL96" s="752"/>
      <c r="BM96" s="752"/>
      <c r="BN96" s="753"/>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9</v>
      </c>
      <c r="M97" s="659"/>
      <c r="N97" s="659"/>
      <c r="O97" s="659">
        <f>VLOOKUP($D$11,調査票①!$A$1:$HN$31,158,FALSE)</f>
        <v>4</v>
      </c>
      <c r="P97" s="659"/>
      <c r="Q97" s="659"/>
      <c r="R97" s="660">
        <f>VLOOKUP($D$11,調査票①!$A$1:$HN$31,159,FALSE)</f>
        <v>0.44444444444444442</v>
      </c>
      <c r="S97" s="660"/>
      <c r="T97" s="660"/>
      <c r="U97" s="711" t="str">
        <f>VLOOKUP($D$11,調査票①!$A$1:$HN$31,160,FALSE)</f>
        <v>廃館予定としており、それまでの期間は直営とするため。</v>
      </c>
      <c r="V97" s="712"/>
      <c r="W97" s="712"/>
      <c r="X97" s="712"/>
      <c r="Y97" s="712"/>
      <c r="Z97" s="712"/>
      <c r="AA97" s="712"/>
      <c r="AB97" s="712"/>
      <c r="AC97" s="712"/>
      <c r="AD97" s="712"/>
      <c r="AE97" s="712"/>
      <c r="AF97" s="712"/>
      <c r="AG97" s="712"/>
      <c r="AH97" s="712"/>
      <c r="AI97" s="713"/>
      <c r="AJ97" s="601">
        <f>VLOOKUP($D$11,調査票①!$A$1:$HN$31,161,FALSE)</f>
        <v>5</v>
      </c>
      <c r="AK97" s="601"/>
      <c r="AL97" s="601"/>
      <c r="AM97" s="668" t="str">
        <f>VLOOKUP($D$11,調査票①!$A$1:$HN$31,162,FALSE)</f>
        <v>市民会館と市民文化ホールの建替え・合築について期限を定めて計画中であり、それまでは直営で管理することが適当と判断しており、正規職員を配置している。</v>
      </c>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70"/>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714"/>
      <c r="V98" s="715"/>
      <c r="W98" s="715"/>
      <c r="X98" s="715"/>
      <c r="Y98" s="715"/>
      <c r="Z98" s="715"/>
      <c r="AA98" s="715"/>
      <c r="AB98" s="715"/>
      <c r="AC98" s="715"/>
      <c r="AD98" s="715"/>
      <c r="AE98" s="715"/>
      <c r="AF98" s="715"/>
      <c r="AG98" s="715"/>
      <c r="AH98" s="715"/>
      <c r="AI98" s="716"/>
      <c r="AJ98" s="601"/>
      <c r="AK98" s="601"/>
      <c r="AL98" s="601"/>
      <c r="AM98" s="671"/>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3"/>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2</v>
      </c>
      <c r="M99" s="659"/>
      <c r="N99" s="659"/>
      <c r="O99" s="659">
        <f>VLOOKUP($D$11,調査票①!$A$1:$HN$31,164,FALSE)</f>
        <v>1</v>
      </c>
      <c r="P99" s="659"/>
      <c r="Q99" s="659"/>
      <c r="R99" s="660">
        <f>VLOOKUP($D$11,調査票①!$A$1:$HN$31,165,FALSE)</f>
        <v>0.5</v>
      </c>
      <c r="S99" s="660"/>
      <c r="T99" s="660"/>
      <c r="U99" s="803" t="str">
        <f>VLOOKUP($D$11,調査票①!$A$1:$HN$31,166,FALSE)</f>
        <v>直営で運営すべき施設であるため。</v>
      </c>
      <c r="V99" s="804"/>
      <c r="W99" s="804"/>
      <c r="X99" s="804"/>
      <c r="Y99" s="804"/>
      <c r="Z99" s="804"/>
      <c r="AA99" s="804"/>
      <c r="AB99" s="804"/>
      <c r="AC99" s="804"/>
      <c r="AD99" s="804"/>
      <c r="AE99" s="804"/>
      <c r="AF99" s="804"/>
      <c r="AG99" s="804"/>
      <c r="AH99" s="804"/>
      <c r="AI99" s="805"/>
      <c r="AJ99" s="601">
        <f>VLOOKUP($D$11,調査票①!$A$1:$HN$31,167,FALSE)</f>
        <v>1</v>
      </c>
      <c r="AK99" s="601"/>
      <c r="AL99" s="601"/>
      <c r="AM99" s="668" t="str">
        <f>VLOOKUP($D$11,調査票①!$A$1:$HN$31,168,FALSE)</f>
        <v>利用者への対応、施設の維持管理に加え、地域との連携等も必要であるため、市職員を常駐で配置している。</v>
      </c>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70"/>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806"/>
      <c r="V100" s="807"/>
      <c r="W100" s="807"/>
      <c r="X100" s="807"/>
      <c r="Y100" s="807"/>
      <c r="Z100" s="807"/>
      <c r="AA100" s="807"/>
      <c r="AB100" s="807"/>
      <c r="AC100" s="807"/>
      <c r="AD100" s="807"/>
      <c r="AE100" s="807"/>
      <c r="AF100" s="807"/>
      <c r="AG100" s="807"/>
      <c r="AH100" s="807"/>
      <c r="AI100" s="808"/>
      <c r="AJ100" s="601"/>
      <c r="AK100" s="601"/>
      <c r="AL100" s="601"/>
      <c r="AM100" s="671"/>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3"/>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708">
        <f>VLOOKUP($D$11,調査票①!$A$1:$HN$31,169,FALSE)</f>
        <v>0</v>
      </c>
      <c r="M101" s="708"/>
      <c r="N101" s="708"/>
      <c r="O101" s="708">
        <f>VLOOKUP($D$11,調査票①!$A$1:$HN$31,170,FALSE)</f>
        <v>0</v>
      </c>
      <c r="P101" s="708"/>
      <c r="Q101" s="708"/>
      <c r="R101" s="709" t="e">
        <f>VLOOKUP($D$11,調査票①!$A$1:$HN$31,171,FALSE)</f>
        <v>#DIV/0!</v>
      </c>
      <c r="S101" s="709"/>
      <c r="T101" s="709"/>
      <c r="U101" s="908" t="str">
        <f>VLOOKUP($D$11,調査票①!$A$1:$HN$31,172,FALSE)</f>
        <v>　</v>
      </c>
      <c r="V101" s="909"/>
      <c r="W101" s="909"/>
      <c r="X101" s="909"/>
      <c r="Y101" s="909"/>
      <c r="Z101" s="909"/>
      <c r="AA101" s="909"/>
      <c r="AB101" s="909"/>
      <c r="AC101" s="909"/>
      <c r="AD101" s="909"/>
      <c r="AE101" s="909"/>
      <c r="AF101" s="909"/>
      <c r="AG101" s="909"/>
      <c r="AH101" s="909"/>
      <c r="AI101" s="910"/>
      <c r="AJ101" s="667">
        <f>VLOOKUP($D$11,調査票①!$A$1:$HN$31,173,FALSE)</f>
        <v>0</v>
      </c>
      <c r="AK101" s="667"/>
      <c r="AL101" s="667"/>
      <c r="AM101" s="668" t="str">
        <f>VLOOKUP($D$11,調査票①!$A$1:$HN$31,174,FALSE)</f>
        <v>　</v>
      </c>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70"/>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708"/>
      <c r="M102" s="708"/>
      <c r="N102" s="708"/>
      <c r="O102" s="708"/>
      <c r="P102" s="708"/>
      <c r="Q102" s="708"/>
      <c r="R102" s="709"/>
      <c r="S102" s="709"/>
      <c r="T102" s="709"/>
      <c r="U102" s="911"/>
      <c r="V102" s="912"/>
      <c r="W102" s="912"/>
      <c r="X102" s="912"/>
      <c r="Y102" s="912"/>
      <c r="Z102" s="912"/>
      <c r="AA102" s="912"/>
      <c r="AB102" s="912"/>
      <c r="AC102" s="912"/>
      <c r="AD102" s="912"/>
      <c r="AE102" s="912"/>
      <c r="AF102" s="912"/>
      <c r="AG102" s="912"/>
      <c r="AH102" s="912"/>
      <c r="AI102" s="913"/>
      <c r="AJ102" s="667"/>
      <c r="AK102" s="667"/>
      <c r="AL102" s="667"/>
      <c r="AM102" s="671"/>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3"/>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902" t="str">
        <f>VLOOKUP($D$11,調査票①!$A$1:$HN$31,178,FALSE)</f>
        <v>　</v>
      </c>
      <c r="V103" s="903"/>
      <c r="W103" s="903"/>
      <c r="X103" s="903"/>
      <c r="Y103" s="903"/>
      <c r="Z103" s="903"/>
      <c r="AA103" s="903"/>
      <c r="AB103" s="903"/>
      <c r="AC103" s="903"/>
      <c r="AD103" s="903"/>
      <c r="AE103" s="903"/>
      <c r="AF103" s="903"/>
      <c r="AG103" s="903"/>
      <c r="AH103" s="903"/>
      <c r="AI103" s="904"/>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905"/>
      <c r="V104" s="906"/>
      <c r="W104" s="906"/>
      <c r="X104" s="906"/>
      <c r="Y104" s="906"/>
      <c r="Z104" s="906"/>
      <c r="AA104" s="906"/>
      <c r="AB104" s="906"/>
      <c r="AC104" s="906"/>
      <c r="AD104" s="906"/>
      <c r="AE104" s="906"/>
      <c r="AF104" s="906"/>
      <c r="AG104" s="906"/>
      <c r="AH104" s="906"/>
      <c r="AI104" s="907"/>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42</v>
      </c>
      <c r="M105" s="659"/>
      <c r="N105" s="659"/>
      <c r="O105" s="659">
        <f>VLOOKUP($D$11,調査票①!$A$1:$HN$31,182,FALSE)</f>
        <v>40</v>
      </c>
      <c r="P105" s="659"/>
      <c r="Q105" s="659"/>
      <c r="R105" s="660">
        <f>VLOOKUP($D$11,調査票①!$A$1:$HN$31,183,FALSE)</f>
        <v>0.95238095238095233</v>
      </c>
      <c r="S105" s="660"/>
      <c r="T105" s="660"/>
      <c r="U105" s="711" t="str">
        <f>VLOOKUP($D$11,調査票①!$A$1:$HN$31,184,FALSE)</f>
        <v>廃館予定としており、それまでの期間は直営とするため。</v>
      </c>
      <c r="V105" s="712"/>
      <c r="W105" s="712"/>
      <c r="X105" s="712"/>
      <c r="Y105" s="712"/>
      <c r="Z105" s="712"/>
      <c r="AA105" s="712"/>
      <c r="AB105" s="712"/>
      <c r="AC105" s="712"/>
      <c r="AD105" s="712"/>
      <c r="AE105" s="712"/>
      <c r="AF105" s="712"/>
      <c r="AG105" s="712"/>
      <c r="AH105" s="712"/>
      <c r="AI105" s="713"/>
      <c r="AJ105" s="601">
        <f>VLOOKUP($D$11,調査票①!$A$1:$HN$31,185,FALSE)</f>
        <v>1</v>
      </c>
      <c r="AK105" s="601"/>
      <c r="AL105" s="601"/>
      <c r="AM105" s="729" t="str">
        <f>VLOOKUP($D$11,調査票①!$A$1:$HN$31,186,FALSE)</f>
        <v>市民会館と市民文化ホールの建替え・合築について期限を定めて計画中であり、それまでは直営で管理することが適当と判断しており、正規職員を配置している。</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714"/>
      <c r="V106" s="715"/>
      <c r="W106" s="715"/>
      <c r="X106" s="715"/>
      <c r="Y106" s="715"/>
      <c r="Z106" s="715"/>
      <c r="AA106" s="715"/>
      <c r="AB106" s="715"/>
      <c r="AC106" s="715"/>
      <c r="AD106" s="715"/>
      <c r="AE106" s="715"/>
      <c r="AF106" s="715"/>
      <c r="AG106" s="715"/>
      <c r="AH106" s="715"/>
      <c r="AI106" s="716"/>
      <c r="AJ106" s="601"/>
      <c r="AK106" s="601"/>
      <c r="AL106" s="601"/>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23</v>
      </c>
      <c r="M107" s="659"/>
      <c r="N107" s="659"/>
      <c r="O107" s="659">
        <f>VLOOKUP($D$11,調査票①!$A$1:$HN$31,188,FALSE)</f>
        <v>14</v>
      </c>
      <c r="P107" s="659"/>
      <c r="Q107" s="659"/>
      <c r="R107" s="660">
        <f>VLOOKUP($D$11,調査票①!$A$1:$HN$31,189,FALSE)</f>
        <v>0.60869565217391308</v>
      </c>
      <c r="S107" s="660"/>
      <c r="T107" s="660"/>
      <c r="U107" s="668" t="str">
        <f>VLOOKUP($D$11,調査票①!$A$1:$HN$31,190,FALSE)</f>
        <v>直営で運営すべき施設であるため。</v>
      </c>
      <c r="V107" s="735"/>
      <c r="W107" s="735"/>
      <c r="X107" s="735"/>
      <c r="Y107" s="735"/>
      <c r="Z107" s="735"/>
      <c r="AA107" s="735"/>
      <c r="AB107" s="735"/>
      <c r="AC107" s="735"/>
      <c r="AD107" s="735"/>
      <c r="AE107" s="735"/>
      <c r="AF107" s="735"/>
      <c r="AG107" s="735"/>
      <c r="AH107" s="735"/>
      <c r="AI107" s="736"/>
      <c r="AJ107" s="601">
        <f>VLOOKUP($D$11,調査票①!$A$1:$HN$31,191,FALSE)</f>
        <v>9</v>
      </c>
      <c r="AK107" s="601"/>
      <c r="AL107" s="601"/>
      <c r="AM107" s="729" t="str">
        <f>VLOOKUP($D$11,調査票①!$A$1:$HN$31,192,FALSE)</f>
        <v>地域を挙げての催しや講座・活動、相談業務などを福祉交流プラザと密接に連携して行ってきた施設であるため、現状は市職員による直営での運営としている。</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01"/>
      <c r="AK108" s="601"/>
      <c r="AL108" s="601"/>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1769" priority="354" operator="equal">
      <formula>0</formula>
    </cfRule>
  </conditionalFormatting>
  <conditionalFormatting sqref="DL105">
    <cfRule type="cellIs" dxfId="1768" priority="353" operator="equal">
      <formula>0</formula>
    </cfRule>
  </conditionalFormatting>
  <conditionalFormatting sqref="DA91:DA92">
    <cfRule type="cellIs" dxfId="1767" priority="352" operator="equal">
      <formula>0</formula>
    </cfRule>
  </conditionalFormatting>
  <conditionalFormatting sqref="CQ66:EL66 EJ62:EJ65 DA71:DD71 CQ67:DD67 CQ68:DC68 EJ68:EL68 DA70:DC70 DA72:DC72 EJ72:EP72 EJ70:EL70">
    <cfRule type="cellIs" dxfId="1766" priority="351" operator="equal">
      <formula>0</formula>
    </cfRule>
  </conditionalFormatting>
  <conditionalFormatting sqref="CM19 CW20:CY20 CW19:CZ19 DJ19 DT20:DV20 DT19:DW19 EG19">
    <cfRule type="cellIs" dxfId="1765" priority="350" operator="equal">
      <formula>0</formula>
    </cfRule>
  </conditionalFormatting>
  <conditionalFormatting sqref="D55">
    <cfRule type="cellIs" dxfId="1764" priority="349" operator="equal">
      <formula>0</formula>
    </cfRule>
  </conditionalFormatting>
  <conditionalFormatting sqref="EA44:EC44">
    <cfRule type="cellIs" dxfId="1763" priority="324" operator="equal">
      <formula>0</formula>
    </cfRule>
  </conditionalFormatting>
  <conditionalFormatting sqref="DD62 DD64">
    <cfRule type="cellIs" dxfId="1762" priority="348" operator="equal">
      <formula>0</formula>
    </cfRule>
  </conditionalFormatting>
  <conditionalFormatting sqref="DI44">
    <cfRule type="cellIs" dxfId="1761" priority="312" operator="equal">
      <formula>0</formula>
    </cfRule>
  </conditionalFormatting>
  <conditionalFormatting sqref="DZ52:EG52 DA52:DR52">
    <cfRule type="cellIs" dxfId="1760" priority="347" operator="equal">
      <formula>0</formula>
    </cfRule>
  </conditionalFormatting>
  <conditionalFormatting sqref="DZ51:EG51 CZ51:DR51">
    <cfRule type="cellIs" dxfId="1759" priority="346" operator="equal">
      <formula>0</formula>
    </cfRule>
  </conditionalFormatting>
  <conditionalFormatting sqref="DG56:DI56">
    <cfRule type="cellIs" dxfId="1758" priority="279" operator="equal">
      <formula>0</formula>
    </cfRule>
  </conditionalFormatting>
  <conditionalFormatting sqref="CM44:CN44">
    <cfRule type="cellIs" dxfId="1757" priority="318" operator="equal">
      <formula>0</formula>
    </cfRule>
  </conditionalFormatting>
  <conditionalFormatting sqref="R21 R23 R25 R27 R29 R31 R33 R35 R37 R39 R41 R43 R45 R47 R49 R51 R53">
    <cfRule type="cellIs" dxfId="1756" priority="344" operator="equal">
      <formula>0</formula>
    </cfRule>
  </conditionalFormatting>
  <conditionalFormatting sqref="DL62 DL64">
    <cfRule type="cellIs" dxfId="1755" priority="343" operator="equal">
      <formula>0</formula>
    </cfRule>
  </conditionalFormatting>
  <conditionalFormatting sqref="CM69">
    <cfRule type="cellIs" dxfId="1754" priority="345" operator="equal">
      <formula>0</formula>
    </cfRule>
  </conditionalFormatting>
  <conditionalFormatting sqref="CO52">
    <cfRule type="cellIs" dxfId="1753" priority="263" operator="equal">
      <formula>0</formula>
    </cfRule>
  </conditionalFormatting>
  <conditionalFormatting sqref="DN51:DP52">
    <cfRule type="cellIs" dxfId="1752" priority="294" operator="equal">
      <formula>0</formula>
    </cfRule>
  </conditionalFormatting>
  <conditionalFormatting sqref="DK51:DM52">
    <cfRule type="cellIs" dxfId="1751" priority="295" operator="equal">
      <formula>0</formula>
    </cfRule>
  </conditionalFormatting>
  <conditionalFormatting sqref="EN44:EP55">
    <cfRule type="cellIs" dxfId="1750" priority="342" operator="equal">
      <formula>0</formula>
    </cfRule>
  </conditionalFormatting>
  <conditionalFormatting sqref="EN56:EP56">
    <cfRule type="cellIs" dxfId="1749" priority="341" operator="equal">
      <formula>0</formula>
    </cfRule>
  </conditionalFormatting>
  <conditionalFormatting sqref="EH51:EJ52 EH55:EJ56">
    <cfRule type="cellIs" dxfId="1748" priority="340" operator="equal">
      <formula>0</formula>
    </cfRule>
  </conditionalFormatting>
  <conditionalFormatting sqref="EK51:EM56">
    <cfRule type="cellIs" dxfId="1747" priority="339" operator="equal">
      <formula>0</formula>
    </cfRule>
  </conditionalFormatting>
  <conditionalFormatting sqref="EL44:EM50">
    <cfRule type="cellIs" dxfId="1746" priority="338" operator="equal">
      <formula>0</formula>
    </cfRule>
  </conditionalFormatting>
  <conditionalFormatting sqref="DV51:DX52 DV55:DX55 DV53:DW54">
    <cfRule type="cellIs" dxfId="1745" priority="337" operator="equal">
      <formula>0</formula>
    </cfRule>
  </conditionalFormatting>
  <conditionalFormatting sqref="DV56:DX56">
    <cfRule type="cellIs" dxfId="1744" priority="336" operator="equal">
      <formula>0</formula>
    </cfRule>
  </conditionalFormatting>
  <conditionalFormatting sqref="DP51:DR56">
    <cfRule type="cellIs" dxfId="1743" priority="335" operator="equal">
      <formula>0</formula>
    </cfRule>
  </conditionalFormatting>
  <conditionalFormatting sqref="DS51:DU56">
    <cfRule type="cellIs" dxfId="1742" priority="334" operator="equal">
      <formula>0</formula>
    </cfRule>
  </conditionalFormatting>
  <conditionalFormatting sqref="EF51:EH52 EF55:EH55">
    <cfRule type="cellIs" dxfId="1741" priority="333" operator="equal">
      <formula>0</formula>
    </cfRule>
  </conditionalFormatting>
  <conditionalFormatting sqref="EF56:EH56">
    <cfRule type="cellIs" dxfId="1740" priority="332" operator="equal">
      <formula>0</formula>
    </cfRule>
  </conditionalFormatting>
  <conditionalFormatting sqref="DZ51:EB52 DZ55:EB56">
    <cfRule type="cellIs" dxfId="1739" priority="331" operator="equal">
      <formula>0</formula>
    </cfRule>
  </conditionalFormatting>
  <conditionalFormatting sqref="EC51:EE52 EC55:EE56">
    <cfRule type="cellIs" dxfId="1738" priority="330" operator="equal">
      <formula>0</formula>
    </cfRule>
  </conditionalFormatting>
  <conditionalFormatting sqref="EI44:EK44">
    <cfRule type="cellIs" dxfId="1737" priority="329" operator="equal">
      <formula>0</formula>
    </cfRule>
  </conditionalFormatting>
  <conditionalFormatting sqref="EH44">
    <cfRule type="cellIs" dxfId="1736" priority="328" operator="equal">
      <formula>0</formula>
    </cfRule>
  </conditionalFormatting>
  <conditionalFormatting sqref="EE44:EG44">
    <cfRule type="cellIs" dxfId="1735" priority="327" operator="equal">
      <formula>0</formula>
    </cfRule>
  </conditionalFormatting>
  <conditionalFormatting sqref="ED44">
    <cfRule type="cellIs" dxfId="1734" priority="326" operator="equal">
      <formula>0</formula>
    </cfRule>
  </conditionalFormatting>
  <conditionalFormatting sqref="DW44:DX44">
    <cfRule type="cellIs" dxfId="1733" priority="325" operator="equal">
      <formula>0</formula>
    </cfRule>
  </conditionalFormatting>
  <conditionalFormatting sqref="DJ44:DL44">
    <cfRule type="cellIs" dxfId="1732" priority="313" operator="equal">
      <formula>0</formula>
    </cfRule>
  </conditionalFormatting>
  <conditionalFormatting sqref="DY44:DZ44">
    <cfRule type="cellIs" dxfId="1731" priority="323" operator="equal">
      <formula>0</formula>
    </cfRule>
  </conditionalFormatting>
  <conditionalFormatting sqref="CY44:DA44">
    <cfRule type="cellIs" dxfId="1730" priority="322" operator="equal">
      <formula>0</formula>
    </cfRule>
  </conditionalFormatting>
  <conditionalFormatting sqref="CX44">
    <cfRule type="cellIs" dxfId="1729" priority="321" operator="equal">
      <formula>0</formula>
    </cfRule>
  </conditionalFormatting>
  <conditionalFormatting sqref="CU44:CW44">
    <cfRule type="cellIs" dxfId="1728" priority="320" operator="equal">
      <formula>0</formula>
    </cfRule>
  </conditionalFormatting>
  <conditionalFormatting sqref="CT44">
    <cfRule type="cellIs" dxfId="1727" priority="319" operator="equal">
      <formula>0</formula>
    </cfRule>
  </conditionalFormatting>
  <conditionalFormatting sqref="CQ44:CS44">
    <cfRule type="cellIs" dxfId="1726" priority="317" operator="equal">
      <formula>0</formula>
    </cfRule>
  </conditionalFormatting>
  <conditionalFormatting sqref="CO44:CP44">
    <cfRule type="cellIs" dxfId="1725" priority="316" operator="equal">
      <formula>0</formula>
    </cfRule>
  </conditionalFormatting>
  <conditionalFormatting sqref="DN44:DP44">
    <cfRule type="cellIs" dxfId="1724" priority="315" operator="equal">
      <formula>0</formula>
    </cfRule>
  </conditionalFormatting>
  <conditionalFormatting sqref="DM44">
    <cfRule type="cellIs" dxfId="1723" priority="314" operator="equal">
      <formula>0</formula>
    </cfRule>
  </conditionalFormatting>
  <conditionalFormatting sqref="DS51:DU52">
    <cfRule type="cellIs" dxfId="1722" priority="301" operator="equal">
      <formula>0</formula>
    </cfRule>
  </conditionalFormatting>
  <conditionalFormatting sqref="DB44:DC44">
    <cfRule type="cellIs" dxfId="1721" priority="311" operator="equal">
      <formula>0</formula>
    </cfRule>
  </conditionalFormatting>
  <conditionalFormatting sqref="DF44:DH44">
    <cfRule type="cellIs" dxfId="1720" priority="310" operator="equal">
      <formula>0</formula>
    </cfRule>
  </conditionalFormatting>
  <conditionalFormatting sqref="DD44:DE44">
    <cfRule type="cellIs" dxfId="1719" priority="309" operator="equal">
      <formula>0</formula>
    </cfRule>
  </conditionalFormatting>
  <conditionalFormatting sqref="EC44:EE44">
    <cfRule type="cellIs" dxfId="1718" priority="308" operator="equal">
      <formula>0</formula>
    </cfRule>
  </conditionalFormatting>
  <conditionalFormatting sqref="EB44">
    <cfRule type="cellIs" dxfId="1717" priority="307" operator="equal">
      <formula>0</formula>
    </cfRule>
  </conditionalFormatting>
  <conditionalFormatting sqref="DY44:EA44">
    <cfRule type="cellIs" dxfId="1716" priority="306" operator="equal">
      <formula>0</formula>
    </cfRule>
  </conditionalFormatting>
  <conditionalFormatting sqref="DX44">
    <cfRule type="cellIs" dxfId="1715" priority="305" operator="equal">
      <formula>0</formula>
    </cfRule>
  </conditionalFormatting>
  <conditionalFormatting sqref="DQ44:DR44">
    <cfRule type="cellIs" dxfId="1714" priority="304" operator="equal">
      <formula>0</formula>
    </cfRule>
  </conditionalFormatting>
  <conditionalFormatting sqref="DU44:DW44">
    <cfRule type="cellIs" dxfId="1713" priority="303" operator="equal">
      <formula>0</formula>
    </cfRule>
  </conditionalFormatting>
  <conditionalFormatting sqref="DS44:DT44">
    <cfRule type="cellIs" dxfId="1712" priority="302" operator="equal">
      <formula>0</formula>
    </cfRule>
  </conditionalFormatting>
  <conditionalFormatting sqref="DV51:DV52">
    <cfRule type="cellIs" dxfId="1711" priority="300" operator="equal">
      <formula>0</formula>
    </cfRule>
  </conditionalFormatting>
  <conditionalFormatting sqref="DG51:DI52">
    <cfRule type="cellIs" dxfId="1710" priority="299" operator="equal">
      <formula>0</formula>
    </cfRule>
  </conditionalFormatting>
  <conditionalFormatting sqref="DA51:DC52 CZ51">
    <cfRule type="cellIs" dxfId="1709" priority="298" operator="equal">
      <formula>0</formula>
    </cfRule>
  </conditionalFormatting>
  <conditionalFormatting sqref="DD51:DF52">
    <cfRule type="cellIs" dxfId="1708" priority="297" operator="equal">
      <formula>0</formula>
    </cfRule>
  </conditionalFormatting>
  <conditionalFormatting sqref="DQ51:DS52">
    <cfRule type="cellIs" dxfId="1707" priority="296" operator="equal">
      <formula>0</formula>
    </cfRule>
  </conditionalFormatting>
  <conditionalFormatting sqref="CB52:CC52">
    <cfRule type="cellIs" dxfId="1706" priority="293" operator="equal">
      <formula>0</formula>
    </cfRule>
  </conditionalFormatting>
  <conditionalFormatting sqref="CB51:CC51">
    <cfRule type="cellIs" dxfId="1705" priority="292" operator="equal">
      <formula>0</formula>
    </cfRule>
  </conditionalFormatting>
  <conditionalFormatting sqref="CP51">
    <cfRule type="cellIs" dxfId="1704" priority="291" operator="equal">
      <formula>0</formula>
    </cfRule>
  </conditionalFormatting>
  <conditionalFormatting sqref="CP51">
    <cfRule type="cellIs" dxfId="1703" priority="290" operator="equal">
      <formula>0</formula>
    </cfRule>
  </conditionalFormatting>
  <conditionalFormatting sqref="CB51:CC52">
    <cfRule type="cellIs" dxfId="1702" priority="289" operator="equal">
      <formula>0</formula>
    </cfRule>
  </conditionalFormatting>
  <conditionalFormatting sqref="CD51">
    <cfRule type="cellIs" dxfId="1701" priority="288" operator="equal">
      <formula>0</formula>
    </cfRule>
  </conditionalFormatting>
  <conditionalFormatting sqref="CD51">
    <cfRule type="cellIs" dxfId="1700" priority="287" operator="equal">
      <formula>0</formula>
    </cfRule>
  </conditionalFormatting>
  <conditionalFormatting sqref="CW41">
    <cfRule type="cellIs" dxfId="1699" priority="59" operator="equal">
      <formula>0</formula>
    </cfRule>
  </conditionalFormatting>
  <conditionalFormatting sqref="CX41">
    <cfRule type="cellIs" dxfId="1698" priority="58" operator="equal">
      <formula>0</formula>
    </cfRule>
  </conditionalFormatting>
  <conditionalFormatting sqref="DX53">
    <cfRule type="cellIs" dxfId="1697" priority="286" operator="equal">
      <formula>0</formula>
    </cfRule>
  </conditionalFormatting>
  <conditionalFormatting sqref="DX53">
    <cfRule type="cellIs" dxfId="1696" priority="285" operator="equal">
      <formula>0</formula>
    </cfRule>
  </conditionalFormatting>
  <conditionalFormatting sqref="EH39">
    <cfRule type="cellIs" dxfId="1695" priority="16" operator="equal">
      <formula>0</formula>
    </cfRule>
  </conditionalFormatting>
  <conditionalFormatting sqref="DO56:DQ56">
    <cfRule type="cellIs" dxfId="1694" priority="284" operator="equal">
      <formula>0</formula>
    </cfRule>
  </conditionalFormatting>
  <conditionalFormatting sqref="DC56:DE56">
    <cfRule type="cellIs" dxfId="1693" priority="283" operator="equal">
      <formula>0</formula>
    </cfRule>
  </conditionalFormatting>
  <conditionalFormatting sqref="CX56:CY56">
    <cfRule type="cellIs" dxfId="1692" priority="282" operator="equal">
      <formula>0</formula>
    </cfRule>
  </conditionalFormatting>
  <conditionalFormatting sqref="CZ56:DB56">
    <cfRule type="cellIs" dxfId="1691" priority="281" operator="equal">
      <formula>0</formula>
    </cfRule>
  </conditionalFormatting>
  <conditionalFormatting sqref="DM56:DO56">
    <cfRule type="cellIs" dxfId="1690" priority="280" operator="equal">
      <formula>0</formula>
    </cfRule>
  </conditionalFormatting>
  <conditionalFormatting sqref="CF44:CH44 CF45:CG46">
    <cfRule type="cellIs" dxfId="1689" priority="227" operator="equal">
      <formula>0</formula>
    </cfRule>
  </conditionalFormatting>
  <conditionalFormatting sqref="DJ56:DL56">
    <cfRule type="cellIs" dxfId="1688" priority="278" operator="equal">
      <formula>0</formula>
    </cfRule>
  </conditionalFormatting>
  <conditionalFormatting sqref="CG56:CI56">
    <cfRule type="cellIs" dxfId="1687" priority="277" operator="equal">
      <formula>0</formula>
    </cfRule>
  </conditionalFormatting>
  <conditionalFormatting sqref="CB56:CC56">
    <cfRule type="cellIs" dxfId="1686" priority="276" operator="equal">
      <formula>0</formula>
    </cfRule>
  </conditionalFormatting>
  <conditionalFormatting sqref="CD56:CF56">
    <cfRule type="cellIs" dxfId="1685" priority="275" operator="equal">
      <formula>0</formula>
    </cfRule>
  </conditionalFormatting>
  <conditionalFormatting sqref="CQ56:CR56">
    <cfRule type="cellIs" dxfId="1684" priority="274" operator="equal">
      <formula>0</formula>
    </cfRule>
  </conditionalFormatting>
  <conditionalFormatting sqref="CK56:CM56">
    <cfRule type="cellIs" dxfId="1683" priority="273" operator="equal">
      <formula>0</formula>
    </cfRule>
  </conditionalFormatting>
  <conditionalFormatting sqref="CN56:CP56">
    <cfRule type="cellIs" dxfId="1682" priority="272" operator="equal">
      <formula>0</formula>
    </cfRule>
  </conditionalFormatting>
  <conditionalFormatting sqref="CX56:CZ56">
    <cfRule type="cellIs" dxfId="1681" priority="271" operator="equal">
      <formula>0</formula>
    </cfRule>
  </conditionalFormatting>
  <conditionalFormatting sqref="CS56:CT56">
    <cfRule type="cellIs" dxfId="1680" priority="270" operator="equal">
      <formula>0</formula>
    </cfRule>
  </conditionalFormatting>
  <conditionalFormatting sqref="CU56:CW56">
    <cfRule type="cellIs" dxfId="1679" priority="269" operator="equal">
      <formula>0</formula>
    </cfRule>
  </conditionalFormatting>
  <conditionalFormatting sqref="DH56:DI56">
    <cfRule type="cellIs" dxfId="1678" priority="268" operator="equal">
      <formula>0</formula>
    </cfRule>
  </conditionalFormatting>
  <conditionalFormatting sqref="DB56:DD56">
    <cfRule type="cellIs" dxfId="1677" priority="267" operator="equal">
      <formula>0</formula>
    </cfRule>
  </conditionalFormatting>
  <conditionalFormatting sqref="DE56:DG56">
    <cfRule type="cellIs" dxfId="1676" priority="266" operator="equal">
      <formula>0</formula>
    </cfRule>
  </conditionalFormatting>
  <conditionalFormatting sqref="CO51">
    <cfRule type="cellIs" dxfId="1675" priority="265" operator="equal">
      <formula>0</formula>
    </cfRule>
  </conditionalFormatting>
  <conditionalFormatting sqref="CO51">
    <cfRule type="cellIs" dxfId="1674" priority="264" operator="equal">
      <formula>0</formula>
    </cfRule>
  </conditionalFormatting>
  <conditionalFormatting sqref="CB37">
    <cfRule type="cellIs" dxfId="1673" priority="211" operator="equal">
      <formula>0</formula>
    </cfRule>
  </conditionalFormatting>
  <conditionalFormatting sqref="CO52">
    <cfRule type="cellIs" dxfId="1672" priority="262" operator="equal">
      <formula>0</formula>
    </cfRule>
  </conditionalFormatting>
  <conditionalFormatting sqref="DH40">
    <cfRule type="cellIs" dxfId="1671" priority="34" operator="equal">
      <formula>0</formula>
    </cfRule>
  </conditionalFormatting>
  <conditionalFormatting sqref="CY34:CY35">
    <cfRule type="cellIs" dxfId="1670" priority="81" operator="equal">
      <formula>0</formula>
    </cfRule>
  </conditionalFormatting>
  <conditionalFormatting sqref="CY36:DA36">
    <cfRule type="cellIs" dxfId="1669" priority="80" operator="equal">
      <formula>0</formula>
    </cfRule>
  </conditionalFormatting>
  <conditionalFormatting sqref="CX36">
    <cfRule type="cellIs" dxfId="1668" priority="79" operator="equal">
      <formula>0</formula>
    </cfRule>
  </conditionalFormatting>
  <conditionalFormatting sqref="DP40:DQ41">
    <cfRule type="cellIs" dxfId="1667" priority="33" operator="equal">
      <formula>0</formula>
    </cfRule>
  </conditionalFormatting>
  <conditionalFormatting sqref="DC40:DE41">
    <cfRule type="cellIs" dxfId="1666" priority="36" operator="equal">
      <formula>0</formula>
    </cfRule>
  </conditionalFormatting>
  <conditionalFormatting sqref="CX34:CX35">
    <cfRule type="cellIs" dxfId="1665" priority="83" operator="equal">
      <formula>0</formula>
    </cfRule>
  </conditionalFormatting>
  <conditionalFormatting sqref="CX34:CX35">
    <cfRule type="cellIs" dxfId="1664" priority="82" operator="equal">
      <formula>0</formula>
    </cfRule>
  </conditionalFormatting>
  <conditionalFormatting sqref="CW37">
    <cfRule type="cellIs" dxfId="1663" priority="76" operator="equal">
      <formula>0</formula>
    </cfRule>
  </conditionalFormatting>
  <conditionalFormatting sqref="CW37">
    <cfRule type="cellIs" dxfId="1662" priority="75" operator="equal">
      <formula>0</formula>
    </cfRule>
  </conditionalFormatting>
  <conditionalFormatting sqref="DF40:DG41">
    <cfRule type="cellIs" dxfId="1661" priority="38" operator="equal">
      <formula>0</formula>
    </cfRule>
  </conditionalFormatting>
  <conditionalFormatting sqref="CF47:CG47">
    <cfRule type="cellIs" dxfId="1660" priority="261" operator="equal">
      <formula>0</formula>
    </cfRule>
  </conditionalFormatting>
  <conditionalFormatting sqref="CB47">
    <cfRule type="cellIs" dxfId="1659" priority="260" operator="equal">
      <formula>0</formula>
    </cfRule>
  </conditionalFormatting>
  <conditionalFormatting sqref="CC47:CE47">
    <cfRule type="cellIs" dxfId="1658" priority="259" operator="equal">
      <formula>0</formula>
    </cfRule>
  </conditionalFormatting>
  <conditionalFormatting sqref="CJ48:CL48 CB48">
    <cfRule type="cellIs" dxfId="1657" priority="258" operator="equal">
      <formula>0</formula>
    </cfRule>
  </conditionalFormatting>
  <conditionalFormatting sqref="CF48:CH48 CF49:CG50">
    <cfRule type="cellIs" dxfId="1656" priority="257" operator="equal">
      <formula>0</formula>
    </cfRule>
  </conditionalFormatting>
  <conditionalFormatting sqref="CB48:CB50">
    <cfRule type="cellIs" dxfId="1655" priority="256" operator="equal">
      <formula>0</formula>
    </cfRule>
  </conditionalFormatting>
  <conditionalFormatting sqref="CC48:CE50">
    <cfRule type="cellIs" dxfId="1654" priority="255" operator="equal">
      <formula>0</formula>
    </cfRule>
  </conditionalFormatting>
  <conditionalFormatting sqref="CJ48:CL48">
    <cfRule type="cellIs" dxfId="1653" priority="254" operator="equal">
      <formula>0</formula>
    </cfRule>
  </conditionalFormatting>
  <conditionalFormatting sqref="CC48:CE48">
    <cfRule type="cellIs" dxfId="1652" priority="253" operator="equal">
      <formula>0</formula>
    </cfRule>
  </conditionalFormatting>
  <conditionalFormatting sqref="CF48">
    <cfRule type="cellIs" dxfId="1651" priority="252" operator="equal">
      <formula>0</formula>
    </cfRule>
  </conditionalFormatting>
  <conditionalFormatting sqref="CB48:CC48">
    <cfRule type="cellIs" dxfId="1650" priority="251" operator="equal">
      <formula>0</formula>
    </cfRule>
  </conditionalFormatting>
  <conditionalFormatting sqref="CH49">
    <cfRule type="cellIs" dxfId="1649" priority="250" operator="equal">
      <formula>0</formula>
    </cfRule>
  </conditionalFormatting>
  <conditionalFormatting sqref="CH49">
    <cfRule type="cellIs" dxfId="1648" priority="249" operator="equal">
      <formula>0</formula>
    </cfRule>
  </conditionalFormatting>
  <conditionalFormatting sqref="CJ38:CL38 CB38">
    <cfRule type="cellIs" dxfId="1647" priority="248" operator="equal">
      <formula>0</formula>
    </cfRule>
  </conditionalFormatting>
  <conditionalFormatting sqref="CF38:CH38 CF39:CG40">
    <cfRule type="cellIs" dxfId="1646" priority="247" operator="equal">
      <formula>0</formula>
    </cfRule>
  </conditionalFormatting>
  <conditionalFormatting sqref="CB37:CB40">
    <cfRule type="cellIs" dxfId="1645" priority="246" operator="equal">
      <formula>0</formula>
    </cfRule>
  </conditionalFormatting>
  <conditionalFormatting sqref="CC38:CE40">
    <cfRule type="cellIs" dxfId="1644" priority="245" operator="equal">
      <formula>0</formula>
    </cfRule>
  </conditionalFormatting>
  <conditionalFormatting sqref="CJ38:CL38">
    <cfRule type="cellIs" dxfId="1643" priority="244" operator="equal">
      <formula>0</formula>
    </cfRule>
  </conditionalFormatting>
  <conditionalFormatting sqref="CC38:CE38">
    <cfRule type="cellIs" dxfId="1642" priority="243" operator="equal">
      <formula>0</formula>
    </cfRule>
  </conditionalFormatting>
  <conditionalFormatting sqref="CF38">
    <cfRule type="cellIs" dxfId="1641" priority="242" operator="equal">
      <formula>0</formula>
    </cfRule>
  </conditionalFormatting>
  <conditionalFormatting sqref="CB38:CC38">
    <cfRule type="cellIs" dxfId="1640" priority="241" operator="equal">
      <formula>0</formula>
    </cfRule>
  </conditionalFormatting>
  <conditionalFormatting sqref="CH39">
    <cfRule type="cellIs" dxfId="1639" priority="240" operator="equal">
      <formula>0</formula>
    </cfRule>
  </conditionalFormatting>
  <conditionalFormatting sqref="CH39">
    <cfRule type="cellIs" dxfId="1638" priority="239" operator="equal">
      <formula>0</formula>
    </cfRule>
  </conditionalFormatting>
  <conditionalFormatting sqref="CJ41:CL41 CB41">
    <cfRule type="cellIs" dxfId="1637" priority="238" operator="equal">
      <formula>0</formula>
    </cfRule>
  </conditionalFormatting>
  <conditionalFormatting sqref="CF41:CH41 CF42:CG43">
    <cfRule type="cellIs" dxfId="1636" priority="237" operator="equal">
      <formula>0</formula>
    </cfRule>
  </conditionalFormatting>
  <conditionalFormatting sqref="CB40:CB43">
    <cfRule type="cellIs" dxfId="1635" priority="236" operator="equal">
      <formula>0</formula>
    </cfRule>
  </conditionalFormatting>
  <conditionalFormatting sqref="CC41:CE43">
    <cfRule type="cellIs" dxfId="1634" priority="235" operator="equal">
      <formula>0</formula>
    </cfRule>
  </conditionalFormatting>
  <conditionalFormatting sqref="CJ41:CL41">
    <cfRule type="cellIs" dxfId="1633" priority="234" operator="equal">
      <formula>0</formula>
    </cfRule>
  </conditionalFormatting>
  <conditionalFormatting sqref="CC41:CE41">
    <cfRule type="cellIs" dxfId="1632" priority="233" operator="equal">
      <formula>0</formula>
    </cfRule>
  </conditionalFormatting>
  <conditionalFormatting sqref="CF41">
    <cfRule type="cellIs" dxfId="1631" priority="232" operator="equal">
      <formula>0</formula>
    </cfRule>
  </conditionalFormatting>
  <conditionalFormatting sqref="CB41:CC41">
    <cfRule type="cellIs" dxfId="1630" priority="231" operator="equal">
      <formula>0</formula>
    </cfRule>
  </conditionalFormatting>
  <conditionalFormatting sqref="CH42">
    <cfRule type="cellIs" dxfId="1629" priority="230" operator="equal">
      <formula>0</formula>
    </cfRule>
  </conditionalFormatting>
  <conditionalFormatting sqref="CH42">
    <cfRule type="cellIs" dxfId="1628" priority="229" operator="equal">
      <formula>0</formula>
    </cfRule>
  </conditionalFormatting>
  <conditionalFormatting sqref="CJ44:CL44 CB44">
    <cfRule type="cellIs" dxfId="1627" priority="228" operator="equal">
      <formula>0</formula>
    </cfRule>
  </conditionalFormatting>
  <conditionalFormatting sqref="CB44:CB46">
    <cfRule type="cellIs" dxfId="1626" priority="226" operator="equal">
      <formula>0</formula>
    </cfRule>
  </conditionalFormatting>
  <conditionalFormatting sqref="CC44:CE46">
    <cfRule type="cellIs" dxfId="1625" priority="225" operator="equal">
      <formula>0</formula>
    </cfRule>
  </conditionalFormatting>
  <conditionalFormatting sqref="CJ44:CL44">
    <cfRule type="cellIs" dxfId="1624" priority="224" operator="equal">
      <formula>0</formula>
    </cfRule>
  </conditionalFormatting>
  <conditionalFormatting sqref="CC44:CE44">
    <cfRule type="cellIs" dxfId="1623" priority="223" operator="equal">
      <formula>0</formula>
    </cfRule>
  </conditionalFormatting>
  <conditionalFormatting sqref="CF44">
    <cfRule type="cellIs" dxfId="1622" priority="222" operator="equal">
      <formula>0</formula>
    </cfRule>
  </conditionalFormatting>
  <conditionalFormatting sqref="CB44:CC44">
    <cfRule type="cellIs" dxfId="1621" priority="221" operator="equal">
      <formula>0</formula>
    </cfRule>
  </conditionalFormatting>
  <conditionalFormatting sqref="CH45">
    <cfRule type="cellIs" dxfId="1620" priority="220" operator="equal">
      <formula>0</formula>
    </cfRule>
  </conditionalFormatting>
  <conditionalFormatting sqref="CH45">
    <cfRule type="cellIs" dxfId="1619" priority="219" operator="equal">
      <formula>0</formula>
    </cfRule>
  </conditionalFormatting>
  <conditionalFormatting sqref="CB32">
    <cfRule type="cellIs" dxfId="1618" priority="218" operator="equal">
      <formula>0</formula>
    </cfRule>
  </conditionalFormatting>
  <conditionalFormatting sqref="CB32:CB34">
    <cfRule type="cellIs" dxfId="1617" priority="217" operator="equal">
      <formula>0</formula>
    </cfRule>
  </conditionalFormatting>
  <conditionalFormatting sqref="CB32">
    <cfRule type="cellIs" dxfId="1616" priority="216" operator="equal">
      <formula>0</formula>
    </cfRule>
  </conditionalFormatting>
  <conditionalFormatting sqref="CB35">
    <cfRule type="cellIs" dxfId="1615" priority="215" operator="equal">
      <formula>0</formula>
    </cfRule>
  </conditionalFormatting>
  <conditionalFormatting sqref="CB35:CB36">
    <cfRule type="cellIs" dxfId="1614" priority="214" operator="equal">
      <formula>0</formula>
    </cfRule>
  </conditionalFormatting>
  <conditionalFormatting sqref="CB35">
    <cfRule type="cellIs" dxfId="1613" priority="213" operator="equal">
      <formula>0</formula>
    </cfRule>
  </conditionalFormatting>
  <conditionalFormatting sqref="CB37">
    <cfRule type="cellIs" dxfId="1612" priority="212" operator="equal">
      <formula>0</formula>
    </cfRule>
  </conditionalFormatting>
  <conditionalFormatting sqref="CB40">
    <cfRule type="cellIs" dxfId="1611" priority="210" operator="equal">
      <formula>0</formula>
    </cfRule>
  </conditionalFormatting>
  <conditionalFormatting sqref="CB40">
    <cfRule type="cellIs" dxfId="1610" priority="209" operator="equal">
      <formula>0</formula>
    </cfRule>
  </conditionalFormatting>
  <conditionalFormatting sqref="CK32:CM32 CC32">
    <cfRule type="cellIs" dxfId="1609" priority="208" operator="equal">
      <formula>0</formula>
    </cfRule>
  </conditionalFormatting>
  <conditionalFormatting sqref="CG32:CI32">
    <cfRule type="cellIs" dxfId="1608" priority="207" operator="equal">
      <formula>0</formula>
    </cfRule>
  </conditionalFormatting>
  <conditionalFormatting sqref="CC32">
    <cfRule type="cellIs" dxfId="1607" priority="206" operator="equal">
      <formula>0</formula>
    </cfRule>
  </conditionalFormatting>
  <conditionalFormatting sqref="CD32:CF32">
    <cfRule type="cellIs" dxfId="1606" priority="205" operator="equal">
      <formula>0</formula>
    </cfRule>
  </conditionalFormatting>
  <conditionalFormatting sqref="CK32:CM32">
    <cfRule type="cellIs" dxfId="1605" priority="204" operator="equal">
      <formula>0</formula>
    </cfRule>
  </conditionalFormatting>
  <conditionalFormatting sqref="CD32:CF32">
    <cfRule type="cellIs" dxfId="1604" priority="203" operator="equal">
      <formula>0</formula>
    </cfRule>
  </conditionalFormatting>
  <conditionalFormatting sqref="CG32">
    <cfRule type="cellIs" dxfId="1603" priority="202" operator="equal">
      <formula>0</formula>
    </cfRule>
  </conditionalFormatting>
  <conditionalFormatting sqref="CC32:CD32">
    <cfRule type="cellIs" dxfId="1602" priority="201" operator="equal">
      <formula>0</formula>
    </cfRule>
  </conditionalFormatting>
  <conditionalFormatting sqref="CK33:CM33 CC33">
    <cfRule type="cellIs" dxfId="1601" priority="200" operator="equal">
      <formula>0</formula>
    </cfRule>
  </conditionalFormatting>
  <conditionalFormatting sqref="CG33:CI33">
    <cfRule type="cellIs" dxfId="1600" priority="199" operator="equal">
      <formula>0</formula>
    </cfRule>
  </conditionalFormatting>
  <conditionalFormatting sqref="CC33">
    <cfRule type="cellIs" dxfId="1599" priority="198" operator="equal">
      <formula>0</formula>
    </cfRule>
  </conditionalFormatting>
  <conditionalFormatting sqref="CD33:CF33">
    <cfRule type="cellIs" dxfId="1598" priority="197" operator="equal">
      <formula>0</formula>
    </cfRule>
  </conditionalFormatting>
  <conditionalFormatting sqref="CK33:CM33">
    <cfRule type="cellIs" dxfId="1597" priority="196" operator="equal">
      <formula>0</formula>
    </cfRule>
  </conditionalFormatting>
  <conditionalFormatting sqref="CD33:CF33">
    <cfRule type="cellIs" dxfId="1596" priority="195" operator="equal">
      <formula>0</formula>
    </cfRule>
  </conditionalFormatting>
  <conditionalFormatting sqref="CG33">
    <cfRule type="cellIs" dxfId="1595" priority="194" operator="equal">
      <formula>0</formula>
    </cfRule>
  </conditionalFormatting>
  <conditionalFormatting sqref="CC33:CD33">
    <cfRule type="cellIs" dxfId="1594" priority="193" operator="equal">
      <formula>0</formula>
    </cfRule>
  </conditionalFormatting>
  <conditionalFormatting sqref="CV32:CX32 CN32">
    <cfRule type="cellIs" dxfId="1593" priority="192" operator="equal">
      <formula>0</formula>
    </cfRule>
  </conditionalFormatting>
  <conditionalFormatting sqref="CR32:CT32">
    <cfRule type="cellIs" dxfId="1592" priority="191" operator="equal">
      <formula>0</formula>
    </cfRule>
  </conditionalFormatting>
  <conditionalFormatting sqref="CN32">
    <cfRule type="cellIs" dxfId="1591" priority="190" operator="equal">
      <formula>0</formula>
    </cfRule>
  </conditionalFormatting>
  <conditionalFormatting sqref="CO32:CQ32">
    <cfRule type="cellIs" dxfId="1590" priority="189" operator="equal">
      <formula>0</formula>
    </cfRule>
  </conditionalFormatting>
  <conditionalFormatting sqref="CV32:CX32">
    <cfRule type="cellIs" dxfId="1589" priority="188" operator="equal">
      <formula>0</formula>
    </cfRule>
  </conditionalFormatting>
  <conditionalFormatting sqref="CO32:CQ32">
    <cfRule type="cellIs" dxfId="1588" priority="187" operator="equal">
      <formula>0</formula>
    </cfRule>
  </conditionalFormatting>
  <conditionalFormatting sqref="CR32">
    <cfRule type="cellIs" dxfId="1587" priority="186" operator="equal">
      <formula>0</formula>
    </cfRule>
  </conditionalFormatting>
  <conditionalFormatting sqref="CN32:CO32">
    <cfRule type="cellIs" dxfId="1586" priority="185" operator="equal">
      <formula>0</formula>
    </cfRule>
  </conditionalFormatting>
  <conditionalFormatting sqref="CV33:CX33 CN33">
    <cfRule type="cellIs" dxfId="1585" priority="184" operator="equal">
      <formula>0</formula>
    </cfRule>
  </conditionalFormatting>
  <conditionalFormatting sqref="CR33:CT33">
    <cfRule type="cellIs" dxfId="1584" priority="183" operator="equal">
      <formula>0</formula>
    </cfRule>
  </conditionalFormatting>
  <conditionalFormatting sqref="CN33">
    <cfRule type="cellIs" dxfId="1583" priority="182" operator="equal">
      <formula>0</formula>
    </cfRule>
  </conditionalFormatting>
  <conditionalFormatting sqref="CO33:CQ33">
    <cfRule type="cellIs" dxfId="1582" priority="181" operator="equal">
      <formula>0</formula>
    </cfRule>
  </conditionalFormatting>
  <conditionalFormatting sqref="CV33:CX33">
    <cfRule type="cellIs" dxfId="1581" priority="180" operator="equal">
      <formula>0</formula>
    </cfRule>
  </conditionalFormatting>
  <conditionalFormatting sqref="CO33:CQ33">
    <cfRule type="cellIs" dxfId="1580" priority="179" operator="equal">
      <formula>0</formula>
    </cfRule>
  </conditionalFormatting>
  <conditionalFormatting sqref="CR33">
    <cfRule type="cellIs" dxfId="1579" priority="178" operator="equal">
      <formula>0</formula>
    </cfRule>
  </conditionalFormatting>
  <conditionalFormatting sqref="CN33:CO33">
    <cfRule type="cellIs" dxfId="1578" priority="177" operator="equal">
      <formula>0</formula>
    </cfRule>
  </conditionalFormatting>
  <conditionalFormatting sqref="DG32:DI32 CY32">
    <cfRule type="cellIs" dxfId="1577" priority="176" operator="equal">
      <formula>0</formula>
    </cfRule>
  </conditionalFormatting>
  <conditionalFormatting sqref="DC32:DE32">
    <cfRule type="cellIs" dxfId="1576" priority="175" operator="equal">
      <formula>0</formula>
    </cfRule>
  </conditionalFormatting>
  <conditionalFormatting sqref="CY32">
    <cfRule type="cellIs" dxfId="1575" priority="174" operator="equal">
      <formula>0</formula>
    </cfRule>
  </conditionalFormatting>
  <conditionalFormatting sqref="CZ32:DB32">
    <cfRule type="cellIs" dxfId="1574" priority="173" operator="equal">
      <formula>0</formula>
    </cfRule>
  </conditionalFormatting>
  <conditionalFormatting sqref="DG32:DI32">
    <cfRule type="cellIs" dxfId="1573" priority="172" operator="equal">
      <formula>0</formula>
    </cfRule>
  </conditionalFormatting>
  <conditionalFormatting sqref="CZ32:DB32">
    <cfRule type="cellIs" dxfId="1572" priority="171" operator="equal">
      <formula>0</formula>
    </cfRule>
  </conditionalFormatting>
  <conditionalFormatting sqref="DC32">
    <cfRule type="cellIs" dxfId="1571" priority="170" operator="equal">
      <formula>0</formula>
    </cfRule>
  </conditionalFormatting>
  <conditionalFormatting sqref="CY32:CZ32">
    <cfRule type="cellIs" dxfId="1570" priority="169" operator="equal">
      <formula>0</formula>
    </cfRule>
  </conditionalFormatting>
  <conditionalFormatting sqref="DG33:DI33 CY33">
    <cfRule type="cellIs" dxfId="1569" priority="168" operator="equal">
      <formula>0</formula>
    </cfRule>
  </conditionalFormatting>
  <conditionalFormatting sqref="DC33:DE33">
    <cfRule type="cellIs" dxfId="1568" priority="167" operator="equal">
      <formula>0</formula>
    </cfRule>
  </conditionalFormatting>
  <conditionalFormatting sqref="CY33">
    <cfRule type="cellIs" dxfId="1567" priority="166" operator="equal">
      <formula>0</formula>
    </cfRule>
  </conditionalFormatting>
  <conditionalFormatting sqref="CZ33:DB33">
    <cfRule type="cellIs" dxfId="1566" priority="165" operator="equal">
      <formula>0</formula>
    </cfRule>
  </conditionalFormatting>
  <conditionalFormatting sqref="DG33:DI33">
    <cfRule type="cellIs" dxfId="1565" priority="164" operator="equal">
      <formula>0</formula>
    </cfRule>
  </conditionalFormatting>
  <conditionalFormatting sqref="CZ33:DB33">
    <cfRule type="cellIs" dxfId="1564" priority="163" operator="equal">
      <formula>0</formula>
    </cfRule>
  </conditionalFormatting>
  <conditionalFormatting sqref="DC33">
    <cfRule type="cellIs" dxfId="1563" priority="162" operator="equal">
      <formula>0</formula>
    </cfRule>
  </conditionalFormatting>
  <conditionalFormatting sqref="CY33:CZ33">
    <cfRule type="cellIs" dxfId="1562" priority="161" operator="equal">
      <formula>0</formula>
    </cfRule>
  </conditionalFormatting>
  <conditionalFormatting sqref="DR32:DT32 DJ32">
    <cfRule type="cellIs" dxfId="1561" priority="160" operator="equal">
      <formula>0</formula>
    </cfRule>
  </conditionalFormatting>
  <conditionalFormatting sqref="DN32:DP32">
    <cfRule type="cellIs" dxfId="1560" priority="159" operator="equal">
      <formula>0</formula>
    </cfRule>
  </conditionalFormatting>
  <conditionalFormatting sqref="DJ32">
    <cfRule type="cellIs" dxfId="1559" priority="158" operator="equal">
      <formula>0</formula>
    </cfRule>
  </conditionalFormatting>
  <conditionalFormatting sqref="DK32:DM32">
    <cfRule type="cellIs" dxfId="1558" priority="157" operator="equal">
      <formula>0</formula>
    </cfRule>
  </conditionalFormatting>
  <conditionalFormatting sqref="DR32:DT32">
    <cfRule type="cellIs" dxfId="1557" priority="156" operator="equal">
      <formula>0</formula>
    </cfRule>
  </conditionalFormatting>
  <conditionalFormatting sqref="DK32:DM32">
    <cfRule type="cellIs" dxfId="1556" priority="155" operator="equal">
      <formula>0</formula>
    </cfRule>
  </conditionalFormatting>
  <conditionalFormatting sqref="DN32">
    <cfRule type="cellIs" dxfId="1555" priority="154" operator="equal">
      <formula>0</formula>
    </cfRule>
  </conditionalFormatting>
  <conditionalFormatting sqref="DJ32:DK32">
    <cfRule type="cellIs" dxfId="1554" priority="153" operator="equal">
      <formula>0</formula>
    </cfRule>
  </conditionalFormatting>
  <conditionalFormatting sqref="DR33:DT33 DJ33">
    <cfRule type="cellIs" dxfId="1553" priority="152" operator="equal">
      <formula>0</formula>
    </cfRule>
  </conditionalFormatting>
  <conditionalFormatting sqref="DN33:DP33">
    <cfRule type="cellIs" dxfId="1552" priority="151" operator="equal">
      <formula>0</formula>
    </cfRule>
  </conditionalFormatting>
  <conditionalFormatting sqref="DJ33">
    <cfRule type="cellIs" dxfId="1551" priority="150" operator="equal">
      <formula>0</formula>
    </cfRule>
  </conditionalFormatting>
  <conditionalFormatting sqref="DK33:DM33">
    <cfRule type="cellIs" dxfId="1550" priority="149" operator="equal">
      <formula>0</formula>
    </cfRule>
  </conditionalFormatting>
  <conditionalFormatting sqref="DR33:DT33">
    <cfRule type="cellIs" dxfId="1549" priority="148" operator="equal">
      <formula>0</formula>
    </cfRule>
  </conditionalFormatting>
  <conditionalFormatting sqref="DK33:DM33">
    <cfRule type="cellIs" dxfId="1548" priority="147" operator="equal">
      <formula>0</formula>
    </cfRule>
  </conditionalFormatting>
  <conditionalFormatting sqref="DN33">
    <cfRule type="cellIs" dxfId="1547" priority="146" operator="equal">
      <formula>0</formula>
    </cfRule>
  </conditionalFormatting>
  <conditionalFormatting sqref="DJ33:DK33">
    <cfRule type="cellIs" dxfId="1546" priority="145" operator="equal">
      <formula>0</formula>
    </cfRule>
  </conditionalFormatting>
  <conditionalFormatting sqref="EC32:EE32 DU32">
    <cfRule type="cellIs" dxfId="1545" priority="144" operator="equal">
      <formula>0</formula>
    </cfRule>
  </conditionalFormatting>
  <conditionalFormatting sqref="DY32:EA32">
    <cfRule type="cellIs" dxfId="1544" priority="143" operator="equal">
      <formula>0</formula>
    </cfRule>
  </conditionalFormatting>
  <conditionalFormatting sqref="DU32">
    <cfRule type="cellIs" dxfId="1543" priority="142" operator="equal">
      <formula>0</formula>
    </cfRule>
  </conditionalFormatting>
  <conditionalFormatting sqref="DV32:DX32">
    <cfRule type="cellIs" dxfId="1542" priority="141" operator="equal">
      <formula>0</formula>
    </cfRule>
  </conditionalFormatting>
  <conditionalFormatting sqref="EC32:EE32">
    <cfRule type="cellIs" dxfId="1541" priority="140" operator="equal">
      <formula>0</formula>
    </cfRule>
  </conditionalFormatting>
  <conditionalFormatting sqref="DV32:DX32">
    <cfRule type="cellIs" dxfId="1540" priority="139" operator="equal">
      <formula>0</formula>
    </cfRule>
  </conditionalFormatting>
  <conditionalFormatting sqref="DY32">
    <cfRule type="cellIs" dxfId="1539" priority="138" operator="equal">
      <formula>0</formula>
    </cfRule>
  </conditionalFormatting>
  <conditionalFormatting sqref="DU32:DV32">
    <cfRule type="cellIs" dxfId="1538" priority="137" operator="equal">
      <formula>0</formula>
    </cfRule>
  </conditionalFormatting>
  <conditionalFormatting sqref="EC33:EE33 DU33">
    <cfRule type="cellIs" dxfId="1537" priority="136" operator="equal">
      <formula>0</formula>
    </cfRule>
  </conditionalFormatting>
  <conditionalFormatting sqref="DY33:EA33">
    <cfRule type="cellIs" dxfId="1536" priority="135" operator="equal">
      <formula>0</formula>
    </cfRule>
  </conditionalFormatting>
  <conditionalFormatting sqref="DU33">
    <cfRule type="cellIs" dxfId="1535" priority="134" operator="equal">
      <formula>0</formula>
    </cfRule>
  </conditionalFormatting>
  <conditionalFormatting sqref="DV33:DX33">
    <cfRule type="cellIs" dxfId="1534" priority="133" operator="equal">
      <formula>0</formula>
    </cfRule>
  </conditionalFormatting>
  <conditionalFormatting sqref="EC33:EE33">
    <cfRule type="cellIs" dxfId="1533" priority="132" operator="equal">
      <formula>0</formula>
    </cfRule>
  </conditionalFormatting>
  <conditionalFormatting sqref="DV33:DX33">
    <cfRule type="cellIs" dxfId="1532" priority="131" operator="equal">
      <formula>0</formula>
    </cfRule>
  </conditionalFormatting>
  <conditionalFormatting sqref="DY33">
    <cfRule type="cellIs" dxfId="1531" priority="130" operator="equal">
      <formula>0</formula>
    </cfRule>
  </conditionalFormatting>
  <conditionalFormatting sqref="DU33:DV33">
    <cfRule type="cellIs" dxfId="1530" priority="129" operator="equal">
      <formula>0</formula>
    </cfRule>
  </conditionalFormatting>
  <conditionalFormatting sqref="EN32:EP32 EF32">
    <cfRule type="cellIs" dxfId="1529" priority="128" operator="equal">
      <formula>0</formula>
    </cfRule>
  </conditionalFormatting>
  <conditionalFormatting sqref="EJ32:EL32">
    <cfRule type="cellIs" dxfId="1528" priority="127" operator="equal">
      <formula>0</formula>
    </cfRule>
  </conditionalFormatting>
  <conditionalFormatting sqref="EF32">
    <cfRule type="cellIs" dxfId="1527" priority="126" operator="equal">
      <formula>0</formula>
    </cfRule>
  </conditionalFormatting>
  <conditionalFormatting sqref="EG32:EI32">
    <cfRule type="cellIs" dxfId="1526" priority="125" operator="equal">
      <formula>0</formula>
    </cfRule>
  </conditionalFormatting>
  <conditionalFormatting sqref="EN32:EP32">
    <cfRule type="cellIs" dxfId="1525" priority="124" operator="equal">
      <formula>0</formula>
    </cfRule>
  </conditionalFormatting>
  <conditionalFormatting sqref="EG32:EI32">
    <cfRule type="cellIs" dxfId="1524" priority="123" operator="equal">
      <formula>0</formula>
    </cfRule>
  </conditionalFormatting>
  <conditionalFormatting sqref="EJ32">
    <cfRule type="cellIs" dxfId="1523" priority="122" operator="equal">
      <formula>0</formula>
    </cfRule>
  </conditionalFormatting>
  <conditionalFormatting sqref="EF32:EG32">
    <cfRule type="cellIs" dxfId="1522" priority="121" operator="equal">
      <formula>0</formula>
    </cfRule>
  </conditionalFormatting>
  <conditionalFormatting sqref="EN33:EP33 EF33">
    <cfRule type="cellIs" dxfId="1521" priority="120" operator="equal">
      <formula>0</formula>
    </cfRule>
  </conditionalFormatting>
  <conditionalFormatting sqref="EJ33:EL33">
    <cfRule type="cellIs" dxfId="1520" priority="119" operator="equal">
      <formula>0</formula>
    </cfRule>
  </conditionalFormatting>
  <conditionalFormatting sqref="EF33">
    <cfRule type="cellIs" dxfId="1519" priority="118" operator="equal">
      <formula>0</formula>
    </cfRule>
  </conditionalFormatting>
  <conditionalFormatting sqref="EG33 EI33">
    <cfRule type="cellIs" dxfId="1518" priority="117" operator="equal">
      <formula>0</formula>
    </cfRule>
  </conditionalFormatting>
  <conditionalFormatting sqref="EN33:EP33">
    <cfRule type="cellIs" dxfId="1517" priority="116" operator="equal">
      <formula>0</formula>
    </cfRule>
  </conditionalFormatting>
  <conditionalFormatting sqref="EG33 EI33">
    <cfRule type="cellIs" dxfId="1516" priority="115" operator="equal">
      <formula>0</formula>
    </cfRule>
  </conditionalFormatting>
  <conditionalFormatting sqref="EJ33">
    <cfRule type="cellIs" dxfId="1515" priority="114" operator="equal">
      <formula>0</formula>
    </cfRule>
  </conditionalFormatting>
  <conditionalFormatting sqref="EF33:EG33">
    <cfRule type="cellIs" dxfId="1514" priority="113" operator="equal">
      <formula>0</formula>
    </cfRule>
  </conditionalFormatting>
  <conditionalFormatting sqref="CU38:CV39 CM38:CM39">
    <cfRule type="cellIs" dxfId="1513" priority="112" operator="equal">
      <formula>0</formula>
    </cfRule>
  </conditionalFormatting>
  <conditionalFormatting sqref="CQ38:CS39">
    <cfRule type="cellIs" dxfId="1512" priority="111" operator="equal">
      <formula>0</formula>
    </cfRule>
  </conditionalFormatting>
  <conditionalFormatting sqref="CM38:CM39">
    <cfRule type="cellIs" dxfId="1511" priority="110" operator="equal">
      <formula>0</formula>
    </cfRule>
  </conditionalFormatting>
  <conditionalFormatting sqref="CN38:CP39">
    <cfRule type="cellIs" dxfId="1510" priority="109" operator="equal">
      <formula>0</formula>
    </cfRule>
  </conditionalFormatting>
  <conditionalFormatting sqref="CU38:CV39">
    <cfRule type="cellIs" dxfId="1509" priority="108" operator="equal">
      <formula>0</formula>
    </cfRule>
  </conditionalFormatting>
  <conditionalFormatting sqref="CN38:CP39">
    <cfRule type="cellIs" dxfId="1508" priority="107" operator="equal">
      <formula>0</formula>
    </cfRule>
  </conditionalFormatting>
  <conditionalFormatting sqref="CQ38:CQ39">
    <cfRule type="cellIs" dxfId="1507" priority="106" operator="equal">
      <formula>0</formula>
    </cfRule>
  </conditionalFormatting>
  <conditionalFormatting sqref="CM38:CN39">
    <cfRule type="cellIs" dxfId="1506" priority="105" operator="equal">
      <formula>0</formula>
    </cfRule>
  </conditionalFormatting>
  <conditionalFormatting sqref="CU40:CV40 CM40">
    <cfRule type="cellIs" dxfId="1505" priority="104" operator="equal">
      <formula>0</formula>
    </cfRule>
  </conditionalFormatting>
  <conditionalFormatting sqref="CQ40:CS40">
    <cfRule type="cellIs" dxfId="1504" priority="103" operator="equal">
      <formula>0</formula>
    </cfRule>
  </conditionalFormatting>
  <conditionalFormatting sqref="CM40">
    <cfRule type="cellIs" dxfId="1503" priority="102" operator="equal">
      <formula>0</formula>
    </cfRule>
  </conditionalFormatting>
  <conditionalFormatting sqref="CN40:CP40">
    <cfRule type="cellIs" dxfId="1502" priority="101" operator="equal">
      <formula>0</formula>
    </cfRule>
  </conditionalFormatting>
  <conditionalFormatting sqref="CU40:CV40">
    <cfRule type="cellIs" dxfId="1501" priority="100" operator="equal">
      <formula>0</formula>
    </cfRule>
  </conditionalFormatting>
  <conditionalFormatting sqref="CN40:CP40">
    <cfRule type="cellIs" dxfId="1500" priority="99" operator="equal">
      <formula>0</formula>
    </cfRule>
  </conditionalFormatting>
  <conditionalFormatting sqref="CQ40">
    <cfRule type="cellIs" dxfId="1499" priority="98" operator="equal">
      <formula>0</formula>
    </cfRule>
  </conditionalFormatting>
  <conditionalFormatting sqref="CM40:CN40">
    <cfRule type="cellIs" dxfId="1498" priority="97" operator="equal">
      <formula>0</formula>
    </cfRule>
  </conditionalFormatting>
  <conditionalFormatting sqref="CU41:CV41 CM41">
    <cfRule type="cellIs" dxfId="1497" priority="96" operator="equal">
      <formula>0</formula>
    </cfRule>
  </conditionalFormatting>
  <conditionalFormatting sqref="CQ41:CS41">
    <cfRule type="cellIs" dxfId="1496" priority="95" operator="equal">
      <formula>0</formula>
    </cfRule>
  </conditionalFormatting>
  <conditionalFormatting sqref="CM41">
    <cfRule type="cellIs" dxfId="1495" priority="94" operator="equal">
      <formula>0</formula>
    </cfRule>
  </conditionalFormatting>
  <conditionalFormatting sqref="CN41:CP41">
    <cfRule type="cellIs" dxfId="1494" priority="93" operator="equal">
      <formula>0</formula>
    </cfRule>
  </conditionalFormatting>
  <conditionalFormatting sqref="CU41:CV41">
    <cfRule type="cellIs" dxfId="1493" priority="92" operator="equal">
      <formula>0</formula>
    </cfRule>
  </conditionalFormatting>
  <conditionalFormatting sqref="CN41:CP41">
    <cfRule type="cellIs" dxfId="1492" priority="91" operator="equal">
      <formula>0</formula>
    </cfRule>
  </conditionalFormatting>
  <conditionalFormatting sqref="CQ41">
    <cfRule type="cellIs" dxfId="1491" priority="90" operator="equal">
      <formula>0</formula>
    </cfRule>
  </conditionalFormatting>
  <conditionalFormatting sqref="CM41:CN41">
    <cfRule type="cellIs" dxfId="1490" priority="89" operator="equal">
      <formula>0</formula>
    </cfRule>
  </conditionalFormatting>
  <conditionalFormatting sqref="CX38:CZ39">
    <cfRule type="cellIs" dxfId="1489" priority="69" operator="equal">
      <formula>0</formula>
    </cfRule>
  </conditionalFormatting>
  <conditionalFormatting sqref="CW34:CW35">
    <cfRule type="cellIs" dxfId="1488" priority="88" operator="equal">
      <formula>0</formula>
    </cfRule>
  </conditionalFormatting>
  <conditionalFormatting sqref="CW34:CW35">
    <cfRule type="cellIs" dxfId="1487" priority="87" operator="equal">
      <formula>0</formula>
    </cfRule>
  </conditionalFormatting>
  <conditionalFormatting sqref="CX38:CX39">
    <cfRule type="cellIs" dxfId="1486" priority="66" operator="equal">
      <formula>0</formula>
    </cfRule>
  </conditionalFormatting>
  <conditionalFormatting sqref="CX40:CZ40">
    <cfRule type="cellIs" dxfId="1485" priority="65" operator="equal">
      <formula>0</formula>
    </cfRule>
  </conditionalFormatting>
  <conditionalFormatting sqref="CW36">
    <cfRule type="cellIs" dxfId="1484" priority="86" operator="equal">
      <formula>0</formula>
    </cfRule>
  </conditionalFormatting>
  <conditionalFormatting sqref="CW36">
    <cfRule type="cellIs" dxfId="1483" priority="85" operator="equal">
      <formula>0</formula>
    </cfRule>
  </conditionalFormatting>
  <conditionalFormatting sqref="CX40">
    <cfRule type="cellIs" dxfId="1482" priority="62" operator="equal">
      <formula>0</formula>
    </cfRule>
  </conditionalFormatting>
  <conditionalFormatting sqref="CX41:CZ41">
    <cfRule type="cellIs" dxfId="1481" priority="61" operator="equal">
      <formula>0</formula>
    </cfRule>
  </conditionalFormatting>
  <conditionalFormatting sqref="CY34:DA35">
    <cfRule type="cellIs" dxfId="1480" priority="84" operator="equal">
      <formula>0</formula>
    </cfRule>
  </conditionalFormatting>
  <conditionalFormatting sqref="DY42">
    <cfRule type="cellIs" dxfId="1479" priority="43" operator="equal">
      <formula>0</formula>
    </cfRule>
  </conditionalFormatting>
  <conditionalFormatting sqref="DY42">
    <cfRule type="cellIs" dxfId="1478" priority="42" operator="equal">
      <formula>0</formula>
    </cfRule>
  </conditionalFormatting>
  <conditionalFormatting sqref="DF42:DG42">
    <cfRule type="cellIs" dxfId="1477" priority="41" operator="equal">
      <formula>0</formula>
    </cfRule>
  </conditionalFormatting>
  <conditionalFormatting sqref="DA42:DB42">
    <cfRule type="cellIs" dxfId="1476" priority="40" operator="equal">
      <formula>0</formula>
    </cfRule>
  </conditionalFormatting>
  <conditionalFormatting sqref="DC42:DE42">
    <cfRule type="cellIs" dxfId="1475" priority="39" operator="equal">
      <formula>0</formula>
    </cfRule>
  </conditionalFormatting>
  <conditionalFormatting sqref="CX36">
    <cfRule type="cellIs" dxfId="1474" priority="78" operator="equal">
      <formula>0</formula>
    </cfRule>
  </conditionalFormatting>
  <conditionalFormatting sqref="CY36">
    <cfRule type="cellIs" dxfId="1473" priority="77" operator="equal">
      <formula>0</formula>
    </cfRule>
  </conditionalFormatting>
  <conditionalFormatting sqref="CW41">
    <cfRule type="cellIs" dxfId="1472" priority="60" operator="equal">
      <formula>0</formula>
    </cfRule>
  </conditionalFormatting>
  <conditionalFormatting sqref="EH39">
    <cfRule type="cellIs" dxfId="1471" priority="17" operator="equal">
      <formula>0</formula>
    </cfRule>
  </conditionalFormatting>
  <conditionalFormatting sqref="EH34">
    <cfRule type="cellIs" dxfId="1470" priority="24" operator="equal">
      <formula>0</formula>
    </cfRule>
  </conditionalFormatting>
  <conditionalFormatting sqref="EH35:EH36">
    <cfRule type="cellIs" dxfId="1469" priority="23" operator="equal">
      <formula>0</formula>
    </cfRule>
  </conditionalFormatting>
  <conditionalFormatting sqref="EH33">
    <cfRule type="cellIs" dxfId="1468" priority="26" operator="equal">
      <formula>0</formula>
    </cfRule>
  </conditionalFormatting>
  <conditionalFormatting sqref="EH37">
    <cfRule type="cellIs" dxfId="1467" priority="20" operator="equal">
      <formula>0</formula>
    </cfRule>
  </conditionalFormatting>
  <conditionalFormatting sqref="EH38">
    <cfRule type="cellIs" dxfId="1466" priority="19" operator="equal">
      <formula>0</formula>
    </cfRule>
  </conditionalFormatting>
  <conditionalFormatting sqref="CY37:DA37 DA38">
    <cfRule type="cellIs" dxfId="1465" priority="74" operator="equal">
      <formula>0</formula>
    </cfRule>
  </conditionalFormatting>
  <conditionalFormatting sqref="CX37">
    <cfRule type="cellIs" dxfId="1464" priority="73" operator="equal">
      <formula>0</formula>
    </cfRule>
  </conditionalFormatting>
  <conditionalFormatting sqref="CX37">
    <cfRule type="cellIs" dxfId="1463" priority="72" operator="equal">
      <formula>0</formula>
    </cfRule>
  </conditionalFormatting>
  <conditionalFormatting sqref="CY37">
    <cfRule type="cellIs" dxfId="1462" priority="71" operator="equal">
      <formula>0</formula>
    </cfRule>
  </conditionalFormatting>
  <conditionalFormatting sqref="DA39">
    <cfRule type="cellIs" dxfId="1461" priority="70" operator="equal">
      <formula>0</formula>
    </cfRule>
  </conditionalFormatting>
  <conditionalFormatting sqref="CW40">
    <cfRule type="cellIs" dxfId="1460" priority="64" operator="equal">
      <formula>0</formula>
    </cfRule>
  </conditionalFormatting>
  <conditionalFormatting sqref="CW40">
    <cfRule type="cellIs" dxfId="1459" priority="63" operator="equal">
      <formula>0</formula>
    </cfRule>
  </conditionalFormatting>
  <conditionalFormatting sqref="EH38">
    <cfRule type="cellIs" dxfId="1458" priority="18" operator="equal">
      <formula>0</formula>
    </cfRule>
  </conditionalFormatting>
  <conditionalFormatting sqref="CW38:CW39">
    <cfRule type="cellIs" dxfId="1457" priority="68" operator="equal">
      <formula>0</formula>
    </cfRule>
  </conditionalFormatting>
  <conditionalFormatting sqref="CW38:CW39">
    <cfRule type="cellIs" dxfId="1456" priority="67" operator="equal">
      <formula>0</formula>
    </cfRule>
  </conditionalFormatting>
  <conditionalFormatting sqref="EH35:EH36">
    <cfRule type="cellIs" dxfId="1455" priority="22" operator="equal">
      <formula>0</formula>
    </cfRule>
  </conditionalFormatting>
  <conditionalFormatting sqref="EH37">
    <cfRule type="cellIs" dxfId="1454" priority="21" operator="equal">
      <formula>0</formula>
    </cfRule>
  </conditionalFormatting>
  <conditionalFormatting sqref="CR42:CS43">
    <cfRule type="cellIs" dxfId="1453" priority="57" operator="equal">
      <formula>0</formula>
    </cfRule>
  </conditionalFormatting>
  <conditionalFormatting sqref="CM43">
    <cfRule type="cellIs" dxfId="1452" priority="56" operator="equal">
      <formula>0</formula>
    </cfRule>
  </conditionalFormatting>
  <conditionalFormatting sqref="CO42:CQ43">
    <cfRule type="cellIs" dxfId="1451" priority="55" operator="equal">
      <formula>0</formula>
    </cfRule>
  </conditionalFormatting>
  <conditionalFormatting sqref="CT42">
    <cfRule type="cellIs" dxfId="1450" priority="54" operator="equal">
      <formula>0</formula>
    </cfRule>
  </conditionalFormatting>
  <conditionalFormatting sqref="CT42">
    <cfRule type="cellIs" dxfId="1449" priority="53" operator="equal">
      <formula>0</formula>
    </cfRule>
  </conditionalFormatting>
  <conditionalFormatting sqref="DI43:DJ43">
    <cfRule type="cellIs" dxfId="1448" priority="52" operator="equal">
      <formula>0</formula>
    </cfRule>
  </conditionalFormatting>
  <conditionalFormatting sqref="DD43:DE43">
    <cfRule type="cellIs" dxfId="1447" priority="51" operator="equal">
      <formula>0</formula>
    </cfRule>
  </conditionalFormatting>
  <conditionalFormatting sqref="DF43:DH43">
    <cfRule type="cellIs" dxfId="1446" priority="50" operator="equal">
      <formula>0</formula>
    </cfRule>
  </conditionalFormatting>
  <conditionalFormatting sqref="DY40">
    <cfRule type="cellIs" dxfId="1445" priority="29" operator="equal">
      <formula>0</formula>
    </cfRule>
  </conditionalFormatting>
  <conditionalFormatting sqref="DY40">
    <cfRule type="cellIs" dxfId="1444" priority="28" operator="equal">
      <formula>0</formula>
    </cfRule>
  </conditionalFormatting>
  <conditionalFormatting sqref="DO43">
    <cfRule type="cellIs" dxfId="1443" priority="49" operator="equal">
      <formula>0</formula>
    </cfRule>
  </conditionalFormatting>
  <conditionalFormatting sqref="DP43">
    <cfRule type="cellIs" dxfId="1442" priority="48" operator="equal">
      <formula>0</formula>
    </cfRule>
  </conditionalFormatting>
  <conditionalFormatting sqref="DQ43">
    <cfRule type="cellIs" dxfId="1441" priority="47" operator="equal">
      <formula>0</formula>
    </cfRule>
  </conditionalFormatting>
  <conditionalFormatting sqref="DW42:DX43">
    <cfRule type="cellIs" dxfId="1440" priority="46" operator="equal">
      <formula>0</formula>
    </cfRule>
  </conditionalFormatting>
  <conditionalFormatting sqref="DR42:DS43">
    <cfRule type="cellIs" dxfId="1439" priority="45" operator="equal">
      <formula>0</formula>
    </cfRule>
  </conditionalFormatting>
  <conditionalFormatting sqref="DT42:DV43">
    <cfRule type="cellIs" dxfId="1438" priority="44" operator="equal">
      <formula>0</formula>
    </cfRule>
  </conditionalFormatting>
  <conditionalFormatting sqref="DA40:DB41">
    <cfRule type="cellIs" dxfId="1437" priority="37" operator="equal">
      <formula>0</formula>
    </cfRule>
  </conditionalFormatting>
  <conditionalFormatting sqref="DH40">
    <cfRule type="cellIs" dxfId="1436" priority="35" operator="equal">
      <formula>0</formula>
    </cfRule>
  </conditionalFormatting>
  <conditionalFormatting sqref="DW40:DX41">
    <cfRule type="cellIs" dxfId="1435" priority="32" operator="equal">
      <formula>0</formula>
    </cfRule>
  </conditionalFormatting>
  <conditionalFormatting sqref="DR40:DS41">
    <cfRule type="cellIs" dxfId="1434" priority="31" operator="equal">
      <formula>0</formula>
    </cfRule>
  </conditionalFormatting>
  <conditionalFormatting sqref="DT40:DV41">
    <cfRule type="cellIs" dxfId="1433" priority="30" operator="equal">
      <formula>0</formula>
    </cfRule>
  </conditionalFormatting>
  <conditionalFormatting sqref="EH33">
    <cfRule type="cellIs" dxfId="1432" priority="27" operator="equal">
      <formula>0</formula>
    </cfRule>
  </conditionalFormatting>
  <conditionalFormatting sqref="EH34">
    <cfRule type="cellIs" dxfId="1431" priority="25" operator="equal">
      <formula>0</formula>
    </cfRule>
  </conditionalFormatting>
  <conditionalFormatting sqref="CN42">
    <cfRule type="cellIs" dxfId="1430" priority="15" operator="equal">
      <formula>0</formula>
    </cfRule>
  </conditionalFormatting>
  <conditionalFormatting sqref="EI39">
    <cfRule type="cellIs" dxfId="1429" priority="14" operator="equal">
      <formula>0</formula>
    </cfRule>
  </conditionalFormatting>
  <conditionalFormatting sqref="EP39">
    <cfRule type="cellIs" dxfId="1428" priority="13" operator="equal">
      <formula>0</formula>
    </cfRule>
  </conditionalFormatting>
  <conditionalFormatting sqref="EJ39:EL39">
    <cfRule type="cellIs" dxfId="1427" priority="12" operator="equal">
      <formula>0</formula>
    </cfRule>
  </conditionalFormatting>
  <conditionalFormatting sqref="EM39:EO39">
    <cfRule type="cellIs" dxfId="1426" priority="11" operator="equal">
      <formula>0</formula>
    </cfRule>
  </conditionalFormatting>
  <conditionalFormatting sqref="EI39:EJ39">
    <cfRule type="cellIs" dxfId="1425" priority="10" operator="equal">
      <formula>0</formula>
    </cfRule>
  </conditionalFormatting>
  <conditionalFormatting sqref="EI40">
    <cfRule type="cellIs" dxfId="1424" priority="9" operator="equal">
      <formula>0</formula>
    </cfRule>
  </conditionalFormatting>
  <conditionalFormatting sqref="EP40:EP43">
    <cfRule type="cellIs" dxfId="1423" priority="8" operator="equal">
      <formula>0</formula>
    </cfRule>
  </conditionalFormatting>
  <conditionalFormatting sqref="EJ40:EL40 EJ43:EL43">
    <cfRule type="cellIs" dxfId="1422" priority="7" operator="equal">
      <formula>0</formula>
    </cfRule>
  </conditionalFormatting>
  <conditionalFormatting sqref="EM40:EO43">
    <cfRule type="cellIs" dxfId="1421" priority="6" operator="equal">
      <formula>0</formula>
    </cfRule>
  </conditionalFormatting>
  <conditionalFormatting sqref="EI40:EJ40 EI43:EJ43">
    <cfRule type="cellIs" dxfId="1420" priority="5" operator="equal">
      <formula>0</formula>
    </cfRule>
  </conditionalFormatting>
  <conditionalFormatting sqref="CB20:CB21">
    <cfRule type="cellIs" dxfId="1419" priority="4" operator="equal">
      <formula>0</formula>
    </cfRule>
  </conditionalFormatting>
  <conditionalFormatting sqref="DA53:DA55">
    <cfRule type="cellIs" dxfId="1418" priority="3" operator="equal">
      <formula>0</formula>
    </cfRule>
  </conditionalFormatting>
  <conditionalFormatting sqref="CW53:CW55">
    <cfRule type="cellIs" dxfId="1417" priority="2" operator="equal">
      <formula>0</formula>
    </cfRule>
  </conditionalFormatting>
  <conditionalFormatting sqref="CX53:CZ55">
    <cfRule type="cellIs" dxfId="1416"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EG91" sqref="EG91:EO92"/>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278</v>
      </c>
      <c r="E11" s="483"/>
      <c r="F11" s="483"/>
      <c r="G11" s="483"/>
      <c r="H11" s="483"/>
      <c r="I11" s="483"/>
      <c r="J11" s="483"/>
      <c r="K11" s="483"/>
      <c r="L11" s="483"/>
      <c r="M11" s="483"/>
      <c r="N11" s="481" t="str">
        <f>VLOOKUP(D11,調査票①!A1:HN31,2,FALSE)</f>
        <v>広島県</v>
      </c>
      <c r="O11" s="481"/>
      <c r="P11" s="481"/>
      <c r="Q11" s="481"/>
      <c r="R11" s="481"/>
      <c r="S11" s="481"/>
      <c r="T11" s="481"/>
      <c r="U11" s="481"/>
      <c r="V11" s="481"/>
      <c r="W11" s="481"/>
      <c r="X11" s="481"/>
      <c r="Y11" s="481"/>
      <c r="Z11" s="481"/>
      <c r="AA11" s="481" t="str">
        <f>VLOOKUP(D11,調査票①!A1:HN31,3,FALSE)</f>
        <v>広島市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設置予定無し</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793" t="str">
        <f>VLOOKUP($D$11,調査票①!$A$1:$HN$31,195,FALSE)</f>
        <v>委託予定無し</v>
      </c>
      <c r="EH19" s="576"/>
      <c r="EI19" s="576"/>
      <c r="EJ19" s="576"/>
      <c r="EK19" s="576"/>
      <c r="EL19" s="577"/>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578"/>
      <c r="EH20" s="579"/>
      <c r="EI20" s="579"/>
      <c r="EJ20" s="579"/>
      <c r="EK20" s="579"/>
      <c r="EL20" s="580"/>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870" t="str">
        <f>VLOOKUP($D$11,調査票①!$A$1:$HN$31,200,FALSE)</f>
        <v>○</v>
      </c>
      <c r="DC38" s="870"/>
      <c r="DD38" s="870"/>
      <c r="DE38" s="870"/>
      <c r="DF38" s="870" t="str">
        <f>VLOOKUP($D$11,調査票①!$A$1:$HN$31,201,FALSE)</f>
        <v>○</v>
      </c>
      <c r="DG38" s="870"/>
      <c r="DH38" s="870"/>
      <c r="DI38" s="870"/>
      <c r="DJ38" s="870" t="str">
        <f>VLOOKUP($D$11,調査票①!$A$1:$HN$31,202,FALSE)</f>
        <v>○</v>
      </c>
      <c r="DK38" s="870"/>
      <c r="DL38" s="870"/>
      <c r="DM38" s="870"/>
      <c r="DN38" s="870" t="str">
        <f>VLOOKUP($D$11,調査票①!$A$1:$HN$31,203,FALSE)</f>
        <v>○</v>
      </c>
      <c r="DO38" s="870"/>
      <c r="DP38" s="870"/>
      <c r="DQ38" s="870"/>
      <c r="DR38" s="560" t="str">
        <f>VLOOKUP($D$11,調査票①!$A$1:$HN$31,205,FALSE)</f>
        <v>○</v>
      </c>
      <c r="DS38" s="560"/>
      <c r="DT38" s="560"/>
      <c r="DU38" s="561"/>
      <c r="DV38" s="557" t="str">
        <f>VLOOKUP($D$11,調査票①!$A$1:$HN$31,206,FALSE)</f>
        <v>　</v>
      </c>
      <c r="DW38" s="560"/>
      <c r="DX38" s="560"/>
      <c r="DY38" s="561"/>
      <c r="DZ38" s="557" t="str">
        <f>VLOOKUP($D$11,調査票①!$A$1:$HN$31,207,FALSE)</f>
        <v>　</v>
      </c>
      <c r="EA38" s="560"/>
      <c r="EB38" s="560"/>
      <c r="EC38" s="561"/>
      <c r="ED38" s="557" t="str">
        <f>VLOOKUP($D$11,調査票①!$A$1:$HN$31,208,FALSE)</f>
        <v>○</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809" t="str">
        <f>VLOOKUP($D$11,調査票①!$A$1:$HN$31,33,FALSE)</f>
        <v>現在、正規職員の退職に合わせて非常勤職員化を進めることにより、人件費等の経費の縮減を図っており、今後も引き続き直営とする。</v>
      </c>
      <c r="S39" s="809"/>
      <c r="T39" s="809"/>
      <c r="U39" s="809"/>
      <c r="V39" s="809"/>
      <c r="W39" s="809"/>
      <c r="X39" s="809"/>
      <c r="Y39" s="809"/>
      <c r="Z39" s="809"/>
      <c r="AA39" s="809"/>
      <c r="AB39" s="809"/>
      <c r="AC39" s="809"/>
      <c r="AD39" s="809"/>
      <c r="AE39" s="809"/>
      <c r="AF39" s="809"/>
      <c r="AG39" s="809"/>
      <c r="AH39" s="809"/>
      <c r="AI39" s="809"/>
      <c r="AJ39" s="809"/>
      <c r="AK39" s="809"/>
      <c r="AL39" s="809"/>
      <c r="AM39" s="809"/>
      <c r="AN39" s="809"/>
      <c r="AO39" s="809"/>
      <c r="AP39" s="809"/>
      <c r="AQ39" s="809"/>
      <c r="AR39" s="809"/>
      <c r="AS39" s="809"/>
      <c r="AT39" s="809"/>
      <c r="AU39" s="809"/>
      <c r="AV39" s="809"/>
      <c r="AW39" s="809"/>
      <c r="AX39" s="809"/>
      <c r="AY39" s="809"/>
      <c r="AZ39" s="809"/>
      <c r="BA39" s="809"/>
      <c r="BB39" s="809"/>
      <c r="BC39" s="809"/>
      <c r="BD39" s="809"/>
      <c r="BE39" s="809"/>
      <c r="BF39" s="809"/>
      <c r="BG39" s="809"/>
      <c r="BH39" s="809"/>
      <c r="BI39" s="809"/>
      <c r="BJ39" s="809"/>
      <c r="BK39" s="809"/>
      <c r="BL39" s="809"/>
      <c r="BM39" s="809"/>
      <c r="BN39" s="809"/>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870"/>
      <c r="DC39" s="870"/>
      <c r="DD39" s="870"/>
      <c r="DE39" s="870"/>
      <c r="DF39" s="870"/>
      <c r="DG39" s="870"/>
      <c r="DH39" s="870"/>
      <c r="DI39" s="870"/>
      <c r="DJ39" s="870"/>
      <c r="DK39" s="870"/>
      <c r="DL39" s="870"/>
      <c r="DM39" s="870"/>
      <c r="DN39" s="870"/>
      <c r="DO39" s="870"/>
      <c r="DP39" s="870"/>
      <c r="DQ39" s="870"/>
      <c r="DR39" s="563"/>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809"/>
      <c r="S40" s="809"/>
      <c r="T40" s="809"/>
      <c r="U40" s="809"/>
      <c r="V40" s="809"/>
      <c r="W40" s="809"/>
      <c r="X40" s="809"/>
      <c r="Y40" s="809"/>
      <c r="Z40" s="809"/>
      <c r="AA40" s="809"/>
      <c r="AB40" s="809"/>
      <c r="AC40" s="809"/>
      <c r="AD40" s="809"/>
      <c r="AE40" s="809"/>
      <c r="AF40" s="809"/>
      <c r="AG40" s="809"/>
      <c r="AH40" s="809"/>
      <c r="AI40" s="809"/>
      <c r="AJ40" s="809"/>
      <c r="AK40" s="809"/>
      <c r="AL40" s="809"/>
      <c r="AM40" s="809"/>
      <c r="AN40" s="809"/>
      <c r="AO40" s="809"/>
      <c r="AP40" s="809"/>
      <c r="AQ40" s="809"/>
      <c r="AR40" s="809"/>
      <c r="AS40" s="809"/>
      <c r="AT40" s="809"/>
      <c r="AU40" s="809"/>
      <c r="AV40" s="809"/>
      <c r="AW40" s="809"/>
      <c r="AX40" s="809"/>
      <c r="AY40" s="809"/>
      <c r="AZ40" s="809"/>
      <c r="BA40" s="809"/>
      <c r="BB40" s="809"/>
      <c r="BC40" s="809"/>
      <c r="BD40" s="809"/>
      <c r="BE40" s="809"/>
      <c r="BF40" s="809"/>
      <c r="BG40" s="809"/>
      <c r="BH40" s="809"/>
      <c r="BI40" s="809"/>
      <c r="BJ40" s="809"/>
      <c r="BK40" s="809"/>
      <c r="BL40" s="809"/>
      <c r="BM40" s="809"/>
      <c r="BN40" s="809"/>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　</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13</v>
      </c>
      <c r="M63" s="659"/>
      <c r="N63" s="659"/>
      <c r="O63" s="659">
        <f>VLOOKUP($D$11,調査票①!$A$1:$HN$31,56,FALSE)</f>
        <v>13</v>
      </c>
      <c r="P63" s="659"/>
      <c r="Q63" s="659"/>
      <c r="R63" s="660">
        <f>VLOOKUP($D$11,調査票①!$A$1:$HN$31,57,FALSE)</f>
        <v>1</v>
      </c>
      <c r="S63" s="660"/>
      <c r="T63" s="660"/>
      <c r="U63" s="830" t="str">
        <f>VLOOKUP($D$11,調査票①!$A$1:$HN$31,58,FALSE)</f>
        <v>　</v>
      </c>
      <c r="V63" s="831"/>
      <c r="W63" s="831"/>
      <c r="X63" s="831"/>
      <c r="Y63" s="831"/>
      <c r="Z63" s="831"/>
      <c r="AA63" s="831"/>
      <c r="AB63" s="831"/>
      <c r="AC63" s="831"/>
      <c r="AD63" s="831"/>
      <c r="AE63" s="831"/>
      <c r="AF63" s="831"/>
      <c r="AG63" s="831"/>
      <c r="AH63" s="831"/>
      <c r="AI63" s="832"/>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833"/>
      <c r="V64" s="834"/>
      <c r="W64" s="834"/>
      <c r="X64" s="834"/>
      <c r="Y64" s="834"/>
      <c r="Z64" s="834"/>
      <c r="AA64" s="834"/>
      <c r="AB64" s="834"/>
      <c r="AC64" s="834"/>
      <c r="AD64" s="834"/>
      <c r="AE64" s="834"/>
      <c r="AF64" s="834"/>
      <c r="AG64" s="834"/>
      <c r="AH64" s="834"/>
      <c r="AI64" s="835"/>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平成23年度</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19</v>
      </c>
      <c r="M65" s="659"/>
      <c r="N65" s="659"/>
      <c r="O65" s="659">
        <f>VLOOKUP($D$11,調査票①!$A$1:$HN$31,62,FALSE)</f>
        <v>19</v>
      </c>
      <c r="P65" s="659"/>
      <c r="Q65" s="659"/>
      <c r="R65" s="660">
        <f>VLOOKUP($D$11,調査票①!$A$1:$HN$31,63,FALSE)</f>
        <v>1</v>
      </c>
      <c r="S65" s="660"/>
      <c r="T65" s="660"/>
      <c r="U65" s="693" t="str">
        <f>VLOOKUP($D$11,調査票①!$A$1:$HN$31,64,FALSE)</f>
        <v>　</v>
      </c>
      <c r="V65" s="694"/>
      <c r="W65" s="694"/>
      <c r="X65" s="694"/>
      <c r="Y65" s="694"/>
      <c r="Z65" s="694"/>
      <c r="AA65" s="694"/>
      <c r="AB65" s="694"/>
      <c r="AC65" s="694"/>
      <c r="AD65" s="694"/>
      <c r="AE65" s="694"/>
      <c r="AF65" s="694"/>
      <c r="AG65" s="694"/>
      <c r="AH65" s="694"/>
      <c r="AI65" s="695"/>
      <c r="AJ65" s="667">
        <f>VLOOKUP($D$11,調査票①!$A$1:$HN$31,65,FALSE)</f>
        <v>0</v>
      </c>
      <c r="AK65" s="667"/>
      <c r="AL65" s="667"/>
      <c r="AM65" s="729" t="str">
        <f>VLOOKUP($D$11,調査票①!$A$1:$HN$31,66,FALSE)</f>
        <v>　</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5</v>
      </c>
      <c r="M67" s="659"/>
      <c r="N67" s="659"/>
      <c r="O67" s="659">
        <f>VLOOKUP($D$11,調査票①!$A$1:$HN$31,68,FALSE)</f>
        <v>4</v>
      </c>
      <c r="P67" s="659"/>
      <c r="Q67" s="659"/>
      <c r="R67" s="660">
        <f>VLOOKUP($D$11,調査票①!$A$1:$HN$31,69,FALSE)</f>
        <v>0.8</v>
      </c>
      <c r="S67" s="660"/>
      <c r="T67" s="660"/>
      <c r="U67" s="729" t="str">
        <f>VLOOKUP($D$11,調査票①!$A$1:$HN$31,70,FALSE)</f>
        <v>直営の施設（椎原児童プール）は、主な施設利用者や地元町内会等を非公募により指定管理者とすることと整理しているが、条件に合う者がおらず、直営としている。</v>
      </c>
      <c r="V67" s="730"/>
      <c r="W67" s="730"/>
      <c r="X67" s="730"/>
      <c r="Y67" s="730"/>
      <c r="Z67" s="730"/>
      <c r="AA67" s="730"/>
      <c r="AB67" s="730"/>
      <c r="AC67" s="730"/>
      <c r="AD67" s="730"/>
      <c r="AE67" s="730"/>
      <c r="AF67" s="730"/>
      <c r="AG67" s="730"/>
      <c r="AH67" s="730"/>
      <c r="AI67" s="731"/>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732"/>
      <c r="V68" s="733"/>
      <c r="W68" s="733"/>
      <c r="X68" s="733"/>
      <c r="Y68" s="733"/>
      <c r="Z68" s="733"/>
      <c r="AA68" s="733"/>
      <c r="AB68" s="733"/>
      <c r="AC68" s="733"/>
      <c r="AD68" s="733"/>
      <c r="AE68" s="733"/>
      <c r="AF68" s="733"/>
      <c r="AG68" s="733"/>
      <c r="AH68" s="733"/>
      <c r="AI68" s="734"/>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830" t="str">
        <f>VLOOKUP($D$11,調査票①!$A$1:$HN$31,76,FALSE)</f>
        <v>　</v>
      </c>
      <c r="V69" s="831"/>
      <c r="W69" s="831"/>
      <c r="X69" s="831"/>
      <c r="Y69" s="831"/>
      <c r="Z69" s="831"/>
      <c r="AA69" s="831"/>
      <c r="AB69" s="831"/>
      <c r="AC69" s="831"/>
      <c r="AD69" s="831"/>
      <c r="AE69" s="831"/>
      <c r="AF69" s="831"/>
      <c r="AG69" s="831"/>
      <c r="AH69" s="831"/>
      <c r="AI69" s="832"/>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833"/>
      <c r="V70" s="834"/>
      <c r="W70" s="834"/>
      <c r="X70" s="834"/>
      <c r="Y70" s="834"/>
      <c r="Z70" s="834"/>
      <c r="AA70" s="834"/>
      <c r="AB70" s="834"/>
      <c r="AC70" s="834"/>
      <c r="AD70" s="834"/>
      <c r="AE70" s="834"/>
      <c r="AF70" s="834"/>
      <c r="AG70" s="834"/>
      <c r="AH70" s="834"/>
      <c r="AI70" s="835"/>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659">
        <f>VLOOKUP($D$11,調査票①!$A$1:$HN$31,79,FALSE)</f>
        <v>1</v>
      </c>
      <c r="M71" s="659"/>
      <c r="N71" s="659"/>
      <c r="O71" s="659">
        <f>VLOOKUP($D$11,調査票①!$A$1:$HN$31,80,FALSE)</f>
        <v>1</v>
      </c>
      <c r="P71" s="659"/>
      <c r="Q71" s="659"/>
      <c r="R71" s="660">
        <f>VLOOKUP($D$11,調査票①!$A$1:$HN$31,81,FALSE)</f>
        <v>1</v>
      </c>
      <c r="S71" s="660"/>
      <c r="T71" s="660"/>
      <c r="U71" s="830" t="str">
        <f>VLOOKUP($D$11,調査票①!$A$1:$HN$31,82,FALSE)</f>
        <v>　</v>
      </c>
      <c r="V71" s="831"/>
      <c r="W71" s="831"/>
      <c r="X71" s="831"/>
      <c r="Y71" s="831"/>
      <c r="Z71" s="831"/>
      <c r="AA71" s="831"/>
      <c r="AB71" s="831"/>
      <c r="AC71" s="831"/>
      <c r="AD71" s="831"/>
      <c r="AE71" s="831"/>
      <c r="AF71" s="831"/>
      <c r="AG71" s="831"/>
      <c r="AH71" s="831"/>
      <c r="AI71" s="832"/>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659"/>
      <c r="M72" s="659"/>
      <c r="N72" s="659"/>
      <c r="O72" s="659"/>
      <c r="P72" s="659"/>
      <c r="Q72" s="659"/>
      <c r="R72" s="660"/>
      <c r="S72" s="660"/>
      <c r="T72" s="660"/>
      <c r="U72" s="833"/>
      <c r="V72" s="834"/>
      <c r="W72" s="834"/>
      <c r="X72" s="834"/>
      <c r="Y72" s="834"/>
      <c r="Z72" s="834"/>
      <c r="AA72" s="834"/>
      <c r="AB72" s="834"/>
      <c r="AC72" s="834"/>
      <c r="AD72" s="834"/>
      <c r="AE72" s="834"/>
      <c r="AF72" s="834"/>
      <c r="AG72" s="834"/>
      <c r="AH72" s="834"/>
      <c r="AI72" s="835"/>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659">
        <f>VLOOKUP($D$11,調査票①!$A$1:$HN$31,85,FALSE)</f>
        <v>1</v>
      </c>
      <c r="M73" s="659"/>
      <c r="N73" s="659"/>
      <c r="O73" s="659">
        <f>VLOOKUP($D$11,調査票①!$A$1:$HN$31,86,FALSE)</f>
        <v>1</v>
      </c>
      <c r="P73" s="659"/>
      <c r="Q73" s="659"/>
      <c r="R73" s="660">
        <f>VLOOKUP($D$11,調査票①!$A$1:$HN$31,87,FALSE)</f>
        <v>1</v>
      </c>
      <c r="S73" s="660"/>
      <c r="T73" s="660"/>
      <c r="U73" s="830" t="str">
        <f>VLOOKUP($D$11,調査票①!$A$1:$HN$31,88,FALSE)</f>
        <v>　</v>
      </c>
      <c r="V73" s="831"/>
      <c r="W73" s="831"/>
      <c r="X73" s="831"/>
      <c r="Y73" s="831"/>
      <c r="Z73" s="831"/>
      <c r="AA73" s="831"/>
      <c r="AB73" s="831"/>
      <c r="AC73" s="831"/>
      <c r="AD73" s="831"/>
      <c r="AE73" s="831"/>
      <c r="AF73" s="831"/>
      <c r="AG73" s="831"/>
      <c r="AH73" s="831"/>
      <c r="AI73" s="832"/>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659"/>
      <c r="M74" s="659"/>
      <c r="N74" s="659"/>
      <c r="O74" s="659"/>
      <c r="P74" s="659"/>
      <c r="Q74" s="659"/>
      <c r="R74" s="660"/>
      <c r="S74" s="660"/>
      <c r="T74" s="660"/>
      <c r="U74" s="833"/>
      <c r="V74" s="834"/>
      <c r="W74" s="834"/>
      <c r="X74" s="834"/>
      <c r="Y74" s="834"/>
      <c r="Z74" s="834"/>
      <c r="AA74" s="834"/>
      <c r="AB74" s="834"/>
      <c r="AC74" s="834"/>
      <c r="AD74" s="834"/>
      <c r="AE74" s="834"/>
      <c r="AF74" s="834"/>
      <c r="AG74" s="834"/>
      <c r="AH74" s="834"/>
      <c r="AI74" s="835"/>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708">
        <f>VLOOKUP($D$11,調査票①!$A$1:$HN$31,91,FALSE)</f>
        <v>0</v>
      </c>
      <c r="M75" s="708"/>
      <c r="N75" s="708"/>
      <c r="O75" s="708">
        <f>VLOOKUP($D$11,調査票①!$A$1:$HN$31,92,FALSE)</f>
        <v>0</v>
      </c>
      <c r="P75" s="708"/>
      <c r="Q75" s="708"/>
      <c r="R75" s="709" t="e">
        <f>VLOOKUP($D$11,調査票①!$A$1:$HN$31,93,FALSE)</f>
        <v>#DIV/0!</v>
      </c>
      <c r="S75" s="709"/>
      <c r="T75" s="709"/>
      <c r="U75" s="830" t="str">
        <f>VLOOKUP($D$11,調査票①!$A$1:$HN$31,94,FALSE)</f>
        <v>　</v>
      </c>
      <c r="V75" s="831"/>
      <c r="W75" s="831"/>
      <c r="X75" s="831"/>
      <c r="Y75" s="831"/>
      <c r="Z75" s="831"/>
      <c r="AA75" s="831"/>
      <c r="AB75" s="831"/>
      <c r="AC75" s="831"/>
      <c r="AD75" s="831"/>
      <c r="AE75" s="831"/>
      <c r="AF75" s="831"/>
      <c r="AG75" s="831"/>
      <c r="AH75" s="831"/>
      <c r="AI75" s="832"/>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708"/>
      <c r="M76" s="708"/>
      <c r="N76" s="708"/>
      <c r="O76" s="708"/>
      <c r="P76" s="708"/>
      <c r="Q76" s="708"/>
      <c r="R76" s="709"/>
      <c r="S76" s="709"/>
      <c r="T76" s="709"/>
      <c r="U76" s="833"/>
      <c r="V76" s="834"/>
      <c r="W76" s="834"/>
      <c r="X76" s="834"/>
      <c r="Y76" s="834"/>
      <c r="Z76" s="834"/>
      <c r="AA76" s="834"/>
      <c r="AB76" s="834"/>
      <c r="AC76" s="834"/>
      <c r="AD76" s="834"/>
      <c r="AE76" s="834"/>
      <c r="AF76" s="834"/>
      <c r="AG76" s="834"/>
      <c r="AH76" s="834"/>
      <c r="AI76" s="835"/>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708">
        <f>VLOOKUP($D$11,調査票①!$A$1:$HN$31,97,FALSE)</f>
        <v>0</v>
      </c>
      <c r="M77" s="708"/>
      <c r="N77" s="708"/>
      <c r="O77" s="708">
        <f>VLOOKUP($D$11,調査票①!$A$1:$HN$31,98,FALSE)</f>
        <v>0</v>
      </c>
      <c r="P77" s="708"/>
      <c r="Q77" s="708"/>
      <c r="R77" s="709" t="e">
        <f>VLOOKUP($D$11,調査票①!$A$1:$HN$31,99,FALSE)</f>
        <v>#DIV/0!</v>
      </c>
      <c r="S77" s="709"/>
      <c r="T77" s="709"/>
      <c r="U77" s="830" t="str">
        <f>VLOOKUP($D$11,調査票①!$A$1:$HN$31,100,FALSE)</f>
        <v>　</v>
      </c>
      <c r="V77" s="831"/>
      <c r="W77" s="831"/>
      <c r="X77" s="831"/>
      <c r="Y77" s="831"/>
      <c r="Z77" s="831"/>
      <c r="AA77" s="831"/>
      <c r="AB77" s="831"/>
      <c r="AC77" s="831"/>
      <c r="AD77" s="831"/>
      <c r="AE77" s="831"/>
      <c r="AF77" s="831"/>
      <c r="AG77" s="831"/>
      <c r="AH77" s="831"/>
      <c r="AI77" s="832"/>
      <c r="AJ77" s="667">
        <f>VLOOKUP($D$11,調査票①!$A$1:$HN$31,101,FALSE)</f>
        <v>0</v>
      </c>
      <c r="AK77" s="667"/>
      <c r="AL77" s="667"/>
      <c r="AM77" s="729" t="str">
        <f>VLOOKUP($D$11,調査票①!$A$1:$HN$31,102,FALSE)</f>
        <v>　</v>
      </c>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708"/>
      <c r="M78" s="708"/>
      <c r="N78" s="708"/>
      <c r="O78" s="708"/>
      <c r="P78" s="708"/>
      <c r="Q78" s="708"/>
      <c r="R78" s="709"/>
      <c r="S78" s="709"/>
      <c r="T78" s="709"/>
      <c r="U78" s="833"/>
      <c r="V78" s="834"/>
      <c r="W78" s="834"/>
      <c r="X78" s="834"/>
      <c r="Y78" s="834"/>
      <c r="Z78" s="834"/>
      <c r="AA78" s="834"/>
      <c r="AB78" s="834"/>
      <c r="AC78" s="834"/>
      <c r="AD78" s="834"/>
      <c r="AE78" s="834"/>
      <c r="AF78" s="834"/>
      <c r="AG78" s="834"/>
      <c r="AH78" s="834"/>
      <c r="AI78" s="835"/>
      <c r="AJ78" s="667"/>
      <c r="AK78" s="667"/>
      <c r="AL78" s="667"/>
      <c r="AM78" s="778"/>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8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1</v>
      </c>
      <c r="M79" s="659"/>
      <c r="N79" s="659"/>
      <c r="O79" s="659">
        <f>VLOOKUP($D$11,調査票①!$A$1:$HN$31,104,FALSE)</f>
        <v>1</v>
      </c>
      <c r="P79" s="659"/>
      <c r="Q79" s="659"/>
      <c r="R79" s="660">
        <f>VLOOKUP($D$11,調査票①!$A$1:$HN$31,105,FALSE)</f>
        <v>1</v>
      </c>
      <c r="S79" s="660"/>
      <c r="T79" s="660"/>
      <c r="U79" s="830" t="str">
        <f>VLOOKUP($D$11,調査票①!$A$1:$HN$31,106,FALSE)</f>
        <v>　</v>
      </c>
      <c r="V79" s="831"/>
      <c r="W79" s="831"/>
      <c r="X79" s="831"/>
      <c r="Y79" s="831"/>
      <c r="Z79" s="831"/>
      <c r="AA79" s="831"/>
      <c r="AB79" s="831"/>
      <c r="AC79" s="831"/>
      <c r="AD79" s="831"/>
      <c r="AE79" s="831"/>
      <c r="AF79" s="831"/>
      <c r="AG79" s="831"/>
      <c r="AH79" s="831"/>
      <c r="AI79" s="832"/>
      <c r="AJ79" s="667">
        <f>VLOOKUP($D$11,調査票①!$A$1:$HN$31,107,FALSE)</f>
        <v>0</v>
      </c>
      <c r="AK79" s="667"/>
      <c r="AL79" s="667"/>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833"/>
      <c r="V80" s="834"/>
      <c r="W80" s="834"/>
      <c r="X80" s="834"/>
      <c r="Y80" s="834"/>
      <c r="Z80" s="834"/>
      <c r="AA80" s="834"/>
      <c r="AB80" s="834"/>
      <c r="AC80" s="834"/>
      <c r="AD80" s="834"/>
      <c r="AE80" s="834"/>
      <c r="AF80" s="834"/>
      <c r="AG80" s="834"/>
      <c r="AH80" s="834"/>
      <c r="AI80" s="835"/>
      <c r="AJ80" s="667"/>
      <c r="AK80" s="667"/>
      <c r="AL80" s="667"/>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659">
        <f>VLOOKUP($D$11,調査票①!$A$1:$HN$31,109,FALSE)</f>
        <v>1</v>
      </c>
      <c r="M81" s="659"/>
      <c r="N81" s="659"/>
      <c r="O81" s="659">
        <f>VLOOKUP($D$11,調査票①!$A$1:$HN$31,110,FALSE)</f>
        <v>1</v>
      </c>
      <c r="P81" s="659"/>
      <c r="Q81" s="659"/>
      <c r="R81" s="660">
        <f>VLOOKUP($D$11,調査票①!$A$1:$HN$31,111,FALSE)</f>
        <v>1</v>
      </c>
      <c r="S81" s="660"/>
      <c r="T81" s="660"/>
      <c r="U81" s="830" t="str">
        <f>VLOOKUP($D$11,調査票①!$A$1:$HN$31,112,FALSE)</f>
        <v>　</v>
      </c>
      <c r="V81" s="831"/>
      <c r="W81" s="831"/>
      <c r="X81" s="831"/>
      <c r="Y81" s="831"/>
      <c r="Z81" s="831"/>
      <c r="AA81" s="831"/>
      <c r="AB81" s="831"/>
      <c r="AC81" s="831"/>
      <c r="AD81" s="831"/>
      <c r="AE81" s="831"/>
      <c r="AF81" s="831"/>
      <c r="AG81" s="831"/>
      <c r="AH81" s="831"/>
      <c r="AI81" s="832"/>
      <c r="AJ81" s="601">
        <f>VLOOKUP($D$11,調査票①!$A$1:$HN$31,113,FALSE)</f>
        <v>1</v>
      </c>
      <c r="AK81" s="601"/>
      <c r="AL81" s="601"/>
      <c r="AM81" s="729" t="str">
        <f>VLOOKUP($D$11,調査票①!$A$1:$HN$31,114,FALSE)</f>
        <v>企業などの依頼により実施している工業製品及び原材料に関する試験及び検査の結果を証明する試験成績表を市長名で発行するため、自治体職員が常駐している。</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　</v>
      </c>
      <c r="CN81" s="517"/>
      <c r="CO81" s="517"/>
      <c r="CP81" s="517"/>
      <c r="CQ81" s="517"/>
      <c r="CR81" s="517"/>
      <c r="CS81" s="517"/>
      <c r="CT81" s="517"/>
      <c r="CU81" s="517"/>
      <c r="CV81" s="517"/>
      <c r="CW81" s="517"/>
      <c r="CX81" s="517"/>
      <c r="CY81" s="517"/>
      <c r="CZ81" s="518"/>
      <c r="DA81" s="10"/>
      <c r="DB81" s="10"/>
      <c r="DC81" s="10"/>
      <c r="DD81" s="720" t="str">
        <f>VLOOKUP(D11,調査票①!A1:HN31,220,FALSE)</f>
        <v>　</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659"/>
      <c r="M82" s="659"/>
      <c r="N82" s="659"/>
      <c r="O82" s="659"/>
      <c r="P82" s="659"/>
      <c r="Q82" s="659"/>
      <c r="R82" s="660"/>
      <c r="S82" s="660"/>
      <c r="T82" s="660"/>
      <c r="U82" s="833"/>
      <c r="V82" s="834"/>
      <c r="W82" s="834"/>
      <c r="X82" s="834"/>
      <c r="Y82" s="834"/>
      <c r="Z82" s="834"/>
      <c r="AA82" s="834"/>
      <c r="AB82" s="834"/>
      <c r="AC82" s="834"/>
      <c r="AD82" s="834"/>
      <c r="AE82" s="834"/>
      <c r="AF82" s="834"/>
      <c r="AG82" s="834"/>
      <c r="AH82" s="834"/>
      <c r="AI82" s="835"/>
      <c r="AJ82" s="601"/>
      <c r="AK82" s="601"/>
      <c r="AL82" s="601"/>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7</v>
      </c>
      <c r="M83" s="659"/>
      <c r="N83" s="659"/>
      <c r="O83" s="659">
        <f>VLOOKUP($D$11,調査票①!$A$1:$HN$31,116,FALSE)</f>
        <v>7</v>
      </c>
      <c r="P83" s="659"/>
      <c r="Q83" s="659"/>
      <c r="R83" s="660">
        <f>VLOOKUP($D$11,調査票①!$A$1:$HN$31,117,FALSE)</f>
        <v>1</v>
      </c>
      <c r="S83" s="660"/>
      <c r="T83" s="660"/>
      <c r="U83" s="729" t="str">
        <f>VLOOKUP($D$11,調査票①!$A$1:$HN$31,118,FALSE)</f>
        <v>　</v>
      </c>
      <c r="V83" s="730"/>
      <c r="W83" s="730"/>
      <c r="X83" s="730"/>
      <c r="Y83" s="730"/>
      <c r="Z83" s="730"/>
      <c r="AA83" s="730"/>
      <c r="AB83" s="730"/>
      <c r="AC83" s="730"/>
      <c r="AD83" s="730"/>
      <c r="AE83" s="730"/>
      <c r="AF83" s="730"/>
      <c r="AG83" s="730"/>
      <c r="AH83" s="730"/>
      <c r="AI83" s="731"/>
      <c r="AJ83" s="667">
        <f>VLOOKUP($D$11,調査票①!$A$1:$HN$31,119,FALSE)</f>
        <v>0</v>
      </c>
      <c r="AK83" s="667"/>
      <c r="AL83" s="667"/>
      <c r="AM83" s="668" t="str">
        <f>VLOOKUP($D$11,調査票①!$A$1:$HN$31,120,FALSE)</f>
        <v>　</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67"/>
      <c r="AK84" s="667"/>
      <c r="AL84" s="667"/>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234</v>
      </c>
      <c r="M85" s="659"/>
      <c r="N85" s="659"/>
      <c r="O85" s="659">
        <f>VLOOKUP($D$11,調査票①!$A$1:$HN$31,122,FALSE)</f>
        <v>234</v>
      </c>
      <c r="P85" s="659"/>
      <c r="Q85" s="659"/>
      <c r="R85" s="660">
        <f>VLOOKUP($D$11,調査票①!$A$1:$HN$31,123,FALSE)</f>
        <v>1</v>
      </c>
      <c r="S85" s="660"/>
      <c r="T85" s="660"/>
      <c r="U85" s="803" t="str">
        <f>VLOOKUP($D$11,調査票①!$A$1:$HN$31,124,FALSE)</f>
        <v>　</v>
      </c>
      <c r="V85" s="804"/>
      <c r="W85" s="804"/>
      <c r="X85" s="804"/>
      <c r="Y85" s="804"/>
      <c r="Z85" s="804"/>
      <c r="AA85" s="804"/>
      <c r="AB85" s="804"/>
      <c r="AC85" s="804"/>
      <c r="AD85" s="804"/>
      <c r="AE85" s="804"/>
      <c r="AF85" s="804"/>
      <c r="AG85" s="804"/>
      <c r="AH85" s="804"/>
      <c r="AI85" s="805"/>
      <c r="AJ85" s="667">
        <f>VLOOKUP($D$11,調査票①!$A$1:$HN$31,125,FALSE)</f>
        <v>0</v>
      </c>
      <c r="AK85" s="667"/>
      <c r="AL85" s="667"/>
      <c r="AM85" s="668" t="str">
        <f>VLOOKUP($D$11,調査票①!$A$1:$HN$31,126,FALSE)</f>
        <v>　</v>
      </c>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70"/>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806"/>
      <c r="V86" s="807"/>
      <c r="W86" s="807"/>
      <c r="X86" s="807"/>
      <c r="Y86" s="807"/>
      <c r="Z86" s="807"/>
      <c r="AA86" s="807"/>
      <c r="AB86" s="807"/>
      <c r="AC86" s="807"/>
      <c r="AD86" s="807"/>
      <c r="AE86" s="807"/>
      <c r="AF86" s="807"/>
      <c r="AG86" s="807"/>
      <c r="AH86" s="807"/>
      <c r="AI86" s="808"/>
      <c r="AJ86" s="667"/>
      <c r="AK86" s="667"/>
      <c r="AL86" s="667"/>
      <c r="AM86" s="671"/>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3"/>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25</v>
      </c>
      <c r="M87" s="659"/>
      <c r="N87" s="659"/>
      <c r="O87" s="659">
        <f>VLOOKUP($D$11,調査票①!$A$1:$HN$31,128,FALSE)</f>
        <v>25</v>
      </c>
      <c r="P87" s="659"/>
      <c r="Q87" s="659"/>
      <c r="R87" s="660">
        <f>VLOOKUP($D$11,調査票①!$A$1:$HN$31,129,FALSE)</f>
        <v>1</v>
      </c>
      <c r="S87" s="660"/>
      <c r="T87" s="660"/>
      <c r="U87" s="668" t="str">
        <f>VLOOKUP($D$11,調査票①!$A$1:$HN$31,130,FALSE)</f>
        <v>　</v>
      </c>
      <c r="V87" s="735"/>
      <c r="W87" s="735"/>
      <c r="X87" s="735"/>
      <c r="Y87" s="735"/>
      <c r="Z87" s="735"/>
      <c r="AA87" s="735"/>
      <c r="AB87" s="735"/>
      <c r="AC87" s="735"/>
      <c r="AD87" s="735"/>
      <c r="AE87" s="735"/>
      <c r="AF87" s="735"/>
      <c r="AG87" s="735"/>
      <c r="AH87" s="735"/>
      <c r="AI87" s="736"/>
      <c r="AJ87" s="667">
        <f>VLOOKUP($D$11,調査票①!$A$1:$HN$31,131,FALSE)</f>
        <v>0</v>
      </c>
      <c r="AK87" s="667"/>
      <c r="AL87" s="667"/>
      <c r="AM87" s="668" t="str">
        <f>VLOOKUP($D$11,調査票①!$A$1:$HN$31,132,FALSE)</f>
        <v>　</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32</v>
      </c>
      <c r="M89" s="659"/>
      <c r="N89" s="659"/>
      <c r="O89" s="659">
        <f>VLOOKUP($D$11,調査票①!$A$1:$HN$31,134,FALSE)</f>
        <v>6</v>
      </c>
      <c r="P89" s="659"/>
      <c r="Q89" s="659"/>
      <c r="R89" s="660">
        <f>VLOOKUP($D$11,調査票①!$A$1:$HN$31,135,FALSE)</f>
        <v>0.1875</v>
      </c>
      <c r="S89" s="660"/>
      <c r="T89" s="660"/>
      <c r="U89" s="729" t="str">
        <f>VLOOKUP($D$11,調査票①!$A$1:$HN$31,136,FALSE)</f>
        <v>直営の施設（墓地）については、施設の運営方法等を継続して検討する必要があり、当面直営としている。</v>
      </c>
      <c r="V89" s="730"/>
      <c r="W89" s="730"/>
      <c r="X89" s="730"/>
      <c r="Y89" s="730"/>
      <c r="Z89" s="730"/>
      <c r="AA89" s="730"/>
      <c r="AB89" s="730"/>
      <c r="AC89" s="730"/>
      <c r="AD89" s="730"/>
      <c r="AE89" s="730"/>
      <c r="AF89" s="730"/>
      <c r="AG89" s="730"/>
      <c r="AH89" s="730"/>
      <c r="AI89" s="731"/>
      <c r="AJ89" s="667">
        <f>VLOOKUP($D$11,調査票①!$A$1:$HN$31,137,FALSE)</f>
        <v>0</v>
      </c>
      <c r="AK89" s="667"/>
      <c r="AL89" s="667"/>
      <c r="AM89" s="668" t="str">
        <f>VLOOKUP($D$11,調査票①!$A$1:$HN$31,138,FALSE)</f>
        <v>　</v>
      </c>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7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67"/>
      <c r="AK90" s="667"/>
      <c r="AL90" s="667"/>
      <c r="AM90" s="671"/>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11</v>
      </c>
      <c r="M91" s="659"/>
      <c r="N91" s="659"/>
      <c r="O91" s="659">
        <f>VLOOKUP($D$11,調査票①!$A$1:$HN$31,140,FALSE)</f>
        <v>11</v>
      </c>
      <c r="P91" s="659"/>
      <c r="Q91" s="659"/>
      <c r="R91" s="660">
        <f>VLOOKUP($D$11,調査票①!$A$1:$HN$31,141,FALSE)</f>
        <v>1</v>
      </c>
      <c r="S91" s="660"/>
      <c r="T91" s="660"/>
      <c r="U91" s="668" t="str">
        <f>VLOOKUP($D$11,調査票①!$A$1:$HN$31,142,FALSE)</f>
        <v>　</v>
      </c>
      <c r="V91" s="735"/>
      <c r="W91" s="735"/>
      <c r="X91" s="735"/>
      <c r="Y91" s="735"/>
      <c r="Z91" s="735"/>
      <c r="AA91" s="735"/>
      <c r="AB91" s="735"/>
      <c r="AC91" s="735"/>
      <c r="AD91" s="735"/>
      <c r="AE91" s="735"/>
      <c r="AF91" s="735"/>
      <c r="AG91" s="735"/>
      <c r="AH91" s="735"/>
      <c r="AI91" s="736"/>
      <c r="AJ91" s="601">
        <f>VLOOKUP($D$11,調査票①!$A$1:$HN$31,143,FALSE)</f>
        <v>1</v>
      </c>
      <c r="AK91" s="601"/>
      <c r="AL91" s="601"/>
      <c r="AM91" s="668" t="str">
        <f>VLOOKUP($D$11,調査票①!$A$1:$HN$31,144,FALSE)</f>
        <v>　</v>
      </c>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70"/>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671"/>
      <c r="AN92" s="672"/>
      <c r="AO92" s="672"/>
      <c r="AP92" s="672"/>
      <c r="AQ92" s="672"/>
      <c r="AR92" s="672"/>
      <c r="AS92" s="672"/>
      <c r="AT92" s="672"/>
      <c r="AU92" s="672"/>
      <c r="AV92" s="672"/>
      <c r="AW92" s="672"/>
      <c r="AX92" s="672"/>
      <c r="AY92" s="672"/>
      <c r="AZ92" s="672"/>
      <c r="BA92" s="672"/>
      <c r="BB92" s="672"/>
      <c r="BC92" s="672"/>
      <c r="BD92" s="672"/>
      <c r="BE92" s="672"/>
      <c r="BF92" s="672"/>
      <c r="BG92" s="672"/>
      <c r="BH92" s="672"/>
      <c r="BI92" s="672"/>
      <c r="BJ92" s="672"/>
      <c r="BK92" s="672"/>
      <c r="BL92" s="672"/>
      <c r="BM92" s="672"/>
      <c r="BN92" s="673"/>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11</v>
      </c>
      <c r="M93" s="659"/>
      <c r="N93" s="659"/>
      <c r="O93" s="659">
        <f>VLOOKUP($D$11,調査票①!$A$1:$HN$31,146,FALSE)</f>
        <v>11</v>
      </c>
      <c r="P93" s="659"/>
      <c r="Q93" s="659"/>
      <c r="R93" s="660">
        <f>VLOOKUP($D$11,調査票①!$A$1:$HN$31,147,FALSE)</f>
        <v>1</v>
      </c>
      <c r="S93" s="660"/>
      <c r="T93" s="660"/>
      <c r="U93" s="729" t="str">
        <f>VLOOKUP($D$11,調査票①!$A$1:$HN$31,148,FALSE)</f>
        <v>　</v>
      </c>
      <c r="V93" s="730"/>
      <c r="W93" s="730"/>
      <c r="X93" s="730"/>
      <c r="Y93" s="730"/>
      <c r="Z93" s="730"/>
      <c r="AA93" s="730"/>
      <c r="AB93" s="730"/>
      <c r="AC93" s="730"/>
      <c r="AD93" s="730"/>
      <c r="AE93" s="730"/>
      <c r="AF93" s="730"/>
      <c r="AG93" s="730"/>
      <c r="AH93" s="730"/>
      <c r="AI93" s="731"/>
      <c r="AJ93" s="667">
        <f>VLOOKUP($D$11,調査票①!$A$1:$HN$31,149,FALSE)</f>
        <v>0</v>
      </c>
      <c r="AK93" s="667"/>
      <c r="AL93" s="667"/>
      <c r="AM93" s="668" t="str">
        <f>VLOOKUP($D$11,調査票①!$A$1:$HN$31,150,FALSE)</f>
        <v>　</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67"/>
      <c r="AK94" s="667"/>
      <c r="AL94" s="667"/>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72</v>
      </c>
      <c r="M95" s="659"/>
      <c r="N95" s="659"/>
      <c r="O95" s="659">
        <f>VLOOKUP($D$11,調査票①!$A$1:$HN$31,152,FALSE)</f>
        <v>72</v>
      </c>
      <c r="P95" s="659"/>
      <c r="Q95" s="659"/>
      <c r="R95" s="660">
        <f>VLOOKUP($D$11,調査票①!$A$1:$HN$31,153,FALSE)</f>
        <v>1</v>
      </c>
      <c r="S95" s="660"/>
      <c r="T95" s="660"/>
      <c r="U95" s="803" t="str">
        <f>VLOOKUP($D$11,調査票①!$A$1:$HN$31,154,FALSE)</f>
        <v>　</v>
      </c>
      <c r="V95" s="804"/>
      <c r="W95" s="804"/>
      <c r="X95" s="804"/>
      <c r="Y95" s="804"/>
      <c r="Z95" s="804"/>
      <c r="AA95" s="804"/>
      <c r="AB95" s="804"/>
      <c r="AC95" s="804"/>
      <c r="AD95" s="804"/>
      <c r="AE95" s="804"/>
      <c r="AF95" s="804"/>
      <c r="AG95" s="804"/>
      <c r="AH95" s="804"/>
      <c r="AI95" s="805"/>
      <c r="AJ95" s="601">
        <f>VLOOKUP($D$11,調査票①!$A$1:$HN$31,155,FALSE)</f>
        <v>8</v>
      </c>
      <c r="AK95" s="601"/>
      <c r="AL95" s="601"/>
      <c r="AM95" s="668" t="str">
        <f>VLOOKUP($D$11,調査票①!$A$1:$HN$31,156,FALSE)</f>
        <v>自治体職員は目的外使用許可、公民館使用料の還付などの業務を行っている。</v>
      </c>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70"/>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806"/>
      <c r="V96" s="807"/>
      <c r="W96" s="807"/>
      <c r="X96" s="807"/>
      <c r="Y96" s="807"/>
      <c r="Z96" s="807"/>
      <c r="AA96" s="807"/>
      <c r="AB96" s="807"/>
      <c r="AC96" s="807"/>
      <c r="AD96" s="807"/>
      <c r="AE96" s="807"/>
      <c r="AF96" s="807"/>
      <c r="AG96" s="807"/>
      <c r="AH96" s="807"/>
      <c r="AI96" s="808"/>
      <c r="AJ96" s="601"/>
      <c r="AK96" s="601"/>
      <c r="AL96" s="601"/>
      <c r="AM96" s="671"/>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3"/>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11</v>
      </c>
      <c r="M97" s="659"/>
      <c r="N97" s="659"/>
      <c r="O97" s="659">
        <f>VLOOKUP($D$11,調査票①!$A$1:$HN$31,158,FALSE)</f>
        <v>11</v>
      </c>
      <c r="P97" s="659"/>
      <c r="Q97" s="659"/>
      <c r="R97" s="660">
        <f>VLOOKUP($D$11,調査票①!$A$1:$HN$31,159,FALSE)</f>
        <v>1</v>
      </c>
      <c r="S97" s="660"/>
      <c r="T97" s="660"/>
      <c r="U97" s="803" t="str">
        <f>VLOOKUP($D$11,調査票①!$A$1:$HN$31,160,FALSE)</f>
        <v>　</v>
      </c>
      <c r="V97" s="804"/>
      <c r="W97" s="804"/>
      <c r="X97" s="804"/>
      <c r="Y97" s="804"/>
      <c r="Z97" s="804"/>
      <c r="AA97" s="804"/>
      <c r="AB97" s="804"/>
      <c r="AC97" s="804"/>
      <c r="AD97" s="804"/>
      <c r="AE97" s="804"/>
      <c r="AF97" s="804"/>
      <c r="AG97" s="804"/>
      <c r="AH97" s="804"/>
      <c r="AI97" s="805"/>
      <c r="AJ97" s="667">
        <f>VLOOKUP($D$11,調査票①!$A$1:$HN$31,161,FALSE)</f>
        <v>0</v>
      </c>
      <c r="AK97" s="667"/>
      <c r="AL97" s="667"/>
      <c r="AM97" s="668" t="str">
        <f>VLOOKUP($D$11,調査票①!$A$1:$HN$31,162,FALSE)</f>
        <v>　</v>
      </c>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70"/>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806"/>
      <c r="V98" s="807"/>
      <c r="W98" s="807"/>
      <c r="X98" s="807"/>
      <c r="Y98" s="807"/>
      <c r="Z98" s="807"/>
      <c r="AA98" s="807"/>
      <c r="AB98" s="807"/>
      <c r="AC98" s="807"/>
      <c r="AD98" s="807"/>
      <c r="AE98" s="807"/>
      <c r="AF98" s="807"/>
      <c r="AG98" s="807"/>
      <c r="AH98" s="807"/>
      <c r="AI98" s="808"/>
      <c r="AJ98" s="667"/>
      <c r="AK98" s="667"/>
      <c r="AL98" s="667"/>
      <c r="AM98" s="671"/>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3"/>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6</v>
      </c>
      <c r="M99" s="659"/>
      <c r="N99" s="659"/>
      <c r="O99" s="659">
        <f>VLOOKUP($D$11,調査票①!$A$1:$HN$31,164,FALSE)</f>
        <v>6</v>
      </c>
      <c r="P99" s="659"/>
      <c r="Q99" s="659"/>
      <c r="R99" s="660">
        <f>VLOOKUP($D$11,調査票①!$A$1:$HN$31,165,FALSE)</f>
        <v>1</v>
      </c>
      <c r="S99" s="660"/>
      <c r="T99" s="660"/>
      <c r="U99" s="803" t="str">
        <f>VLOOKUP($D$11,調査票①!$A$1:$HN$31,166,FALSE)</f>
        <v>　</v>
      </c>
      <c r="V99" s="804"/>
      <c r="W99" s="804"/>
      <c r="X99" s="804"/>
      <c r="Y99" s="804"/>
      <c r="Z99" s="804"/>
      <c r="AA99" s="804"/>
      <c r="AB99" s="804"/>
      <c r="AC99" s="804"/>
      <c r="AD99" s="804"/>
      <c r="AE99" s="804"/>
      <c r="AF99" s="804"/>
      <c r="AG99" s="804"/>
      <c r="AH99" s="804"/>
      <c r="AI99" s="805"/>
      <c r="AJ99" s="667">
        <f>VLOOKUP($D$11,調査票①!$A$1:$HN$31,167,FALSE)</f>
        <v>0</v>
      </c>
      <c r="AK99" s="667"/>
      <c r="AL99" s="667"/>
      <c r="AM99" s="668" t="str">
        <f>VLOOKUP($D$11,調査票①!$A$1:$HN$31,168,FALSE)</f>
        <v>　</v>
      </c>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70"/>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806"/>
      <c r="V100" s="807"/>
      <c r="W100" s="807"/>
      <c r="X100" s="807"/>
      <c r="Y100" s="807"/>
      <c r="Z100" s="807"/>
      <c r="AA100" s="807"/>
      <c r="AB100" s="807"/>
      <c r="AC100" s="807"/>
      <c r="AD100" s="807"/>
      <c r="AE100" s="807"/>
      <c r="AF100" s="807"/>
      <c r="AG100" s="807"/>
      <c r="AH100" s="807"/>
      <c r="AI100" s="808"/>
      <c r="AJ100" s="667"/>
      <c r="AK100" s="667"/>
      <c r="AL100" s="667"/>
      <c r="AM100" s="671"/>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3"/>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708">
        <f>VLOOKUP($D$11,調査票①!$A$1:$HN$31,169,FALSE)</f>
        <v>0</v>
      </c>
      <c r="M101" s="708"/>
      <c r="N101" s="708"/>
      <c r="O101" s="708">
        <f>VLOOKUP($D$11,調査票①!$A$1:$HN$31,170,FALSE)</f>
        <v>0</v>
      </c>
      <c r="P101" s="708"/>
      <c r="Q101" s="708"/>
      <c r="R101" s="709" t="e">
        <f>VLOOKUP($D$11,調査票①!$A$1:$HN$31,171,FALSE)</f>
        <v>#DIV/0!</v>
      </c>
      <c r="S101" s="709"/>
      <c r="T101" s="709"/>
      <c r="U101" s="908" t="str">
        <f>VLOOKUP($D$11,調査票①!$A$1:$HN$31,172,FALSE)</f>
        <v>　</v>
      </c>
      <c r="V101" s="909"/>
      <c r="W101" s="909"/>
      <c r="X101" s="909"/>
      <c r="Y101" s="909"/>
      <c r="Z101" s="909"/>
      <c r="AA101" s="909"/>
      <c r="AB101" s="909"/>
      <c r="AC101" s="909"/>
      <c r="AD101" s="909"/>
      <c r="AE101" s="909"/>
      <c r="AF101" s="909"/>
      <c r="AG101" s="909"/>
      <c r="AH101" s="909"/>
      <c r="AI101" s="910"/>
      <c r="AJ101" s="667">
        <f>VLOOKUP($D$11,調査票①!$A$1:$HN$31,173,FALSE)</f>
        <v>0</v>
      </c>
      <c r="AK101" s="667"/>
      <c r="AL101" s="667"/>
      <c r="AM101" s="668" t="str">
        <f>VLOOKUP($D$11,調査票①!$A$1:$HN$31,174,FALSE)</f>
        <v>　</v>
      </c>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70"/>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708"/>
      <c r="M102" s="708"/>
      <c r="N102" s="708"/>
      <c r="O102" s="708"/>
      <c r="P102" s="708"/>
      <c r="Q102" s="708"/>
      <c r="R102" s="709"/>
      <c r="S102" s="709"/>
      <c r="T102" s="709"/>
      <c r="U102" s="911"/>
      <c r="V102" s="912"/>
      <c r="W102" s="912"/>
      <c r="X102" s="912"/>
      <c r="Y102" s="912"/>
      <c r="Z102" s="912"/>
      <c r="AA102" s="912"/>
      <c r="AB102" s="912"/>
      <c r="AC102" s="912"/>
      <c r="AD102" s="912"/>
      <c r="AE102" s="912"/>
      <c r="AF102" s="912"/>
      <c r="AG102" s="912"/>
      <c r="AH102" s="912"/>
      <c r="AI102" s="913"/>
      <c r="AJ102" s="667"/>
      <c r="AK102" s="667"/>
      <c r="AL102" s="667"/>
      <c r="AM102" s="671"/>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3"/>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902" t="str">
        <f>VLOOKUP($D$11,調査票①!$A$1:$HN$31,178,FALSE)</f>
        <v>　</v>
      </c>
      <c r="V103" s="903"/>
      <c r="W103" s="903"/>
      <c r="X103" s="903"/>
      <c r="Y103" s="903"/>
      <c r="Z103" s="903"/>
      <c r="AA103" s="903"/>
      <c r="AB103" s="903"/>
      <c r="AC103" s="903"/>
      <c r="AD103" s="903"/>
      <c r="AE103" s="903"/>
      <c r="AF103" s="903"/>
      <c r="AG103" s="903"/>
      <c r="AH103" s="903"/>
      <c r="AI103" s="904"/>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905"/>
      <c r="V104" s="906"/>
      <c r="W104" s="906"/>
      <c r="X104" s="906"/>
      <c r="Y104" s="906"/>
      <c r="Z104" s="906"/>
      <c r="AA104" s="906"/>
      <c r="AB104" s="906"/>
      <c r="AC104" s="906"/>
      <c r="AD104" s="906"/>
      <c r="AE104" s="906"/>
      <c r="AF104" s="906"/>
      <c r="AG104" s="906"/>
      <c r="AH104" s="906"/>
      <c r="AI104" s="907"/>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52</v>
      </c>
      <c r="M105" s="659"/>
      <c r="N105" s="659"/>
      <c r="O105" s="659">
        <f>VLOOKUP($D$11,調査票①!$A$1:$HN$31,182,FALSE)</f>
        <v>52</v>
      </c>
      <c r="P105" s="659"/>
      <c r="Q105" s="659"/>
      <c r="R105" s="660">
        <f>VLOOKUP($D$11,調査票①!$A$1:$HN$31,183,FALSE)</f>
        <v>1</v>
      </c>
      <c r="S105" s="660"/>
      <c r="T105" s="660"/>
      <c r="U105" s="830" t="str">
        <f>VLOOKUP($D$11,調査票①!$A$1:$HN$31,184,FALSE)</f>
        <v>　</v>
      </c>
      <c r="V105" s="831"/>
      <c r="W105" s="831"/>
      <c r="X105" s="831"/>
      <c r="Y105" s="831"/>
      <c r="Z105" s="831"/>
      <c r="AA105" s="831"/>
      <c r="AB105" s="831"/>
      <c r="AC105" s="831"/>
      <c r="AD105" s="831"/>
      <c r="AE105" s="831"/>
      <c r="AF105" s="831"/>
      <c r="AG105" s="831"/>
      <c r="AH105" s="831"/>
      <c r="AI105" s="832"/>
      <c r="AJ105" s="667">
        <f>VLOOKUP($D$11,調査票①!$A$1:$HN$31,185,FALSE)</f>
        <v>0</v>
      </c>
      <c r="AK105" s="667"/>
      <c r="AL105" s="667"/>
      <c r="AM105" s="729" t="str">
        <f>VLOOKUP($D$11,調査票①!$A$1:$HN$31,186,FALSE)</f>
        <v>　</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833"/>
      <c r="V106" s="834"/>
      <c r="W106" s="834"/>
      <c r="X106" s="834"/>
      <c r="Y106" s="834"/>
      <c r="Z106" s="834"/>
      <c r="AA106" s="834"/>
      <c r="AB106" s="834"/>
      <c r="AC106" s="834"/>
      <c r="AD106" s="834"/>
      <c r="AE106" s="834"/>
      <c r="AF106" s="834"/>
      <c r="AG106" s="834"/>
      <c r="AH106" s="834"/>
      <c r="AI106" s="835"/>
      <c r="AJ106" s="667"/>
      <c r="AK106" s="667"/>
      <c r="AL106" s="667"/>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112</v>
      </c>
      <c r="M107" s="659"/>
      <c r="N107" s="659"/>
      <c r="O107" s="659">
        <f>VLOOKUP($D$11,調査票①!$A$1:$HN$31,188,FALSE)</f>
        <v>0</v>
      </c>
      <c r="P107" s="659"/>
      <c r="Q107" s="659"/>
      <c r="R107" s="660">
        <f>VLOOKUP($D$11,調査票①!$A$1:$HN$31,189,FALSE)</f>
        <v>0</v>
      </c>
      <c r="S107" s="660"/>
      <c r="T107" s="660"/>
      <c r="U107" s="668" t="str">
        <f>VLOOKUP($D$11,調査票①!$A$1:$HN$31,190,FALSE)</f>
        <v>直営の施設（児童館）については、施設の運営方法等を継続して検討しているため。</v>
      </c>
      <c r="V107" s="735"/>
      <c r="W107" s="735"/>
      <c r="X107" s="735"/>
      <c r="Y107" s="735"/>
      <c r="Z107" s="735"/>
      <c r="AA107" s="735"/>
      <c r="AB107" s="735"/>
      <c r="AC107" s="735"/>
      <c r="AD107" s="735"/>
      <c r="AE107" s="735"/>
      <c r="AF107" s="735"/>
      <c r="AG107" s="735"/>
      <c r="AH107" s="735"/>
      <c r="AI107" s="736"/>
      <c r="AJ107" s="601">
        <f>VLOOKUP($D$11,調査票①!$A$1:$HN$31,191,FALSE)</f>
        <v>112</v>
      </c>
      <c r="AK107" s="601"/>
      <c r="AL107" s="601"/>
      <c r="AM107" s="729" t="str">
        <f>VLOOKUP($D$11,調査票①!$A$1:$HN$31,192,FALSE)</f>
        <v>直営の施設（児童館）については、施設の運営方法等を継続して検討する必要があるため、当面の対応として非常勤職員を配置の上、直営で管理している。</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01"/>
      <c r="AK108" s="601"/>
      <c r="AL108" s="601"/>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1415" priority="354" operator="equal">
      <formula>0</formula>
    </cfRule>
  </conditionalFormatting>
  <conditionalFormatting sqref="DL105">
    <cfRule type="cellIs" dxfId="1414" priority="353" operator="equal">
      <formula>0</formula>
    </cfRule>
  </conditionalFormatting>
  <conditionalFormatting sqref="DA91:DA92">
    <cfRule type="cellIs" dxfId="1413" priority="352" operator="equal">
      <formula>0</formula>
    </cfRule>
  </conditionalFormatting>
  <conditionalFormatting sqref="CQ66:EL66 EJ62:EJ65 DA71:DD71 CQ67:DD67 CQ68:DC68 EJ68:EL68 DA70:DC70 DA72:DC72 EJ72:EP72 EJ70:EL70">
    <cfRule type="cellIs" dxfId="1412" priority="351" operator="equal">
      <formula>0</formula>
    </cfRule>
  </conditionalFormatting>
  <conditionalFormatting sqref="CM19 CW20:CY20 CW19:CZ19 DJ19 DT20:DV20 DT19:DW19 EG19">
    <cfRule type="cellIs" dxfId="1411" priority="350" operator="equal">
      <formula>0</formula>
    </cfRule>
  </conditionalFormatting>
  <conditionalFormatting sqref="D55">
    <cfRule type="cellIs" dxfId="1410" priority="349" operator="equal">
      <formula>0</formula>
    </cfRule>
  </conditionalFormatting>
  <conditionalFormatting sqref="EA44:EC44">
    <cfRule type="cellIs" dxfId="1409" priority="324" operator="equal">
      <formula>0</formula>
    </cfRule>
  </conditionalFormatting>
  <conditionalFormatting sqref="DD62 DD64">
    <cfRule type="cellIs" dxfId="1408" priority="348" operator="equal">
      <formula>0</formula>
    </cfRule>
  </conditionalFormatting>
  <conditionalFormatting sqref="DI44">
    <cfRule type="cellIs" dxfId="1407" priority="312" operator="equal">
      <formula>0</formula>
    </cfRule>
  </conditionalFormatting>
  <conditionalFormatting sqref="DZ52:EG52 DA52:DR52">
    <cfRule type="cellIs" dxfId="1406" priority="347" operator="equal">
      <formula>0</formula>
    </cfRule>
  </conditionalFormatting>
  <conditionalFormatting sqref="DZ51:EG51 CZ51:DR51">
    <cfRule type="cellIs" dxfId="1405" priority="346" operator="equal">
      <formula>0</formula>
    </cfRule>
  </conditionalFormatting>
  <conditionalFormatting sqref="DG56:DI56">
    <cfRule type="cellIs" dxfId="1404" priority="279" operator="equal">
      <formula>0</formula>
    </cfRule>
  </conditionalFormatting>
  <conditionalFormatting sqref="CM44:CN44">
    <cfRule type="cellIs" dxfId="1403" priority="318" operator="equal">
      <formula>0</formula>
    </cfRule>
  </conditionalFormatting>
  <conditionalFormatting sqref="R21 R23 R25 R27 R29 R31 R33 R35 R37 R39 R41 R43 R45 R47 R49 R51 R53">
    <cfRule type="cellIs" dxfId="1402" priority="344" operator="equal">
      <formula>0</formula>
    </cfRule>
  </conditionalFormatting>
  <conditionalFormatting sqref="DL62 DL64">
    <cfRule type="cellIs" dxfId="1401" priority="343" operator="equal">
      <formula>0</formula>
    </cfRule>
  </conditionalFormatting>
  <conditionalFormatting sqref="CM69">
    <cfRule type="cellIs" dxfId="1400" priority="345" operator="equal">
      <formula>0</formula>
    </cfRule>
  </conditionalFormatting>
  <conditionalFormatting sqref="CO52">
    <cfRule type="cellIs" dxfId="1399" priority="263" operator="equal">
      <formula>0</formula>
    </cfRule>
  </conditionalFormatting>
  <conditionalFormatting sqref="DN51:DP52">
    <cfRule type="cellIs" dxfId="1398" priority="294" operator="equal">
      <formula>0</formula>
    </cfRule>
  </conditionalFormatting>
  <conditionalFormatting sqref="DK51:DM52">
    <cfRule type="cellIs" dxfId="1397" priority="295" operator="equal">
      <formula>0</formula>
    </cfRule>
  </conditionalFormatting>
  <conditionalFormatting sqref="EN44:EP55">
    <cfRule type="cellIs" dxfId="1396" priority="342" operator="equal">
      <formula>0</formula>
    </cfRule>
  </conditionalFormatting>
  <conditionalFormatting sqref="EN56:EP56">
    <cfRule type="cellIs" dxfId="1395" priority="341" operator="equal">
      <formula>0</formula>
    </cfRule>
  </conditionalFormatting>
  <conditionalFormatting sqref="EH51:EJ52 EH55:EJ56">
    <cfRule type="cellIs" dxfId="1394" priority="340" operator="equal">
      <formula>0</formula>
    </cfRule>
  </conditionalFormatting>
  <conditionalFormatting sqref="EK51:EM56">
    <cfRule type="cellIs" dxfId="1393" priority="339" operator="equal">
      <formula>0</formula>
    </cfRule>
  </conditionalFormatting>
  <conditionalFormatting sqref="EL44:EM50">
    <cfRule type="cellIs" dxfId="1392" priority="338" operator="equal">
      <formula>0</formula>
    </cfRule>
  </conditionalFormatting>
  <conditionalFormatting sqref="DV51:DX52 DV55:DX55 DV53:DW54">
    <cfRule type="cellIs" dxfId="1391" priority="337" operator="equal">
      <formula>0</formula>
    </cfRule>
  </conditionalFormatting>
  <conditionalFormatting sqref="DV56:DX56">
    <cfRule type="cellIs" dxfId="1390" priority="336" operator="equal">
      <formula>0</formula>
    </cfRule>
  </conditionalFormatting>
  <conditionalFormatting sqref="DP51:DR56">
    <cfRule type="cellIs" dxfId="1389" priority="335" operator="equal">
      <formula>0</formula>
    </cfRule>
  </conditionalFormatting>
  <conditionalFormatting sqref="DS51:DU56">
    <cfRule type="cellIs" dxfId="1388" priority="334" operator="equal">
      <formula>0</formula>
    </cfRule>
  </conditionalFormatting>
  <conditionalFormatting sqref="EF51:EH52 EF55:EH55">
    <cfRule type="cellIs" dxfId="1387" priority="333" operator="equal">
      <formula>0</formula>
    </cfRule>
  </conditionalFormatting>
  <conditionalFormatting sqref="EF56:EH56">
    <cfRule type="cellIs" dxfId="1386" priority="332" operator="equal">
      <formula>0</formula>
    </cfRule>
  </conditionalFormatting>
  <conditionalFormatting sqref="DZ51:EB52 DZ55:EB56">
    <cfRule type="cellIs" dxfId="1385" priority="331" operator="equal">
      <formula>0</formula>
    </cfRule>
  </conditionalFormatting>
  <conditionalFormatting sqref="EC51:EE52 EC55:EE56">
    <cfRule type="cellIs" dxfId="1384" priority="330" operator="equal">
      <formula>0</formula>
    </cfRule>
  </conditionalFormatting>
  <conditionalFormatting sqref="EI44:EK44">
    <cfRule type="cellIs" dxfId="1383" priority="329" operator="equal">
      <formula>0</formula>
    </cfRule>
  </conditionalFormatting>
  <conditionalFormatting sqref="EH44">
    <cfRule type="cellIs" dxfId="1382" priority="328" operator="equal">
      <formula>0</formula>
    </cfRule>
  </conditionalFormatting>
  <conditionalFormatting sqref="EE44:EG44">
    <cfRule type="cellIs" dxfId="1381" priority="327" operator="equal">
      <formula>0</formula>
    </cfRule>
  </conditionalFormatting>
  <conditionalFormatting sqref="ED44">
    <cfRule type="cellIs" dxfId="1380" priority="326" operator="equal">
      <formula>0</formula>
    </cfRule>
  </conditionalFormatting>
  <conditionalFormatting sqref="DW44:DX44">
    <cfRule type="cellIs" dxfId="1379" priority="325" operator="equal">
      <formula>0</formula>
    </cfRule>
  </conditionalFormatting>
  <conditionalFormatting sqref="DJ44:DL44">
    <cfRule type="cellIs" dxfId="1378" priority="313" operator="equal">
      <formula>0</formula>
    </cfRule>
  </conditionalFormatting>
  <conditionalFormatting sqref="DY44:DZ44">
    <cfRule type="cellIs" dxfId="1377" priority="323" operator="equal">
      <formula>0</formula>
    </cfRule>
  </conditionalFormatting>
  <conditionalFormatting sqref="CY44:DA44">
    <cfRule type="cellIs" dxfId="1376" priority="322" operator="equal">
      <formula>0</formula>
    </cfRule>
  </conditionalFormatting>
  <conditionalFormatting sqref="CX44">
    <cfRule type="cellIs" dxfId="1375" priority="321" operator="equal">
      <formula>0</formula>
    </cfRule>
  </conditionalFormatting>
  <conditionalFormatting sqref="CU44:CW44">
    <cfRule type="cellIs" dxfId="1374" priority="320" operator="equal">
      <formula>0</formula>
    </cfRule>
  </conditionalFormatting>
  <conditionalFormatting sqref="CT44">
    <cfRule type="cellIs" dxfId="1373" priority="319" operator="equal">
      <formula>0</formula>
    </cfRule>
  </conditionalFormatting>
  <conditionalFormatting sqref="CQ44:CS44">
    <cfRule type="cellIs" dxfId="1372" priority="317" operator="equal">
      <formula>0</formula>
    </cfRule>
  </conditionalFormatting>
  <conditionalFormatting sqref="CO44:CP44">
    <cfRule type="cellIs" dxfId="1371" priority="316" operator="equal">
      <formula>0</formula>
    </cfRule>
  </conditionalFormatting>
  <conditionalFormatting sqref="DN44:DP44">
    <cfRule type="cellIs" dxfId="1370" priority="315" operator="equal">
      <formula>0</formula>
    </cfRule>
  </conditionalFormatting>
  <conditionalFormatting sqref="DM44">
    <cfRule type="cellIs" dxfId="1369" priority="314" operator="equal">
      <formula>0</formula>
    </cfRule>
  </conditionalFormatting>
  <conditionalFormatting sqref="DS51:DU52">
    <cfRule type="cellIs" dxfId="1368" priority="301" operator="equal">
      <formula>0</formula>
    </cfRule>
  </conditionalFormatting>
  <conditionalFormatting sqref="DB44:DC44">
    <cfRule type="cellIs" dxfId="1367" priority="311" operator="equal">
      <formula>0</formula>
    </cfRule>
  </conditionalFormatting>
  <conditionalFormatting sqref="DF44:DH44">
    <cfRule type="cellIs" dxfId="1366" priority="310" operator="equal">
      <formula>0</formula>
    </cfRule>
  </conditionalFormatting>
  <conditionalFormatting sqref="DD44:DE44">
    <cfRule type="cellIs" dxfId="1365" priority="309" operator="equal">
      <formula>0</formula>
    </cfRule>
  </conditionalFormatting>
  <conditionalFormatting sqref="EC44:EE44">
    <cfRule type="cellIs" dxfId="1364" priority="308" operator="equal">
      <formula>0</formula>
    </cfRule>
  </conditionalFormatting>
  <conditionalFormatting sqref="EB44">
    <cfRule type="cellIs" dxfId="1363" priority="307" operator="equal">
      <formula>0</formula>
    </cfRule>
  </conditionalFormatting>
  <conditionalFormatting sqref="DY44:EA44">
    <cfRule type="cellIs" dxfId="1362" priority="306" operator="equal">
      <formula>0</formula>
    </cfRule>
  </conditionalFormatting>
  <conditionalFormatting sqref="DX44">
    <cfRule type="cellIs" dxfId="1361" priority="305" operator="equal">
      <formula>0</formula>
    </cfRule>
  </conditionalFormatting>
  <conditionalFormatting sqref="DQ44:DR44">
    <cfRule type="cellIs" dxfId="1360" priority="304" operator="equal">
      <formula>0</formula>
    </cfRule>
  </conditionalFormatting>
  <conditionalFormatting sqref="DU44:DW44">
    <cfRule type="cellIs" dxfId="1359" priority="303" operator="equal">
      <formula>0</formula>
    </cfRule>
  </conditionalFormatting>
  <conditionalFormatting sqref="DS44:DT44">
    <cfRule type="cellIs" dxfId="1358" priority="302" operator="equal">
      <formula>0</formula>
    </cfRule>
  </conditionalFormatting>
  <conditionalFormatting sqref="DV51:DV52">
    <cfRule type="cellIs" dxfId="1357" priority="300" operator="equal">
      <formula>0</formula>
    </cfRule>
  </conditionalFormatting>
  <conditionalFormatting sqref="DG51:DI52">
    <cfRule type="cellIs" dxfId="1356" priority="299" operator="equal">
      <formula>0</formula>
    </cfRule>
  </conditionalFormatting>
  <conditionalFormatting sqref="DA51:DC52 CZ51">
    <cfRule type="cellIs" dxfId="1355" priority="298" operator="equal">
      <formula>0</formula>
    </cfRule>
  </conditionalFormatting>
  <conditionalFormatting sqref="DD51:DF52">
    <cfRule type="cellIs" dxfId="1354" priority="297" operator="equal">
      <formula>0</formula>
    </cfRule>
  </conditionalFormatting>
  <conditionalFormatting sqref="DQ51:DS52">
    <cfRule type="cellIs" dxfId="1353" priority="296" operator="equal">
      <formula>0</formula>
    </cfRule>
  </conditionalFormatting>
  <conditionalFormatting sqref="CB52:CC52">
    <cfRule type="cellIs" dxfId="1352" priority="293" operator="equal">
      <formula>0</formula>
    </cfRule>
  </conditionalFormatting>
  <conditionalFormatting sqref="CB51:CC51">
    <cfRule type="cellIs" dxfId="1351" priority="292" operator="equal">
      <formula>0</formula>
    </cfRule>
  </conditionalFormatting>
  <conditionalFormatting sqref="CP51">
    <cfRule type="cellIs" dxfId="1350" priority="291" operator="equal">
      <formula>0</formula>
    </cfRule>
  </conditionalFormatting>
  <conditionalFormatting sqref="CP51">
    <cfRule type="cellIs" dxfId="1349" priority="290" operator="equal">
      <formula>0</formula>
    </cfRule>
  </conditionalFormatting>
  <conditionalFormatting sqref="CB51:CC52">
    <cfRule type="cellIs" dxfId="1348" priority="289" operator="equal">
      <formula>0</formula>
    </cfRule>
  </conditionalFormatting>
  <conditionalFormatting sqref="CD51">
    <cfRule type="cellIs" dxfId="1347" priority="288" operator="equal">
      <formula>0</formula>
    </cfRule>
  </conditionalFormatting>
  <conditionalFormatting sqref="CD51">
    <cfRule type="cellIs" dxfId="1346" priority="287" operator="equal">
      <formula>0</formula>
    </cfRule>
  </conditionalFormatting>
  <conditionalFormatting sqref="CW41">
    <cfRule type="cellIs" dxfId="1345" priority="59" operator="equal">
      <formula>0</formula>
    </cfRule>
  </conditionalFormatting>
  <conditionalFormatting sqref="CX41">
    <cfRule type="cellIs" dxfId="1344" priority="58" operator="equal">
      <formula>0</formula>
    </cfRule>
  </conditionalFormatting>
  <conditionalFormatting sqref="DX53">
    <cfRule type="cellIs" dxfId="1343" priority="286" operator="equal">
      <formula>0</formula>
    </cfRule>
  </conditionalFormatting>
  <conditionalFormatting sqref="DX53">
    <cfRule type="cellIs" dxfId="1342" priority="285" operator="equal">
      <formula>0</formula>
    </cfRule>
  </conditionalFormatting>
  <conditionalFormatting sqref="EH39">
    <cfRule type="cellIs" dxfId="1341" priority="16" operator="equal">
      <formula>0</formula>
    </cfRule>
  </conditionalFormatting>
  <conditionalFormatting sqref="DO56:DQ56">
    <cfRule type="cellIs" dxfId="1340" priority="284" operator="equal">
      <formula>0</formula>
    </cfRule>
  </conditionalFormatting>
  <conditionalFormatting sqref="DC56:DE56">
    <cfRule type="cellIs" dxfId="1339" priority="283" operator="equal">
      <formula>0</formula>
    </cfRule>
  </conditionalFormatting>
  <conditionalFormatting sqref="CX56:CY56">
    <cfRule type="cellIs" dxfId="1338" priority="282" operator="equal">
      <formula>0</formula>
    </cfRule>
  </conditionalFormatting>
  <conditionalFormatting sqref="CZ56:DB56">
    <cfRule type="cellIs" dxfId="1337" priority="281" operator="equal">
      <formula>0</formula>
    </cfRule>
  </conditionalFormatting>
  <conditionalFormatting sqref="DM56:DO56">
    <cfRule type="cellIs" dxfId="1336" priority="280" operator="equal">
      <formula>0</formula>
    </cfRule>
  </conditionalFormatting>
  <conditionalFormatting sqref="CF44:CH44 CF45:CG46">
    <cfRule type="cellIs" dxfId="1335" priority="227" operator="equal">
      <formula>0</formula>
    </cfRule>
  </conditionalFormatting>
  <conditionalFormatting sqref="DJ56:DL56">
    <cfRule type="cellIs" dxfId="1334" priority="278" operator="equal">
      <formula>0</formula>
    </cfRule>
  </conditionalFormatting>
  <conditionalFormatting sqref="CG56:CI56">
    <cfRule type="cellIs" dxfId="1333" priority="277" operator="equal">
      <formula>0</formula>
    </cfRule>
  </conditionalFormatting>
  <conditionalFormatting sqref="CB56:CC56">
    <cfRule type="cellIs" dxfId="1332" priority="276" operator="equal">
      <formula>0</formula>
    </cfRule>
  </conditionalFormatting>
  <conditionalFormatting sqref="CD56:CF56">
    <cfRule type="cellIs" dxfId="1331" priority="275" operator="equal">
      <formula>0</formula>
    </cfRule>
  </conditionalFormatting>
  <conditionalFormatting sqref="CQ56:CR56">
    <cfRule type="cellIs" dxfId="1330" priority="274" operator="equal">
      <formula>0</formula>
    </cfRule>
  </conditionalFormatting>
  <conditionalFormatting sqref="CK56:CM56">
    <cfRule type="cellIs" dxfId="1329" priority="273" operator="equal">
      <formula>0</formula>
    </cfRule>
  </conditionalFormatting>
  <conditionalFormatting sqref="CN56:CP56">
    <cfRule type="cellIs" dxfId="1328" priority="272" operator="equal">
      <formula>0</formula>
    </cfRule>
  </conditionalFormatting>
  <conditionalFormatting sqref="CX56:CZ56">
    <cfRule type="cellIs" dxfId="1327" priority="271" operator="equal">
      <formula>0</formula>
    </cfRule>
  </conditionalFormatting>
  <conditionalFormatting sqref="CS56:CT56">
    <cfRule type="cellIs" dxfId="1326" priority="270" operator="equal">
      <formula>0</formula>
    </cfRule>
  </conditionalFormatting>
  <conditionalFormatting sqref="CU56:CW56">
    <cfRule type="cellIs" dxfId="1325" priority="269" operator="equal">
      <formula>0</formula>
    </cfRule>
  </conditionalFormatting>
  <conditionalFormatting sqref="DH56:DI56">
    <cfRule type="cellIs" dxfId="1324" priority="268" operator="equal">
      <formula>0</formula>
    </cfRule>
  </conditionalFormatting>
  <conditionalFormatting sqref="DB56:DD56">
    <cfRule type="cellIs" dxfId="1323" priority="267" operator="equal">
      <formula>0</formula>
    </cfRule>
  </conditionalFormatting>
  <conditionalFormatting sqref="DE56:DG56">
    <cfRule type="cellIs" dxfId="1322" priority="266" operator="equal">
      <formula>0</formula>
    </cfRule>
  </conditionalFormatting>
  <conditionalFormatting sqref="CO51">
    <cfRule type="cellIs" dxfId="1321" priority="265" operator="equal">
      <formula>0</formula>
    </cfRule>
  </conditionalFormatting>
  <conditionalFormatting sqref="CO51">
    <cfRule type="cellIs" dxfId="1320" priority="264" operator="equal">
      <formula>0</formula>
    </cfRule>
  </conditionalFormatting>
  <conditionalFormatting sqref="CB37">
    <cfRule type="cellIs" dxfId="1319" priority="211" operator="equal">
      <formula>0</formula>
    </cfRule>
  </conditionalFormatting>
  <conditionalFormatting sqref="CO52">
    <cfRule type="cellIs" dxfId="1318" priority="262" operator="equal">
      <formula>0</formula>
    </cfRule>
  </conditionalFormatting>
  <conditionalFormatting sqref="DH40">
    <cfRule type="cellIs" dxfId="1317" priority="34" operator="equal">
      <formula>0</formula>
    </cfRule>
  </conditionalFormatting>
  <conditionalFormatting sqref="CY34:CY35">
    <cfRule type="cellIs" dxfId="1316" priority="81" operator="equal">
      <formula>0</formula>
    </cfRule>
  </conditionalFormatting>
  <conditionalFormatting sqref="CY36:DA36">
    <cfRule type="cellIs" dxfId="1315" priority="80" operator="equal">
      <formula>0</formula>
    </cfRule>
  </conditionalFormatting>
  <conditionalFormatting sqref="CX36">
    <cfRule type="cellIs" dxfId="1314" priority="79" operator="equal">
      <formula>0</formula>
    </cfRule>
  </conditionalFormatting>
  <conditionalFormatting sqref="DP40:DQ41">
    <cfRule type="cellIs" dxfId="1313" priority="33" operator="equal">
      <formula>0</formula>
    </cfRule>
  </conditionalFormatting>
  <conditionalFormatting sqref="DC40:DE41">
    <cfRule type="cellIs" dxfId="1312" priority="36" operator="equal">
      <formula>0</formula>
    </cfRule>
  </conditionalFormatting>
  <conditionalFormatting sqref="CX34:CX35">
    <cfRule type="cellIs" dxfId="1311" priority="83" operator="equal">
      <formula>0</formula>
    </cfRule>
  </conditionalFormatting>
  <conditionalFormatting sqref="CX34:CX35">
    <cfRule type="cellIs" dxfId="1310" priority="82" operator="equal">
      <formula>0</formula>
    </cfRule>
  </conditionalFormatting>
  <conditionalFormatting sqref="CW37">
    <cfRule type="cellIs" dxfId="1309" priority="76" operator="equal">
      <formula>0</formula>
    </cfRule>
  </conditionalFormatting>
  <conditionalFormatting sqref="CW37">
    <cfRule type="cellIs" dxfId="1308" priority="75" operator="equal">
      <formula>0</formula>
    </cfRule>
  </conditionalFormatting>
  <conditionalFormatting sqref="DF40:DG41">
    <cfRule type="cellIs" dxfId="1307" priority="38" operator="equal">
      <formula>0</formula>
    </cfRule>
  </conditionalFormatting>
  <conditionalFormatting sqref="CF47:CG47">
    <cfRule type="cellIs" dxfId="1306" priority="261" operator="equal">
      <formula>0</formula>
    </cfRule>
  </conditionalFormatting>
  <conditionalFormatting sqref="CB47">
    <cfRule type="cellIs" dxfId="1305" priority="260" operator="equal">
      <formula>0</formula>
    </cfRule>
  </conditionalFormatting>
  <conditionalFormatting sqref="CC47:CE47">
    <cfRule type="cellIs" dxfId="1304" priority="259" operator="equal">
      <formula>0</formula>
    </cfRule>
  </conditionalFormatting>
  <conditionalFormatting sqref="CJ48:CL48 CB48">
    <cfRule type="cellIs" dxfId="1303" priority="258" operator="equal">
      <formula>0</formula>
    </cfRule>
  </conditionalFormatting>
  <conditionalFormatting sqref="CF48:CH48 CF49:CG50">
    <cfRule type="cellIs" dxfId="1302" priority="257" operator="equal">
      <formula>0</formula>
    </cfRule>
  </conditionalFormatting>
  <conditionalFormatting sqref="CB48:CB50">
    <cfRule type="cellIs" dxfId="1301" priority="256" operator="equal">
      <formula>0</formula>
    </cfRule>
  </conditionalFormatting>
  <conditionalFormatting sqref="CC48:CE50">
    <cfRule type="cellIs" dxfId="1300" priority="255" operator="equal">
      <formula>0</formula>
    </cfRule>
  </conditionalFormatting>
  <conditionalFormatting sqref="CJ48:CL48">
    <cfRule type="cellIs" dxfId="1299" priority="254" operator="equal">
      <formula>0</formula>
    </cfRule>
  </conditionalFormatting>
  <conditionalFormatting sqref="CC48:CE48">
    <cfRule type="cellIs" dxfId="1298" priority="253" operator="equal">
      <formula>0</formula>
    </cfRule>
  </conditionalFormatting>
  <conditionalFormatting sqref="CF48">
    <cfRule type="cellIs" dxfId="1297" priority="252" operator="equal">
      <formula>0</formula>
    </cfRule>
  </conditionalFormatting>
  <conditionalFormatting sqref="CB48:CC48">
    <cfRule type="cellIs" dxfId="1296" priority="251" operator="equal">
      <formula>0</formula>
    </cfRule>
  </conditionalFormatting>
  <conditionalFormatting sqref="CH49">
    <cfRule type="cellIs" dxfId="1295" priority="250" operator="equal">
      <formula>0</formula>
    </cfRule>
  </conditionalFormatting>
  <conditionalFormatting sqref="CH49">
    <cfRule type="cellIs" dxfId="1294" priority="249" operator="equal">
      <formula>0</formula>
    </cfRule>
  </conditionalFormatting>
  <conditionalFormatting sqref="CJ38:CL38 CB38">
    <cfRule type="cellIs" dxfId="1293" priority="248" operator="equal">
      <formula>0</formula>
    </cfRule>
  </conditionalFormatting>
  <conditionalFormatting sqref="CF38:CH38 CF39:CG40">
    <cfRule type="cellIs" dxfId="1292" priority="247" operator="equal">
      <formula>0</formula>
    </cfRule>
  </conditionalFormatting>
  <conditionalFormatting sqref="CB37:CB40">
    <cfRule type="cellIs" dxfId="1291" priority="246" operator="equal">
      <formula>0</formula>
    </cfRule>
  </conditionalFormatting>
  <conditionalFormatting sqref="CC38:CE40">
    <cfRule type="cellIs" dxfId="1290" priority="245" operator="equal">
      <formula>0</formula>
    </cfRule>
  </conditionalFormatting>
  <conditionalFormatting sqref="CJ38:CL38">
    <cfRule type="cellIs" dxfId="1289" priority="244" operator="equal">
      <formula>0</formula>
    </cfRule>
  </conditionalFormatting>
  <conditionalFormatting sqref="CC38:CE38">
    <cfRule type="cellIs" dxfId="1288" priority="243" operator="equal">
      <formula>0</formula>
    </cfRule>
  </conditionalFormatting>
  <conditionalFormatting sqref="CF38">
    <cfRule type="cellIs" dxfId="1287" priority="242" operator="equal">
      <formula>0</formula>
    </cfRule>
  </conditionalFormatting>
  <conditionalFormatting sqref="CB38:CC38">
    <cfRule type="cellIs" dxfId="1286" priority="241" operator="equal">
      <formula>0</formula>
    </cfRule>
  </conditionalFormatting>
  <conditionalFormatting sqref="CH39">
    <cfRule type="cellIs" dxfId="1285" priority="240" operator="equal">
      <formula>0</formula>
    </cfRule>
  </conditionalFormatting>
  <conditionalFormatting sqref="CH39">
    <cfRule type="cellIs" dxfId="1284" priority="239" operator="equal">
      <formula>0</formula>
    </cfRule>
  </conditionalFormatting>
  <conditionalFormatting sqref="CJ41:CL41 CB41">
    <cfRule type="cellIs" dxfId="1283" priority="238" operator="equal">
      <formula>0</formula>
    </cfRule>
  </conditionalFormatting>
  <conditionalFormatting sqref="CF41:CH41 CF42:CG43">
    <cfRule type="cellIs" dxfId="1282" priority="237" operator="equal">
      <formula>0</formula>
    </cfRule>
  </conditionalFormatting>
  <conditionalFormatting sqref="CB40:CB43">
    <cfRule type="cellIs" dxfId="1281" priority="236" operator="equal">
      <formula>0</formula>
    </cfRule>
  </conditionalFormatting>
  <conditionalFormatting sqref="CC41:CE43">
    <cfRule type="cellIs" dxfId="1280" priority="235" operator="equal">
      <formula>0</formula>
    </cfRule>
  </conditionalFormatting>
  <conditionalFormatting sqref="CJ41:CL41">
    <cfRule type="cellIs" dxfId="1279" priority="234" operator="equal">
      <formula>0</formula>
    </cfRule>
  </conditionalFormatting>
  <conditionalFormatting sqref="CC41:CE41">
    <cfRule type="cellIs" dxfId="1278" priority="233" operator="equal">
      <formula>0</formula>
    </cfRule>
  </conditionalFormatting>
  <conditionalFormatting sqref="CF41">
    <cfRule type="cellIs" dxfId="1277" priority="232" operator="equal">
      <formula>0</formula>
    </cfRule>
  </conditionalFormatting>
  <conditionalFormatting sqref="CB41:CC41">
    <cfRule type="cellIs" dxfId="1276" priority="231" operator="equal">
      <formula>0</formula>
    </cfRule>
  </conditionalFormatting>
  <conditionalFormatting sqref="CH42">
    <cfRule type="cellIs" dxfId="1275" priority="230" operator="equal">
      <formula>0</formula>
    </cfRule>
  </conditionalFormatting>
  <conditionalFormatting sqref="CH42">
    <cfRule type="cellIs" dxfId="1274" priority="229" operator="equal">
      <formula>0</formula>
    </cfRule>
  </conditionalFormatting>
  <conditionalFormatting sqref="CJ44:CL44 CB44">
    <cfRule type="cellIs" dxfId="1273" priority="228" operator="equal">
      <formula>0</formula>
    </cfRule>
  </conditionalFormatting>
  <conditionalFormatting sqref="CB44:CB46">
    <cfRule type="cellIs" dxfId="1272" priority="226" operator="equal">
      <formula>0</formula>
    </cfRule>
  </conditionalFormatting>
  <conditionalFormatting sqref="CC44:CE46">
    <cfRule type="cellIs" dxfId="1271" priority="225" operator="equal">
      <formula>0</formula>
    </cfRule>
  </conditionalFormatting>
  <conditionalFormatting sqref="CJ44:CL44">
    <cfRule type="cellIs" dxfId="1270" priority="224" operator="equal">
      <formula>0</formula>
    </cfRule>
  </conditionalFormatting>
  <conditionalFormatting sqref="CC44:CE44">
    <cfRule type="cellIs" dxfId="1269" priority="223" operator="equal">
      <formula>0</formula>
    </cfRule>
  </conditionalFormatting>
  <conditionalFormatting sqref="CF44">
    <cfRule type="cellIs" dxfId="1268" priority="222" operator="equal">
      <formula>0</formula>
    </cfRule>
  </conditionalFormatting>
  <conditionalFormatting sqref="CB44:CC44">
    <cfRule type="cellIs" dxfId="1267" priority="221" operator="equal">
      <formula>0</formula>
    </cfRule>
  </conditionalFormatting>
  <conditionalFormatting sqref="CH45">
    <cfRule type="cellIs" dxfId="1266" priority="220" operator="equal">
      <formula>0</formula>
    </cfRule>
  </conditionalFormatting>
  <conditionalFormatting sqref="CH45">
    <cfRule type="cellIs" dxfId="1265" priority="219" operator="equal">
      <formula>0</formula>
    </cfRule>
  </conditionalFormatting>
  <conditionalFormatting sqref="CB32">
    <cfRule type="cellIs" dxfId="1264" priority="218" operator="equal">
      <formula>0</formula>
    </cfRule>
  </conditionalFormatting>
  <conditionalFormatting sqref="CB32:CB34">
    <cfRule type="cellIs" dxfId="1263" priority="217" operator="equal">
      <formula>0</formula>
    </cfRule>
  </conditionalFormatting>
  <conditionalFormatting sqref="CB32">
    <cfRule type="cellIs" dxfId="1262" priority="216" operator="equal">
      <formula>0</formula>
    </cfRule>
  </conditionalFormatting>
  <conditionalFormatting sqref="CB35">
    <cfRule type="cellIs" dxfId="1261" priority="215" operator="equal">
      <formula>0</formula>
    </cfRule>
  </conditionalFormatting>
  <conditionalFormatting sqref="CB35:CB36">
    <cfRule type="cellIs" dxfId="1260" priority="214" operator="equal">
      <formula>0</formula>
    </cfRule>
  </conditionalFormatting>
  <conditionalFormatting sqref="CB35">
    <cfRule type="cellIs" dxfId="1259" priority="213" operator="equal">
      <formula>0</formula>
    </cfRule>
  </conditionalFormatting>
  <conditionalFormatting sqref="CB37">
    <cfRule type="cellIs" dxfId="1258" priority="212" operator="equal">
      <formula>0</formula>
    </cfRule>
  </conditionalFormatting>
  <conditionalFormatting sqref="CB40">
    <cfRule type="cellIs" dxfId="1257" priority="210" operator="equal">
      <formula>0</formula>
    </cfRule>
  </conditionalFormatting>
  <conditionalFormatting sqref="CB40">
    <cfRule type="cellIs" dxfId="1256" priority="209" operator="equal">
      <formula>0</formula>
    </cfRule>
  </conditionalFormatting>
  <conditionalFormatting sqref="CK32:CM32 CC32">
    <cfRule type="cellIs" dxfId="1255" priority="208" operator="equal">
      <formula>0</formula>
    </cfRule>
  </conditionalFormatting>
  <conditionalFormatting sqref="CG32:CI32">
    <cfRule type="cellIs" dxfId="1254" priority="207" operator="equal">
      <formula>0</formula>
    </cfRule>
  </conditionalFormatting>
  <conditionalFormatting sqref="CC32">
    <cfRule type="cellIs" dxfId="1253" priority="206" operator="equal">
      <formula>0</formula>
    </cfRule>
  </conditionalFormatting>
  <conditionalFormatting sqref="CD32:CF32">
    <cfRule type="cellIs" dxfId="1252" priority="205" operator="equal">
      <formula>0</formula>
    </cfRule>
  </conditionalFormatting>
  <conditionalFormatting sqref="CK32:CM32">
    <cfRule type="cellIs" dxfId="1251" priority="204" operator="equal">
      <formula>0</formula>
    </cfRule>
  </conditionalFormatting>
  <conditionalFormatting sqref="CD32:CF32">
    <cfRule type="cellIs" dxfId="1250" priority="203" operator="equal">
      <formula>0</formula>
    </cfRule>
  </conditionalFormatting>
  <conditionalFormatting sqref="CG32">
    <cfRule type="cellIs" dxfId="1249" priority="202" operator="equal">
      <formula>0</formula>
    </cfRule>
  </conditionalFormatting>
  <conditionalFormatting sqref="CC32:CD32">
    <cfRule type="cellIs" dxfId="1248" priority="201" operator="equal">
      <formula>0</formula>
    </cfRule>
  </conditionalFormatting>
  <conditionalFormatting sqref="CK33:CM33 CC33">
    <cfRule type="cellIs" dxfId="1247" priority="200" operator="equal">
      <formula>0</formula>
    </cfRule>
  </conditionalFormatting>
  <conditionalFormatting sqref="CG33:CI33">
    <cfRule type="cellIs" dxfId="1246" priority="199" operator="equal">
      <formula>0</formula>
    </cfRule>
  </conditionalFormatting>
  <conditionalFormatting sqref="CC33">
    <cfRule type="cellIs" dxfId="1245" priority="198" operator="equal">
      <formula>0</formula>
    </cfRule>
  </conditionalFormatting>
  <conditionalFormatting sqref="CD33:CF33">
    <cfRule type="cellIs" dxfId="1244" priority="197" operator="equal">
      <formula>0</formula>
    </cfRule>
  </conditionalFormatting>
  <conditionalFormatting sqref="CK33:CM33">
    <cfRule type="cellIs" dxfId="1243" priority="196" operator="equal">
      <formula>0</formula>
    </cfRule>
  </conditionalFormatting>
  <conditionalFormatting sqref="CD33:CF33">
    <cfRule type="cellIs" dxfId="1242" priority="195" operator="equal">
      <formula>0</formula>
    </cfRule>
  </conditionalFormatting>
  <conditionalFormatting sqref="CG33">
    <cfRule type="cellIs" dxfId="1241" priority="194" operator="equal">
      <formula>0</formula>
    </cfRule>
  </conditionalFormatting>
  <conditionalFormatting sqref="CC33:CD33">
    <cfRule type="cellIs" dxfId="1240" priority="193" operator="equal">
      <formula>0</formula>
    </cfRule>
  </conditionalFormatting>
  <conditionalFormatting sqref="CV32:CX32 CN32">
    <cfRule type="cellIs" dxfId="1239" priority="192" operator="equal">
      <formula>0</formula>
    </cfRule>
  </conditionalFormatting>
  <conditionalFormatting sqref="CR32:CT32">
    <cfRule type="cellIs" dxfId="1238" priority="191" operator="equal">
      <formula>0</formula>
    </cfRule>
  </conditionalFormatting>
  <conditionalFormatting sqref="CN32">
    <cfRule type="cellIs" dxfId="1237" priority="190" operator="equal">
      <formula>0</formula>
    </cfRule>
  </conditionalFormatting>
  <conditionalFormatting sqref="CO32:CQ32">
    <cfRule type="cellIs" dxfId="1236" priority="189" operator="equal">
      <formula>0</formula>
    </cfRule>
  </conditionalFormatting>
  <conditionalFormatting sqref="CV32:CX32">
    <cfRule type="cellIs" dxfId="1235" priority="188" operator="equal">
      <formula>0</formula>
    </cfRule>
  </conditionalFormatting>
  <conditionalFormatting sqref="CO32:CQ32">
    <cfRule type="cellIs" dxfId="1234" priority="187" operator="equal">
      <formula>0</formula>
    </cfRule>
  </conditionalFormatting>
  <conditionalFormatting sqref="CR32">
    <cfRule type="cellIs" dxfId="1233" priority="186" operator="equal">
      <formula>0</formula>
    </cfRule>
  </conditionalFormatting>
  <conditionalFormatting sqref="CN32:CO32">
    <cfRule type="cellIs" dxfId="1232" priority="185" operator="equal">
      <formula>0</formula>
    </cfRule>
  </conditionalFormatting>
  <conditionalFormatting sqref="CV33:CX33 CN33">
    <cfRule type="cellIs" dxfId="1231" priority="184" operator="equal">
      <formula>0</formula>
    </cfRule>
  </conditionalFormatting>
  <conditionalFormatting sqref="CR33:CT33">
    <cfRule type="cellIs" dxfId="1230" priority="183" operator="equal">
      <formula>0</formula>
    </cfRule>
  </conditionalFormatting>
  <conditionalFormatting sqref="CN33">
    <cfRule type="cellIs" dxfId="1229" priority="182" operator="equal">
      <formula>0</formula>
    </cfRule>
  </conditionalFormatting>
  <conditionalFormatting sqref="CO33:CQ33">
    <cfRule type="cellIs" dxfId="1228" priority="181" operator="equal">
      <formula>0</formula>
    </cfRule>
  </conditionalFormatting>
  <conditionalFormatting sqref="CV33:CX33">
    <cfRule type="cellIs" dxfId="1227" priority="180" operator="equal">
      <formula>0</formula>
    </cfRule>
  </conditionalFormatting>
  <conditionalFormatting sqref="CO33:CQ33">
    <cfRule type="cellIs" dxfId="1226" priority="179" operator="equal">
      <formula>0</formula>
    </cfRule>
  </conditionalFormatting>
  <conditionalFormatting sqref="CR33">
    <cfRule type="cellIs" dxfId="1225" priority="178" operator="equal">
      <formula>0</formula>
    </cfRule>
  </conditionalFormatting>
  <conditionalFormatting sqref="CN33:CO33">
    <cfRule type="cellIs" dxfId="1224" priority="177" operator="equal">
      <formula>0</formula>
    </cfRule>
  </conditionalFormatting>
  <conditionalFormatting sqref="DG32:DI32 CY32">
    <cfRule type="cellIs" dxfId="1223" priority="176" operator="equal">
      <formula>0</formula>
    </cfRule>
  </conditionalFormatting>
  <conditionalFormatting sqref="DC32:DE32">
    <cfRule type="cellIs" dxfId="1222" priority="175" operator="equal">
      <formula>0</formula>
    </cfRule>
  </conditionalFormatting>
  <conditionalFormatting sqref="CY32">
    <cfRule type="cellIs" dxfId="1221" priority="174" operator="equal">
      <formula>0</formula>
    </cfRule>
  </conditionalFormatting>
  <conditionalFormatting sqref="CZ32:DB32">
    <cfRule type="cellIs" dxfId="1220" priority="173" operator="equal">
      <formula>0</formula>
    </cfRule>
  </conditionalFormatting>
  <conditionalFormatting sqref="DG32:DI32">
    <cfRule type="cellIs" dxfId="1219" priority="172" operator="equal">
      <formula>0</formula>
    </cfRule>
  </conditionalFormatting>
  <conditionalFormatting sqref="CZ32:DB32">
    <cfRule type="cellIs" dxfId="1218" priority="171" operator="equal">
      <formula>0</formula>
    </cfRule>
  </conditionalFormatting>
  <conditionalFormatting sqref="DC32">
    <cfRule type="cellIs" dxfId="1217" priority="170" operator="equal">
      <formula>0</formula>
    </cfRule>
  </conditionalFormatting>
  <conditionalFormatting sqref="CY32:CZ32">
    <cfRule type="cellIs" dxfId="1216" priority="169" operator="equal">
      <formula>0</formula>
    </cfRule>
  </conditionalFormatting>
  <conditionalFormatting sqref="DG33:DI33 CY33">
    <cfRule type="cellIs" dxfId="1215" priority="168" operator="equal">
      <formula>0</formula>
    </cfRule>
  </conditionalFormatting>
  <conditionalFormatting sqref="DC33:DE33">
    <cfRule type="cellIs" dxfId="1214" priority="167" operator="equal">
      <formula>0</formula>
    </cfRule>
  </conditionalFormatting>
  <conditionalFormatting sqref="CY33">
    <cfRule type="cellIs" dxfId="1213" priority="166" operator="equal">
      <formula>0</formula>
    </cfRule>
  </conditionalFormatting>
  <conditionalFormatting sqref="CZ33:DB33">
    <cfRule type="cellIs" dxfId="1212" priority="165" operator="equal">
      <formula>0</formula>
    </cfRule>
  </conditionalFormatting>
  <conditionalFormatting sqref="DG33:DI33">
    <cfRule type="cellIs" dxfId="1211" priority="164" operator="equal">
      <formula>0</formula>
    </cfRule>
  </conditionalFormatting>
  <conditionalFormatting sqref="CZ33:DB33">
    <cfRule type="cellIs" dxfId="1210" priority="163" operator="equal">
      <formula>0</formula>
    </cfRule>
  </conditionalFormatting>
  <conditionalFormatting sqref="DC33">
    <cfRule type="cellIs" dxfId="1209" priority="162" operator="equal">
      <formula>0</formula>
    </cfRule>
  </conditionalFormatting>
  <conditionalFormatting sqref="CY33:CZ33">
    <cfRule type="cellIs" dxfId="1208" priority="161" operator="equal">
      <formula>0</formula>
    </cfRule>
  </conditionalFormatting>
  <conditionalFormatting sqref="DR32:DT32 DJ32">
    <cfRule type="cellIs" dxfId="1207" priority="160" operator="equal">
      <formula>0</formula>
    </cfRule>
  </conditionalFormatting>
  <conditionalFormatting sqref="DN32:DP32">
    <cfRule type="cellIs" dxfId="1206" priority="159" operator="equal">
      <formula>0</formula>
    </cfRule>
  </conditionalFormatting>
  <conditionalFormatting sqref="DJ32">
    <cfRule type="cellIs" dxfId="1205" priority="158" operator="equal">
      <formula>0</formula>
    </cfRule>
  </conditionalFormatting>
  <conditionalFormatting sqref="DK32:DM32">
    <cfRule type="cellIs" dxfId="1204" priority="157" operator="equal">
      <formula>0</formula>
    </cfRule>
  </conditionalFormatting>
  <conditionalFormatting sqref="DR32:DT32">
    <cfRule type="cellIs" dxfId="1203" priority="156" operator="equal">
      <formula>0</formula>
    </cfRule>
  </conditionalFormatting>
  <conditionalFormatting sqref="DK32:DM32">
    <cfRule type="cellIs" dxfId="1202" priority="155" operator="equal">
      <formula>0</formula>
    </cfRule>
  </conditionalFormatting>
  <conditionalFormatting sqref="DN32">
    <cfRule type="cellIs" dxfId="1201" priority="154" operator="equal">
      <formula>0</formula>
    </cfRule>
  </conditionalFormatting>
  <conditionalFormatting sqref="DJ32:DK32">
    <cfRule type="cellIs" dxfId="1200" priority="153" operator="equal">
      <formula>0</formula>
    </cfRule>
  </conditionalFormatting>
  <conditionalFormatting sqref="DR33:DT33 DJ33">
    <cfRule type="cellIs" dxfId="1199" priority="152" operator="equal">
      <formula>0</formula>
    </cfRule>
  </conditionalFormatting>
  <conditionalFormatting sqref="DN33:DP33">
    <cfRule type="cellIs" dxfId="1198" priority="151" operator="equal">
      <formula>0</formula>
    </cfRule>
  </conditionalFormatting>
  <conditionalFormatting sqref="DJ33">
    <cfRule type="cellIs" dxfId="1197" priority="150" operator="equal">
      <formula>0</formula>
    </cfRule>
  </conditionalFormatting>
  <conditionalFormatting sqref="DK33:DM33">
    <cfRule type="cellIs" dxfId="1196" priority="149" operator="equal">
      <formula>0</formula>
    </cfRule>
  </conditionalFormatting>
  <conditionalFormatting sqref="DR33:DT33">
    <cfRule type="cellIs" dxfId="1195" priority="148" operator="equal">
      <formula>0</formula>
    </cfRule>
  </conditionalFormatting>
  <conditionalFormatting sqref="DK33:DM33">
    <cfRule type="cellIs" dxfId="1194" priority="147" operator="equal">
      <formula>0</formula>
    </cfRule>
  </conditionalFormatting>
  <conditionalFormatting sqref="DN33">
    <cfRule type="cellIs" dxfId="1193" priority="146" operator="equal">
      <formula>0</formula>
    </cfRule>
  </conditionalFormatting>
  <conditionalFormatting sqref="DJ33:DK33">
    <cfRule type="cellIs" dxfId="1192" priority="145" operator="equal">
      <formula>0</formula>
    </cfRule>
  </conditionalFormatting>
  <conditionalFormatting sqref="EC32:EE32 DU32">
    <cfRule type="cellIs" dxfId="1191" priority="144" operator="equal">
      <formula>0</formula>
    </cfRule>
  </conditionalFormatting>
  <conditionalFormatting sqref="DY32:EA32">
    <cfRule type="cellIs" dxfId="1190" priority="143" operator="equal">
      <formula>0</formula>
    </cfRule>
  </conditionalFormatting>
  <conditionalFormatting sqref="DU32">
    <cfRule type="cellIs" dxfId="1189" priority="142" operator="equal">
      <formula>0</formula>
    </cfRule>
  </conditionalFormatting>
  <conditionalFormatting sqref="DV32:DX32">
    <cfRule type="cellIs" dxfId="1188" priority="141" operator="equal">
      <formula>0</formula>
    </cfRule>
  </conditionalFormatting>
  <conditionalFormatting sqref="EC32:EE32">
    <cfRule type="cellIs" dxfId="1187" priority="140" operator="equal">
      <formula>0</formula>
    </cfRule>
  </conditionalFormatting>
  <conditionalFormatting sqref="DV32:DX32">
    <cfRule type="cellIs" dxfId="1186" priority="139" operator="equal">
      <formula>0</formula>
    </cfRule>
  </conditionalFormatting>
  <conditionalFormatting sqref="DY32">
    <cfRule type="cellIs" dxfId="1185" priority="138" operator="equal">
      <formula>0</formula>
    </cfRule>
  </conditionalFormatting>
  <conditionalFormatting sqref="DU32:DV32">
    <cfRule type="cellIs" dxfId="1184" priority="137" operator="equal">
      <formula>0</formula>
    </cfRule>
  </conditionalFormatting>
  <conditionalFormatting sqref="EC33:EE33 DU33">
    <cfRule type="cellIs" dxfId="1183" priority="136" operator="equal">
      <formula>0</formula>
    </cfRule>
  </conditionalFormatting>
  <conditionalFormatting sqref="DY33:EA33">
    <cfRule type="cellIs" dxfId="1182" priority="135" operator="equal">
      <formula>0</formula>
    </cfRule>
  </conditionalFormatting>
  <conditionalFormatting sqref="DU33">
    <cfRule type="cellIs" dxfId="1181" priority="134" operator="equal">
      <formula>0</formula>
    </cfRule>
  </conditionalFormatting>
  <conditionalFormatting sqref="DV33:DX33">
    <cfRule type="cellIs" dxfId="1180" priority="133" operator="equal">
      <formula>0</formula>
    </cfRule>
  </conditionalFormatting>
  <conditionalFormatting sqref="EC33:EE33">
    <cfRule type="cellIs" dxfId="1179" priority="132" operator="equal">
      <formula>0</formula>
    </cfRule>
  </conditionalFormatting>
  <conditionalFormatting sqref="DV33:DX33">
    <cfRule type="cellIs" dxfId="1178" priority="131" operator="equal">
      <formula>0</formula>
    </cfRule>
  </conditionalFormatting>
  <conditionalFormatting sqref="DY33">
    <cfRule type="cellIs" dxfId="1177" priority="130" operator="equal">
      <formula>0</formula>
    </cfRule>
  </conditionalFormatting>
  <conditionalFormatting sqref="DU33:DV33">
    <cfRule type="cellIs" dxfId="1176" priority="129" operator="equal">
      <formula>0</formula>
    </cfRule>
  </conditionalFormatting>
  <conditionalFormatting sqref="EN32:EP32 EF32">
    <cfRule type="cellIs" dxfId="1175" priority="128" operator="equal">
      <formula>0</formula>
    </cfRule>
  </conditionalFormatting>
  <conditionalFormatting sqref="EJ32:EL32">
    <cfRule type="cellIs" dxfId="1174" priority="127" operator="equal">
      <formula>0</formula>
    </cfRule>
  </conditionalFormatting>
  <conditionalFormatting sqref="EF32">
    <cfRule type="cellIs" dxfId="1173" priority="126" operator="equal">
      <formula>0</formula>
    </cfRule>
  </conditionalFormatting>
  <conditionalFormatting sqref="EG32:EI32">
    <cfRule type="cellIs" dxfId="1172" priority="125" operator="equal">
      <formula>0</formula>
    </cfRule>
  </conditionalFormatting>
  <conditionalFormatting sqref="EN32:EP32">
    <cfRule type="cellIs" dxfId="1171" priority="124" operator="equal">
      <formula>0</formula>
    </cfRule>
  </conditionalFormatting>
  <conditionalFormatting sqref="EG32:EI32">
    <cfRule type="cellIs" dxfId="1170" priority="123" operator="equal">
      <formula>0</formula>
    </cfRule>
  </conditionalFormatting>
  <conditionalFormatting sqref="EJ32">
    <cfRule type="cellIs" dxfId="1169" priority="122" operator="equal">
      <formula>0</formula>
    </cfRule>
  </conditionalFormatting>
  <conditionalFormatting sqref="EF32:EG32">
    <cfRule type="cellIs" dxfId="1168" priority="121" operator="equal">
      <formula>0</formula>
    </cfRule>
  </conditionalFormatting>
  <conditionalFormatting sqref="EN33:EP33 EF33">
    <cfRule type="cellIs" dxfId="1167" priority="120" operator="equal">
      <formula>0</formula>
    </cfRule>
  </conditionalFormatting>
  <conditionalFormatting sqref="EJ33:EL33">
    <cfRule type="cellIs" dxfId="1166" priority="119" operator="equal">
      <formula>0</formula>
    </cfRule>
  </conditionalFormatting>
  <conditionalFormatting sqref="EF33">
    <cfRule type="cellIs" dxfId="1165" priority="118" operator="equal">
      <formula>0</formula>
    </cfRule>
  </conditionalFormatting>
  <conditionalFormatting sqref="EG33 EI33">
    <cfRule type="cellIs" dxfId="1164" priority="117" operator="equal">
      <formula>0</formula>
    </cfRule>
  </conditionalFormatting>
  <conditionalFormatting sqref="EN33:EP33">
    <cfRule type="cellIs" dxfId="1163" priority="116" operator="equal">
      <formula>0</formula>
    </cfRule>
  </conditionalFormatting>
  <conditionalFormatting sqref="EG33 EI33">
    <cfRule type="cellIs" dxfId="1162" priority="115" operator="equal">
      <formula>0</formula>
    </cfRule>
  </conditionalFormatting>
  <conditionalFormatting sqref="EJ33">
    <cfRule type="cellIs" dxfId="1161" priority="114" operator="equal">
      <formula>0</formula>
    </cfRule>
  </conditionalFormatting>
  <conditionalFormatting sqref="EF33:EG33">
    <cfRule type="cellIs" dxfId="1160" priority="113" operator="equal">
      <formula>0</formula>
    </cfRule>
  </conditionalFormatting>
  <conditionalFormatting sqref="CU38:CV39 CM38:CM39">
    <cfRule type="cellIs" dxfId="1159" priority="112" operator="equal">
      <formula>0</formula>
    </cfRule>
  </conditionalFormatting>
  <conditionalFormatting sqref="CQ38:CS39">
    <cfRule type="cellIs" dxfId="1158" priority="111" operator="equal">
      <formula>0</formula>
    </cfRule>
  </conditionalFormatting>
  <conditionalFormatting sqref="CM38:CM39">
    <cfRule type="cellIs" dxfId="1157" priority="110" operator="equal">
      <formula>0</formula>
    </cfRule>
  </conditionalFormatting>
  <conditionalFormatting sqref="CN38:CP39">
    <cfRule type="cellIs" dxfId="1156" priority="109" operator="equal">
      <formula>0</formula>
    </cfRule>
  </conditionalFormatting>
  <conditionalFormatting sqref="CU38:CV39">
    <cfRule type="cellIs" dxfId="1155" priority="108" operator="equal">
      <formula>0</formula>
    </cfRule>
  </conditionalFormatting>
  <conditionalFormatting sqref="CN38:CP39">
    <cfRule type="cellIs" dxfId="1154" priority="107" operator="equal">
      <formula>0</formula>
    </cfRule>
  </conditionalFormatting>
  <conditionalFormatting sqref="CQ38:CQ39">
    <cfRule type="cellIs" dxfId="1153" priority="106" operator="equal">
      <formula>0</formula>
    </cfRule>
  </conditionalFormatting>
  <conditionalFormatting sqref="CM38:CN39">
    <cfRule type="cellIs" dxfId="1152" priority="105" operator="equal">
      <formula>0</formula>
    </cfRule>
  </conditionalFormatting>
  <conditionalFormatting sqref="CU40:CV40 CM40">
    <cfRule type="cellIs" dxfId="1151" priority="104" operator="equal">
      <formula>0</formula>
    </cfRule>
  </conditionalFormatting>
  <conditionalFormatting sqref="CQ40:CS40">
    <cfRule type="cellIs" dxfId="1150" priority="103" operator="equal">
      <formula>0</formula>
    </cfRule>
  </conditionalFormatting>
  <conditionalFormatting sqref="CM40">
    <cfRule type="cellIs" dxfId="1149" priority="102" operator="equal">
      <formula>0</formula>
    </cfRule>
  </conditionalFormatting>
  <conditionalFormatting sqref="CN40:CP40">
    <cfRule type="cellIs" dxfId="1148" priority="101" operator="equal">
      <formula>0</formula>
    </cfRule>
  </conditionalFormatting>
  <conditionalFormatting sqref="CU40:CV40">
    <cfRule type="cellIs" dxfId="1147" priority="100" operator="equal">
      <formula>0</formula>
    </cfRule>
  </conditionalFormatting>
  <conditionalFormatting sqref="CN40:CP40">
    <cfRule type="cellIs" dxfId="1146" priority="99" operator="equal">
      <formula>0</formula>
    </cfRule>
  </conditionalFormatting>
  <conditionalFormatting sqref="CQ40">
    <cfRule type="cellIs" dxfId="1145" priority="98" operator="equal">
      <formula>0</formula>
    </cfRule>
  </conditionalFormatting>
  <conditionalFormatting sqref="CM40:CN40">
    <cfRule type="cellIs" dxfId="1144" priority="97" operator="equal">
      <formula>0</formula>
    </cfRule>
  </conditionalFormatting>
  <conditionalFormatting sqref="CU41:CV41 CM41">
    <cfRule type="cellIs" dxfId="1143" priority="96" operator="equal">
      <formula>0</formula>
    </cfRule>
  </conditionalFormatting>
  <conditionalFormatting sqref="CQ41:CS41">
    <cfRule type="cellIs" dxfId="1142" priority="95" operator="equal">
      <formula>0</formula>
    </cfRule>
  </conditionalFormatting>
  <conditionalFormatting sqref="CM41">
    <cfRule type="cellIs" dxfId="1141" priority="94" operator="equal">
      <formula>0</formula>
    </cfRule>
  </conditionalFormatting>
  <conditionalFormatting sqref="CN41:CP41">
    <cfRule type="cellIs" dxfId="1140" priority="93" operator="equal">
      <formula>0</formula>
    </cfRule>
  </conditionalFormatting>
  <conditionalFormatting sqref="CU41:CV41">
    <cfRule type="cellIs" dxfId="1139" priority="92" operator="equal">
      <formula>0</formula>
    </cfRule>
  </conditionalFormatting>
  <conditionalFormatting sqref="CN41:CP41">
    <cfRule type="cellIs" dxfId="1138" priority="91" operator="equal">
      <formula>0</formula>
    </cfRule>
  </conditionalFormatting>
  <conditionalFormatting sqref="CQ41">
    <cfRule type="cellIs" dxfId="1137" priority="90" operator="equal">
      <formula>0</formula>
    </cfRule>
  </conditionalFormatting>
  <conditionalFormatting sqref="CM41:CN41">
    <cfRule type="cellIs" dxfId="1136" priority="89" operator="equal">
      <formula>0</formula>
    </cfRule>
  </conditionalFormatting>
  <conditionalFormatting sqref="CX38:CZ39">
    <cfRule type="cellIs" dxfId="1135" priority="69" operator="equal">
      <formula>0</formula>
    </cfRule>
  </conditionalFormatting>
  <conditionalFormatting sqref="CW34:CW35">
    <cfRule type="cellIs" dxfId="1134" priority="88" operator="equal">
      <formula>0</formula>
    </cfRule>
  </conditionalFormatting>
  <conditionalFormatting sqref="CW34:CW35">
    <cfRule type="cellIs" dxfId="1133" priority="87" operator="equal">
      <formula>0</formula>
    </cfRule>
  </conditionalFormatting>
  <conditionalFormatting sqref="CX38:CX39">
    <cfRule type="cellIs" dxfId="1132" priority="66" operator="equal">
      <formula>0</formula>
    </cfRule>
  </conditionalFormatting>
  <conditionalFormatting sqref="CX40:CZ40">
    <cfRule type="cellIs" dxfId="1131" priority="65" operator="equal">
      <formula>0</formula>
    </cfRule>
  </conditionalFormatting>
  <conditionalFormatting sqref="CW36">
    <cfRule type="cellIs" dxfId="1130" priority="86" operator="equal">
      <formula>0</formula>
    </cfRule>
  </conditionalFormatting>
  <conditionalFormatting sqref="CW36">
    <cfRule type="cellIs" dxfId="1129" priority="85" operator="equal">
      <formula>0</formula>
    </cfRule>
  </conditionalFormatting>
  <conditionalFormatting sqref="CX40">
    <cfRule type="cellIs" dxfId="1128" priority="62" operator="equal">
      <formula>0</formula>
    </cfRule>
  </conditionalFormatting>
  <conditionalFormatting sqref="CX41:CZ41">
    <cfRule type="cellIs" dxfId="1127" priority="61" operator="equal">
      <formula>0</formula>
    </cfRule>
  </conditionalFormatting>
  <conditionalFormatting sqref="CY34:DA35">
    <cfRule type="cellIs" dxfId="1126" priority="84" operator="equal">
      <formula>0</formula>
    </cfRule>
  </conditionalFormatting>
  <conditionalFormatting sqref="DY42">
    <cfRule type="cellIs" dxfId="1125" priority="43" operator="equal">
      <formula>0</formula>
    </cfRule>
  </conditionalFormatting>
  <conditionalFormatting sqref="DY42">
    <cfRule type="cellIs" dxfId="1124" priority="42" operator="equal">
      <formula>0</formula>
    </cfRule>
  </conditionalFormatting>
  <conditionalFormatting sqref="DF42:DG42">
    <cfRule type="cellIs" dxfId="1123" priority="41" operator="equal">
      <formula>0</formula>
    </cfRule>
  </conditionalFormatting>
  <conditionalFormatting sqref="DA42:DB42">
    <cfRule type="cellIs" dxfId="1122" priority="40" operator="equal">
      <formula>0</formula>
    </cfRule>
  </conditionalFormatting>
  <conditionalFormatting sqref="DC42:DE42">
    <cfRule type="cellIs" dxfId="1121" priority="39" operator="equal">
      <formula>0</formula>
    </cfRule>
  </conditionalFormatting>
  <conditionalFormatting sqref="CX36">
    <cfRule type="cellIs" dxfId="1120" priority="78" operator="equal">
      <formula>0</formula>
    </cfRule>
  </conditionalFormatting>
  <conditionalFormatting sqref="CY36">
    <cfRule type="cellIs" dxfId="1119" priority="77" operator="equal">
      <formula>0</formula>
    </cfRule>
  </conditionalFormatting>
  <conditionalFormatting sqref="CW41">
    <cfRule type="cellIs" dxfId="1118" priority="60" operator="equal">
      <formula>0</formula>
    </cfRule>
  </conditionalFormatting>
  <conditionalFormatting sqref="EH39">
    <cfRule type="cellIs" dxfId="1117" priority="17" operator="equal">
      <formula>0</formula>
    </cfRule>
  </conditionalFormatting>
  <conditionalFormatting sqref="EH34">
    <cfRule type="cellIs" dxfId="1116" priority="24" operator="equal">
      <formula>0</formula>
    </cfRule>
  </conditionalFormatting>
  <conditionalFormatting sqref="EH35:EH36">
    <cfRule type="cellIs" dxfId="1115" priority="23" operator="equal">
      <formula>0</formula>
    </cfRule>
  </conditionalFormatting>
  <conditionalFormatting sqref="EH33">
    <cfRule type="cellIs" dxfId="1114" priority="26" operator="equal">
      <formula>0</formula>
    </cfRule>
  </conditionalFormatting>
  <conditionalFormatting sqref="EH37">
    <cfRule type="cellIs" dxfId="1113" priority="20" operator="equal">
      <formula>0</formula>
    </cfRule>
  </conditionalFormatting>
  <conditionalFormatting sqref="EH38">
    <cfRule type="cellIs" dxfId="1112" priority="19" operator="equal">
      <formula>0</formula>
    </cfRule>
  </conditionalFormatting>
  <conditionalFormatting sqref="CY37:DA37 DA38">
    <cfRule type="cellIs" dxfId="1111" priority="74" operator="equal">
      <formula>0</formula>
    </cfRule>
  </conditionalFormatting>
  <conditionalFormatting sqref="CX37">
    <cfRule type="cellIs" dxfId="1110" priority="73" operator="equal">
      <formula>0</formula>
    </cfRule>
  </conditionalFormatting>
  <conditionalFormatting sqref="CX37">
    <cfRule type="cellIs" dxfId="1109" priority="72" operator="equal">
      <formula>0</formula>
    </cfRule>
  </conditionalFormatting>
  <conditionalFormatting sqref="CY37">
    <cfRule type="cellIs" dxfId="1108" priority="71" operator="equal">
      <formula>0</formula>
    </cfRule>
  </conditionalFormatting>
  <conditionalFormatting sqref="DA39">
    <cfRule type="cellIs" dxfId="1107" priority="70" operator="equal">
      <formula>0</formula>
    </cfRule>
  </conditionalFormatting>
  <conditionalFormatting sqref="CW40">
    <cfRule type="cellIs" dxfId="1106" priority="64" operator="equal">
      <formula>0</formula>
    </cfRule>
  </conditionalFormatting>
  <conditionalFormatting sqref="CW40">
    <cfRule type="cellIs" dxfId="1105" priority="63" operator="equal">
      <formula>0</formula>
    </cfRule>
  </conditionalFormatting>
  <conditionalFormatting sqref="EH38">
    <cfRule type="cellIs" dxfId="1104" priority="18" operator="equal">
      <formula>0</formula>
    </cfRule>
  </conditionalFormatting>
  <conditionalFormatting sqref="CW38:CW39">
    <cfRule type="cellIs" dxfId="1103" priority="68" operator="equal">
      <formula>0</formula>
    </cfRule>
  </conditionalFormatting>
  <conditionalFormatting sqref="CW38:CW39">
    <cfRule type="cellIs" dxfId="1102" priority="67" operator="equal">
      <formula>0</formula>
    </cfRule>
  </conditionalFormatting>
  <conditionalFormatting sqref="EH35:EH36">
    <cfRule type="cellIs" dxfId="1101" priority="22" operator="equal">
      <formula>0</formula>
    </cfRule>
  </conditionalFormatting>
  <conditionalFormatting sqref="EH37">
    <cfRule type="cellIs" dxfId="1100" priority="21" operator="equal">
      <formula>0</formula>
    </cfRule>
  </conditionalFormatting>
  <conditionalFormatting sqref="CR42:CS43">
    <cfRule type="cellIs" dxfId="1099" priority="57" operator="equal">
      <formula>0</formula>
    </cfRule>
  </conditionalFormatting>
  <conditionalFormatting sqref="CM43">
    <cfRule type="cellIs" dxfId="1098" priority="56" operator="equal">
      <formula>0</formula>
    </cfRule>
  </conditionalFormatting>
  <conditionalFormatting sqref="CO42:CQ43">
    <cfRule type="cellIs" dxfId="1097" priority="55" operator="equal">
      <formula>0</formula>
    </cfRule>
  </conditionalFormatting>
  <conditionalFormatting sqref="CT42">
    <cfRule type="cellIs" dxfId="1096" priority="54" operator="equal">
      <formula>0</formula>
    </cfRule>
  </conditionalFormatting>
  <conditionalFormatting sqref="CT42">
    <cfRule type="cellIs" dxfId="1095" priority="53" operator="equal">
      <formula>0</formula>
    </cfRule>
  </conditionalFormatting>
  <conditionalFormatting sqref="DI43:DJ43">
    <cfRule type="cellIs" dxfId="1094" priority="52" operator="equal">
      <formula>0</formula>
    </cfRule>
  </conditionalFormatting>
  <conditionalFormatting sqref="DD43:DE43">
    <cfRule type="cellIs" dxfId="1093" priority="51" operator="equal">
      <formula>0</formula>
    </cfRule>
  </conditionalFormatting>
  <conditionalFormatting sqref="DF43:DH43">
    <cfRule type="cellIs" dxfId="1092" priority="50" operator="equal">
      <formula>0</formula>
    </cfRule>
  </conditionalFormatting>
  <conditionalFormatting sqref="DY40">
    <cfRule type="cellIs" dxfId="1091" priority="29" operator="equal">
      <formula>0</formula>
    </cfRule>
  </conditionalFormatting>
  <conditionalFormatting sqref="DY40">
    <cfRule type="cellIs" dxfId="1090" priority="28" operator="equal">
      <formula>0</formula>
    </cfRule>
  </conditionalFormatting>
  <conditionalFormatting sqref="DO43">
    <cfRule type="cellIs" dxfId="1089" priority="49" operator="equal">
      <formula>0</formula>
    </cfRule>
  </conditionalFormatting>
  <conditionalFormatting sqref="DP43">
    <cfRule type="cellIs" dxfId="1088" priority="48" operator="equal">
      <formula>0</formula>
    </cfRule>
  </conditionalFormatting>
  <conditionalFormatting sqref="DQ43">
    <cfRule type="cellIs" dxfId="1087" priority="47" operator="equal">
      <formula>0</formula>
    </cfRule>
  </conditionalFormatting>
  <conditionalFormatting sqref="DW42:DX43">
    <cfRule type="cellIs" dxfId="1086" priority="46" operator="equal">
      <formula>0</formula>
    </cfRule>
  </conditionalFormatting>
  <conditionalFormatting sqref="DR42:DS43">
    <cfRule type="cellIs" dxfId="1085" priority="45" operator="equal">
      <formula>0</formula>
    </cfRule>
  </conditionalFormatting>
  <conditionalFormatting sqref="DT42:DV43">
    <cfRule type="cellIs" dxfId="1084" priority="44" operator="equal">
      <formula>0</formula>
    </cfRule>
  </conditionalFormatting>
  <conditionalFormatting sqref="DA40:DB41">
    <cfRule type="cellIs" dxfId="1083" priority="37" operator="equal">
      <formula>0</formula>
    </cfRule>
  </conditionalFormatting>
  <conditionalFormatting sqref="DH40">
    <cfRule type="cellIs" dxfId="1082" priority="35" operator="equal">
      <formula>0</formula>
    </cfRule>
  </conditionalFormatting>
  <conditionalFormatting sqref="DW40:DX41">
    <cfRule type="cellIs" dxfId="1081" priority="32" operator="equal">
      <formula>0</formula>
    </cfRule>
  </conditionalFormatting>
  <conditionalFormatting sqref="DR40:DS41">
    <cfRule type="cellIs" dxfId="1080" priority="31" operator="equal">
      <formula>0</formula>
    </cfRule>
  </conditionalFormatting>
  <conditionalFormatting sqref="DT40:DV41">
    <cfRule type="cellIs" dxfId="1079" priority="30" operator="equal">
      <formula>0</formula>
    </cfRule>
  </conditionalFormatting>
  <conditionalFormatting sqref="EH33">
    <cfRule type="cellIs" dxfId="1078" priority="27" operator="equal">
      <formula>0</formula>
    </cfRule>
  </conditionalFormatting>
  <conditionalFormatting sqref="EH34">
    <cfRule type="cellIs" dxfId="1077" priority="25" operator="equal">
      <formula>0</formula>
    </cfRule>
  </conditionalFormatting>
  <conditionalFormatting sqref="CN42">
    <cfRule type="cellIs" dxfId="1076" priority="15" operator="equal">
      <formula>0</formula>
    </cfRule>
  </conditionalFormatting>
  <conditionalFormatting sqref="EI39">
    <cfRule type="cellIs" dxfId="1075" priority="14" operator="equal">
      <formula>0</formula>
    </cfRule>
  </conditionalFormatting>
  <conditionalFormatting sqref="EP39">
    <cfRule type="cellIs" dxfId="1074" priority="13" operator="equal">
      <formula>0</formula>
    </cfRule>
  </conditionalFormatting>
  <conditionalFormatting sqref="EJ39:EL39">
    <cfRule type="cellIs" dxfId="1073" priority="12" operator="equal">
      <formula>0</formula>
    </cfRule>
  </conditionalFormatting>
  <conditionalFormatting sqref="EM39:EO39">
    <cfRule type="cellIs" dxfId="1072" priority="11" operator="equal">
      <formula>0</formula>
    </cfRule>
  </conditionalFormatting>
  <conditionalFormatting sqref="EI39:EJ39">
    <cfRule type="cellIs" dxfId="1071" priority="10" operator="equal">
      <formula>0</formula>
    </cfRule>
  </conditionalFormatting>
  <conditionalFormatting sqref="EI40">
    <cfRule type="cellIs" dxfId="1070" priority="9" operator="equal">
      <formula>0</formula>
    </cfRule>
  </conditionalFormatting>
  <conditionalFormatting sqref="EP40:EP43">
    <cfRule type="cellIs" dxfId="1069" priority="8" operator="equal">
      <formula>0</formula>
    </cfRule>
  </conditionalFormatting>
  <conditionalFormatting sqref="EJ40:EL40 EJ43:EL43">
    <cfRule type="cellIs" dxfId="1068" priority="7" operator="equal">
      <formula>0</formula>
    </cfRule>
  </conditionalFormatting>
  <conditionalFormatting sqref="EM40:EO43">
    <cfRule type="cellIs" dxfId="1067" priority="6" operator="equal">
      <formula>0</formula>
    </cfRule>
  </conditionalFormatting>
  <conditionalFormatting sqref="EI40:EJ40 EI43:EJ43">
    <cfRule type="cellIs" dxfId="1066" priority="5" operator="equal">
      <formula>0</formula>
    </cfRule>
  </conditionalFormatting>
  <conditionalFormatting sqref="CB20:CB21">
    <cfRule type="cellIs" dxfId="1065" priority="4" operator="equal">
      <formula>0</formula>
    </cfRule>
  </conditionalFormatting>
  <conditionalFormatting sqref="DA53:DA55">
    <cfRule type="cellIs" dxfId="1064" priority="3" operator="equal">
      <formula>0</formula>
    </cfRule>
  </conditionalFormatting>
  <conditionalFormatting sqref="CW53:CW55">
    <cfRule type="cellIs" dxfId="1063" priority="2" operator="equal">
      <formula>0</formula>
    </cfRule>
  </conditionalFormatting>
  <conditionalFormatting sqref="CX53:CZ55">
    <cfRule type="cellIs" dxfId="1062"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36"/>
  <sheetViews>
    <sheetView showGridLines="0" view="pageBreakPreview" topLeftCell="A12" zoomScale="50" zoomScaleNormal="100" zoomScaleSheetLayoutView="50" workbookViewId="0">
      <selection activeCell="Q12" sqref="Q12"/>
    </sheetView>
  </sheetViews>
  <sheetFormatPr defaultColWidth="9" defaultRowHeight="10.8" x14ac:dyDescent="0.2"/>
  <cols>
    <col min="1" max="1" width="9.21875" style="203" customWidth="1"/>
    <col min="2" max="2" width="9" style="203" customWidth="1"/>
    <col min="3" max="6" width="4.109375" style="203" customWidth="1"/>
    <col min="7" max="7" width="19.44140625" style="203" customWidth="1"/>
    <col min="8" max="9" width="4.109375" style="203" customWidth="1"/>
    <col min="10" max="10" width="2.77734375" style="203" bestFit="1" customWidth="1"/>
    <col min="11" max="11" width="3.88671875" style="203" customWidth="1"/>
    <col min="12" max="12" width="2.77734375" style="203" bestFit="1" customWidth="1"/>
    <col min="13" max="13" width="3.88671875" style="203" customWidth="1"/>
    <col min="14" max="15" width="4.6640625" style="203" customWidth="1"/>
    <col min="16" max="16" width="17.77734375" style="203" customWidth="1"/>
    <col min="17" max="17" width="2.77734375" style="203" bestFit="1" customWidth="1"/>
    <col min="18" max="18" width="3.88671875" style="203" customWidth="1"/>
    <col min="19" max="19" width="2.77734375" style="203" bestFit="1" customWidth="1"/>
    <col min="20" max="20" width="3.88671875" style="203" customWidth="1"/>
    <col min="21" max="24" width="4.6640625" style="203" customWidth="1"/>
    <col min="25" max="25" width="9.109375" style="203" customWidth="1"/>
    <col min="26" max="28" width="4.6640625" style="203" customWidth="1"/>
    <col min="29" max="29" width="9.33203125" style="203" customWidth="1"/>
    <col min="30" max="31" width="24.21875" style="203" customWidth="1"/>
    <col min="32" max="32" width="3.21875" style="203" customWidth="1"/>
    <col min="33" max="33" width="12.21875" style="203" customWidth="1"/>
    <col min="34" max="34" width="5.44140625" style="203" customWidth="1"/>
    <col min="35" max="35" width="13.44140625" style="203" customWidth="1"/>
    <col min="36" max="36" width="3.21875" style="203" customWidth="1"/>
    <col min="37" max="37" width="12.21875" style="203" customWidth="1"/>
    <col min="38" max="38" width="5.44140625" style="203" customWidth="1"/>
    <col min="39" max="39" width="13.44140625" style="203" customWidth="1"/>
    <col min="40" max="40" width="3.21875" style="203" customWidth="1"/>
    <col min="41" max="41" width="12.21875" style="203" customWidth="1"/>
    <col min="42" max="42" width="5.44140625" style="203" customWidth="1"/>
    <col min="43" max="43" width="13.44140625" style="203" customWidth="1"/>
    <col min="44" max="44" width="3.21875" style="203" customWidth="1"/>
    <col min="45" max="45" width="12.21875" style="203" customWidth="1"/>
    <col min="46" max="46" width="5.44140625" style="203" customWidth="1"/>
    <col min="47" max="47" width="13.44140625" style="203" customWidth="1"/>
    <col min="48" max="48" width="3.21875" style="203" customWidth="1"/>
    <col min="49" max="49" width="12.21875" style="203" customWidth="1"/>
    <col min="50" max="50" width="5.44140625" style="203" customWidth="1"/>
    <col min="51" max="51" width="13.44140625" style="203" customWidth="1"/>
    <col min="52" max="52" width="3.21875" style="203" customWidth="1"/>
    <col min="53" max="53" width="12.21875" style="203" customWidth="1"/>
    <col min="54" max="54" width="5.44140625" style="203" customWidth="1"/>
    <col min="55" max="55" width="13.44140625" style="203" customWidth="1"/>
    <col min="56" max="56" width="3.21875" style="203" customWidth="1"/>
    <col min="57" max="57" width="12.21875" style="203" customWidth="1"/>
    <col min="58" max="58" width="5.44140625" style="203" customWidth="1"/>
    <col min="59" max="59" width="13.44140625" style="203" customWidth="1"/>
    <col min="60" max="60" width="3.21875" style="203" customWidth="1"/>
    <col min="61" max="61" width="12.21875" style="203" customWidth="1"/>
    <col min="62" max="62" width="5.44140625" style="203" customWidth="1"/>
    <col min="63" max="63" width="13.44140625" style="203" customWidth="1"/>
    <col min="64" max="64" width="3.21875" style="203" customWidth="1"/>
    <col min="65" max="65" width="12.21875" style="203" customWidth="1"/>
    <col min="66" max="66" width="5.44140625" style="203" customWidth="1"/>
    <col min="67" max="67" width="13.44140625" style="203" customWidth="1"/>
    <col min="68" max="68" width="3.21875" style="203" customWidth="1"/>
    <col min="69" max="69" width="12.21875" style="203" customWidth="1"/>
    <col min="70" max="70" width="5.44140625" style="203" customWidth="1"/>
    <col min="71" max="71" width="13.44140625" style="203" customWidth="1"/>
    <col min="72" max="72" width="3.21875" style="203" customWidth="1"/>
    <col min="73" max="73" width="12.21875" style="203" customWidth="1"/>
    <col min="74" max="74" width="5.44140625" style="203" customWidth="1"/>
    <col min="75" max="75" width="13.44140625" style="203" customWidth="1"/>
    <col min="76" max="76" width="3.21875" style="203" customWidth="1"/>
    <col min="77" max="77" width="12.21875" style="203" customWidth="1"/>
    <col min="78" max="78" width="5.44140625" style="203" customWidth="1"/>
    <col min="79" max="79" width="13.44140625" style="203" customWidth="1"/>
    <col min="80" max="80" width="3.21875" style="203" customWidth="1"/>
    <col min="81" max="81" width="12.21875" style="203" customWidth="1"/>
    <col min="82" max="82" width="5.44140625" style="203" customWidth="1"/>
    <col min="83" max="83" width="13.44140625" style="203" customWidth="1"/>
    <col min="84" max="84" width="3.21875" style="203" customWidth="1"/>
    <col min="85" max="85" width="12.21875" style="203" customWidth="1"/>
    <col min="86" max="86" width="5.44140625" style="203" customWidth="1"/>
    <col min="87" max="87" width="13.44140625" style="203" customWidth="1"/>
    <col min="88" max="16384" width="9" style="202"/>
  </cols>
  <sheetData>
    <row r="1" spans="1:87" s="276" customFormat="1" ht="19.2" customHeight="1" x14ac:dyDescent="0.2">
      <c r="A1" s="286" t="s">
        <v>1002</v>
      </c>
      <c r="B1" s="226"/>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row>
    <row r="2" spans="1:87" s="276" customFormat="1" ht="12.6" customHeight="1" x14ac:dyDescent="0.2">
      <c r="A2" s="285"/>
      <c r="B2" s="281"/>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row>
    <row r="3" spans="1:87" s="276" customFormat="1" ht="75" customHeight="1" x14ac:dyDescent="0.2">
      <c r="A3" s="281"/>
      <c r="B3" s="281"/>
      <c r="C3" s="457" t="s">
        <v>996</v>
      </c>
      <c r="D3" s="457"/>
      <c r="E3" s="457"/>
      <c r="F3" s="457"/>
      <c r="G3" s="458" t="s">
        <v>1001</v>
      </c>
      <c r="H3" s="459"/>
      <c r="I3" s="459"/>
      <c r="J3" s="459"/>
      <c r="K3" s="459"/>
      <c r="L3" s="459"/>
      <c r="M3" s="459"/>
      <c r="N3" s="459"/>
      <c r="O3" s="459"/>
      <c r="P3" s="458" t="s">
        <v>1000</v>
      </c>
      <c r="Q3" s="459"/>
      <c r="R3" s="459"/>
      <c r="S3" s="459"/>
      <c r="T3" s="459"/>
      <c r="U3" s="459"/>
      <c r="V3" s="460"/>
      <c r="W3" s="461" t="s">
        <v>999</v>
      </c>
      <c r="X3" s="462"/>
      <c r="Y3" s="458" t="s">
        <v>998</v>
      </c>
      <c r="Z3" s="459"/>
      <c r="AA3" s="459"/>
      <c r="AB3" s="459"/>
      <c r="AC3" s="460"/>
      <c r="AD3" s="458" t="s">
        <v>997</v>
      </c>
      <c r="AE3" s="460"/>
      <c r="AF3" s="463" t="s">
        <v>996</v>
      </c>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464"/>
      <c r="BI3" s="464"/>
      <c r="BJ3" s="464"/>
      <c r="BK3" s="464"/>
      <c r="BL3" s="464"/>
      <c r="BM3" s="464"/>
      <c r="BN3" s="464"/>
      <c r="BO3" s="464"/>
      <c r="BP3" s="464"/>
      <c r="BQ3" s="464"/>
      <c r="BR3" s="464"/>
      <c r="BS3" s="464"/>
      <c r="BT3" s="464"/>
      <c r="BU3" s="464"/>
      <c r="BV3" s="464"/>
      <c r="BW3" s="464"/>
      <c r="BX3" s="464"/>
      <c r="BY3" s="464"/>
      <c r="BZ3" s="464"/>
      <c r="CA3" s="464"/>
      <c r="CB3" s="464"/>
      <c r="CC3" s="464"/>
      <c r="CD3" s="464"/>
      <c r="CE3" s="464"/>
      <c r="CF3" s="464"/>
      <c r="CG3" s="464"/>
      <c r="CH3" s="464"/>
      <c r="CI3" s="465"/>
    </row>
    <row r="4" spans="1:87" s="281" customFormat="1" ht="13.2" customHeight="1" x14ac:dyDescent="0.2">
      <c r="A4" s="466" t="s">
        <v>995</v>
      </c>
      <c r="B4" s="466" t="s">
        <v>994</v>
      </c>
      <c r="C4" s="468" t="s">
        <v>993</v>
      </c>
      <c r="D4" s="468"/>
      <c r="E4" s="468"/>
      <c r="F4" s="468"/>
      <c r="G4" s="445" t="s">
        <v>992</v>
      </c>
      <c r="H4" s="446"/>
      <c r="I4" s="447"/>
      <c r="J4" s="445" t="s">
        <v>991</v>
      </c>
      <c r="K4" s="446"/>
      <c r="L4" s="446"/>
      <c r="M4" s="446"/>
      <c r="N4" s="445" t="s">
        <v>990</v>
      </c>
      <c r="O4" s="446"/>
      <c r="P4" s="282" t="s">
        <v>989</v>
      </c>
      <c r="Q4" s="445" t="s">
        <v>988</v>
      </c>
      <c r="R4" s="446"/>
      <c r="S4" s="446"/>
      <c r="T4" s="446"/>
      <c r="U4" s="445" t="s">
        <v>987</v>
      </c>
      <c r="V4" s="447"/>
      <c r="W4" s="445" t="s">
        <v>986</v>
      </c>
      <c r="X4" s="447"/>
      <c r="Y4" s="283" t="s">
        <v>985</v>
      </c>
      <c r="Z4" s="445" t="s">
        <v>984</v>
      </c>
      <c r="AA4" s="446"/>
      <c r="AB4" s="446"/>
      <c r="AC4" s="447"/>
      <c r="AD4" s="282" t="s">
        <v>983</v>
      </c>
      <c r="AE4" s="282" t="s">
        <v>982</v>
      </c>
      <c r="AF4" s="448" t="s">
        <v>981</v>
      </c>
      <c r="AG4" s="449"/>
      <c r="AH4" s="449"/>
      <c r="AI4" s="449"/>
      <c r="AJ4" s="449"/>
      <c r="AK4" s="449"/>
      <c r="AL4" s="449"/>
      <c r="AM4" s="449"/>
      <c r="AN4" s="449"/>
      <c r="AO4" s="449"/>
      <c r="AP4" s="449"/>
      <c r="AQ4" s="449"/>
      <c r="AR4" s="449"/>
      <c r="AS4" s="449"/>
      <c r="AT4" s="449"/>
      <c r="AU4" s="449"/>
      <c r="AV4" s="449"/>
      <c r="AW4" s="449"/>
      <c r="AX4" s="449"/>
      <c r="AY4" s="449"/>
      <c r="AZ4" s="449"/>
      <c r="BA4" s="449"/>
      <c r="BB4" s="449"/>
      <c r="BC4" s="449"/>
      <c r="BD4" s="449"/>
      <c r="BE4" s="449"/>
      <c r="BF4" s="449"/>
      <c r="BG4" s="449"/>
      <c r="BH4" s="449"/>
      <c r="BI4" s="449"/>
      <c r="BJ4" s="449"/>
      <c r="BK4" s="449"/>
      <c r="BL4" s="449"/>
      <c r="BM4" s="449"/>
      <c r="BN4" s="449"/>
      <c r="BO4" s="449"/>
      <c r="BP4" s="449"/>
      <c r="BQ4" s="449"/>
      <c r="BR4" s="449"/>
      <c r="BS4" s="449"/>
      <c r="BT4" s="449"/>
      <c r="BU4" s="449"/>
      <c r="BV4" s="449"/>
      <c r="BW4" s="449"/>
      <c r="BX4" s="449"/>
      <c r="BY4" s="449"/>
      <c r="BZ4" s="449"/>
      <c r="CA4" s="449"/>
      <c r="CB4" s="449"/>
      <c r="CC4" s="449"/>
      <c r="CD4" s="449"/>
      <c r="CE4" s="449"/>
      <c r="CF4" s="449"/>
      <c r="CG4" s="449"/>
      <c r="CH4" s="449"/>
      <c r="CI4" s="450"/>
    </row>
    <row r="5" spans="1:87" s="276" customFormat="1" ht="25.95" customHeight="1" x14ac:dyDescent="0.2">
      <c r="A5" s="467"/>
      <c r="B5" s="467"/>
      <c r="C5" s="441" t="s">
        <v>980</v>
      </c>
      <c r="D5" s="451"/>
      <c r="E5" s="451"/>
      <c r="F5" s="442"/>
      <c r="G5" s="453" t="s">
        <v>979</v>
      </c>
      <c r="H5" s="437" t="s">
        <v>978</v>
      </c>
      <c r="I5" s="438"/>
      <c r="J5" s="437" t="s">
        <v>977</v>
      </c>
      <c r="K5" s="455"/>
      <c r="L5" s="437" t="s">
        <v>976</v>
      </c>
      <c r="M5" s="455"/>
      <c r="N5" s="441" t="s">
        <v>975</v>
      </c>
      <c r="O5" s="451"/>
      <c r="P5" s="453" t="s">
        <v>974</v>
      </c>
      <c r="Q5" s="437" t="s">
        <v>973</v>
      </c>
      <c r="R5" s="455"/>
      <c r="S5" s="437" t="s">
        <v>972</v>
      </c>
      <c r="T5" s="438"/>
      <c r="U5" s="441" t="s">
        <v>971</v>
      </c>
      <c r="V5" s="442"/>
      <c r="W5" s="441" t="s">
        <v>970</v>
      </c>
      <c r="X5" s="451"/>
      <c r="Y5" s="437" t="s">
        <v>969</v>
      </c>
      <c r="Z5" s="441" t="s">
        <v>968</v>
      </c>
      <c r="AA5" s="451"/>
      <c r="AB5" s="442"/>
      <c r="AC5" s="438" t="s">
        <v>967</v>
      </c>
      <c r="AD5" s="280"/>
      <c r="AE5" s="279"/>
      <c r="AF5" s="428" t="s">
        <v>966</v>
      </c>
      <c r="AG5" s="429"/>
      <c r="AH5" s="429"/>
      <c r="AI5" s="429"/>
      <c r="AJ5" s="429"/>
      <c r="AK5" s="429"/>
      <c r="AL5" s="429"/>
      <c r="AM5" s="429"/>
      <c r="AN5" s="429"/>
      <c r="AO5" s="429"/>
      <c r="AP5" s="429"/>
      <c r="AQ5" s="429"/>
      <c r="AR5" s="429"/>
      <c r="AS5" s="429"/>
      <c r="AT5" s="429"/>
      <c r="AU5" s="429"/>
      <c r="AV5" s="429"/>
      <c r="AW5" s="429"/>
      <c r="AX5" s="429"/>
      <c r="AY5" s="429"/>
      <c r="AZ5" s="429"/>
      <c r="BA5" s="429"/>
      <c r="BB5" s="429"/>
      <c r="BC5" s="429"/>
      <c r="BD5" s="429"/>
      <c r="BE5" s="429"/>
      <c r="BF5" s="429"/>
      <c r="BG5" s="429"/>
      <c r="BH5" s="429"/>
      <c r="BI5" s="429"/>
      <c r="BJ5" s="429"/>
      <c r="BK5" s="429"/>
      <c r="BL5" s="429"/>
      <c r="BM5" s="429"/>
      <c r="BN5" s="429"/>
      <c r="BO5" s="429"/>
      <c r="BP5" s="429"/>
      <c r="BQ5" s="429"/>
      <c r="BR5" s="429"/>
      <c r="BS5" s="429"/>
      <c r="BT5" s="429"/>
      <c r="BU5" s="429"/>
      <c r="BV5" s="429"/>
      <c r="BW5" s="429"/>
      <c r="BX5" s="429"/>
      <c r="BY5" s="429"/>
      <c r="BZ5" s="429"/>
      <c r="CA5" s="429"/>
      <c r="CB5" s="429"/>
      <c r="CC5" s="429"/>
      <c r="CD5" s="429"/>
      <c r="CE5" s="429"/>
      <c r="CF5" s="429"/>
      <c r="CG5" s="429"/>
      <c r="CH5" s="429"/>
      <c r="CI5" s="430"/>
    </row>
    <row r="6" spans="1:87" s="276" customFormat="1" ht="67.95" customHeight="1" x14ac:dyDescent="0.2">
      <c r="A6" s="467"/>
      <c r="B6" s="467"/>
      <c r="C6" s="443"/>
      <c r="D6" s="452"/>
      <c r="E6" s="452"/>
      <c r="F6" s="444"/>
      <c r="G6" s="454"/>
      <c r="H6" s="439"/>
      <c r="I6" s="440"/>
      <c r="J6" s="439"/>
      <c r="K6" s="456"/>
      <c r="L6" s="439"/>
      <c r="M6" s="456"/>
      <c r="N6" s="443"/>
      <c r="O6" s="452"/>
      <c r="P6" s="454"/>
      <c r="Q6" s="439"/>
      <c r="R6" s="456"/>
      <c r="S6" s="439"/>
      <c r="T6" s="440"/>
      <c r="U6" s="443"/>
      <c r="V6" s="444"/>
      <c r="W6" s="443"/>
      <c r="X6" s="452"/>
      <c r="Y6" s="439"/>
      <c r="Z6" s="443"/>
      <c r="AA6" s="452"/>
      <c r="AB6" s="444"/>
      <c r="AC6" s="440"/>
      <c r="AD6" s="278" t="s">
        <v>965</v>
      </c>
      <c r="AE6" s="277" t="s">
        <v>964</v>
      </c>
      <c r="AF6" s="431" t="s">
        <v>963</v>
      </c>
      <c r="AG6" s="432"/>
      <c r="AH6" s="432"/>
      <c r="AI6" s="433"/>
      <c r="AJ6" s="431" t="s">
        <v>962</v>
      </c>
      <c r="AK6" s="432"/>
      <c r="AL6" s="432"/>
      <c r="AM6" s="433"/>
      <c r="AN6" s="431" t="s">
        <v>961</v>
      </c>
      <c r="AO6" s="432"/>
      <c r="AP6" s="432"/>
      <c r="AQ6" s="433"/>
      <c r="AR6" s="431" t="s">
        <v>960</v>
      </c>
      <c r="AS6" s="432"/>
      <c r="AT6" s="432"/>
      <c r="AU6" s="433"/>
      <c r="AV6" s="431" t="s">
        <v>959</v>
      </c>
      <c r="AW6" s="432"/>
      <c r="AX6" s="432"/>
      <c r="AY6" s="433"/>
      <c r="AZ6" s="431" t="s">
        <v>958</v>
      </c>
      <c r="BA6" s="432"/>
      <c r="BB6" s="432"/>
      <c r="BC6" s="433"/>
      <c r="BD6" s="431" t="s">
        <v>957</v>
      </c>
      <c r="BE6" s="432"/>
      <c r="BF6" s="432"/>
      <c r="BG6" s="433"/>
      <c r="BH6" s="431" t="s">
        <v>956</v>
      </c>
      <c r="BI6" s="432"/>
      <c r="BJ6" s="432"/>
      <c r="BK6" s="433"/>
      <c r="BL6" s="431" t="s">
        <v>955</v>
      </c>
      <c r="BM6" s="432"/>
      <c r="BN6" s="432"/>
      <c r="BO6" s="433"/>
      <c r="BP6" s="431" t="s">
        <v>954</v>
      </c>
      <c r="BQ6" s="432"/>
      <c r="BR6" s="432"/>
      <c r="BS6" s="433"/>
      <c r="BT6" s="431" t="s">
        <v>953</v>
      </c>
      <c r="BU6" s="432"/>
      <c r="BV6" s="432"/>
      <c r="BW6" s="433"/>
      <c r="BX6" s="431" t="s">
        <v>952</v>
      </c>
      <c r="BY6" s="432"/>
      <c r="BZ6" s="432"/>
      <c r="CA6" s="433"/>
      <c r="CB6" s="431" t="s">
        <v>951</v>
      </c>
      <c r="CC6" s="432"/>
      <c r="CD6" s="432"/>
      <c r="CE6" s="433"/>
      <c r="CF6" s="431" t="s">
        <v>950</v>
      </c>
      <c r="CG6" s="432"/>
      <c r="CH6" s="432"/>
      <c r="CI6" s="433"/>
    </row>
    <row r="7" spans="1:87" s="261" customFormat="1" ht="21" customHeight="1" x14ac:dyDescent="0.2">
      <c r="A7" s="275" t="s">
        <v>949</v>
      </c>
      <c r="B7" s="275" t="s">
        <v>948</v>
      </c>
      <c r="C7" s="273"/>
      <c r="F7" s="269" t="s">
        <v>947</v>
      </c>
      <c r="G7" s="274"/>
      <c r="H7" s="273"/>
      <c r="I7" s="269" t="s">
        <v>946</v>
      </c>
      <c r="J7" s="272"/>
      <c r="K7" s="271"/>
      <c r="L7" s="272"/>
      <c r="M7" s="271" t="s">
        <v>945</v>
      </c>
      <c r="N7" s="267"/>
      <c r="O7" s="266" t="s">
        <v>944</v>
      </c>
      <c r="P7" s="265" t="s">
        <v>943</v>
      </c>
      <c r="Q7" s="268"/>
      <c r="R7" s="270"/>
      <c r="S7" s="268"/>
      <c r="T7" s="269"/>
      <c r="U7" s="267"/>
      <c r="V7" s="264" t="s">
        <v>942</v>
      </c>
      <c r="W7" s="267"/>
      <c r="X7" s="266" t="s">
        <v>941</v>
      </c>
      <c r="Y7" s="268" t="s">
        <v>940</v>
      </c>
      <c r="Z7" s="267"/>
      <c r="AA7" s="266"/>
      <c r="AB7" s="264" t="s">
        <v>939</v>
      </c>
      <c r="AC7" s="440"/>
      <c r="AD7" s="265" t="s">
        <v>938</v>
      </c>
      <c r="AE7" s="264" t="s">
        <v>937</v>
      </c>
      <c r="AF7" s="262" t="s">
        <v>934</v>
      </c>
      <c r="AG7" s="263" t="s">
        <v>933</v>
      </c>
      <c r="AH7" s="262" t="s">
        <v>936</v>
      </c>
      <c r="AI7" s="263" t="s">
        <v>935</v>
      </c>
      <c r="AJ7" s="262" t="s">
        <v>934</v>
      </c>
      <c r="AK7" s="263" t="s">
        <v>933</v>
      </c>
      <c r="AL7" s="262" t="s">
        <v>936</v>
      </c>
      <c r="AM7" s="263" t="s">
        <v>935</v>
      </c>
      <c r="AN7" s="262" t="s">
        <v>934</v>
      </c>
      <c r="AO7" s="263" t="s">
        <v>933</v>
      </c>
      <c r="AP7" s="262" t="s">
        <v>936</v>
      </c>
      <c r="AQ7" s="263" t="s">
        <v>935</v>
      </c>
      <c r="AR7" s="262" t="s">
        <v>934</v>
      </c>
      <c r="AS7" s="263" t="s">
        <v>933</v>
      </c>
      <c r="AT7" s="262" t="s">
        <v>936</v>
      </c>
      <c r="AU7" s="263" t="s">
        <v>935</v>
      </c>
      <c r="AV7" s="262" t="s">
        <v>934</v>
      </c>
      <c r="AW7" s="263" t="s">
        <v>933</v>
      </c>
      <c r="AX7" s="262" t="s">
        <v>936</v>
      </c>
      <c r="AY7" s="263" t="s">
        <v>935</v>
      </c>
      <c r="AZ7" s="262" t="s">
        <v>934</v>
      </c>
      <c r="BA7" s="263" t="s">
        <v>933</v>
      </c>
      <c r="BB7" s="262" t="s">
        <v>936</v>
      </c>
      <c r="BC7" s="263" t="s">
        <v>935</v>
      </c>
      <c r="BD7" s="262" t="s">
        <v>934</v>
      </c>
      <c r="BE7" s="263" t="s">
        <v>933</v>
      </c>
      <c r="BF7" s="262" t="s">
        <v>936</v>
      </c>
      <c r="BG7" s="263" t="s">
        <v>935</v>
      </c>
      <c r="BH7" s="262" t="s">
        <v>934</v>
      </c>
      <c r="BI7" s="263" t="s">
        <v>933</v>
      </c>
      <c r="BJ7" s="262" t="s">
        <v>936</v>
      </c>
      <c r="BK7" s="263" t="s">
        <v>935</v>
      </c>
      <c r="BL7" s="262" t="s">
        <v>934</v>
      </c>
      <c r="BM7" s="263" t="s">
        <v>933</v>
      </c>
      <c r="BN7" s="262" t="s">
        <v>936</v>
      </c>
      <c r="BO7" s="263" t="s">
        <v>935</v>
      </c>
      <c r="BP7" s="262" t="s">
        <v>934</v>
      </c>
      <c r="BQ7" s="263" t="s">
        <v>933</v>
      </c>
      <c r="BR7" s="262" t="s">
        <v>936</v>
      </c>
      <c r="BS7" s="263" t="s">
        <v>935</v>
      </c>
      <c r="BT7" s="262" t="s">
        <v>934</v>
      </c>
      <c r="BU7" s="263" t="s">
        <v>933</v>
      </c>
      <c r="BV7" s="262" t="s">
        <v>936</v>
      </c>
      <c r="BW7" s="263" t="s">
        <v>935</v>
      </c>
      <c r="BX7" s="262" t="s">
        <v>934</v>
      </c>
      <c r="BY7" s="263" t="s">
        <v>933</v>
      </c>
      <c r="BZ7" s="262" t="s">
        <v>936</v>
      </c>
      <c r="CA7" s="263" t="s">
        <v>935</v>
      </c>
      <c r="CB7" s="262" t="s">
        <v>934</v>
      </c>
      <c r="CC7" s="263" t="s">
        <v>933</v>
      </c>
      <c r="CD7" s="262" t="s">
        <v>936</v>
      </c>
      <c r="CE7" s="263" t="s">
        <v>935</v>
      </c>
      <c r="CF7" s="262" t="s">
        <v>934</v>
      </c>
      <c r="CG7" s="263" t="s">
        <v>933</v>
      </c>
      <c r="CH7" s="262" t="s">
        <v>932</v>
      </c>
      <c r="CI7" s="262" t="s">
        <v>931</v>
      </c>
    </row>
    <row r="8" spans="1:87" s="246" customFormat="1" ht="70.95" customHeight="1" x14ac:dyDescent="0.2">
      <c r="A8" s="260"/>
      <c r="B8" s="260"/>
      <c r="C8" s="257">
        <v>1</v>
      </c>
      <c r="D8" s="257">
        <v>2</v>
      </c>
      <c r="E8" s="257">
        <v>3</v>
      </c>
      <c r="F8" s="257">
        <v>4</v>
      </c>
      <c r="G8" s="259"/>
      <c r="H8" s="257">
        <v>1</v>
      </c>
      <c r="I8" s="257">
        <v>2</v>
      </c>
      <c r="J8" s="434" t="s">
        <v>930</v>
      </c>
      <c r="K8" s="435"/>
      <c r="L8" s="434" t="s">
        <v>930</v>
      </c>
      <c r="M8" s="436"/>
      <c r="N8" s="253">
        <v>1</v>
      </c>
      <c r="O8" s="256">
        <v>2</v>
      </c>
      <c r="P8" s="252"/>
      <c r="Q8" s="434" t="s">
        <v>930</v>
      </c>
      <c r="R8" s="435"/>
      <c r="S8" s="434" t="s">
        <v>930</v>
      </c>
      <c r="T8" s="436"/>
      <c r="U8" s="258">
        <v>1</v>
      </c>
      <c r="V8" s="258">
        <v>2</v>
      </c>
      <c r="W8" s="257">
        <v>1</v>
      </c>
      <c r="X8" s="256">
        <v>2</v>
      </c>
      <c r="Y8" s="255"/>
      <c r="Z8" s="253">
        <v>1</v>
      </c>
      <c r="AA8" s="254">
        <v>2</v>
      </c>
      <c r="AB8" s="253">
        <v>3</v>
      </c>
      <c r="AC8" s="251"/>
      <c r="AD8" s="252"/>
      <c r="AE8" s="251"/>
      <c r="AF8" s="250" t="s">
        <v>929</v>
      </c>
      <c r="AG8" s="249" t="s">
        <v>928</v>
      </c>
      <c r="AH8" s="248" t="s">
        <v>927</v>
      </c>
      <c r="AI8" s="249" t="s">
        <v>926</v>
      </c>
      <c r="AJ8" s="250" t="s">
        <v>929</v>
      </c>
      <c r="AK8" s="249" t="s">
        <v>928</v>
      </c>
      <c r="AL8" s="248" t="s">
        <v>927</v>
      </c>
      <c r="AM8" s="249" t="s">
        <v>926</v>
      </c>
      <c r="AN8" s="250" t="s">
        <v>929</v>
      </c>
      <c r="AO8" s="249" t="s">
        <v>928</v>
      </c>
      <c r="AP8" s="248" t="s">
        <v>927</v>
      </c>
      <c r="AQ8" s="249" t="s">
        <v>926</v>
      </c>
      <c r="AR8" s="250" t="s">
        <v>929</v>
      </c>
      <c r="AS8" s="249" t="s">
        <v>928</v>
      </c>
      <c r="AT8" s="248" t="s">
        <v>927</v>
      </c>
      <c r="AU8" s="249" t="s">
        <v>926</v>
      </c>
      <c r="AV8" s="250" t="s">
        <v>929</v>
      </c>
      <c r="AW8" s="249" t="s">
        <v>928</v>
      </c>
      <c r="AX8" s="248" t="s">
        <v>927</v>
      </c>
      <c r="AY8" s="249" t="s">
        <v>926</v>
      </c>
      <c r="AZ8" s="250" t="s">
        <v>929</v>
      </c>
      <c r="BA8" s="249" t="s">
        <v>928</v>
      </c>
      <c r="BB8" s="248" t="s">
        <v>927</v>
      </c>
      <c r="BC8" s="249" t="s">
        <v>926</v>
      </c>
      <c r="BD8" s="250" t="s">
        <v>929</v>
      </c>
      <c r="BE8" s="249" t="s">
        <v>928</v>
      </c>
      <c r="BF8" s="248" t="s">
        <v>927</v>
      </c>
      <c r="BG8" s="249" t="s">
        <v>926</v>
      </c>
      <c r="BH8" s="250" t="s">
        <v>929</v>
      </c>
      <c r="BI8" s="249" t="s">
        <v>928</v>
      </c>
      <c r="BJ8" s="248" t="s">
        <v>927</v>
      </c>
      <c r="BK8" s="249" t="s">
        <v>926</v>
      </c>
      <c r="BL8" s="250" t="s">
        <v>929</v>
      </c>
      <c r="BM8" s="249" t="s">
        <v>928</v>
      </c>
      <c r="BN8" s="248" t="s">
        <v>927</v>
      </c>
      <c r="BO8" s="249" t="s">
        <v>926</v>
      </c>
      <c r="BP8" s="250" t="s">
        <v>929</v>
      </c>
      <c r="BQ8" s="249" t="s">
        <v>928</v>
      </c>
      <c r="BR8" s="248" t="s">
        <v>927</v>
      </c>
      <c r="BS8" s="249" t="s">
        <v>926</v>
      </c>
      <c r="BT8" s="250" t="s">
        <v>929</v>
      </c>
      <c r="BU8" s="249" t="s">
        <v>928</v>
      </c>
      <c r="BV8" s="248" t="s">
        <v>927</v>
      </c>
      <c r="BW8" s="249" t="s">
        <v>926</v>
      </c>
      <c r="BX8" s="250" t="s">
        <v>929</v>
      </c>
      <c r="BY8" s="249" t="s">
        <v>928</v>
      </c>
      <c r="BZ8" s="248" t="s">
        <v>927</v>
      </c>
      <c r="CA8" s="249" t="s">
        <v>926</v>
      </c>
      <c r="CB8" s="250" t="s">
        <v>929</v>
      </c>
      <c r="CC8" s="249" t="s">
        <v>928</v>
      </c>
      <c r="CD8" s="248" t="s">
        <v>927</v>
      </c>
      <c r="CE8" s="249" t="s">
        <v>926</v>
      </c>
      <c r="CF8" s="250" t="s">
        <v>929</v>
      </c>
      <c r="CG8" s="249" t="s">
        <v>928</v>
      </c>
      <c r="CH8" s="248" t="s">
        <v>927</v>
      </c>
      <c r="CI8" s="247" t="s">
        <v>926</v>
      </c>
    </row>
    <row r="9" spans="1:87" x14ac:dyDescent="0.2">
      <c r="A9" s="245" t="s">
        <v>925</v>
      </c>
      <c r="B9" s="239"/>
      <c r="C9" s="238"/>
      <c r="D9" s="238"/>
      <c r="E9" s="238"/>
      <c r="F9" s="238"/>
      <c r="G9" s="238"/>
      <c r="H9" s="238"/>
      <c r="I9" s="238"/>
      <c r="J9" s="239"/>
      <c r="K9" s="242"/>
      <c r="L9" s="239"/>
      <c r="M9" s="242"/>
      <c r="N9" s="244"/>
      <c r="O9" s="238"/>
      <c r="P9" s="238"/>
      <c r="Q9" s="243"/>
      <c r="R9" s="239"/>
      <c r="S9" s="242"/>
      <c r="T9" s="239"/>
      <c r="U9" s="241"/>
      <c r="V9" s="240"/>
      <c r="W9" s="238"/>
      <c r="X9" s="238"/>
      <c r="Y9" s="238"/>
      <c r="Z9" s="238"/>
      <c r="AA9" s="239"/>
      <c r="AB9" s="238"/>
      <c r="AC9" s="238"/>
      <c r="AD9" s="238"/>
      <c r="AE9" s="238"/>
      <c r="AF9" s="238"/>
      <c r="AG9" s="238"/>
      <c r="AH9" s="238"/>
      <c r="AI9" s="238"/>
      <c r="AJ9" s="238"/>
      <c r="AK9" s="238"/>
      <c r="AL9" s="238"/>
      <c r="AM9" s="238"/>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c r="BU9" s="238"/>
      <c r="BV9" s="238"/>
      <c r="BW9" s="238"/>
      <c r="BX9" s="238"/>
      <c r="BY9" s="238"/>
      <c r="BZ9" s="238"/>
      <c r="CA9" s="238"/>
      <c r="CB9" s="238"/>
      <c r="CC9" s="238"/>
      <c r="CD9" s="238"/>
      <c r="CE9" s="238"/>
      <c r="CF9" s="238"/>
      <c r="CG9" s="238"/>
      <c r="CH9" s="238"/>
      <c r="CI9" s="238"/>
    </row>
    <row r="10" spans="1:87" s="229" customFormat="1" ht="77.400000000000006" customHeight="1" x14ac:dyDescent="0.2">
      <c r="A10" s="237" t="s">
        <v>924</v>
      </c>
      <c r="B10" s="236" t="s">
        <v>923</v>
      </c>
      <c r="C10" s="232" t="s">
        <v>922</v>
      </c>
      <c r="D10" s="232"/>
      <c r="E10" s="232"/>
      <c r="F10" s="232"/>
      <c r="G10" s="231" t="s">
        <v>921</v>
      </c>
      <c r="H10" s="232" t="s">
        <v>181</v>
      </c>
      <c r="I10" s="232"/>
      <c r="J10" s="235" t="s">
        <v>920</v>
      </c>
      <c r="K10" s="234">
        <v>27</v>
      </c>
      <c r="L10" s="235" t="s">
        <v>920</v>
      </c>
      <c r="M10" s="234">
        <v>31</v>
      </c>
      <c r="N10" s="232" t="s">
        <v>181</v>
      </c>
      <c r="O10" s="232"/>
      <c r="P10" s="231"/>
      <c r="Q10" s="235" t="s">
        <v>920</v>
      </c>
      <c r="R10" s="234"/>
      <c r="S10" s="235" t="s">
        <v>920</v>
      </c>
      <c r="T10" s="234"/>
      <c r="U10" s="232"/>
      <c r="V10" s="232"/>
      <c r="W10" s="232"/>
      <c r="X10" s="232"/>
      <c r="Y10" s="233"/>
      <c r="Z10" s="232"/>
      <c r="AA10" s="232"/>
      <c r="AB10" s="232"/>
      <c r="AC10" s="231"/>
      <c r="AD10" s="231"/>
      <c r="AE10" s="231"/>
      <c r="AF10" s="231" t="s">
        <v>181</v>
      </c>
      <c r="AG10" s="231" t="s">
        <v>919</v>
      </c>
      <c r="AH10" s="231"/>
      <c r="AI10" s="231"/>
      <c r="AJ10" s="231" t="s">
        <v>181</v>
      </c>
      <c r="AK10" s="231" t="s">
        <v>918</v>
      </c>
      <c r="AL10" s="231"/>
      <c r="AM10" s="231"/>
      <c r="AN10" s="231"/>
      <c r="AO10" s="231"/>
      <c r="AP10" s="231"/>
      <c r="AQ10" s="231"/>
      <c r="AR10" s="231" t="s">
        <v>181</v>
      </c>
      <c r="AS10" s="231" t="s">
        <v>917</v>
      </c>
      <c r="AT10" s="231"/>
      <c r="AU10" s="231"/>
      <c r="AV10" s="231" t="s">
        <v>181</v>
      </c>
      <c r="AW10" s="231" t="s">
        <v>916</v>
      </c>
      <c r="AX10" s="231"/>
      <c r="AY10" s="231"/>
      <c r="AZ10" s="231" t="s">
        <v>181</v>
      </c>
      <c r="BA10" s="231" t="s">
        <v>915</v>
      </c>
      <c r="BB10" s="231"/>
      <c r="BC10" s="231"/>
      <c r="BD10" s="231" t="s">
        <v>181</v>
      </c>
      <c r="BE10" s="231" t="s">
        <v>914</v>
      </c>
      <c r="BF10" s="231"/>
      <c r="BG10" s="231"/>
      <c r="BH10" s="231" t="s">
        <v>181</v>
      </c>
      <c r="BI10" s="231" t="s">
        <v>913</v>
      </c>
      <c r="BJ10" s="231"/>
      <c r="BK10" s="231"/>
      <c r="BL10" s="231" t="s">
        <v>181</v>
      </c>
      <c r="BM10" s="231" t="s">
        <v>912</v>
      </c>
      <c r="BN10" s="231"/>
      <c r="BO10" s="231"/>
      <c r="BP10" s="231"/>
      <c r="BQ10" s="231"/>
      <c r="BR10" s="231"/>
      <c r="BS10" s="231"/>
      <c r="BT10" s="231"/>
      <c r="BU10" s="231"/>
      <c r="BV10" s="231"/>
      <c r="BW10" s="231"/>
      <c r="BX10" s="231"/>
      <c r="BY10" s="231"/>
      <c r="BZ10" s="231"/>
      <c r="CA10" s="231"/>
      <c r="CB10" s="231"/>
      <c r="CC10" s="231"/>
      <c r="CD10" s="231"/>
      <c r="CE10" s="231"/>
      <c r="CF10" s="231"/>
      <c r="CG10" s="231"/>
      <c r="CH10" s="231"/>
      <c r="CI10" s="230"/>
    </row>
    <row r="11" spans="1:87" s="226" customFormat="1" ht="122.4" customHeight="1" x14ac:dyDescent="0.2">
      <c r="A11" s="228" t="s">
        <v>911</v>
      </c>
      <c r="B11" s="228" t="s">
        <v>910</v>
      </c>
      <c r="C11" s="228" t="s">
        <v>181</v>
      </c>
      <c r="D11" s="228"/>
      <c r="E11" s="228"/>
      <c r="F11" s="228"/>
      <c r="G11" s="228" t="s">
        <v>909</v>
      </c>
      <c r="H11" s="228" t="s">
        <v>181</v>
      </c>
      <c r="I11" s="228"/>
      <c r="J11" s="228" t="s">
        <v>591</v>
      </c>
      <c r="K11" s="228">
        <v>28</v>
      </c>
      <c r="L11" s="228" t="s">
        <v>591</v>
      </c>
      <c r="M11" s="228" t="s">
        <v>908</v>
      </c>
      <c r="N11" s="228" t="s">
        <v>181</v>
      </c>
      <c r="O11" s="228"/>
      <c r="P11" s="228"/>
      <c r="Q11" s="228" t="s">
        <v>591</v>
      </c>
      <c r="R11" s="228"/>
      <c r="S11" s="228" t="s">
        <v>591</v>
      </c>
      <c r="T11" s="228"/>
      <c r="U11" s="228"/>
      <c r="V11" s="228"/>
      <c r="W11" s="228"/>
      <c r="X11" s="228"/>
      <c r="Y11" s="228"/>
      <c r="Z11" s="228"/>
      <c r="AA11" s="228"/>
      <c r="AB11" s="228"/>
      <c r="AC11" s="228"/>
      <c r="AD11" s="228"/>
      <c r="AE11" s="228"/>
      <c r="AF11" s="228" t="s">
        <v>181</v>
      </c>
      <c r="AG11" s="228" t="s">
        <v>907</v>
      </c>
      <c r="AH11" s="228" t="s">
        <v>181</v>
      </c>
      <c r="AI11" s="228" t="s">
        <v>906</v>
      </c>
      <c r="AJ11" s="228" t="s">
        <v>181</v>
      </c>
      <c r="AK11" s="228" t="s">
        <v>860</v>
      </c>
      <c r="AL11" s="228"/>
      <c r="AM11" s="228"/>
      <c r="AN11" s="228" t="s">
        <v>181</v>
      </c>
      <c r="AO11" s="228" t="s">
        <v>905</v>
      </c>
      <c r="AP11" s="228"/>
      <c r="AQ11" s="228"/>
      <c r="AR11" s="228" t="s">
        <v>181</v>
      </c>
      <c r="AS11" s="228" t="s">
        <v>904</v>
      </c>
      <c r="AT11" s="228" t="s">
        <v>181</v>
      </c>
      <c r="AU11" s="228" t="s">
        <v>903</v>
      </c>
      <c r="AV11" s="228" t="s">
        <v>181</v>
      </c>
      <c r="AW11" s="228" t="s">
        <v>902</v>
      </c>
      <c r="AX11" s="228" t="s">
        <v>181</v>
      </c>
      <c r="AY11" s="228"/>
      <c r="AZ11" s="228" t="s">
        <v>181</v>
      </c>
      <c r="BA11" s="228" t="s">
        <v>901</v>
      </c>
      <c r="BB11" s="228"/>
      <c r="BC11" s="228"/>
      <c r="BD11" s="228" t="s">
        <v>181</v>
      </c>
      <c r="BE11" s="228" t="s">
        <v>900</v>
      </c>
      <c r="BF11" s="228"/>
      <c r="BG11" s="228"/>
      <c r="BH11" s="228" t="s">
        <v>181</v>
      </c>
      <c r="BI11" s="228" t="s">
        <v>899</v>
      </c>
      <c r="BJ11" s="228" t="s">
        <v>181</v>
      </c>
      <c r="BK11" s="228"/>
      <c r="BL11" s="228" t="s">
        <v>181</v>
      </c>
      <c r="BM11" s="228" t="s">
        <v>605</v>
      </c>
      <c r="BN11" s="228"/>
      <c r="BO11" s="228"/>
      <c r="BP11" s="228"/>
      <c r="BQ11" s="228"/>
      <c r="BR11" s="228"/>
      <c r="BS11" s="228"/>
      <c r="BT11" s="228" t="s">
        <v>181</v>
      </c>
      <c r="BU11" s="228" t="s">
        <v>898</v>
      </c>
      <c r="BV11" s="228" t="s">
        <v>181</v>
      </c>
      <c r="BW11" s="228"/>
      <c r="BX11" s="228" t="s">
        <v>181</v>
      </c>
      <c r="BY11" s="228" t="s">
        <v>897</v>
      </c>
      <c r="BZ11" s="228"/>
      <c r="CA11" s="228"/>
      <c r="CB11" s="228"/>
      <c r="CC11" s="228"/>
      <c r="CD11" s="228"/>
      <c r="CE11" s="228"/>
      <c r="CF11" s="228" t="s">
        <v>181</v>
      </c>
      <c r="CG11" s="228" t="s">
        <v>896</v>
      </c>
      <c r="CH11" s="228" t="s">
        <v>181</v>
      </c>
      <c r="CI11" s="227" t="s">
        <v>895</v>
      </c>
    </row>
    <row r="12" spans="1:87" s="204" customFormat="1" ht="100.95" customHeight="1" x14ac:dyDescent="0.2">
      <c r="A12" s="206" t="s">
        <v>894</v>
      </c>
      <c r="B12" s="206" t="s">
        <v>893</v>
      </c>
      <c r="C12" s="206"/>
      <c r="D12" s="206"/>
      <c r="E12" s="206"/>
      <c r="F12" s="206" t="s">
        <v>181</v>
      </c>
      <c r="G12" s="206"/>
      <c r="H12" s="206"/>
      <c r="I12" s="206"/>
      <c r="J12" s="206" t="s">
        <v>591</v>
      </c>
      <c r="K12" s="206"/>
      <c r="L12" s="206" t="s">
        <v>591</v>
      </c>
      <c r="M12" s="206"/>
      <c r="N12" s="206"/>
      <c r="O12" s="206"/>
      <c r="P12" s="206"/>
      <c r="Q12" s="206" t="s">
        <v>591</v>
      </c>
      <c r="R12" s="206"/>
      <c r="S12" s="206" t="s">
        <v>591</v>
      </c>
      <c r="T12" s="206"/>
      <c r="U12" s="206"/>
      <c r="V12" s="206"/>
      <c r="W12" s="206" t="s">
        <v>181</v>
      </c>
      <c r="X12" s="206"/>
      <c r="Y12" s="206" t="s">
        <v>892</v>
      </c>
      <c r="Z12" s="206"/>
      <c r="AA12" s="206" t="s">
        <v>181</v>
      </c>
      <c r="AB12" s="206"/>
      <c r="AC12" s="206"/>
      <c r="AD12" s="206"/>
      <c r="AE12" s="206"/>
      <c r="AF12" s="206" t="s">
        <v>181</v>
      </c>
      <c r="AG12" s="206" t="s">
        <v>891</v>
      </c>
      <c r="AH12" s="206"/>
      <c r="AI12" s="206"/>
      <c r="AJ12" s="206"/>
      <c r="AK12" s="206"/>
      <c r="AL12" s="206"/>
      <c r="AM12" s="206"/>
      <c r="AN12" s="206"/>
      <c r="AO12" s="206"/>
      <c r="AP12" s="206"/>
      <c r="AQ12" s="206"/>
      <c r="AR12" s="206" t="s">
        <v>181</v>
      </c>
      <c r="AS12" s="206" t="s">
        <v>890</v>
      </c>
      <c r="AT12" s="206"/>
      <c r="AU12" s="206"/>
      <c r="AV12" s="206" t="s">
        <v>181</v>
      </c>
      <c r="AW12" s="206" t="s">
        <v>889</v>
      </c>
      <c r="AX12" s="206"/>
      <c r="AY12" s="206"/>
      <c r="AZ12" s="206" t="s">
        <v>181</v>
      </c>
      <c r="BA12" s="206" t="s">
        <v>888</v>
      </c>
      <c r="BB12" s="206"/>
      <c r="BC12" s="206"/>
      <c r="BD12" s="206" t="s">
        <v>181</v>
      </c>
      <c r="BE12" s="206" t="s">
        <v>887</v>
      </c>
      <c r="BF12" s="206"/>
      <c r="BG12" s="206"/>
      <c r="BH12" s="206" t="s">
        <v>181</v>
      </c>
      <c r="BI12" s="206" t="s">
        <v>886</v>
      </c>
      <c r="BJ12" s="206"/>
      <c r="BK12" s="206"/>
      <c r="BL12" s="206" t="s">
        <v>181</v>
      </c>
      <c r="BM12" s="206" t="s">
        <v>885</v>
      </c>
      <c r="BN12" s="206"/>
      <c r="BO12" s="206"/>
      <c r="BP12" s="206" t="s">
        <v>181</v>
      </c>
      <c r="BQ12" s="206" t="s">
        <v>884</v>
      </c>
      <c r="BR12" s="206"/>
      <c r="BS12" s="206"/>
      <c r="BT12" s="206" t="s">
        <v>181</v>
      </c>
      <c r="BU12" s="206" t="s">
        <v>883</v>
      </c>
      <c r="BV12" s="206"/>
      <c r="BW12" s="206"/>
      <c r="BX12" s="206" t="s">
        <v>181</v>
      </c>
      <c r="BY12" s="206" t="s">
        <v>882</v>
      </c>
      <c r="BZ12" s="206"/>
      <c r="CA12" s="206"/>
      <c r="CB12" s="206"/>
      <c r="CC12" s="206"/>
      <c r="CD12" s="206"/>
      <c r="CE12" s="206"/>
      <c r="CF12" s="206"/>
      <c r="CG12" s="206"/>
      <c r="CH12" s="206"/>
      <c r="CI12" s="205"/>
    </row>
    <row r="13" spans="1:87" s="204" customFormat="1" ht="139.19999999999999" customHeight="1" x14ac:dyDescent="0.2">
      <c r="A13" s="469" t="s">
        <v>881</v>
      </c>
      <c r="B13" s="469" t="s">
        <v>880</v>
      </c>
      <c r="C13" s="206" t="s">
        <v>181</v>
      </c>
      <c r="D13" s="206"/>
      <c r="E13" s="206"/>
      <c r="F13" s="206"/>
      <c r="G13" s="206" t="s">
        <v>879</v>
      </c>
      <c r="H13" s="206" t="s">
        <v>181</v>
      </c>
      <c r="I13" s="206"/>
      <c r="J13" s="206" t="s">
        <v>591</v>
      </c>
      <c r="K13" s="206">
        <v>27</v>
      </c>
      <c r="L13" s="206"/>
      <c r="M13" s="206"/>
      <c r="N13" s="206" t="s">
        <v>181</v>
      </c>
      <c r="O13" s="206"/>
      <c r="P13" s="206"/>
      <c r="Q13" s="206"/>
      <c r="R13" s="206"/>
      <c r="S13" s="206"/>
      <c r="T13" s="206"/>
      <c r="U13" s="206"/>
      <c r="V13" s="206"/>
      <c r="W13" s="206"/>
      <c r="X13" s="206"/>
      <c r="Y13" s="206"/>
      <c r="Z13" s="206"/>
      <c r="AA13" s="206"/>
      <c r="AB13" s="206"/>
      <c r="AC13" s="206"/>
      <c r="AD13" s="206"/>
      <c r="AE13" s="206"/>
      <c r="AF13" s="206" t="s">
        <v>181</v>
      </c>
      <c r="AG13" s="206" t="s">
        <v>878</v>
      </c>
      <c r="AH13" s="206" t="s">
        <v>181</v>
      </c>
      <c r="AI13" s="206" t="s">
        <v>877</v>
      </c>
      <c r="AJ13" s="206" t="s">
        <v>181</v>
      </c>
      <c r="AK13" s="206" t="s">
        <v>876</v>
      </c>
      <c r="AL13" s="206"/>
      <c r="AM13" s="206"/>
      <c r="AN13" s="206"/>
      <c r="AO13" s="206"/>
      <c r="AP13" s="206"/>
      <c r="AQ13" s="206"/>
      <c r="AR13" s="206" t="s">
        <v>181</v>
      </c>
      <c r="AS13" s="206" t="s">
        <v>875</v>
      </c>
      <c r="AT13" s="206"/>
      <c r="AU13" s="206" t="s">
        <v>874</v>
      </c>
      <c r="AV13" s="206" t="s">
        <v>181</v>
      </c>
      <c r="AW13" s="206" t="s">
        <v>873</v>
      </c>
      <c r="AX13" s="206"/>
      <c r="AY13" s="206"/>
      <c r="AZ13" s="206" t="s">
        <v>181</v>
      </c>
      <c r="BA13" s="206" t="s">
        <v>872</v>
      </c>
      <c r="BB13" s="206" t="s">
        <v>181</v>
      </c>
      <c r="BC13" s="206" t="s">
        <v>871</v>
      </c>
      <c r="BD13" s="206" t="s">
        <v>181</v>
      </c>
      <c r="BE13" s="206" t="s">
        <v>870</v>
      </c>
      <c r="BF13" s="206" t="s">
        <v>181</v>
      </c>
      <c r="BG13" s="206" t="s">
        <v>869</v>
      </c>
      <c r="BH13" s="206" t="s">
        <v>181</v>
      </c>
      <c r="BI13" s="206" t="s">
        <v>868</v>
      </c>
      <c r="BJ13" s="206"/>
      <c r="BK13" s="206"/>
      <c r="BL13" s="206" t="s">
        <v>181</v>
      </c>
      <c r="BM13" s="206" t="s">
        <v>867</v>
      </c>
      <c r="BN13" s="206"/>
      <c r="BO13" s="206"/>
      <c r="BP13" s="206" t="s">
        <v>181</v>
      </c>
      <c r="BQ13" s="206" t="s">
        <v>866</v>
      </c>
      <c r="BR13" s="206"/>
      <c r="BS13" s="206"/>
      <c r="BT13" s="206" t="s">
        <v>181</v>
      </c>
      <c r="BU13" s="206" t="s">
        <v>865</v>
      </c>
      <c r="BV13" s="206"/>
      <c r="BW13" s="206"/>
      <c r="BX13" s="206" t="s">
        <v>181</v>
      </c>
      <c r="BY13" s="206" t="s">
        <v>864</v>
      </c>
      <c r="BZ13" s="206"/>
      <c r="CA13" s="206"/>
      <c r="CB13" s="206"/>
      <c r="CC13" s="206"/>
      <c r="CD13" s="206"/>
      <c r="CE13" s="206"/>
      <c r="CF13" s="206"/>
      <c r="CG13" s="206"/>
      <c r="CH13" s="206"/>
      <c r="CI13" s="205"/>
    </row>
    <row r="14" spans="1:87" s="204" customFormat="1" ht="139.19999999999999" customHeight="1" x14ac:dyDescent="0.2">
      <c r="A14" s="470"/>
      <c r="B14" s="470"/>
      <c r="C14" s="206"/>
      <c r="D14" s="206"/>
      <c r="E14" s="206"/>
      <c r="F14" s="206"/>
      <c r="G14" s="206" t="s">
        <v>863</v>
      </c>
      <c r="H14" s="206" t="s">
        <v>181</v>
      </c>
      <c r="I14" s="206"/>
      <c r="J14" s="206" t="s">
        <v>591</v>
      </c>
      <c r="K14" s="206">
        <v>26</v>
      </c>
      <c r="L14" s="206" t="s">
        <v>591</v>
      </c>
      <c r="M14" s="206">
        <v>29</v>
      </c>
      <c r="N14" s="206" t="s">
        <v>181</v>
      </c>
      <c r="O14" s="206"/>
      <c r="P14" s="206"/>
      <c r="Q14" s="206" t="s">
        <v>591</v>
      </c>
      <c r="R14" s="206"/>
      <c r="S14" s="206" t="s">
        <v>591</v>
      </c>
      <c r="T14" s="206"/>
      <c r="U14" s="206"/>
      <c r="V14" s="206"/>
      <c r="W14" s="206"/>
      <c r="X14" s="206"/>
      <c r="Y14" s="206"/>
      <c r="Z14" s="206"/>
      <c r="AA14" s="206"/>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c r="AZ14" s="206"/>
      <c r="BA14" s="206"/>
      <c r="BB14" s="206"/>
      <c r="BC14" s="206"/>
      <c r="BD14" s="206"/>
      <c r="BE14" s="206"/>
      <c r="BF14" s="206"/>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205"/>
    </row>
    <row r="15" spans="1:87" s="204" customFormat="1" ht="105.6" customHeight="1" x14ac:dyDescent="0.2">
      <c r="A15" s="206" t="s">
        <v>825</v>
      </c>
      <c r="B15" s="206" t="s">
        <v>862</v>
      </c>
      <c r="C15" s="206" t="s">
        <v>181</v>
      </c>
      <c r="D15" s="206"/>
      <c r="E15" s="206"/>
      <c r="F15" s="206"/>
      <c r="G15" s="206" t="s">
        <v>861</v>
      </c>
      <c r="H15" s="206" t="s">
        <v>181</v>
      </c>
      <c r="I15" s="206"/>
      <c r="J15" s="206" t="s">
        <v>591</v>
      </c>
      <c r="K15" s="206">
        <v>26</v>
      </c>
      <c r="L15" s="206" t="s">
        <v>591</v>
      </c>
      <c r="M15" s="206">
        <v>26</v>
      </c>
      <c r="N15" s="206" t="s">
        <v>181</v>
      </c>
      <c r="O15" s="206"/>
      <c r="P15" s="206"/>
      <c r="Q15" s="206"/>
      <c r="R15" s="206"/>
      <c r="S15" s="206"/>
      <c r="T15" s="206"/>
      <c r="U15" s="206"/>
      <c r="V15" s="206"/>
      <c r="W15" s="206"/>
      <c r="X15" s="206"/>
      <c r="Y15" s="206"/>
      <c r="Z15" s="206"/>
      <c r="AA15" s="206"/>
      <c r="AB15" s="206"/>
      <c r="AC15" s="206"/>
      <c r="AD15" s="206"/>
      <c r="AE15" s="206"/>
      <c r="AF15" s="206" t="s">
        <v>181</v>
      </c>
      <c r="AG15" s="206" t="s">
        <v>855</v>
      </c>
      <c r="AH15" s="206"/>
      <c r="AI15" s="206"/>
      <c r="AJ15" s="206" t="s">
        <v>181</v>
      </c>
      <c r="AK15" s="206" t="s">
        <v>860</v>
      </c>
      <c r="AL15" s="206"/>
      <c r="AM15" s="206"/>
      <c r="AN15" s="206"/>
      <c r="AO15" s="206"/>
      <c r="AP15" s="206"/>
      <c r="AQ15" s="206"/>
      <c r="AR15" s="206" t="s">
        <v>181</v>
      </c>
      <c r="AS15" s="206" t="s">
        <v>859</v>
      </c>
      <c r="AT15" s="206" t="s">
        <v>181</v>
      </c>
      <c r="AU15" s="206" t="s">
        <v>858</v>
      </c>
      <c r="AV15" s="206" t="s">
        <v>181</v>
      </c>
      <c r="AW15" s="206" t="s">
        <v>857</v>
      </c>
      <c r="AX15" s="206"/>
      <c r="AY15" s="206"/>
      <c r="AZ15" s="206" t="s">
        <v>181</v>
      </c>
      <c r="BA15" s="206" t="s">
        <v>856</v>
      </c>
      <c r="BB15" s="206"/>
      <c r="BC15" s="206"/>
      <c r="BD15" s="206" t="s">
        <v>181</v>
      </c>
      <c r="BE15" s="206" t="s">
        <v>855</v>
      </c>
      <c r="BF15" s="206"/>
      <c r="BG15" s="206"/>
      <c r="BH15" s="206" t="s">
        <v>181</v>
      </c>
      <c r="BI15" s="206" t="s">
        <v>854</v>
      </c>
      <c r="BJ15" s="206" t="s">
        <v>181</v>
      </c>
      <c r="BK15" s="206" t="s">
        <v>853</v>
      </c>
      <c r="BL15" s="206" t="s">
        <v>181</v>
      </c>
      <c r="BM15" s="206" t="s">
        <v>852</v>
      </c>
      <c r="BN15" s="206" t="s">
        <v>181</v>
      </c>
      <c r="BO15" s="206" t="s">
        <v>851</v>
      </c>
      <c r="BP15" s="206"/>
      <c r="BQ15" s="206"/>
      <c r="BR15" s="206"/>
      <c r="BS15" s="206"/>
      <c r="BT15" s="206" t="s">
        <v>181</v>
      </c>
      <c r="BU15" s="206" t="s">
        <v>850</v>
      </c>
      <c r="BV15" s="206"/>
      <c r="BW15" s="206"/>
      <c r="BX15" s="206" t="s">
        <v>181</v>
      </c>
      <c r="BY15" s="206" t="s">
        <v>849</v>
      </c>
      <c r="BZ15" s="206"/>
      <c r="CA15" s="206"/>
      <c r="CB15" s="206"/>
      <c r="CC15" s="206"/>
      <c r="CD15" s="206"/>
      <c r="CE15" s="206"/>
      <c r="CF15" s="206"/>
      <c r="CG15" s="206"/>
      <c r="CH15" s="206"/>
      <c r="CI15" s="205"/>
    </row>
    <row r="16" spans="1:87" s="209" customFormat="1" ht="45" customHeight="1" x14ac:dyDescent="0.2">
      <c r="A16" s="418" t="s">
        <v>848</v>
      </c>
      <c r="B16" s="419" t="s">
        <v>847</v>
      </c>
      <c r="C16" s="420" t="s">
        <v>829</v>
      </c>
      <c r="D16" s="420" t="s">
        <v>829</v>
      </c>
      <c r="E16" s="420"/>
      <c r="F16" s="420"/>
      <c r="G16" s="224" t="s">
        <v>846</v>
      </c>
      <c r="H16" s="219" t="s">
        <v>829</v>
      </c>
      <c r="I16" s="219"/>
      <c r="J16" s="221" t="s">
        <v>828</v>
      </c>
      <c r="K16" s="220">
        <v>28</v>
      </c>
      <c r="L16" s="221" t="s">
        <v>828</v>
      </c>
      <c r="M16" s="220">
        <v>29</v>
      </c>
      <c r="N16" s="219" t="s">
        <v>829</v>
      </c>
      <c r="O16" s="219"/>
      <c r="P16" s="217"/>
      <c r="Q16" s="221"/>
      <c r="R16" s="220"/>
      <c r="S16" s="221"/>
      <c r="T16" s="220"/>
      <c r="U16" s="219"/>
      <c r="V16" s="219"/>
      <c r="W16" s="217"/>
      <c r="X16" s="217"/>
      <c r="Y16" s="218"/>
      <c r="Z16" s="217"/>
      <c r="AA16" s="217"/>
      <c r="AB16" s="217"/>
      <c r="AC16" s="217"/>
      <c r="AD16" s="217"/>
      <c r="AE16" s="217"/>
      <c r="AF16" s="425" t="s">
        <v>181</v>
      </c>
      <c r="AG16" s="427" t="s">
        <v>845</v>
      </c>
      <c r="AH16" s="420"/>
      <c r="AI16" s="427"/>
      <c r="AJ16" s="420" t="s">
        <v>181</v>
      </c>
      <c r="AK16" s="427" t="s">
        <v>844</v>
      </c>
      <c r="AL16" s="420"/>
      <c r="AM16" s="427"/>
      <c r="AN16" s="420"/>
      <c r="AO16" s="427"/>
      <c r="AP16" s="420"/>
      <c r="AQ16" s="427"/>
      <c r="AR16" s="424" t="s">
        <v>181</v>
      </c>
      <c r="AS16" s="421" t="s">
        <v>843</v>
      </c>
      <c r="AT16" s="424"/>
      <c r="AU16" s="421"/>
      <c r="AV16" s="424" t="s">
        <v>181</v>
      </c>
      <c r="AW16" s="421" t="s">
        <v>842</v>
      </c>
      <c r="AX16" s="424"/>
      <c r="AY16" s="421"/>
      <c r="AZ16" s="424" t="s">
        <v>181</v>
      </c>
      <c r="BA16" s="421" t="s">
        <v>841</v>
      </c>
      <c r="BB16" s="424"/>
      <c r="BC16" s="421"/>
      <c r="BD16" s="424" t="s">
        <v>181</v>
      </c>
      <c r="BE16" s="421" t="s">
        <v>840</v>
      </c>
      <c r="BF16" s="424"/>
      <c r="BG16" s="421"/>
      <c r="BH16" s="424" t="s">
        <v>181</v>
      </c>
      <c r="BI16" s="421" t="s">
        <v>839</v>
      </c>
      <c r="BJ16" s="424"/>
      <c r="BK16" s="421"/>
      <c r="BL16" s="424" t="s">
        <v>181</v>
      </c>
      <c r="BM16" s="421" t="s">
        <v>838</v>
      </c>
      <c r="BN16" s="424"/>
      <c r="BO16" s="421"/>
      <c r="BP16" s="424"/>
      <c r="BQ16" s="421"/>
      <c r="BR16" s="424"/>
      <c r="BS16" s="421"/>
      <c r="BT16" s="424" t="s">
        <v>181</v>
      </c>
      <c r="BU16" s="421" t="s">
        <v>837</v>
      </c>
      <c r="BV16" s="424"/>
      <c r="BW16" s="421"/>
      <c r="BX16" s="424" t="s">
        <v>181</v>
      </c>
      <c r="BY16" s="421" t="s">
        <v>836</v>
      </c>
      <c r="BZ16" s="424"/>
      <c r="CA16" s="421"/>
      <c r="CB16" s="424"/>
      <c r="CC16" s="421"/>
      <c r="CD16" s="424"/>
      <c r="CE16" s="421"/>
      <c r="CF16" s="424" t="s">
        <v>181</v>
      </c>
      <c r="CG16" s="421" t="s">
        <v>835</v>
      </c>
      <c r="CH16" s="424"/>
      <c r="CI16" s="415"/>
    </row>
    <row r="17" spans="1:87" s="209" customFormat="1" ht="45" customHeight="1" x14ac:dyDescent="0.2">
      <c r="A17" s="418"/>
      <c r="B17" s="419"/>
      <c r="C17" s="420"/>
      <c r="D17" s="420"/>
      <c r="E17" s="420"/>
      <c r="F17" s="420"/>
      <c r="G17" s="224" t="s">
        <v>834</v>
      </c>
      <c r="H17" s="219"/>
      <c r="I17" s="219" t="s">
        <v>829</v>
      </c>
      <c r="J17" s="223" t="s">
        <v>828</v>
      </c>
      <c r="K17" s="220">
        <v>26</v>
      </c>
      <c r="L17" s="223" t="s">
        <v>828</v>
      </c>
      <c r="M17" s="220">
        <v>32</v>
      </c>
      <c r="N17" s="219" t="s">
        <v>829</v>
      </c>
      <c r="O17" s="219"/>
      <c r="P17" s="217"/>
      <c r="Q17" s="223"/>
      <c r="R17" s="220"/>
      <c r="S17" s="221"/>
      <c r="T17" s="225"/>
      <c r="U17" s="219"/>
      <c r="V17" s="219"/>
      <c r="W17" s="219"/>
      <c r="X17" s="219"/>
      <c r="Y17" s="218"/>
      <c r="Z17" s="219"/>
      <c r="AA17" s="219"/>
      <c r="AB17" s="219"/>
      <c r="AC17" s="217"/>
      <c r="AD17" s="217"/>
      <c r="AE17" s="217"/>
      <c r="AF17" s="425"/>
      <c r="AG17" s="422"/>
      <c r="AH17" s="425"/>
      <c r="AI17" s="422"/>
      <c r="AJ17" s="425"/>
      <c r="AK17" s="422"/>
      <c r="AL17" s="425"/>
      <c r="AM17" s="422"/>
      <c r="AN17" s="425"/>
      <c r="AO17" s="422"/>
      <c r="AP17" s="425"/>
      <c r="AQ17" s="422"/>
      <c r="AR17" s="425"/>
      <c r="AS17" s="422"/>
      <c r="AT17" s="425"/>
      <c r="AU17" s="422"/>
      <c r="AV17" s="425"/>
      <c r="AW17" s="422"/>
      <c r="AX17" s="425"/>
      <c r="AY17" s="422"/>
      <c r="AZ17" s="425"/>
      <c r="BA17" s="422"/>
      <c r="BB17" s="425"/>
      <c r="BC17" s="422"/>
      <c r="BD17" s="425"/>
      <c r="BE17" s="422"/>
      <c r="BF17" s="425"/>
      <c r="BG17" s="422"/>
      <c r="BH17" s="425"/>
      <c r="BI17" s="422"/>
      <c r="BJ17" s="425"/>
      <c r="BK17" s="422"/>
      <c r="BL17" s="425"/>
      <c r="BM17" s="422"/>
      <c r="BN17" s="425"/>
      <c r="BO17" s="422"/>
      <c r="BP17" s="425"/>
      <c r="BQ17" s="422"/>
      <c r="BR17" s="425"/>
      <c r="BS17" s="422"/>
      <c r="BT17" s="425"/>
      <c r="BU17" s="422"/>
      <c r="BV17" s="425"/>
      <c r="BW17" s="422"/>
      <c r="BX17" s="425"/>
      <c r="BY17" s="422"/>
      <c r="BZ17" s="425"/>
      <c r="CA17" s="422"/>
      <c r="CB17" s="425"/>
      <c r="CC17" s="422"/>
      <c r="CD17" s="425"/>
      <c r="CE17" s="422"/>
      <c r="CF17" s="425"/>
      <c r="CG17" s="422"/>
      <c r="CH17" s="425"/>
      <c r="CI17" s="416"/>
    </row>
    <row r="18" spans="1:87" s="209" customFormat="1" ht="45" customHeight="1" x14ac:dyDescent="0.2">
      <c r="A18" s="418"/>
      <c r="B18" s="419"/>
      <c r="C18" s="420"/>
      <c r="D18" s="420"/>
      <c r="E18" s="420"/>
      <c r="F18" s="420"/>
      <c r="G18" s="224" t="s">
        <v>833</v>
      </c>
      <c r="H18" s="219"/>
      <c r="I18" s="219" t="s">
        <v>829</v>
      </c>
      <c r="J18" s="223" t="s">
        <v>828</v>
      </c>
      <c r="K18" s="220">
        <v>21</v>
      </c>
      <c r="L18" s="223"/>
      <c r="M18" s="222" t="s">
        <v>827</v>
      </c>
      <c r="N18" s="219" t="s">
        <v>829</v>
      </c>
      <c r="O18" s="219"/>
      <c r="P18" s="217"/>
      <c r="Q18" s="223"/>
      <c r="R18" s="220"/>
      <c r="S18" s="223"/>
      <c r="T18" s="220"/>
      <c r="U18" s="219"/>
      <c r="V18" s="219"/>
      <c r="W18" s="219"/>
      <c r="X18" s="219"/>
      <c r="Y18" s="218"/>
      <c r="Z18" s="219"/>
      <c r="AA18" s="219"/>
      <c r="AB18" s="219"/>
      <c r="AC18" s="217"/>
      <c r="AD18" s="217"/>
      <c r="AE18" s="217"/>
      <c r="AF18" s="425"/>
      <c r="AG18" s="422"/>
      <c r="AH18" s="425"/>
      <c r="AI18" s="422"/>
      <c r="AJ18" s="425"/>
      <c r="AK18" s="422"/>
      <c r="AL18" s="425"/>
      <c r="AM18" s="422"/>
      <c r="AN18" s="425"/>
      <c r="AO18" s="422"/>
      <c r="AP18" s="425"/>
      <c r="AQ18" s="422"/>
      <c r="AR18" s="425"/>
      <c r="AS18" s="422"/>
      <c r="AT18" s="425"/>
      <c r="AU18" s="422"/>
      <c r="AV18" s="425"/>
      <c r="AW18" s="422"/>
      <c r="AX18" s="425"/>
      <c r="AY18" s="422"/>
      <c r="AZ18" s="425"/>
      <c r="BA18" s="422"/>
      <c r="BB18" s="425"/>
      <c r="BC18" s="422"/>
      <c r="BD18" s="425"/>
      <c r="BE18" s="422"/>
      <c r="BF18" s="425"/>
      <c r="BG18" s="422"/>
      <c r="BH18" s="425"/>
      <c r="BI18" s="422"/>
      <c r="BJ18" s="425"/>
      <c r="BK18" s="422"/>
      <c r="BL18" s="425"/>
      <c r="BM18" s="422"/>
      <c r="BN18" s="425"/>
      <c r="BO18" s="422"/>
      <c r="BP18" s="425"/>
      <c r="BQ18" s="422"/>
      <c r="BR18" s="425"/>
      <c r="BS18" s="422"/>
      <c r="BT18" s="425"/>
      <c r="BU18" s="422"/>
      <c r="BV18" s="425"/>
      <c r="BW18" s="422"/>
      <c r="BX18" s="425"/>
      <c r="BY18" s="422"/>
      <c r="BZ18" s="425"/>
      <c r="CA18" s="422"/>
      <c r="CB18" s="425"/>
      <c r="CC18" s="422"/>
      <c r="CD18" s="425"/>
      <c r="CE18" s="422"/>
      <c r="CF18" s="425"/>
      <c r="CG18" s="422"/>
      <c r="CH18" s="425"/>
      <c r="CI18" s="416"/>
    </row>
    <row r="19" spans="1:87" s="209" customFormat="1" ht="45" customHeight="1" x14ac:dyDescent="0.2">
      <c r="A19" s="418"/>
      <c r="B19" s="419"/>
      <c r="C19" s="420"/>
      <c r="D19" s="420"/>
      <c r="E19" s="420"/>
      <c r="F19" s="420"/>
      <c r="G19" s="217" t="s">
        <v>832</v>
      </c>
      <c r="H19" s="219"/>
      <c r="I19" s="219" t="s">
        <v>829</v>
      </c>
      <c r="J19" s="221" t="s">
        <v>828</v>
      </c>
      <c r="K19" s="220">
        <v>20</v>
      </c>
      <c r="L19" s="221"/>
      <c r="M19" s="222" t="s">
        <v>827</v>
      </c>
      <c r="N19" s="219" t="s">
        <v>829</v>
      </c>
      <c r="O19" s="219"/>
      <c r="P19" s="217"/>
      <c r="Q19" s="221"/>
      <c r="R19" s="220"/>
      <c r="S19" s="221"/>
      <c r="T19" s="220"/>
      <c r="U19" s="219"/>
      <c r="V19" s="219"/>
      <c r="W19" s="217"/>
      <c r="X19" s="217"/>
      <c r="Y19" s="218"/>
      <c r="Z19" s="217"/>
      <c r="AA19" s="217"/>
      <c r="AB19" s="217"/>
      <c r="AC19" s="217"/>
      <c r="AD19" s="217"/>
      <c r="AE19" s="217"/>
      <c r="AF19" s="425"/>
      <c r="AG19" s="422"/>
      <c r="AH19" s="425"/>
      <c r="AI19" s="422"/>
      <c r="AJ19" s="425"/>
      <c r="AK19" s="422"/>
      <c r="AL19" s="425"/>
      <c r="AM19" s="422"/>
      <c r="AN19" s="425"/>
      <c r="AO19" s="422"/>
      <c r="AP19" s="425"/>
      <c r="AQ19" s="422"/>
      <c r="AR19" s="425"/>
      <c r="AS19" s="422"/>
      <c r="AT19" s="425"/>
      <c r="AU19" s="422"/>
      <c r="AV19" s="425"/>
      <c r="AW19" s="422"/>
      <c r="AX19" s="425"/>
      <c r="AY19" s="422"/>
      <c r="AZ19" s="425"/>
      <c r="BA19" s="422"/>
      <c r="BB19" s="425"/>
      <c r="BC19" s="422"/>
      <c r="BD19" s="425"/>
      <c r="BE19" s="422"/>
      <c r="BF19" s="425"/>
      <c r="BG19" s="422"/>
      <c r="BH19" s="425"/>
      <c r="BI19" s="422"/>
      <c r="BJ19" s="425"/>
      <c r="BK19" s="422"/>
      <c r="BL19" s="425"/>
      <c r="BM19" s="422"/>
      <c r="BN19" s="425"/>
      <c r="BO19" s="422"/>
      <c r="BP19" s="425"/>
      <c r="BQ19" s="422"/>
      <c r="BR19" s="425"/>
      <c r="BS19" s="422"/>
      <c r="BT19" s="425"/>
      <c r="BU19" s="422"/>
      <c r="BV19" s="425"/>
      <c r="BW19" s="422"/>
      <c r="BX19" s="425"/>
      <c r="BY19" s="422"/>
      <c r="BZ19" s="425"/>
      <c r="CA19" s="422"/>
      <c r="CB19" s="425"/>
      <c r="CC19" s="422"/>
      <c r="CD19" s="425"/>
      <c r="CE19" s="422"/>
      <c r="CF19" s="425"/>
      <c r="CG19" s="422"/>
      <c r="CH19" s="425"/>
      <c r="CI19" s="416"/>
    </row>
    <row r="20" spans="1:87" s="209" customFormat="1" ht="45" customHeight="1" x14ac:dyDescent="0.2">
      <c r="A20" s="418"/>
      <c r="B20" s="419"/>
      <c r="C20" s="420"/>
      <c r="D20" s="420"/>
      <c r="E20" s="420"/>
      <c r="F20" s="420"/>
      <c r="G20" s="217" t="s">
        <v>831</v>
      </c>
      <c r="H20" s="219"/>
      <c r="I20" s="219" t="s">
        <v>829</v>
      </c>
      <c r="J20" s="221" t="s">
        <v>828</v>
      </c>
      <c r="K20" s="220">
        <v>28</v>
      </c>
      <c r="L20" s="221" t="s">
        <v>828</v>
      </c>
      <c r="M20" s="220">
        <v>38</v>
      </c>
      <c r="N20" s="219" t="s">
        <v>829</v>
      </c>
      <c r="O20" s="219"/>
      <c r="P20" s="217"/>
      <c r="Q20" s="221"/>
      <c r="R20" s="220"/>
      <c r="S20" s="221"/>
      <c r="T20" s="220"/>
      <c r="U20" s="219"/>
      <c r="V20" s="219"/>
      <c r="W20" s="217"/>
      <c r="X20" s="217"/>
      <c r="Y20" s="218"/>
      <c r="Z20" s="217"/>
      <c r="AA20" s="217"/>
      <c r="AB20" s="217"/>
      <c r="AC20" s="217"/>
      <c r="AD20" s="217"/>
      <c r="AE20" s="217"/>
      <c r="AF20" s="425"/>
      <c r="AG20" s="422"/>
      <c r="AH20" s="425"/>
      <c r="AI20" s="422"/>
      <c r="AJ20" s="425"/>
      <c r="AK20" s="422"/>
      <c r="AL20" s="425"/>
      <c r="AM20" s="422"/>
      <c r="AN20" s="425"/>
      <c r="AO20" s="422"/>
      <c r="AP20" s="425"/>
      <c r="AQ20" s="422"/>
      <c r="AR20" s="425"/>
      <c r="AS20" s="422"/>
      <c r="AT20" s="425"/>
      <c r="AU20" s="422"/>
      <c r="AV20" s="425"/>
      <c r="AW20" s="422"/>
      <c r="AX20" s="425"/>
      <c r="AY20" s="422"/>
      <c r="AZ20" s="425"/>
      <c r="BA20" s="422"/>
      <c r="BB20" s="425"/>
      <c r="BC20" s="422"/>
      <c r="BD20" s="425"/>
      <c r="BE20" s="422"/>
      <c r="BF20" s="425"/>
      <c r="BG20" s="422"/>
      <c r="BH20" s="425"/>
      <c r="BI20" s="422"/>
      <c r="BJ20" s="425"/>
      <c r="BK20" s="422"/>
      <c r="BL20" s="425"/>
      <c r="BM20" s="422"/>
      <c r="BN20" s="425"/>
      <c r="BO20" s="422"/>
      <c r="BP20" s="425"/>
      <c r="BQ20" s="422"/>
      <c r="BR20" s="425"/>
      <c r="BS20" s="422"/>
      <c r="BT20" s="425"/>
      <c r="BU20" s="422"/>
      <c r="BV20" s="425"/>
      <c r="BW20" s="422"/>
      <c r="BX20" s="425"/>
      <c r="BY20" s="422"/>
      <c r="BZ20" s="425"/>
      <c r="CA20" s="422"/>
      <c r="CB20" s="425"/>
      <c r="CC20" s="422"/>
      <c r="CD20" s="425"/>
      <c r="CE20" s="422"/>
      <c r="CF20" s="425"/>
      <c r="CG20" s="422"/>
      <c r="CH20" s="425"/>
      <c r="CI20" s="416"/>
    </row>
    <row r="21" spans="1:87" s="209" customFormat="1" ht="45" customHeight="1" x14ac:dyDescent="0.2">
      <c r="A21" s="418"/>
      <c r="B21" s="419"/>
      <c r="C21" s="420"/>
      <c r="D21" s="420"/>
      <c r="E21" s="420"/>
      <c r="F21" s="420"/>
      <c r="G21" s="216" t="s">
        <v>830</v>
      </c>
      <c r="H21" s="212"/>
      <c r="I21" s="212" t="s">
        <v>829</v>
      </c>
      <c r="J21" s="214" t="s">
        <v>828</v>
      </c>
      <c r="K21" s="213">
        <v>27</v>
      </c>
      <c r="L21" s="214"/>
      <c r="M21" s="215" t="s">
        <v>827</v>
      </c>
      <c r="N21" s="212" t="s">
        <v>826</v>
      </c>
      <c r="O21" s="212"/>
      <c r="P21" s="210"/>
      <c r="Q21" s="214"/>
      <c r="R21" s="213"/>
      <c r="S21" s="214"/>
      <c r="T21" s="213"/>
      <c r="U21" s="212"/>
      <c r="V21" s="212"/>
      <c r="W21" s="210"/>
      <c r="X21" s="210"/>
      <c r="Y21" s="211"/>
      <c r="Z21" s="210"/>
      <c r="AA21" s="210"/>
      <c r="AB21" s="210"/>
      <c r="AC21" s="210"/>
      <c r="AD21" s="210"/>
      <c r="AE21" s="210"/>
      <c r="AF21" s="426"/>
      <c r="AG21" s="423"/>
      <c r="AH21" s="426"/>
      <c r="AI21" s="423"/>
      <c r="AJ21" s="426"/>
      <c r="AK21" s="423"/>
      <c r="AL21" s="426"/>
      <c r="AM21" s="423"/>
      <c r="AN21" s="426"/>
      <c r="AO21" s="423"/>
      <c r="AP21" s="426"/>
      <c r="AQ21" s="423"/>
      <c r="AR21" s="426"/>
      <c r="AS21" s="423"/>
      <c r="AT21" s="426"/>
      <c r="AU21" s="423"/>
      <c r="AV21" s="426"/>
      <c r="AW21" s="423"/>
      <c r="AX21" s="426"/>
      <c r="AY21" s="423"/>
      <c r="AZ21" s="426"/>
      <c r="BA21" s="423"/>
      <c r="BB21" s="426"/>
      <c r="BC21" s="423"/>
      <c r="BD21" s="426"/>
      <c r="BE21" s="423"/>
      <c r="BF21" s="426"/>
      <c r="BG21" s="423"/>
      <c r="BH21" s="426"/>
      <c r="BI21" s="423"/>
      <c r="BJ21" s="426"/>
      <c r="BK21" s="423"/>
      <c r="BL21" s="426"/>
      <c r="BM21" s="423"/>
      <c r="BN21" s="426"/>
      <c r="BO21" s="423"/>
      <c r="BP21" s="426"/>
      <c r="BQ21" s="423"/>
      <c r="BR21" s="426"/>
      <c r="BS21" s="423"/>
      <c r="BT21" s="426"/>
      <c r="BU21" s="423"/>
      <c r="BV21" s="426"/>
      <c r="BW21" s="423"/>
      <c r="BX21" s="426"/>
      <c r="BY21" s="423"/>
      <c r="BZ21" s="426"/>
      <c r="CA21" s="423"/>
      <c r="CB21" s="426"/>
      <c r="CC21" s="423"/>
      <c r="CD21" s="426"/>
      <c r="CE21" s="423"/>
      <c r="CF21" s="426"/>
      <c r="CG21" s="423"/>
      <c r="CH21" s="426"/>
      <c r="CI21" s="417"/>
    </row>
    <row r="22" spans="1:87" s="204" customFormat="1" ht="334.2" customHeight="1" x14ac:dyDescent="0.2">
      <c r="A22" s="206" t="s">
        <v>825</v>
      </c>
      <c r="B22" s="206" t="s">
        <v>824</v>
      </c>
      <c r="C22" s="206" t="s">
        <v>181</v>
      </c>
      <c r="D22" s="206" t="s">
        <v>181</v>
      </c>
      <c r="E22" s="206"/>
      <c r="F22" s="206"/>
      <c r="G22" s="206" t="s">
        <v>823</v>
      </c>
      <c r="H22" s="206" t="s">
        <v>181</v>
      </c>
      <c r="I22" s="206"/>
      <c r="J22" s="206" t="s">
        <v>591</v>
      </c>
      <c r="K22" s="206">
        <v>29</v>
      </c>
      <c r="L22" s="206" t="s">
        <v>591</v>
      </c>
      <c r="M22" s="206">
        <v>31</v>
      </c>
      <c r="N22" s="206" t="s">
        <v>181</v>
      </c>
      <c r="O22" s="206"/>
      <c r="P22" s="206"/>
      <c r="Q22" s="206" t="s">
        <v>591</v>
      </c>
      <c r="R22" s="206"/>
      <c r="S22" s="206" t="s">
        <v>591</v>
      </c>
      <c r="T22" s="206"/>
      <c r="U22" s="206"/>
      <c r="V22" s="206"/>
      <c r="W22" s="206"/>
      <c r="X22" s="206"/>
      <c r="Y22" s="206"/>
      <c r="Z22" s="206"/>
      <c r="AA22" s="206"/>
      <c r="AB22" s="206"/>
      <c r="AC22" s="206"/>
      <c r="AD22" s="206"/>
      <c r="AE22" s="206"/>
      <c r="AF22" s="206" t="s">
        <v>181</v>
      </c>
      <c r="AG22" s="206" t="s">
        <v>822</v>
      </c>
      <c r="AH22" s="206" t="s">
        <v>181</v>
      </c>
      <c r="AI22" s="206" t="s">
        <v>821</v>
      </c>
      <c r="AJ22" s="206"/>
      <c r="AK22" s="206"/>
      <c r="AL22" s="206"/>
      <c r="AM22" s="206"/>
      <c r="AN22" s="206" t="s">
        <v>181</v>
      </c>
      <c r="AO22" s="206" t="s">
        <v>820</v>
      </c>
      <c r="AP22" s="206" t="s">
        <v>181</v>
      </c>
      <c r="AQ22" s="206" t="s">
        <v>819</v>
      </c>
      <c r="AR22" s="206" t="s">
        <v>181</v>
      </c>
      <c r="AS22" s="206" t="s">
        <v>818</v>
      </c>
      <c r="AT22" s="206" t="s">
        <v>181</v>
      </c>
      <c r="AU22" s="206" t="s">
        <v>817</v>
      </c>
      <c r="AV22" s="206" t="s">
        <v>181</v>
      </c>
      <c r="AW22" s="206" t="s">
        <v>816</v>
      </c>
      <c r="AX22" s="206" t="s">
        <v>181</v>
      </c>
      <c r="AY22" s="206" t="s">
        <v>815</v>
      </c>
      <c r="AZ22" s="206" t="s">
        <v>181</v>
      </c>
      <c r="BA22" s="206" t="s">
        <v>814</v>
      </c>
      <c r="BB22" s="206" t="s">
        <v>181</v>
      </c>
      <c r="BC22" s="206" t="s">
        <v>813</v>
      </c>
      <c r="BD22" s="206" t="s">
        <v>181</v>
      </c>
      <c r="BE22" s="206" t="s">
        <v>812</v>
      </c>
      <c r="BF22" s="206" t="s">
        <v>181</v>
      </c>
      <c r="BG22" s="206" t="s">
        <v>811</v>
      </c>
      <c r="BH22" s="206" t="s">
        <v>181</v>
      </c>
      <c r="BI22" s="206" t="s">
        <v>810</v>
      </c>
      <c r="BJ22" s="206" t="s">
        <v>181</v>
      </c>
      <c r="BK22" s="206" t="s">
        <v>809</v>
      </c>
      <c r="BL22" s="206" t="s">
        <v>181</v>
      </c>
      <c r="BM22" s="206" t="s">
        <v>808</v>
      </c>
      <c r="BN22" s="206" t="s">
        <v>181</v>
      </c>
      <c r="BO22" s="206" t="s">
        <v>807</v>
      </c>
      <c r="BP22" s="206"/>
      <c r="BQ22" s="206"/>
      <c r="BR22" s="206"/>
      <c r="BS22" s="206"/>
      <c r="BT22" s="206" t="s">
        <v>181</v>
      </c>
      <c r="BU22" s="206" t="s">
        <v>806</v>
      </c>
      <c r="BV22" s="206" t="s">
        <v>181</v>
      </c>
      <c r="BW22" s="206" t="s">
        <v>805</v>
      </c>
      <c r="BX22" s="206"/>
      <c r="BY22" s="206"/>
      <c r="BZ22" s="206"/>
      <c r="CA22" s="206"/>
      <c r="CB22" s="206"/>
      <c r="CC22" s="206"/>
      <c r="CD22" s="206"/>
      <c r="CE22" s="206"/>
      <c r="CF22" s="206" t="s">
        <v>181</v>
      </c>
      <c r="CG22" s="206" t="s">
        <v>804</v>
      </c>
      <c r="CH22" s="206" t="s">
        <v>181</v>
      </c>
      <c r="CI22" s="205" t="s">
        <v>803</v>
      </c>
    </row>
    <row r="23" spans="1:87" s="204" customFormat="1" ht="201" customHeight="1" x14ac:dyDescent="0.2">
      <c r="A23" s="206" t="s">
        <v>802</v>
      </c>
      <c r="B23" s="206" t="s">
        <v>801</v>
      </c>
      <c r="C23" s="206" t="s">
        <v>181</v>
      </c>
      <c r="D23" s="206"/>
      <c r="E23" s="206"/>
      <c r="F23" s="206"/>
      <c r="G23" s="206" t="s">
        <v>800</v>
      </c>
      <c r="H23" s="206"/>
      <c r="I23" s="206"/>
      <c r="J23" s="206" t="s">
        <v>591</v>
      </c>
      <c r="K23" s="206">
        <v>27</v>
      </c>
      <c r="L23" s="206" t="s">
        <v>591</v>
      </c>
      <c r="M23" s="206">
        <v>30</v>
      </c>
      <c r="N23" s="206" t="s">
        <v>181</v>
      </c>
      <c r="O23" s="206"/>
      <c r="P23" s="206"/>
      <c r="Q23" s="206" t="s">
        <v>591</v>
      </c>
      <c r="R23" s="206"/>
      <c r="S23" s="206" t="s">
        <v>591</v>
      </c>
      <c r="T23" s="206"/>
      <c r="U23" s="206"/>
      <c r="V23" s="206"/>
      <c r="W23" s="206"/>
      <c r="X23" s="206"/>
      <c r="Y23" s="206"/>
      <c r="Z23" s="206"/>
      <c r="AA23" s="206"/>
      <c r="AB23" s="206"/>
      <c r="AC23" s="206"/>
      <c r="AD23" s="206"/>
      <c r="AE23" s="206"/>
      <c r="AF23" s="206" t="s">
        <v>181</v>
      </c>
      <c r="AG23" s="206" t="s">
        <v>799</v>
      </c>
      <c r="AH23" s="206" t="s">
        <v>181</v>
      </c>
      <c r="AI23" s="206" t="s">
        <v>798</v>
      </c>
      <c r="AJ23" s="206" t="s">
        <v>181</v>
      </c>
      <c r="AK23" s="206" t="s">
        <v>797</v>
      </c>
      <c r="AL23" s="206"/>
      <c r="AM23" s="206"/>
      <c r="AN23" s="206"/>
      <c r="AO23" s="206"/>
      <c r="AP23" s="206"/>
      <c r="AQ23" s="206"/>
      <c r="AR23" s="206" t="s">
        <v>181</v>
      </c>
      <c r="AS23" s="206" t="s">
        <v>796</v>
      </c>
      <c r="AT23" s="206" t="s">
        <v>181</v>
      </c>
      <c r="AU23" s="206" t="s">
        <v>795</v>
      </c>
      <c r="AV23" s="206" t="s">
        <v>181</v>
      </c>
      <c r="AW23" s="206" t="s">
        <v>794</v>
      </c>
      <c r="AX23" s="206" t="s">
        <v>181</v>
      </c>
      <c r="AY23" s="206" t="s">
        <v>793</v>
      </c>
      <c r="AZ23" s="206" t="s">
        <v>181</v>
      </c>
      <c r="BA23" s="206" t="s">
        <v>792</v>
      </c>
      <c r="BB23" s="206" t="s">
        <v>181</v>
      </c>
      <c r="BC23" s="206" t="s">
        <v>791</v>
      </c>
      <c r="BD23" s="206" t="s">
        <v>181</v>
      </c>
      <c r="BE23" s="206" t="s">
        <v>790</v>
      </c>
      <c r="BF23" s="206" t="s">
        <v>181</v>
      </c>
      <c r="BG23" s="206" t="s">
        <v>789</v>
      </c>
      <c r="BH23" s="206" t="s">
        <v>181</v>
      </c>
      <c r="BI23" s="206" t="s">
        <v>788</v>
      </c>
      <c r="BJ23" s="206" t="s">
        <v>181</v>
      </c>
      <c r="BK23" s="206" t="s">
        <v>787</v>
      </c>
      <c r="BL23" s="206" t="s">
        <v>181</v>
      </c>
      <c r="BM23" s="206" t="s">
        <v>764</v>
      </c>
      <c r="BN23" s="206" t="s">
        <v>181</v>
      </c>
      <c r="BO23" s="206" t="s">
        <v>786</v>
      </c>
      <c r="BP23" s="206"/>
      <c r="BQ23" s="206"/>
      <c r="BR23" s="206"/>
      <c r="BS23" s="206"/>
      <c r="BT23" s="206" t="s">
        <v>181</v>
      </c>
      <c r="BU23" s="206" t="s">
        <v>785</v>
      </c>
      <c r="BV23" s="206" t="s">
        <v>181</v>
      </c>
      <c r="BW23" s="206" t="s">
        <v>784</v>
      </c>
      <c r="BX23" s="206" t="s">
        <v>181</v>
      </c>
      <c r="BY23" s="206" t="s">
        <v>783</v>
      </c>
      <c r="BZ23" s="206"/>
      <c r="CA23" s="206"/>
      <c r="CB23" s="206"/>
      <c r="CC23" s="206"/>
      <c r="CD23" s="206"/>
      <c r="CE23" s="206"/>
      <c r="CF23" s="206" t="s">
        <v>181</v>
      </c>
      <c r="CG23" s="206" t="s">
        <v>782</v>
      </c>
      <c r="CH23" s="206" t="s">
        <v>181</v>
      </c>
      <c r="CI23" s="205" t="s">
        <v>781</v>
      </c>
    </row>
    <row r="24" spans="1:87" s="204" customFormat="1" ht="409.2" customHeight="1" x14ac:dyDescent="0.2">
      <c r="A24" s="206" t="s">
        <v>780</v>
      </c>
      <c r="B24" s="206" t="s">
        <v>779</v>
      </c>
      <c r="C24" s="206" t="s">
        <v>181</v>
      </c>
      <c r="D24" s="206"/>
      <c r="E24" s="206"/>
      <c r="F24" s="206"/>
      <c r="G24" s="206" t="s">
        <v>778</v>
      </c>
      <c r="H24" s="206"/>
      <c r="I24" s="206"/>
      <c r="J24" s="206" t="s">
        <v>591</v>
      </c>
      <c r="K24" s="206">
        <v>27</v>
      </c>
      <c r="L24" s="206" t="s">
        <v>591</v>
      </c>
      <c r="M24" s="206">
        <v>30</v>
      </c>
      <c r="N24" s="206" t="s">
        <v>181</v>
      </c>
      <c r="O24" s="206"/>
      <c r="P24" s="206"/>
      <c r="Q24" s="206" t="s">
        <v>591</v>
      </c>
      <c r="R24" s="206"/>
      <c r="S24" s="206" t="s">
        <v>591</v>
      </c>
      <c r="T24" s="206"/>
      <c r="U24" s="206"/>
      <c r="V24" s="206"/>
      <c r="W24" s="206"/>
      <c r="X24" s="206"/>
      <c r="Y24" s="206"/>
      <c r="Z24" s="206"/>
      <c r="AA24" s="206"/>
      <c r="AB24" s="206"/>
      <c r="AC24" s="206"/>
      <c r="AD24" s="206"/>
      <c r="AE24" s="206"/>
      <c r="AF24" s="206" t="s">
        <v>181</v>
      </c>
      <c r="AG24" s="206" t="s">
        <v>777</v>
      </c>
      <c r="AH24" s="206" t="s">
        <v>181</v>
      </c>
      <c r="AI24" s="206" t="s">
        <v>776</v>
      </c>
      <c r="AJ24" s="206" t="s">
        <v>181</v>
      </c>
      <c r="AK24" s="206" t="s">
        <v>775</v>
      </c>
      <c r="AL24" s="206" t="s">
        <v>181</v>
      </c>
      <c r="AM24" s="206" t="s">
        <v>774</v>
      </c>
      <c r="AN24" s="206"/>
      <c r="AO24" s="206"/>
      <c r="AP24" s="206"/>
      <c r="AQ24" s="206"/>
      <c r="AR24" s="206" t="s">
        <v>181</v>
      </c>
      <c r="AS24" s="206" t="s">
        <v>773</v>
      </c>
      <c r="AT24" s="206" t="s">
        <v>181</v>
      </c>
      <c r="AU24" s="206" t="s">
        <v>772</v>
      </c>
      <c r="AV24" s="206" t="s">
        <v>181</v>
      </c>
      <c r="AW24" s="206" t="s">
        <v>771</v>
      </c>
      <c r="AX24" s="206" t="s">
        <v>181</v>
      </c>
      <c r="AY24" s="206" t="s">
        <v>770</v>
      </c>
      <c r="AZ24" s="206" t="s">
        <v>181</v>
      </c>
      <c r="BA24" s="206" t="s">
        <v>769</v>
      </c>
      <c r="BB24" s="206" t="s">
        <v>181</v>
      </c>
      <c r="BC24" s="206" t="s">
        <v>768</v>
      </c>
      <c r="BD24" s="206" t="s">
        <v>181</v>
      </c>
      <c r="BE24" s="206" t="s">
        <v>767</v>
      </c>
      <c r="BF24" s="206"/>
      <c r="BG24" s="206"/>
      <c r="BH24" s="206" t="s">
        <v>181</v>
      </c>
      <c r="BI24" s="206" t="s">
        <v>766</v>
      </c>
      <c r="BJ24" s="206" t="s">
        <v>181</v>
      </c>
      <c r="BK24" s="206" t="s">
        <v>765</v>
      </c>
      <c r="BL24" s="206" t="s">
        <v>181</v>
      </c>
      <c r="BM24" s="206" t="s">
        <v>764</v>
      </c>
      <c r="BN24" s="206"/>
      <c r="BO24" s="206"/>
      <c r="BP24" s="206"/>
      <c r="BQ24" s="206"/>
      <c r="BR24" s="206"/>
      <c r="BS24" s="206"/>
      <c r="BT24" s="206" t="s">
        <v>181</v>
      </c>
      <c r="BU24" s="206" t="s">
        <v>763</v>
      </c>
      <c r="BV24" s="206" t="s">
        <v>181</v>
      </c>
      <c r="BW24" s="206" t="s">
        <v>762</v>
      </c>
      <c r="BX24" s="206" t="s">
        <v>181</v>
      </c>
      <c r="BY24" s="206" t="s">
        <v>761</v>
      </c>
      <c r="BZ24" s="206" t="s">
        <v>181</v>
      </c>
      <c r="CA24" s="206" t="s">
        <v>760</v>
      </c>
      <c r="CB24" s="206"/>
      <c r="CC24" s="206"/>
      <c r="CD24" s="206"/>
      <c r="CE24" s="206"/>
      <c r="CF24" s="206" t="s">
        <v>181</v>
      </c>
      <c r="CG24" s="206" t="s">
        <v>759</v>
      </c>
      <c r="CH24" s="206" t="s">
        <v>181</v>
      </c>
      <c r="CI24" s="205" t="s">
        <v>758</v>
      </c>
    </row>
    <row r="25" spans="1:87" s="204" customFormat="1" ht="235.2" customHeight="1" x14ac:dyDescent="0.2">
      <c r="A25" s="206" t="s">
        <v>780</v>
      </c>
      <c r="B25" s="206" t="s">
        <v>779</v>
      </c>
      <c r="C25" s="206" t="s">
        <v>181</v>
      </c>
      <c r="D25" s="206"/>
      <c r="E25" s="206"/>
      <c r="F25" s="206"/>
      <c r="G25" s="206" t="s">
        <v>778</v>
      </c>
      <c r="H25" s="206"/>
      <c r="I25" s="206"/>
      <c r="J25" s="206" t="s">
        <v>591</v>
      </c>
      <c r="K25" s="206">
        <v>27</v>
      </c>
      <c r="L25" s="206" t="s">
        <v>591</v>
      </c>
      <c r="M25" s="206">
        <v>30</v>
      </c>
      <c r="N25" s="206" t="s">
        <v>181</v>
      </c>
      <c r="O25" s="206"/>
      <c r="P25" s="206"/>
      <c r="Q25" s="206" t="s">
        <v>591</v>
      </c>
      <c r="R25" s="206"/>
      <c r="S25" s="206" t="s">
        <v>591</v>
      </c>
      <c r="T25" s="206"/>
      <c r="U25" s="206"/>
      <c r="V25" s="206"/>
      <c r="W25" s="206"/>
      <c r="X25" s="206"/>
      <c r="Y25" s="206"/>
      <c r="Z25" s="206"/>
      <c r="AA25" s="206"/>
      <c r="AB25" s="206"/>
      <c r="AC25" s="206"/>
      <c r="AD25" s="206"/>
      <c r="AE25" s="206"/>
      <c r="AF25" s="206" t="s">
        <v>181</v>
      </c>
      <c r="AG25" s="206" t="s">
        <v>777</v>
      </c>
      <c r="AH25" s="206" t="s">
        <v>181</v>
      </c>
      <c r="AI25" s="206" t="s">
        <v>776</v>
      </c>
      <c r="AJ25" s="206" t="s">
        <v>181</v>
      </c>
      <c r="AK25" s="206" t="s">
        <v>775</v>
      </c>
      <c r="AL25" s="206" t="s">
        <v>181</v>
      </c>
      <c r="AM25" s="206" t="s">
        <v>774</v>
      </c>
      <c r="AN25" s="206"/>
      <c r="AO25" s="206"/>
      <c r="AP25" s="206"/>
      <c r="AQ25" s="206"/>
      <c r="AR25" s="206" t="s">
        <v>181</v>
      </c>
      <c r="AS25" s="206" t="s">
        <v>773</v>
      </c>
      <c r="AT25" s="206" t="s">
        <v>181</v>
      </c>
      <c r="AU25" s="206" t="s">
        <v>772</v>
      </c>
      <c r="AV25" s="206" t="s">
        <v>181</v>
      </c>
      <c r="AW25" s="206" t="s">
        <v>771</v>
      </c>
      <c r="AX25" s="206" t="s">
        <v>181</v>
      </c>
      <c r="AY25" s="206" t="s">
        <v>770</v>
      </c>
      <c r="AZ25" s="206" t="s">
        <v>181</v>
      </c>
      <c r="BA25" s="206" t="s">
        <v>769</v>
      </c>
      <c r="BB25" s="206" t="s">
        <v>181</v>
      </c>
      <c r="BC25" s="206" t="s">
        <v>768</v>
      </c>
      <c r="BD25" s="206" t="s">
        <v>181</v>
      </c>
      <c r="BE25" s="206" t="s">
        <v>767</v>
      </c>
      <c r="BF25" s="206"/>
      <c r="BG25" s="206"/>
      <c r="BH25" s="206" t="s">
        <v>181</v>
      </c>
      <c r="BI25" s="206" t="s">
        <v>766</v>
      </c>
      <c r="BJ25" s="206" t="s">
        <v>181</v>
      </c>
      <c r="BK25" s="206" t="s">
        <v>765</v>
      </c>
      <c r="BL25" s="206" t="s">
        <v>181</v>
      </c>
      <c r="BM25" s="206" t="s">
        <v>764</v>
      </c>
      <c r="BN25" s="206"/>
      <c r="BO25" s="206"/>
      <c r="BP25" s="206"/>
      <c r="BQ25" s="206"/>
      <c r="BR25" s="206"/>
      <c r="BS25" s="206"/>
      <c r="BT25" s="206" t="s">
        <v>181</v>
      </c>
      <c r="BU25" s="206" t="s">
        <v>763</v>
      </c>
      <c r="BV25" s="206" t="s">
        <v>181</v>
      </c>
      <c r="BW25" s="206" t="s">
        <v>762</v>
      </c>
      <c r="BX25" s="206" t="s">
        <v>181</v>
      </c>
      <c r="BY25" s="206" t="s">
        <v>761</v>
      </c>
      <c r="BZ25" s="206" t="s">
        <v>181</v>
      </c>
      <c r="CA25" s="206" t="s">
        <v>760</v>
      </c>
      <c r="CB25" s="206"/>
      <c r="CC25" s="206"/>
      <c r="CD25" s="206"/>
      <c r="CE25" s="206"/>
      <c r="CF25" s="206" t="s">
        <v>181</v>
      </c>
      <c r="CG25" s="206" t="s">
        <v>759</v>
      </c>
      <c r="CH25" s="206" t="s">
        <v>181</v>
      </c>
      <c r="CI25" s="205" t="s">
        <v>758</v>
      </c>
    </row>
    <row r="26" spans="1:87" s="204" customFormat="1" ht="317.39999999999998" customHeight="1" x14ac:dyDescent="0.2">
      <c r="A26" s="206" t="s">
        <v>757</v>
      </c>
      <c r="B26" s="206" t="s">
        <v>756</v>
      </c>
      <c r="C26" s="206" t="s">
        <v>181</v>
      </c>
      <c r="D26" s="206" t="s">
        <v>181</v>
      </c>
      <c r="E26" s="206"/>
      <c r="F26" s="206"/>
      <c r="G26" s="206" t="s">
        <v>755</v>
      </c>
      <c r="H26" s="206" t="s">
        <v>181</v>
      </c>
      <c r="I26" s="206"/>
      <c r="J26" s="206" t="s">
        <v>591</v>
      </c>
      <c r="K26" s="206">
        <v>26</v>
      </c>
      <c r="L26" s="206" t="s">
        <v>591</v>
      </c>
      <c r="M26" s="206">
        <v>30</v>
      </c>
      <c r="N26" s="206" t="s">
        <v>181</v>
      </c>
      <c r="O26" s="206"/>
      <c r="P26" s="206"/>
      <c r="Q26" s="206" t="s">
        <v>591</v>
      </c>
      <c r="R26" s="206"/>
      <c r="S26" s="206" t="s">
        <v>591</v>
      </c>
      <c r="T26" s="206"/>
      <c r="U26" s="206"/>
      <c r="V26" s="206"/>
      <c r="W26" s="206"/>
      <c r="X26" s="206"/>
      <c r="Y26" s="206"/>
      <c r="Z26" s="206"/>
      <c r="AA26" s="206"/>
      <c r="AB26" s="206"/>
      <c r="AC26" s="206"/>
      <c r="AD26" s="206"/>
      <c r="AE26" s="206"/>
      <c r="AF26" s="206" t="s">
        <v>181</v>
      </c>
      <c r="AG26" s="206" t="s">
        <v>754</v>
      </c>
      <c r="AH26" s="206" t="s">
        <v>181</v>
      </c>
      <c r="AI26" s="206" t="s">
        <v>753</v>
      </c>
      <c r="AJ26" s="206" t="s">
        <v>181</v>
      </c>
      <c r="AK26" s="206" t="s">
        <v>752</v>
      </c>
      <c r="AL26" s="206"/>
      <c r="AM26" s="206"/>
      <c r="AN26" s="206"/>
      <c r="AO26" s="206"/>
      <c r="AP26" s="206"/>
      <c r="AQ26" s="206"/>
      <c r="AR26" s="206" t="s">
        <v>181</v>
      </c>
      <c r="AS26" s="206" t="s">
        <v>751</v>
      </c>
      <c r="AT26" s="206" t="s">
        <v>181</v>
      </c>
      <c r="AU26" s="206" t="s">
        <v>750</v>
      </c>
      <c r="AV26" s="206" t="s">
        <v>181</v>
      </c>
      <c r="AW26" s="206" t="s">
        <v>749</v>
      </c>
      <c r="AX26" s="206"/>
      <c r="AY26" s="206"/>
      <c r="AZ26" s="206" t="s">
        <v>181</v>
      </c>
      <c r="BA26" s="206" t="s">
        <v>748</v>
      </c>
      <c r="BB26" s="206"/>
      <c r="BC26" s="206"/>
      <c r="BD26" s="206" t="s">
        <v>181</v>
      </c>
      <c r="BE26" s="206" t="s">
        <v>747</v>
      </c>
      <c r="BF26" s="206"/>
      <c r="BG26" s="206"/>
      <c r="BH26" s="206" t="s">
        <v>181</v>
      </c>
      <c r="BI26" s="206" t="s">
        <v>746</v>
      </c>
      <c r="BJ26" s="206"/>
      <c r="BK26" s="206"/>
      <c r="BL26" s="206" t="s">
        <v>181</v>
      </c>
      <c r="BM26" s="206" t="s">
        <v>745</v>
      </c>
      <c r="BN26" s="206"/>
      <c r="BO26" s="206"/>
      <c r="BP26" s="206" t="s">
        <v>181</v>
      </c>
      <c r="BQ26" s="206" t="s">
        <v>744</v>
      </c>
      <c r="BR26" s="206"/>
      <c r="BS26" s="206"/>
      <c r="BT26" s="206" t="s">
        <v>181</v>
      </c>
      <c r="BU26" s="206" t="s">
        <v>743</v>
      </c>
      <c r="BV26" s="206" t="s">
        <v>181</v>
      </c>
      <c r="BW26" s="206" t="s">
        <v>742</v>
      </c>
      <c r="BX26" s="206" t="s">
        <v>181</v>
      </c>
      <c r="BY26" s="206" t="s">
        <v>741</v>
      </c>
      <c r="BZ26" s="206" t="s">
        <v>181</v>
      </c>
      <c r="CA26" s="206" t="s">
        <v>740</v>
      </c>
      <c r="CB26" s="206"/>
      <c r="CC26" s="206"/>
      <c r="CD26" s="206"/>
      <c r="CE26" s="206"/>
      <c r="CF26" s="206"/>
      <c r="CG26" s="206"/>
      <c r="CH26" s="206"/>
      <c r="CI26" s="205"/>
    </row>
    <row r="27" spans="1:87" s="204" customFormat="1" ht="357" customHeight="1" x14ac:dyDescent="0.2">
      <c r="A27" s="206" t="s">
        <v>739</v>
      </c>
      <c r="B27" s="206" t="s">
        <v>738</v>
      </c>
      <c r="C27" s="206" t="s">
        <v>181</v>
      </c>
      <c r="D27" s="206"/>
      <c r="E27" s="206"/>
      <c r="F27" s="206"/>
      <c r="G27" s="206" t="s">
        <v>737</v>
      </c>
      <c r="H27" s="206" t="s">
        <v>181</v>
      </c>
      <c r="I27" s="206"/>
      <c r="J27" s="206" t="s">
        <v>591</v>
      </c>
      <c r="K27" s="206">
        <v>28</v>
      </c>
      <c r="L27" s="206" t="s">
        <v>591</v>
      </c>
      <c r="M27" s="206">
        <v>32</v>
      </c>
      <c r="N27" s="206" t="s">
        <v>181</v>
      </c>
      <c r="O27" s="206"/>
      <c r="P27" s="206"/>
      <c r="Q27" s="206" t="s">
        <v>591</v>
      </c>
      <c r="R27" s="206"/>
      <c r="S27" s="206" t="s">
        <v>591</v>
      </c>
      <c r="T27" s="206"/>
      <c r="U27" s="206"/>
      <c r="V27" s="206"/>
      <c r="W27" s="206"/>
      <c r="X27" s="206"/>
      <c r="Y27" s="206"/>
      <c r="Z27" s="206"/>
      <c r="AA27" s="206"/>
      <c r="AB27" s="206"/>
      <c r="AC27" s="206"/>
      <c r="AD27" s="206"/>
      <c r="AE27" s="206"/>
      <c r="AF27" s="206" t="s">
        <v>181</v>
      </c>
      <c r="AG27" s="206" t="s">
        <v>736</v>
      </c>
      <c r="AH27" s="206" t="s">
        <v>181</v>
      </c>
      <c r="AI27" s="206" t="s">
        <v>735</v>
      </c>
      <c r="AJ27" s="206" t="s">
        <v>181</v>
      </c>
      <c r="AK27" s="206" t="s">
        <v>734</v>
      </c>
      <c r="AL27" s="206"/>
      <c r="AM27" s="206"/>
      <c r="AN27" s="206" t="s">
        <v>181</v>
      </c>
      <c r="AO27" s="206" t="s">
        <v>733</v>
      </c>
      <c r="AP27" s="206"/>
      <c r="AQ27" s="206"/>
      <c r="AR27" s="206" t="s">
        <v>181</v>
      </c>
      <c r="AS27" s="206" t="s">
        <v>732</v>
      </c>
      <c r="AT27" s="206"/>
      <c r="AU27" s="206"/>
      <c r="AV27" s="206" t="s">
        <v>181</v>
      </c>
      <c r="AW27" s="206" t="s">
        <v>731</v>
      </c>
      <c r="AX27" s="206" t="s">
        <v>181</v>
      </c>
      <c r="AY27" s="206" t="s">
        <v>730</v>
      </c>
      <c r="AZ27" s="206" t="s">
        <v>181</v>
      </c>
      <c r="BA27" s="206" t="s">
        <v>729</v>
      </c>
      <c r="BB27" s="206"/>
      <c r="BC27" s="206"/>
      <c r="BD27" s="206" t="s">
        <v>181</v>
      </c>
      <c r="BE27" s="206" t="s">
        <v>728</v>
      </c>
      <c r="BF27" s="206"/>
      <c r="BG27" s="206"/>
      <c r="BH27" s="206" t="s">
        <v>181</v>
      </c>
      <c r="BI27" s="206" t="s">
        <v>727</v>
      </c>
      <c r="BJ27" s="206"/>
      <c r="BK27" s="206"/>
      <c r="BL27" s="206" t="s">
        <v>181</v>
      </c>
      <c r="BM27" s="206" t="s">
        <v>726</v>
      </c>
      <c r="BN27" s="206" t="s">
        <v>181</v>
      </c>
      <c r="BO27" s="206"/>
      <c r="BP27" s="206"/>
      <c r="BQ27" s="206"/>
      <c r="BR27" s="206"/>
      <c r="BS27" s="206"/>
      <c r="BT27" s="206" t="s">
        <v>181</v>
      </c>
      <c r="BU27" s="206" t="s">
        <v>725</v>
      </c>
      <c r="BV27" s="206"/>
      <c r="BW27" s="206"/>
      <c r="BX27" s="206" t="s">
        <v>181</v>
      </c>
      <c r="BY27" s="206" t="s">
        <v>724</v>
      </c>
      <c r="BZ27" s="206"/>
      <c r="CA27" s="206"/>
      <c r="CB27" s="206"/>
      <c r="CC27" s="206"/>
      <c r="CD27" s="206"/>
      <c r="CE27" s="206"/>
      <c r="CF27" s="206" t="s">
        <v>181</v>
      </c>
      <c r="CG27" s="206" t="s">
        <v>723</v>
      </c>
      <c r="CH27" s="206"/>
      <c r="CI27" s="205"/>
    </row>
    <row r="28" spans="1:87" s="204" customFormat="1" ht="192.6" customHeight="1" x14ac:dyDescent="0.2">
      <c r="A28" s="206" t="s">
        <v>704</v>
      </c>
      <c r="B28" s="206" t="s">
        <v>722</v>
      </c>
      <c r="C28" s="206" t="s">
        <v>181</v>
      </c>
      <c r="D28" s="206"/>
      <c r="E28" s="206"/>
      <c r="F28" s="206"/>
      <c r="G28" s="206" t="s">
        <v>721</v>
      </c>
      <c r="H28" s="206" t="s">
        <v>181</v>
      </c>
      <c r="I28" s="206"/>
      <c r="J28" s="206" t="s">
        <v>591</v>
      </c>
      <c r="K28" s="206">
        <v>28</v>
      </c>
      <c r="L28" s="206" t="s">
        <v>591</v>
      </c>
      <c r="M28" s="206">
        <v>31</v>
      </c>
      <c r="N28" s="206" t="s">
        <v>181</v>
      </c>
      <c r="O28" s="206"/>
      <c r="P28" s="206"/>
      <c r="Q28" s="206" t="s">
        <v>591</v>
      </c>
      <c r="R28" s="206"/>
      <c r="S28" s="206" t="s">
        <v>591</v>
      </c>
      <c r="T28" s="206"/>
      <c r="U28" s="206"/>
      <c r="V28" s="206"/>
      <c r="W28" s="206"/>
      <c r="X28" s="206"/>
      <c r="Y28" s="206"/>
      <c r="Z28" s="206"/>
      <c r="AA28" s="206"/>
      <c r="AB28" s="206"/>
      <c r="AC28" s="206"/>
      <c r="AD28" s="206"/>
      <c r="AE28" s="206"/>
      <c r="AF28" s="206" t="s">
        <v>181</v>
      </c>
      <c r="AG28" s="206" t="s">
        <v>719</v>
      </c>
      <c r="AH28" s="206" t="s">
        <v>181</v>
      </c>
      <c r="AI28" s="206" t="s">
        <v>720</v>
      </c>
      <c r="AJ28" s="206" t="s">
        <v>181</v>
      </c>
      <c r="AK28" s="206" t="s">
        <v>719</v>
      </c>
      <c r="AL28" s="206" t="s">
        <v>181</v>
      </c>
      <c r="AM28" s="206" t="s">
        <v>718</v>
      </c>
      <c r="AN28" s="206"/>
      <c r="AO28" s="206"/>
      <c r="AP28" s="206"/>
      <c r="AQ28" s="206"/>
      <c r="AR28" s="206"/>
      <c r="AS28" s="206"/>
      <c r="AT28" s="206"/>
      <c r="AU28" s="206"/>
      <c r="AV28" s="206" t="s">
        <v>181</v>
      </c>
      <c r="AW28" s="206" t="s">
        <v>717</v>
      </c>
      <c r="AX28" s="206" t="s">
        <v>181</v>
      </c>
      <c r="AY28" s="206" t="s">
        <v>716</v>
      </c>
      <c r="AZ28" s="206" t="s">
        <v>181</v>
      </c>
      <c r="BA28" s="206" t="s">
        <v>715</v>
      </c>
      <c r="BB28" s="206" t="s">
        <v>181</v>
      </c>
      <c r="BC28" s="206" t="s">
        <v>714</v>
      </c>
      <c r="BD28" s="206" t="s">
        <v>181</v>
      </c>
      <c r="BE28" s="206" t="s">
        <v>713</v>
      </c>
      <c r="BF28" s="206" t="s">
        <v>181</v>
      </c>
      <c r="BG28" s="206" t="s">
        <v>712</v>
      </c>
      <c r="BH28" s="206" t="s">
        <v>181</v>
      </c>
      <c r="BI28" s="206" t="s">
        <v>711</v>
      </c>
      <c r="BJ28" s="206" t="s">
        <v>181</v>
      </c>
      <c r="BK28" s="206" t="s">
        <v>710</v>
      </c>
      <c r="BL28" s="206" t="s">
        <v>181</v>
      </c>
      <c r="BM28" s="206" t="s">
        <v>709</v>
      </c>
      <c r="BN28" s="206" t="s">
        <v>181</v>
      </c>
      <c r="BO28" s="206" t="s">
        <v>708</v>
      </c>
      <c r="BP28" s="206" t="s">
        <v>181</v>
      </c>
      <c r="BQ28" s="206" t="s">
        <v>707</v>
      </c>
      <c r="BR28" s="206" t="s">
        <v>181</v>
      </c>
      <c r="BS28" s="206" t="s">
        <v>706</v>
      </c>
      <c r="BT28" s="206" t="s">
        <v>181</v>
      </c>
      <c r="BU28" s="206" t="s">
        <v>705</v>
      </c>
      <c r="BV28" s="206"/>
      <c r="BW28" s="206"/>
      <c r="BX28" s="206"/>
      <c r="BY28" s="206"/>
      <c r="BZ28" s="206"/>
      <c r="CA28" s="206"/>
      <c r="CB28" s="206"/>
      <c r="CC28" s="206"/>
      <c r="CD28" s="206"/>
      <c r="CE28" s="206"/>
      <c r="CF28" s="206"/>
      <c r="CG28" s="206"/>
      <c r="CH28" s="206"/>
      <c r="CI28" s="205"/>
    </row>
    <row r="29" spans="1:87" s="204" customFormat="1" ht="198" customHeight="1" x14ac:dyDescent="0.2">
      <c r="A29" s="206" t="s">
        <v>704</v>
      </c>
      <c r="B29" s="206" t="s">
        <v>703</v>
      </c>
      <c r="C29" s="206" t="s">
        <v>702</v>
      </c>
      <c r="D29" s="206" t="s">
        <v>702</v>
      </c>
      <c r="E29" s="206"/>
      <c r="F29" s="206"/>
      <c r="G29" s="206" t="s">
        <v>701</v>
      </c>
      <c r="H29" s="206" t="s">
        <v>181</v>
      </c>
      <c r="I29" s="206"/>
      <c r="J29" s="206" t="s">
        <v>591</v>
      </c>
      <c r="K29" s="206">
        <v>26</v>
      </c>
      <c r="L29" s="206" t="s">
        <v>591</v>
      </c>
      <c r="M29" s="206">
        <v>29</v>
      </c>
      <c r="N29" s="206" t="s">
        <v>181</v>
      </c>
      <c r="O29" s="206"/>
      <c r="P29" s="206"/>
      <c r="Q29" s="206" t="s">
        <v>591</v>
      </c>
      <c r="R29" s="206"/>
      <c r="S29" s="206" t="s">
        <v>591</v>
      </c>
      <c r="T29" s="206"/>
      <c r="U29" s="206"/>
      <c r="V29" s="206"/>
      <c r="W29" s="206"/>
      <c r="X29" s="206"/>
      <c r="Y29" s="206"/>
      <c r="Z29" s="206"/>
      <c r="AA29" s="206"/>
      <c r="AB29" s="206"/>
      <c r="AC29" s="206"/>
      <c r="AD29" s="206"/>
      <c r="AE29" s="206"/>
      <c r="AF29" s="206" t="s">
        <v>181</v>
      </c>
      <c r="AG29" s="206" t="s">
        <v>700</v>
      </c>
      <c r="AH29" s="206" t="s">
        <v>181</v>
      </c>
      <c r="AI29" s="206" t="s">
        <v>699</v>
      </c>
      <c r="AJ29" s="206" t="s">
        <v>181</v>
      </c>
      <c r="AK29" s="206" t="s">
        <v>698</v>
      </c>
      <c r="AL29" s="206"/>
      <c r="AM29" s="206"/>
      <c r="AN29" s="206"/>
      <c r="AO29" s="206"/>
      <c r="AP29" s="206"/>
      <c r="AQ29" s="206"/>
      <c r="AR29" s="206" t="s">
        <v>181</v>
      </c>
      <c r="AS29" s="206" t="s">
        <v>697</v>
      </c>
      <c r="AT29" s="206"/>
      <c r="AU29" s="206"/>
      <c r="AV29" s="206" t="s">
        <v>181</v>
      </c>
      <c r="AW29" s="206" t="s">
        <v>693</v>
      </c>
      <c r="AX29" s="206"/>
      <c r="AY29" s="206"/>
      <c r="AZ29" s="206" t="s">
        <v>181</v>
      </c>
      <c r="BA29" s="206" t="s">
        <v>696</v>
      </c>
      <c r="BB29" s="206"/>
      <c r="BC29" s="206"/>
      <c r="BD29" s="206" t="s">
        <v>181</v>
      </c>
      <c r="BE29" s="206" t="s">
        <v>693</v>
      </c>
      <c r="BF29" s="206"/>
      <c r="BG29" s="206"/>
      <c r="BH29" s="206" t="s">
        <v>181</v>
      </c>
      <c r="BI29" s="206" t="s">
        <v>695</v>
      </c>
      <c r="BJ29" s="206"/>
      <c r="BK29" s="206"/>
      <c r="BL29" s="206" t="s">
        <v>181</v>
      </c>
      <c r="BM29" s="206" t="s">
        <v>694</v>
      </c>
      <c r="BN29" s="206"/>
      <c r="BO29" s="206"/>
      <c r="BP29" s="206" t="s">
        <v>181</v>
      </c>
      <c r="BQ29" s="206" t="s">
        <v>693</v>
      </c>
      <c r="BR29" s="206"/>
      <c r="BS29" s="206"/>
      <c r="BT29" s="206" t="s">
        <v>181</v>
      </c>
      <c r="BU29" s="206" t="s">
        <v>692</v>
      </c>
      <c r="BV29" s="206" t="s">
        <v>181</v>
      </c>
      <c r="BW29" s="206" t="s">
        <v>691</v>
      </c>
      <c r="BX29" s="206"/>
      <c r="BY29" s="206"/>
      <c r="BZ29" s="206"/>
      <c r="CA29" s="206"/>
      <c r="CB29" s="206"/>
      <c r="CC29" s="206"/>
      <c r="CD29" s="206"/>
      <c r="CE29" s="206"/>
      <c r="CF29" s="206" t="s">
        <v>181</v>
      </c>
      <c r="CG29" s="206" t="s">
        <v>690</v>
      </c>
      <c r="CH29" s="206" t="s">
        <v>181</v>
      </c>
      <c r="CI29" s="205" t="s">
        <v>689</v>
      </c>
    </row>
    <row r="30" spans="1:87" s="204" customFormat="1" ht="139.19999999999999" customHeight="1" x14ac:dyDescent="0.2">
      <c r="A30" s="206" t="s">
        <v>688</v>
      </c>
      <c r="B30" s="206" t="s">
        <v>687</v>
      </c>
      <c r="C30" s="206" t="s">
        <v>181</v>
      </c>
      <c r="D30" s="206"/>
      <c r="E30" s="206"/>
      <c r="F30" s="206"/>
      <c r="G30" s="206" t="s">
        <v>686</v>
      </c>
      <c r="H30" s="206" t="s">
        <v>181</v>
      </c>
      <c r="I30" s="206"/>
      <c r="J30" s="206" t="s">
        <v>591</v>
      </c>
      <c r="K30" s="206">
        <v>28</v>
      </c>
      <c r="L30" s="206" t="s">
        <v>591</v>
      </c>
      <c r="M30" s="206">
        <v>32</v>
      </c>
      <c r="N30" s="206" t="s">
        <v>181</v>
      </c>
      <c r="O30" s="206"/>
      <c r="P30" s="206"/>
      <c r="Q30" s="206"/>
      <c r="R30" s="206"/>
      <c r="S30" s="206"/>
      <c r="T30" s="206"/>
      <c r="U30" s="206"/>
      <c r="V30" s="206"/>
      <c r="W30" s="206"/>
      <c r="X30" s="206"/>
      <c r="Y30" s="206"/>
      <c r="Z30" s="206"/>
      <c r="AA30" s="206"/>
      <c r="AB30" s="206"/>
      <c r="AC30" s="206"/>
      <c r="AD30" s="206"/>
      <c r="AE30" s="206"/>
      <c r="AF30" s="206" t="s">
        <v>181</v>
      </c>
      <c r="AG30" s="206" t="s">
        <v>685</v>
      </c>
      <c r="AH30" s="206"/>
      <c r="AI30" s="206"/>
      <c r="AJ30" s="206" t="s">
        <v>181</v>
      </c>
      <c r="AK30" s="206" t="s">
        <v>684</v>
      </c>
      <c r="AL30" s="206"/>
      <c r="AM30" s="206"/>
      <c r="AN30" s="206" t="s">
        <v>181</v>
      </c>
      <c r="AO30" s="206" t="s">
        <v>683</v>
      </c>
      <c r="AP30" s="206"/>
      <c r="AQ30" s="206"/>
      <c r="AR30" s="206" t="s">
        <v>181</v>
      </c>
      <c r="AS30" s="206" t="s">
        <v>682</v>
      </c>
      <c r="AT30" s="206"/>
      <c r="AU30" s="206"/>
      <c r="AV30" s="206" t="s">
        <v>181</v>
      </c>
      <c r="AW30" s="206" t="s">
        <v>681</v>
      </c>
      <c r="AX30" s="206"/>
      <c r="AY30" s="206"/>
      <c r="AZ30" s="206" t="s">
        <v>181</v>
      </c>
      <c r="BA30" s="206" t="s">
        <v>680</v>
      </c>
      <c r="BB30" s="206"/>
      <c r="BC30" s="206"/>
      <c r="BD30" s="206" t="s">
        <v>181</v>
      </c>
      <c r="BE30" s="206" t="s">
        <v>679</v>
      </c>
      <c r="BF30" s="206"/>
      <c r="BG30" s="206"/>
      <c r="BH30" s="206" t="s">
        <v>181</v>
      </c>
      <c r="BI30" s="206" t="s">
        <v>678</v>
      </c>
      <c r="BJ30" s="206"/>
      <c r="BK30" s="206"/>
      <c r="BL30" s="206" t="s">
        <v>181</v>
      </c>
      <c r="BM30" s="206" t="s">
        <v>677</v>
      </c>
      <c r="BN30" s="206"/>
      <c r="BO30" s="206"/>
      <c r="BP30" s="206" t="s">
        <v>181</v>
      </c>
      <c r="BQ30" s="206" t="s">
        <v>676</v>
      </c>
      <c r="BR30" s="206"/>
      <c r="BS30" s="206"/>
      <c r="BT30" s="206" t="s">
        <v>181</v>
      </c>
      <c r="BU30" s="206" t="s">
        <v>675</v>
      </c>
      <c r="BV30" s="206" t="s">
        <v>181</v>
      </c>
      <c r="BW30" s="206" t="s">
        <v>674</v>
      </c>
      <c r="BX30" s="206" t="s">
        <v>181</v>
      </c>
      <c r="BY30" s="206" t="s">
        <v>673</v>
      </c>
      <c r="BZ30" s="206"/>
      <c r="CA30" s="206"/>
      <c r="CB30" s="206"/>
      <c r="CC30" s="206"/>
      <c r="CD30" s="206"/>
      <c r="CE30" s="206"/>
      <c r="CF30" s="206" t="s">
        <v>181</v>
      </c>
      <c r="CG30" s="206" t="s">
        <v>672</v>
      </c>
      <c r="CH30" s="206"/>
      <c r="CI30" s="205"/>
    </row>
    <row r="31" spans="1:87" s="204" customFormat="1" ht="172.2" customHeight="1" x14ac:dyDescent="0.2">
      <c r="A31" s="206" t="s">
        <v>671</v>
      </c>
      <c r="B31" s="206" t="s">
        <v>670</v>
      </c>
      <c r="C31" s="206" t="s">
        <v>181</v>
      </c>
      <c r="D31" s="206"/>
      <c r="E31" s="206"/>
      <c r="F31" s="206"/>
      <c r="G31" s="206" t="s">
        <v>669</v>
      </c>
      <c r="H31" s="206" t="s">
        <v>181</v>
      </c>
      <c r="I31" s="206"/>
      <c r="J31" s="206" t="s">
        <v>591</v>
      </c>
      <c r="K31" s="206">
        <v>28</v>
      </c>
      <c r="L31" s="206" t="s">
        <v>591</v>
      </c>
      <c r="M31" s="206">
        <v>32</v>
      </c>
      <c r="N31" s="206" t="s">
        <v>181</v>
      </c>
      <c r="O31" s="206"/>
      <c r="P31" s="206"/>
      <c r="Q31" s="206" t="s">
        <v>591</v>
      </c>
      <c r="R31" s="206"/>
      <c r="S31" s="206" t="s">
        <v>591</v>
      </c>
      <c r="T31" s="206"/>
      <c r="U31" s="206"/>
      <c r="V31" s="206"/>
      <c r="W31" s="206"/>
      <c r="X31" s="206"/>
      <c r="Y31" s="206"/>
      <c r="Z31" s="206"/>
      <c r="AA31" s="206"/>
      <c r="AB31" s="206"/>
      <c r="AC31" s="206"/>
      <c r="AD31" s="206"/>
      <c r="AE31" s="206"/>
      <c r="AF31" s="206" t="s">
        <v>181</v>
      </c>
      <c r="AG31" s="206" t="s">
        <v>668</v>
      </c>
      <c r="AH31" s="206" t="s">
        <v>181</v>
      </c>
      <c r="AI31" s="206" t="s">
        <v>667</v>
      </c>
      <c r="AJ31" s="206"/>
      <c r="AK31" s="206"/>
      <c r="AL31" s="206"/>
      <c r="AM31" s="206"/>
      <c r="AN31" s="206" t="s">
        <v>181</v>
      </c>
      <c r="AO31" s="206" t="s">
        <v>666</v>
      </c>
      <c r="AP31" s="206" t="s">
        <v>181</v>
      </c>
      <c r="AQ31" s="206" t="s">
        <v>665</v>
      </c>
      <c r="AR31" s="206" t="s">
        <v>181</v>
      </c>
      <c r="AS31" s="206" t="s">
        <v>664</v>
      </c>
      <c r="AT31" s="206" t="s">
        <v>181</v>
      </c>
      <c r="AU31" s="206" t="s">
        <v>663</v>
      </c>
      <c r="AV31" s="206" t="s">
        <v>181</v>
      </c>
      <c r="AW31" s="206" t="s">
        <v>662</v>
      </c>
      <c r="AX31" s="206"/>
      <c r="AY31" s="206"/>
      <c r="AZ31" s="206" t="s">
        <v>181</v>
      </c>
      <c r="BA31" s="206" t="s">
        <v>661</v>
      </c>
      <c r="BB31" s="206"/>
      <c r="BC31" s="206"/>
      <c r="BD31" s="206" t="s">
        <v>181</v>
      </c>
      <c r="BE31" s="206" t="s">
        <v>660</v>
      </c>
      <c r="BF31" s="206"/>
      <c r="BG31" s="206"/>
      <c r="BH31" s="206" t="s">
        <v>181</v>
      </c>
      <c r="BI31" s="206" t="s">
        <v>659</v>
      </c>
      <c r="BJ31" s="206"/>
      <c r="BK31" s="206"/>
      <c r="BL31" s="206" t="s">
        <v>181</v>
      </c>
      <c r="BM31" s="206" t="s">
        <v>658</v>
      </c>
      <c r="BN31" s="206" t="s">
        <v>181</v>
      </c>
      <c r="BO31" s="206" t="s">
        <v>657</v>
      </c>
      <c r="BP31" s="206"/>
      <c r="BQ31" s="206"/>
      <c r="BR31" s="206"/>
      <c r="BS31" s="206"/>
      <c r="BT31" s="206" t="s">
        <v>181</v>
      </c>
      <c r="BU31" s="206" t="s">
        <v>656</v>
      </c>
      <c r="BV31" s="206"/>
      <c r="BW31" s="206"/>
      <c r="BX31" s="206" t="s">
        <v>181</v>
      </c>
      <c r="BY31" s="206" t="s">
        <v>655</v>
      </c>
      <c r="BZ31" s="206" t="s">
        <v>181</v>
      </c>
      <c r="CA31" s="206" t="s">
        <v>654</v>
      </c>
      <c r="CB31" s="206"/>
      <c r="CC31" s="206"/>
      <c r="CD31" s="206"/>
      <c r="CE31" s="206"/>
      <c r="CF31" s="206"/>
      <c r="CG31" s="206"/>
      <c r="CH31" s="206"/>
      <c r="CI31" s="205"/>
    </row>
    <row r="32" spans="1:87" s="204" customFormat="1" ht="83.4" customHeight="1" x14ac:dyDescent="0.2">
      <c r="A32" s="206" t="s">
        <v>653</v>
      </c>
      <c r="B32" s="206" t="s">
        <v>652</v>
      </c>
      <c r="C32" s="206" t="s">
        <v>181</v>
      </c>
      <c r="D32" s="206" t="s">
        <v>181</v>
      </c>
      <c r="E32" s="206"/>
      <c r="F32" s="206"/>
      <c r="G32" s="206" t="s">
        <v>651</v>
      </c>
      <c r="H32" s="206" t="s">
        <v>181</v>
      </c>
      <c r="I32" s="206"/>
      <c r="J32" s="206" t="s">
        <v>591</v>
      </c>
      <c r="K32" s="206">
        <v>15</v>
      </c>
      <c r="L32" s="206"/>
      <c r="M32" s="206" t="s">
        <v>650</v>
      </c>
      <c r="N32" s="206" t="s">
        <v>181</v>
      </c>
      <c r="O32" s="206"/>
      <c r="P32" s="206"/>
      <c r="Q32" s="206" t="s">
        <v>591</v>
      </c>
      <c r="R32" s="206"/>
      <c r="S32" s="206" t="s">
        <v>591</v>
      </c>
      <c r="T32" s="206"/>
      <c r="U32" s="206"/>
      <c r="V32" s="206"/>
      <c r="W32" s="206"/>
      <c r="X32" s="206"/>
      <c r="Y32" s="206"/>
      <c r="Z32" s="206"/>
      <c r="AA32" s="206"/>
      <c r="AB32" s="206"/>
      <c r="AC32" s="206"/>
      <c r="AD32" s="206"/>
      <c r="AE32" s="206"/>
      <c r="AF32" s="206" t="s">
        <v>181</v>
      </c>
      <c r="AG32" s="206" t="s">
        <v>649</v>
      </c>
      <c r="AH32" s="206" t="s">
        <v>181</v>
      </c>
      <c r="AI32" s="206" t="s">
        <v>648</v>
      </c>
      <c r="AJ32" s="206"/>
      <c r="AK32" s="206"/>
      <c r="AL32" s="206"/>
      <c r="AM32" s="206"/>
      <c r="AN32" s="206" t="s">
        <v>181</v>
      </c>
      <c r="AO32" s="206" t="s">
        <v>647</v>
      </c>
      <c r="AP32" s="206"/>
      <c r="AQ32" s="206"/>
      <c r="AR32" s="206" t="s">
        <v>181</v>
      </c>
      <c r="AS32" s="206"/>
      <c r="AT32" s="206"/>
      <c r="AU32" s="206"/>
      <c r="AV32" s="206"/>
      <c r="AW32" s="206"/>
      <c r="AX32" s="206"/>
      <c r="AY32" s="206"/>
      <c r="AZ32" s="206" t="s">
        <v>181</v>
      </c>
      <c r="BA32" s="206" t="s">
        <v>646</v>
      </c>
      <c r="BB32" s="206" t="s">
        <v>181</v>
      </c>
      <c r="BC32" s="206"/>
      <c r="BD32" s="206" t="s">
        <v>181</v>
      </c>
      <c r="BE32" s="206" t="s">
        <v>645</v>
      </c>
      <c r="BF32" s="206"/>
      <c r="BG32" s="206"/>
      <c r="BH32" s="206" t="s">
        <v>181</v>
      </c>
      <c r="BI32" s="206" t="s">
        <v>644</v>
      </c>
      <c r="BJ32" s="206"/>
      <c r="BK32" s="206"/>
      <c r="BL32" s="206"/>
      <c r="BM32" s="206"/>
      <c r="BN32" s="206"/>
      <c r="BO32" s="206"/>
      <c r="BP32" s="206"/>
      <c r="BQ32" s="206"/>
      <c r="BR32" s="206"/>
      <c r="BS32" s="206"/>
      <c r="BT32" s="206" t="s">
        <v>181</v>
      </c>
      <c r="BU32" s="206" t="s">
        <v>643</v>
      </c>
      <c r="BV32" s="206" t="s">
        <v>181</v>
      </c>
      <c r="BW32" s="206" t="s">
        <v>642</v>
      </c>
      <c r="BX32" s="206" t="s">
        <v>181</v>
      </c>
      <c r="BY32" s="206" t="s">
        <v>641</v>
      </c>
      <c r="BZ32" s="206"/>
      <c r="CA32" s="206"/>
      <c r="CB32" s="206"/>
      <c r="CC32" s="206"/>
      <c r="CD32" s="206"/>
      <c r="CE32" s="206"/>
      <c r="CF32" s="206" t="s">
        <v>181</v>
      </c>
      <c r="CG32" s="206"/>
      <c r="CH32" s="206" t="s">
        <v>181</v>
      </c>
      <c r="CI32" s="205"/>
    </row>
    <row r="33" spans="1:87" s="204" customFormat="1" ht="250.2" customHeight="1" x14ac:dyDescent="0.2">
      <c r="A33" s="206" t="s">
        <v>625</v>
      </c>
      <c r="B33" s="206" t="s">
        <v>640</v>
      </c>
      <c r="C33" s="206" t="s">
        <v>181</v>
      </c>
      <c r="D33" s="206"/>
      <c r="E33" s="206"/>
      <c r="F33" s="206"/>
      <c r="G33" s="206" t="s">
        <v>639</v>
      </c>
      <c r="H33" s="206" t="s">
        <v>181</v>
      </c>
      <c r="I33" s="206"/>
      <c r="J33" s="206" t="s">
        <v>591</v>
      </c>
      <c r="K33" s="206">
        <v>26</v>
      </c>
      <c r="L33" s="206" t="s">
        <v>638</v>
      </c>
      <c r="M33" s="206" t="s">
        <v>637</v>
      </c>
      <c r="N33" s="206" t="s">
        <v>181</v>
      </c>
      <c r="O33" s="206"/>
      <c r="P33" s="206"/>
      <c r="Q33" s="206" t="s">
        <v>591</v>
      </c>
      <c r="R33" s="206"/>
      <c r="S33" s="206" t="s">
        <v>591</v>
      </c>
      <c r="T33" s="206"/>
      <c r="U33" s="206"/>
      <c r="V33" s="206"/>
      <c r="W33" s="206"/>
      <c r="X33" s="206"/>
      <c r="Y33" s="206"/>
      <c r="Z33" s="206"/>
      <c r="AA33" s="206"/>
      <c r="AB33" s="206"/>
      <c r="AC33" s="206"/>
      <c r="AD33" s="206"/>
      <c r="AE33" s="206"/>
      <c r="AF33" s="206" t="s">
        <v>181</v>
      </c>
      <c r="AG33" s="206" t="s">
        <v>636</v>
      </c>
      <c r="AH33" s="206" t="s">
        <v>181</v>
      </c>
      <c r="AI33" s="206" t="s">
        <v>635</v>
      </c>
      <c r="AJ33" s="206" t="s">
        <v>181</v>
      </c>
      <c r="AK33" s="206" t="s">
        <v>634</v>
      </c>
      <c r="AL33" s="206"/>
      <c r="AM33" s="206"/>
      <c r="AN33" s="206"/>
      <c r="AO33" s="206"/>
      <c r="AP33" s="206"/>
      <c r="AQ33" s="206"/>
      <c r="AR33" s="206" t="s">
        <v>181</v>
      </c>
      <c r="AS33" s="206" t="s">
        <v>633</v>
      </c>
      <c r="AT33" s="206"/>
      <c r="AU33" s="206"/>
      <c r="AV33" s="206" t="s">
        <v>181</v>
      </c>
      <c r="AW33" s="206" t="s">
        <v>629</v>
      </c>
      <c r="AX33" s="206"/>
      <c r="AY33" s="206"/>
      <c r="AZ33" s="206" t="s">
        <v>181</v>
      </c>
      <c r="BA33" s="206" t="s">
        <v>632</v>
      </c>
      <c r="BB33" s="206"/>
      <c r="BC33" s="206"/>
      <c r="BD33" s="206" t="s">
        <v>181</v>
      </c>
      <c r="BE33" s="206" t="s">
        <v>631</v>
      </c>
      <c r="BF33" s="206"/>
      <c r="BG33" s="206"/>
      <c r="BH33" s="206" t="s">
        <v>181</v>
      </c>
      <c r="BI33" s="206" t="s">
        <v>630</v>
      </c>
      <c r="BJ33" s="206"/>
      <c r="BK33" s="206"/>
      <c r="BL33" s="206" t="s">
        <v>181</v>
      </c>
      <c r="BM33" s="206" t="s">
        <v>629</v>
      </c>
      <c r="BN33" s="206"/>
      <c r="BO33" s="206"/>
      <c r="BP33" s="206"/>
      <c r="BQ33" s="206"/>
      <c r="BR33" s="206"/>
      <c r="BS33" s="206"/>
      <c r="BT33" s="206" t="s">
        <v>181</v>
      </c>
      <c r="BU33" s="206" t="s">
        <v>628</v>
      </c>
      <c r="BV33" s="206" t="s">
        <v>181</v>
      </c>
      <c r="BW33" s="206" t="s">
        <v>627</v>
      </c>
      <c r="BX33" s="206" t="s">
        <v>181</v>
      </c>
      <c r="BY33" s="206" t="s">
        <v>626</v>
      </c>
      <c r="BZ33" s="206"/>
      <c r="CA33" s="206"/>
      <c r="CB33" s="206"/>
      <c r="CC33" s="206"/>
      <c r="CD33" s="206"/>
      <c r="CE33" s="206"/>
      <c r="CF33" s="206"/>
      <c r="CG33" s="206"/>
      <c r="CH33" s="206"/>
      <c r="CI33" s="205"/>
    </row>
    <row r="34" spans="1:87" s="204" customFormat="1" ht="193.2" customHeight="1" x14ac:dyDescent="0.2">
      <c r="A34" s="469" t="s">
        <v>625</v>
      </c>
      <c r="B34" s="469" t="s">
        <v>624</v>
      </c>
      <c r="C34" s="469"/>
      <c r="D34" s="469"/>
      <c r="E34" s="469"/>
      <c r="F34" s="469" t="s">
        <v>181</v>
      </c>
      <c r="G34" s="469"/>
      <c r="H34" s="469"/>
      <c r="I34" s="469"/>
      <c r="J34" s="469"/>
      <c r="K34" s="469"/>
      <c r="L34" s="469"/>
      <c r="M34" s="469"/>
      <c r="N34" s="469"/>
      <c r="O34" s="469"/>
      <c r="P34" s="469"/>
      <c r="Q34" s="469"/>
      <c r="R34" s="469"/>
      <c r="S34" s="469"/>
      <c r="T34" s="469"/>
      <c r="U34" s="469"/>
      <c r="V34" s="469" t="s">
        <v>181</v>
      </c>
      <c r="W34" s="469" t="s">
        <v>181</v>
      </c>
      <c r="X34" s="469"/>
      <c r="Y34" s="469" t="s">
        <v>623</v>
      </c>
      <c r="Z34" s="469" t="s">
        <v>181</v>
      </c>
      <c r="AA34" s="469"/>
      <c r="AB34" s="469"/>
      <c r="AC34" s="469"/>
      <c r="AD34" s="469"/>
      <c r="AE34" s="469"/>
      <c r="AF34" s="411" t="s">
        <v>181</v>
      </c>
      <c r="AG34" s="208" t="s">
        <v>622</v>
      </c>
      <c r="AH34" s="411"/>
      <c r="AI34" s="208"/>
      <c r="AJ34" s="411" t="s">
        <v>181</v>
      </c>
      <c r="AK34" s="208" t="s">
        <v>621</v>
      </c>
      <c r="AL34" s="411"/>
      <c r="AM34" s="208"/>
      <c r="AN34" s="411" t="s">
        <v>181</v>
      </c>
      <c r="AO34" s="208" t="s">
        <v>620</v>
      </c>
      <c r="AP34" s="411" t="s">
        <v>181</v>
      </c>
      <c r="AQ34" s="208"/>
      <c r="AR34" s="411" t="s">
        <v>181</v>
      </c>
      <c r="AS34" s="208" t="s">
        <v>619</v>
      </c>
      <c r="AT34" s="411" t="s">
        <v>181</v>
      </c>
      <c r="AU34" s="208" t="s">
        <v>618</v>
      </c>
      <c r="AV34" s="411" t="s">
        <v>181</v>
      </c>
      <c r="AW34" s="208" t="s">
        <v>617</v>
      </c>
      <c r="AX34" s="411" t="s">
        <v>181</v>
      </c>
      <c r="AY34" s="208" t="s">
        <v>616</v>
      </c>
      <c r="AZ34" s="411" t="s">
        <v>181</v>
      </c>
      <c r="BA34" s="208" t="s">
        <v>615</v>
      </c>
      <c r="BB34" s="411" t="s">
        <v>181</v>
      </c>
      <c r="BC34" s="208" t="s">
        <v>614</v>
      </c>
      <c r="BD34" s="411" t="s">
        <v>181</v>
      </c>
      <c r="BE34" s="208" t="s">
        <v>613</v>
      </c>
      <c r="BF34" s="411" t="s">
        <v>181</v>
      </c>
      <c r="BG34" s="208" t="s">
        <v>612</v>
      </c>
      <c r="BH34" s="411" t="s">
        <v>181</v>
      </c>
      <c r="BI34" s="208" t="s">
        <v>611</v>
      </c>
      <c r="BJ34" s="411" t="s">
        <v>181</v>
      </c>
      <c r="BK34" s="208" t="s">
        <v>610</v>
      </c>
      <c r="BL34" s="411" t="s">
        <v>181</v>
      </c>
      <c r="BM34" s="208" t="s">
        <v>609</v>
      </c>
      <c r="BN34" s="411" t="s">
        <v>181</v>
      </c>
      <c r="BO34" s="208" t="s">
        <v>608</v>
      </c>
      <c r="BP34" s="411" t="s">
        <v>181</v>
      </c>
      <c r="BQ34" s="208" t="s">
        <v>607</v>
      </c>
      <c r="BR34" s="411"/>
      <c r="BS34" s="208"/>
      <c r="BT34" s="411" t="s">
        <v>181</v>
      </c>
      <c r="BU34" s="413" t="s">
        <v>606</v>
      </c>
      <c r="BV34" s="411"/>
      <c r="BW34" s="208"/>
      <c r="BX34" s="411" t="s">
        <v>181</v>
      </c>
      <c r="BY34" s="208" t="s">
        <v>605</v>
      </c>
      <c r="BZ34" s="411" t="s">
        <v>181</v>
      </c>
      <c r="CA34" s="208" t="s">
        <v>604</v>
      </c>
      <c r="CB34" s="411"/>
      <c r="CC34" s="208"/>
      <c r="CD34" s="411"/>
      <c r="CE34" s="208"/>
      <c r="CF34" s="411"/>
      <c r="CG34" s="208"/>
      <c r="CH34" s="411"/>
      <c r="CI34" s="208"/>
    </row>
    <row r="35" spans="1:87" s="204" customFormat="1" ht="127.2" customHeight="1" x14ac:dyDescent="0.2">
      <c r="A35" s="470"/>
      <c r="B35" s="470"/>
      <c r="C35" s="470"/>
      <c r="D35" s="470"/>
      <c r="E35" s="470"/>
      <c r="F35" s="470"/>
      <c r="G35" s="470"/>
      <c r="H35" s="470"/>
      <c r="I35" s="470"/>
      <c r="J35" s="470"/>
      <c r="K35" s="470"/>
      <c r="L35" s="470"/>
      <c r="M35" s="470"/>
      <c r="N35" s="470"/>
      <c r="O35" s="470"/>
      <c r="P35" s="470"/>
      <c r="Q35" s="470"/>
      <c r="R35" s="470"/>
      <c r="S35" s="470"/>
      <c r="T35" s="470"/>
      <c r="U35" s="470"/>
      <c r="V35" s="470"/>
      <c r="W35" s="470"/>
      <c r="X35" s="470"/>
      <c r="Y35" s="470"/>
      <c r="Z35" s="470"/>
      <c r="AA35" s="470"/>
      <c r="AB35" s="470"/>
      <c r="AC35" s="470"/>
      <c r="AD35" s="470"/>
      <c r="AE35" s="470"/>
      <c r="AF35" s="412"/>
      <c r="AG35" s="207"/>
      <c r="AH35" s="412"/>
      <c r="AI35" s="207"/>
      <c r="AJ35" s="412"/>
      <c r="AK35" s="207"/>
      <c r="AL35" s="412"/>
      <c r="AM35" s="207"/>
      <c r="AN35" s="412"/>
      <c r="AO35" s="207" t="s">
        <v>603</v>
      </c>
      <c r="AP35" s="412"/>
      <c r="AQ35" s="207" t="s">
        <v>602</v>
      </c>
      <c r="AR35" s="412"/>
      <c r="AS35" s="207"/>
      <c r="AT35" s="412"/>
      <c r="AU35" s="207"/>
      <c r="AV35" s="412"/>
      <c r="AW35" s="207"/>
      <c r="AX35" s="412"/>
      <c r="AY35" s="207"/>
      <c r="AZ35" s="412"/>
      <c r="BA35" s="207" t="s">
        <v>601</v>
      </c>
      <c r="BB35" s="412"/>
      <c r="BC35" s="207" t="s">
        <v>600</v>
      </c>
      <c r="BD35" s="412"/>
      <c r="BE35" s="207" t="s">
        <v>599</v>
      </c>
      <c r="BF35" s="412"/>
      <c r="BG35" s="207"/>
      <c r="BH35" s="412"/>
      <c r="BI35" s="207" t="s">
        <v>598</v>
      </c>
      <c r="BJ35" s="412"/>
      <c r="BK35" s="207" t="s">
        <v>597</v>
      </c>
      <c r="BL35" s="412"/>
      <c r="BM35" s="207" t="s">
        <v>596</v>
      </c>
      <c r="BN35" s="412"/>
      <c r="BO35" s="207" t="s">
        <v>595</v>
      </c>
      <c r="BP35" s="412"/>
      <c r="BQ35" s="207"/>
      <c r="BR35" s="412"/>
      <c r="BS35" s="207"/>
      <c r="BT35" s="412"/>
      <c r="BU35" s="414"/>
      <c r="BV35" s="412"/>
      <c r="BW35" s="207"/>
      <c r="BX35" s="412"/>
      <c r="BY35" s="207"/>
      <c r="BZ35" s="412"/>
      <c r="CA35" s="207"/>
      <c r="CB35" s="412"/>
      <c r="CC35" s="207"/>
      <c r="CD35" s="412"/>
      <c r="CE35" s="207"/>
      <c r="CF35" s="412"/>
      <c r="CG35" s="207"/>
      <c r="CH35" s="412"/>
      <c r="CI35" s="207"/>
    </row>
    <row r="36" spans="1:87" s="204" customFormat="1" ht="274.2" customHeight="1" x14ac:dyDescent="0.2">
      <c r="A36" s="206" t="s">
        <v>594</v>
      </c>
      <c r="B36" s="206" t="s">
        <v>593</v>
      </c>
      <c r="C36" s="206" t="s">
        <v>181</v>
      </c>
      <c r="D36" s="206" t="s">
        <v>181</v>
      </c>
      <c r="E36" s="206"/>
      <c r="F36" s="206"/>
      <c r="G36" s="206" t="s">
        <v>592</v>
      </c>
      <c r="H36" s="206"/>
      <c r="I36" s="206"/>
      <c r="J36" s="206" t="s">
        <v>591</v>
      </c>
      <c r="K36" s="206">
        <v>26</v>
      </c>
      <c r="L36" s="206" t="s">
        <v>591</v>
      </c>
      <c r="M36" s="206">
        <v>30</v>
      </c>
      <c r="N36" s="206" t="s">
        <v>181</v>
      </c>
      <c r="O36" s="206"/>
      <c r="P36" s="206"/>
      <c r="Q36" s="206" t="s">
        <v>591</v>
      </c>
      <c r="R36" s="206"/>
      <c r="S36" s="206" t="s">
        <v>591</v>
      </c>
      <c r="T36" s="206"/>
      <c r="U36" s="206"/>
      <c r="V36" s="206"/>
      <c r="W36" s="206"/>
      <c r="X36" s="206"/>
      <c r="Y36" s="206"/>
      <c r="Z36" s="206"/>
      <c r="AA36" s="206"/>
      <c r="AB36" s="206"/>
      <c r="AC36" s="206"/>
      <c r="AD36" s="206"/>
      <c r="AE36" s="206"/>
      <c r="AF36" s="206" t="s">
        <v>181</v>
      </c>
      <c r="AG36" s="206" t="s">
        <v>590</v>
      </c>
      <c r="AH36" s="206" t="s">
        <v>181</v>
      </c>
      <c r="AI36" s="206" t="s">
        <v>589</v>
      </c>
      <c r="AJ36" s="206" t="s">
        <v>181</v>
      </c>
      <c r="AK36" s="206" t="s">
        <v>588</v>
      </c>
      <c r="AL36" s="206"/>
      <c r="AM36" s="206"/>
      <c r="AN36" s="206" t="s">
        <v>181</v>
      </c>
      <c r="AO36" s="206" t="s">
        <v>587</v>
      </c>
      <c r="AP36" s="206" t="s">
        <v>181</v>
      </c>
      <c r="AQ36" s="206" t="s">
        <v>586</v>
      </c>
      <c r="AR36" s="206" t="s">
        <v>181</v>
      </c>
      <c r="AS36" s="206" t="s">
        <v>585</v>
      </c>
      <c r="AT36" s="206" t="s">
        <v>181</v>
      </c>
      <c r="AU36" s="206" t="s">
        <v>584</v>
      </c>
      <c r="AV36" s="206" t="s">
        <v>181</v>
      </c>
      <c r="AW36" s="206" t="s">
        <v>583</v>
      </c>
      <c r="AX36" s="206" t="s">
        <v>181</v>
      </c>
      <c r="AY36" s="206" t="s">
        <v>582</v>
      </c>
      <c r="AZ36" s="206" t="s">
        <v>181</v>
      </c>
      <c r="BA36" s="206" t="s">
        <v>581</v>
      </c>
      <c r="BB36" s="206"/>
      <c r="BC36" s="206"/>
      <c r="BD36" s="206" t="s">
        <v>181</v>
      </c>
      <c r="BE36" s="206" t="s">
        <v>580</v>
      </c>
      <c r="BF36" s="206" t="s">
        <v>181</v>
      </c>
      <c r="BG36" s="206" t="s">
        <v>579</v>
      </c>
      <c r="BH36" s="206" t="s">
        <v>181</v>
      </c>
      <c r="BI36" s="206" t="s">
        <v>578</v>
      </c>
      <c r="BJ36" s="206" t="s">
        <v>181</v>
      </c>
      <c r="BK36" s="206" t="s">
        <v>577</v>
      </c>
      <c r="BL36" s="206" t="s">
        <v>181</v>
      </c>
      <c r="BM36" s="206" t="s">
        <v>576</v>
      </c>
      <c r="BN36" s="206" t="s">
        <v>181</v>
      </c>
      <c r="BO36" s="206" t="s">
        <v>575</v>
      </c>
      <c r="BP36" s="206" t="s">
        <v>181</v>
      </c>
      <c r="BQ36" s="206" t="s">
        <v>574</v>
      </c>
      <c r="BR36" s="206" t="s">
        <v>181</v>
      </c>
      <c r="BS36" s="206" t="s">
        <v>573</v>
      </c>
      <c r="BT36" s="206" t="s">
        <v>181</v>
      </c>
      <c r="BU36" s="206" t="s">
        <v>572</v>
      </c>
      <c r="BV36" s="206" t="s">
        <v>181</v>
      </c>
      <c r="BW36" s="206" t="s">
        <v>571</v>
      </c>
      <c r="BX36" s="206" t="s">
        <v>181</v>
      </c>
      <c r="BY36" s="206" t="s">
        <v>571</v>
      </c>
      <c r="BZ36" s="206" t="s">
        <v>181</v>
      </c>
      <c r="CA36" s="206" t="s">
        <v>570</v>
      </c>
      <c r="CB36" s="206"/>
      <c r="CC36" s="206"/>
      <c r="CD36" s="206"/>
      <c r="CE36" s="206"/>
      <c r="CF36" s="206" t="s">
        <v>181</v>
      </c>
      <c r="CG36" s="206" t="s">
        <v>569</v>
      </c>
      <c r="CH36" s="206" t="s">
        <v>181</v>
      </c>
      <c r="CI36" s="205" t="s">
        <v>568</v>
      </c>
    </row>
  </sheetData>
  <sheetProtection insertRows="0" deleteRows="0"/>
  <autoFilter ref="A9:CI36"/>
  <mergeCells count="175">
    <mergeCell ref="Y34:Y35"/>
    <mergeCell ref="Z34:Z35"/>
    <mergeCell ref="AB34:AB35"/>
    <mergeCell ref="AC34:AC35"/>
    <mergeCell ref="AD34:AD35"/>
    <mergeCell ref="AE34:AE35"/>
    <mergeCell ref="AA34:AA35"/>
    <mergeCell ref="V34:V35"/>
    <mergeCell ref="W34:W35"/>
    <mergeCell ref="X34:X35"/>
    <mergeCell ref="R34:R35"/>
    <mergeCell ref="S34:S35"/>
    <mergeCell ref="T34:T35"/>
    <mergeCell ref="U34:U35"/>
    <mergeCell ref="N34:N35"/>
    <mergeCell ref="O34:O35"/>
    <mergeCell ref="A13:A14"/>
    <mergeCell ref="B13:B14"/>
    <mergeCell ref="B34:B35"/>
    <mergeCell ref="A34:A35"/>
    <mergeCell ref="C34:C35"/>
    <mergeCell ref="D34:D35"/>
    <mergeCell ref="E34:E35"/>
    <mergeCell ref="F34:F35"/>
    <mergeCell ref="G34:G35"/>
    <mergeCell ref="H34:H35"/>
    <mergeCell ref="I34:I35"/>
    <mergeCell ref="J34:J35"/>
    <mergeCell ref="K34:K35"/>
    <mergeCell ref="L34:L35"/>
    <mergeCell ref="M34:M35"/>
    <mergeCell ref="P34:P35"/>
    <mergeCell ref="Q34:Q35"/>
    <mergeCell ref="C3:F3"/>
    <mergeCell ref="G3:O3"/>
    <mergeCell ref="P3:V3"/>
    <mergeCell ref="W3:X3"/>
    <mergeCell ref="Y3:AC3"/>
    <mergeCell ref="AD3:AE3"/>
    <mergeCell ref="AF3:CI3"/>
    <mergeCell ref="A4:A6"/>
    <mergeCell ref="B4:B6"/>
    <mergeCell ref="C4:F4"/>
    <mergeCell ref="G4:I4"/>
    <mergeCell ref="J4:M4"/>
    <mergeCell ref="N4:O4"/>
    <mergeCell ref="Q4:T4"/>
    <mergeCell ref="U4:V4"/>
    <mergeCell ref="W4:X4"/>
    <mergeCell ref="J8:K8"/>
    <mergeCell ref="L8:M8"/>
    <mergeCell ref="Q8:R8"/>
    <mergeCell ref="S8:T8"/>
    <mergeCell ref="S5:T6"/>
    <mergeCell ref="U5:V6"/>
    <mergeCell ref="Z4:AC4"/>
    <mergeCell ref="AF4:CI4"/>
    <mergeCell ref="C5:F6"/>
    <mergeCell ref="G5:G6"/>
    <mergeCell ref="H5:I6"/>
    <mergeCell ref="J5:K6"/>
    <mergeCell ref="L5:M6"/>
    <mergeCell ref="N5:O6"/>
    <mergeCell ref="P5:P6"/>
    <mergeCell ref="Q5:R6"/>
    <mergeCell ref="W5:X6"/>
    <mergeCell ref="Y5:Y6"/>
    <mergeCell ref="Z5:AB6"/>
    <mergeCell ref="AC5:AC7"/>
    <mergeCell ref="BP6:BS6"/>
    <mergeCell ref="AF16:AF21"/>
    <mergeCell ref="AG16:AG21"/>
    <mergeCell ref="AH16:AH21"/>
    <mergeCell ref="AI16:AI21"/>
    <mergeCell ref="AJ16:AJ21"/>
    <mergeCell ref="AF5:CI5"/>
    <mergeCell ref="AF6:AI6"/>
    <mergeCell ref="AJ6:AM6"/>
    <mergeCell ref="AN6:AQ6"/>
    <mergeCell ref="AR6:AU6"/>
    <mergeCell ref="AV6:AY6"/>
    <mergeCell ref="AZ6:BC6"/>
    <mergeCell ref="BD6:BG6"/>
    <mergeCell ref="BH6:BK6"/>
    <mergeCell ref="BL6:BO6"/>
    <mergeCell ref="BT6:BW6"/>
    <mergeCell ref="BX6:CA6"/>
    <mergeCell ref="CB6:CE6"/>
    <mergeCell ref="CF6:CI6"/>
    <mergeCell ref="AK16:AK21"/>
    <mergeCell ref="BG16:BG21"/>
    <mergeCell ref="AX16:AX21"/>
    <mergeCell ref="AY16:AY21"/>
    <mergeCell ref="AZ16:AZ21"/>
    <mergeCell ref="BB16:BB21"/>
    <mergeCell ref="BC16:BC21"/>
    <mergeCell ref="AV16:AV21"/>
    <mergeCell ref="AW16:AW21"/>
    <mergeCell ref="AP16:AP21"/>
    <mergeCell ref="AQ16:AQ21"/>
    <mergeCell ref="AL16:AL21"/>
    <mergeCell ref="AM16:AM21"/>
    <mergeCell ref="AN16:AN21"/>
    <mergeCell ref="AO16:AO21"/>
    <mergeCell ref="CF16:CF21"/>
    <mergeCell ref="BN16:BN21"/>
    <mergeCell ref="BO16:BO21"/>
    <mergeCell ref="BV16:BV21"/>
    <mergeCell ref="BW16:BW21"/>
    <mergeCell ref="CG16:CG21"/>
    <mergeCell ref="CH16:CH21"/>
    <mergeCell ref="BZ16:BZ21"/>
    <mergeCell ref="CA16:CA21"/>
    <mergeCell ref="BT16:BT21"/>
    <mergeCell ref="BU16:BU21"/>
    <mergeCell ref="CB16:CB21"/>
    <mergeCell ref="CC16:CC21"/>
    <mergeCell ref="CD16:CD21"/>
    <mergeCell ref="CE16:CE21"/>
    <mergeCell ref="BE16:BE21"/>
    <mergeCell ref="BF16:BF21"/>
    <mergeCell ref="BI16:BI21"/>
    <mergeCell ref="BX16:BX21"/>
    <mergeCell ref="BY16:BY21"/>
    <mergeCell ref="BP16:BP21"/>
    <mergeCell ref="BQ16:BQ21"/>
    <mergeCell ref="BR16:BR21"/>
    <mergeCell ref="BS16:BS21"/>
    <mergeCell ref="AF34:AF35"/>
    <mergeCell ref="AH34:AH35"/>
    <mergeCell ref="AJ34:AJ35"/>
    <mergeCell ref="AL34:AL35"/>
    <mergeCell ref="AN34:AN35"/>
    <mergeCell ref="AP34:AP35"/>
    <mergeCell ref="CI16:CI21"/>
    <mergeCell ref="A16:A21"/>
    <mergeCell ref="B16:B21"/>
    <mergeCell ref="C16:C21"/>
    <mergeCell ref="D16:D21"/>
    <mergeCell ref="E16:E21"/>
    <mergeCell ref="F16:F21"/>
    <mergeCell ref="BA16:BA21"/>
    <mergeCell ref="AR16:AR21"/>
    <mergeCell ref="AS16:AS21"/>
    <mergeCell ref="AT16:AT21"/>
    <mergeCell ref="AU16:AU21"/>
    <mergeCell ref="BH16:BH21"/>
    <mergeCell ref="BJ16:BJ21"/>
    <mergeCell ref="BK16:BK21"/>
    <mergeCell ref="BL16:BL21"/>
    <mergeCell ref="BM16:BM21"/>
    <mergeCell ref="BD16:BD21"/>
    <mergeCell ref="BD34:BD35"/>
    <mergeCell ref="BF34:BF35"/>
    <mergeCell ref="BH34:BH35"/>
    <mergeCell ref="BJ34:BJ35"/>
    <mergeCell ref="CB34:CB35"/>
    <mergeCell ref="CD34:CD35"/>
    <mergeCell ref="BZ34:BZ35"/>
    <mergeCell ref="AR34:AR35"/>
    <mergeCell ref="AT34:AT35"/>
    <mergeCell ref="AV34:AV35"/>
    <mergeCell ref="AX34:AX35"/>
    <mergeCell ref="AZ34:AZ35"/>
    <mergeCell ref="BB34:BB35"/>
    <mergeCell ref="CF34:CF35"/>
    <mergeCell ref="CH34:CH35"/>
    <mergeCell ref="BL34:BL35"/>
    <mergeCell ref="BN34:BN35"/>
    <mergeCell ref="BP34:BP35"/>
    <mergeCell ref="BR34:BR35"/>
    <mergeCell ref="BT34:BT35"/>
    <mergeCell ref="BU34:BU35"/>
    <mergeCell ref="BV34:BV35"/>
    <mergeCell ref="BX34:BX35"/>
  </mergeCells>
  <phoneticPr fontId="5"/>
  <dataValidations count="4">
    <dataValidation type="list" imeMode="on" allowBlank="1" showInputMessage="1" showErrorMessage="1" sqref="K9 S9 AB9:AD9 W9:Z9 H9:I9 O9:P9 C9:F9 U9 M9">
      <formula1>#REF!</formula1>
    </dataValidation>
    <dataValidation imeMode="on" allowBlank="1" showInputMessage="1" showErrorMessage="1" sqref="C1:F1 A1:B2 AA9 J9 G9 L9 T9 A4:A6 B4:E4 Z8:CI8 V9 A9:B9 AE9:CI9 Q9:R9 N9 C5:E5 C8:F8 H5 H8:I8 N8:P8 U8:X8 A15:B15 C12:XFD15 A12:B13 A36:XFD65425 A22:XFD33 A34:AF34 BJ34 BI34:BI35 BH34 BG34:BG35 BF34 BE34:BE35 BD34 AG34:BA35 BC34:BC35 BB34 CI34:XFD35 CH34 CG34:CG35 CF34 CE34:CE35 CD34 CC34:CC35 CB34 CA34:CA35 BZ34 BY34:BY35 BX34 BW34:BW35 BT34:BV34 BS34:BS35 BR34 BQ34:BQ35 BP34 BO34:BO35 BN34 BK34:BK35 BM34:BM35 BL34"/>
    <dataValidation imeMode="off" allowBlank="1" showInputMessage="1" showErrorMessage="1" sqref="A7:B8 Z7:AB7 N7:P7 U7:X7 AD7:AF7 AH7 CD7 CB7 AL7 AJ7 AP7 AN7 AT7 AR7 AX7 AV7 BB7 AZ7 BF7 BD7 BJ7 BH7 BN7 BL7 BV7 BT7 CH7 CF7 BZ7 BX7 BR7 BP7"/>
    <dataValidation type="list" allowBlank="1" showInputMessage="1" showErrorMessage="1" sqref="AF10 AH10 AJ10 AL10 AN10 AP10 AR10 AT10 AV10 AX10 AZ10 BD10 BH10 BJ10 BL10 BN10 BR10 BT10 BV10 BX10 BP10 CB10 BZ10 CD10 CF10 CH10 BB10 BF10 CB16:CB21 BZ16:BZ21 BR16:BR21 BP16:BP21 BN16:BN21 CF16:CF21 CD16:CD21 AF16:AF21 AH16:AH21 AJ16:AJ21 AL16:AL21 AN16:AN21 AP16:AP21 AV16:AV21 AX16:AX21 BF16:BF21 BD16:BD21 BH16:BH21 BL16:BL21 BJ16:BJ21 BT16:BT21 BB16:BB21 BV16:BV21 AT16:AT21 AR16:AR21 BX16:BX21 CH16:CH21 AZ16:AZ21">
      <formula1>"○"</formula1>
    </dataValidation>
  </dataValidations>
  <pageMargins left="0.19685039370078741" right="0.19685039370078741" top="0.39370078740157483" bottom="0.39370078740157483" header="0.39370078740157483" footer="0.19685039370078741"/>
  <pageSetup paperSize="9" orientation="portrait" r:id="rId1"/>
  <headerFooter>
    <oddFooter xml:space="preserve">&amp;C&amp;P / &amp;N </oddFooter>
  </headerFooter>
  <colBreaks count="6" manualBreakCount="6">
    <brk id="16" max="144" man="1"/>
    <brk id="31" max="144" man="1"/>
    <brk id="43" max="144" man="1"/>
    <brk id="55" max="144" man="1"/>
    <brk id="67" max="144" man="1"/>
    <brk id="79" max="144"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EG91" sqref="EG91:EO92"/>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279</v>
      </c>
      <c r="E11" s="483"/>
      <c r="F11" s="483"/>
      <c r="G11" s="483"/>
      <c r="H11" s="483"/>
      <c r="I11" s="483"/>
      <c r="J11" s="483"/>
      <c r="K11" s="483"/>
      <c r="L11" s="483"/>
      <c r="M11" s="483"/>
      <c r="N11" s="481" t="str">
        <f>VLOOKUP(D11,調査票①!A1:HN31,2,FALSE)</f>
        <v>福岡県</v>
      </c>
      <c r="O11" s="481"/>
      <c r="P11" s="481"/>
      <c r="Q11" s="481"/>
      <c r="R11" s="481"/>
      <c r="S11" s="481"/>
      <c r="T11" s="481"/>
      <c r="U11" s="481"/>
      <c r="V11" s="481"/>
      <c r="W11" s="481"/>
      <c r="X11" s="481"/>
      <c r="Y11" s="481"/>
      <c r="Z11" s="481"/>
      <c r="AA11" s="481" t="str">
        <f>VLOOKUP(D11,調査票①!A1:HN31,3,FALSE)</f>
        <v>北九州市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設置済み</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869">
        <f>VLOOKUP($D$11,調査票①!$A$1:$HN$31,196,FALSE)</f>
        <v>0</v>
      </c>
      <c r="CN25" s="869"/>
      <c r="CO25" s="869"/>
      <c r="CP25" s="869"/>
      <c r="CQ25" s="869"/>
      <c r="CR25" s="869"/>
      <c r="CS25" s="869"/>
      <c r="CT25" s="869"/>
      <c r="CU25" s="86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869"/>
      <c r="CN26" s="869"/>
      <c r="CO26" s="869"/>
      <c r="CP26" s="869"/>
      <c r="CQ26" s="869"/>
      <c r="CR26" s="869"/>
      <c r="CS26" s="869"/>
      <c r="CT26" s="869"/>
      <c r="CU26" s="86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869"/>
      <c r="CN27" s="869"/>
      <c r="CO27" s="869"/>
      <c r="CP27" s="869"/>
      <c r="CQ27" s="869"/>
      <c r="CR27" s="869"/>
      <c r="CS27" s="869"/>
      <c r="CT27" s="869"/>
      <c r="CU27" s="86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870" t="str">
        <f>VLOOKUP($D$11,調査票①!$A$1:$HN$31,200,FALSE)</f>
        <v>○</v>
      </c>
      <c r="DC38" s="870"/>
      <c r="DD38" s="870"/>
      <c r="DE38" s="870"/>
      <c r="DF38" s="870" t="str">
        <f>VLOOKUP($D$11,調査票①!$A$1:$HN$31,201,FALSE)</f>
        <v>○</v>
      </c>
      <c r="DG38" s="870"/>
      <c r="DH38" s="870"/>
      <c r="DI38" s="870"/>
      <c r="DJ38" s="870" t="str">
        <f>VLOOKUP($D$11,調査票①!$A$1:$HN$31,202,FALSE)</f>
        <v>○</v>
      </c>
      <c r="DK38" s="870"/>
      <c r="DL38" s="870"/>
      <c r="DM38" s="870"/>
      <c r="DN38" s="870" t="str">
        <f>VLOOKUP($D$11,調査票①!$A$1:$HN$31,203,FALSE)</f>
        <v>　</v>
      </c>
      <c r="DO38" s="870"/>
      <c r="DP38" s="870"/>
      <c r="DQ38" s="870"/>
      <c r="DR38" s="560" t="str">
        <f>VLOOKUP($D$11,調査票①!$A$1:$HN$31,205,FALSE)</f>
        <v>○</v>
      </c>
      <c r="DS38" s="560"/>
      <c r="DT38" s="560"/>
      <c r="DU38" s="561"/>
      <c r="DV38" s="557" t="str">
        <f>VLOOKUP($D$11,調査票①!$A$1:$HN$31,206,FALSE)</f>
        <v>○</v>
      </c>
      <c r="DW38" s="560"/>
      <c r="DX38" s="560"/>
      <c r="DY38" s="561"/>
      <c r="DZ38" s="557" t="str">
        <f>VLOOKUP($D$11,調査票①!$A$1:$HN$31,207,FALSE)</f>
        <v>○</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809" t="str">
        <f>VLOOKUP($D$11,調査票①!$A$1:$HN$31,33,FALSE)</f>
        <v>本市行財政改革大綱において、嘱託化の方向とすることが示されている。</v>
      </c>
      <c r="S39" s="809"/>
      <c r="T39" s="809"/>
      <c r="U39" s="809"/>
      <c r="V39" s="809"/>
      <c r="W39" s="809"/>
      <c r="X39" s="809"/>
      <c r="Y39" s="809"/>
      <c r="Z39" s="809"/>
      <c r="AA39" s="809"/>
      <c r="AB39" s="809"/>
      <c r="AC39" s="809"/>
      <c r="AD39" s="809"/>
      <c r="AE39" s="809"/>
      <c r="AF39" s="809"/>
      <c r="AG39" s="809"/>
      <c r="AH39" s="809"/>
      <c r="AI39" s="809"/>
      <c r="AJ39" s="809"/>
      <c r="AK39" s="809"/>
      <c r="AL39" s="809"/>
      <c r="AM39" s="809"/>
      <c r="AN39" s="809"/>
      <c r="AO39" s="809"/>
      <c r="AP39" s="809"/>
      <c r="AQ39" s="809"/>
      <c r="AR39" s="809"/>
      <c r="AS39" s="809"/>
      <c r="AT39" s="809"/>
      <c r="AU39" s="809"/>
      <c r="AV39" s="809"/>
      <c r="AW39" s="809"/>
      <c r="AX39" s="809"/>
      <c r="AY39" s="809"/>
      <c r="AZ39" s="809"/>
      <c r="BA39" s="809"/>
      <c r="BB39" s="809"/>
      <c r="BC39" s="809"/>
      <c r="BD39" s="809"/>
      <c r="BE39" s="809"/>
      <c r="BF39" s="809"/>
      <c r="BG39" s="809"/>
      <c r="BH39" s="809"/>
      <c r="BI39" s="809"/>
      <c r="BJ39" s="809"/>
      <c r="BK39" s="809"/>
      <c r="BL39" s="809"/>
      <c r="BM39" s="809"/>
      <c r="BN39" s="809"/>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870"/>
      <c r="DC39" s="870"/>
      <c r="DD39" s="870"/>
      <c r="DE39" s="870"/>
      <c r="DF39" s="870"/>
      <c r="DG39" s="870"/>
      <c r="DH39" s="870"/>
      <c r="DI39" s="870"/>
      <c r="DJ39" s="870"/>
      <c r="DK39" s="870"/>
      <c r="DL39" s="870"/>
      <c r="DM39" s="870"/>
      <c r="DN39" s="870"/>
      <c r="DO39" s="870"/>
      <c r="DP39" s="870"/>
      <c r="DQ39" s="870"/>
      <c r="DR39" s="563"/>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809"/>
      <c r="S40" s="809"/>
      <c r="T40" s="809"/>
      <c r="U40" s="809"/>
      <c r="V40" s="809"/>
      <c r="W40" s="809"/>
      <c r="X40" s="809"/>
      <c r="Y40" s="809"/>
      <c r="Z40" s="809"/>
      <c r="AA40" s="809"/>
      <c r="AB40" s="809"/>
      <c r="AC40" s="809"/>
      <c r="AD40" s="809"/>
      <c r="AE40" s="809"/>
      <c r="AF40" s="809"/>
      <c r="AG40" s="809"/>
      <c r="AH40" s="809"/>
      <c r="AI40" s="809"/>
      <c r="AJ40" s="809"/>
      <c r="AK40" s="809"/>
      <c r="AL40" s="809"/>
      <c r="AM40" s="809"/>
      <c r="AN40" s="809"/>
      <c r="AO40" s="809"/>
      <c r="AP40" s="809"/>
      <c r="AQ40" s="809"/>
      <c r="AR40" s="809"/>
      <c r="AS40" s="809"/>
      <c r="AT40" s="809"/>
      <c r="AU40" s="809"/>
      <c r="AV40" s="809"/>
      <c r="AW40" s="809"/>
      <c r="AX40" s="809"/>
      <c r="AY40" s="809"/>
      <c r="AZ40" s="809"/>
      <c r="BA40" s="809"/>
      <c r="BB40" s="809"/>
      <c r="BC40" s="809"/>
      <c r="BD40" s="809"/>
      <c r="BE40" s="809"/>
      <c r="BF40" s="809"/>
      <c r="BG40" s="809"/>
      <c r="BH40" s="809"/>
      <c r="BI40" s="809"/>
      <c r="BJ40" s="809"/>
      <c r="BK40" s="809"/>
      <c r="BL40" s="809"/>
      <c r="BM40" s="809"/>
      <c r="BN40" s="809"/>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　</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20</v>
      </c>
      <c r="M63" s="659"/>
      <c r="N63" s="659"/>
      <c r="O63" s="659">
        <f>VLOOKUP($D$11,調査票①!$A$1:$HN$31,56,FALSE)</f>
        <v>20</v>
      </c>
      <c r="P63" s="659"/>
      <c r="Q63" s="659"/>
      <c r="R63" s="660">
        <f>VLOOKUP($D$11,調査票①!$A$1:$HN$31,57,FALSE)</f>
        <v>1</v>
      </c>
      <c r="S63" s="660"/>
      <c r="T63" s="660"/>
      <c r="U63" s="830" t="str">
        <f>VLOOKUP($D$11,調査票①!$A$1:$HN$31,58,FALSE)</f>
        <v>　</v>
      </c>
      <c r="V63" s="831"/>
      <c r="W63" s="831"/>
      <c r="X63" s="831"/>
      <c r="Y63" s="831"/>
      <c r="Z63" s="831"/>
      <c r="AA63" s="831"/>
      <c r="AB63" s="831"/>
      <c r="AC63" s="831"/>
      <c r="AD63" s="831"/>
      <c r="AE63" s="831"/>
      <c r="AF63" s="831"/>
      <c r="AG63" s="831"/>
      <c r="AH63" s="831"/>
      <c r="AI63" s="832"/>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833"/>
      <c r="V64" s="834"/>
      <c r="W64" s="834"/>
      <c r="X64" s="834"/>
      <c r="Y64" s="834"/>
      <c r="Z64" s="834"/>
      <c r="AA64" s="834"/>
      <c r="AB64" s="834"/>
      <c r="AC64" s="834"/>
      <c r="AD64" s="834"/>
      <c r="AE64" s="834"/>
      <c r="AF64" s="834"/>
      <c r="AG64" s="834"/>
      <c r="AH64" s="834"/>
      <c r="AI64" s="835"/>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43</v>
      </c>
      <c r="M65" s="659"/>
      <c r="N65" s="659"/>
      <c r="O65" s="659">
        <f>VLOOKUP($D$11,調査票①!$A$1:$HN$31,62,FALSE)</f>
        <v>39</v>
      </c>
      <c r="P65" s="659"/>
      <c r="Q65" s="659"/>
      <c r="R65" s="660">
        <f>VLOOKUP($D$11,調査票①!$A$1:$HN$31,63,FALSE)</f>
        <v>0.90697674418604646</v>
      </c>
      <c r="S65" s="660"/>
      <c r="T65" s="660"/>
      <c r="U65" s="693" t="str">
        <f>VLOOKUP($D$11,調査票①!$A$1:$HN$31,64,FALSE)</f>
        <v>業務内容は清掃等の単純作業のみであり、必要性が低いため</v>
      </c>
      <c r="V65" s="694"/>
      <c r="W65" s="694"/>
      <c r="X65" s="694"/>
      <c r="Y65" s="694"/>
      <c r="Z65" s="694"/>
      <c r="AA65" s="694"/>
      <c r="AB65" s="694"/>
      <c r="AC65" s="694"/>
      <c r="AD65" s="694"/>
      <c r="AE65" s="694"/>
      <c r="AF65" s="694"/>
      <c r="AG65" s="694"/>
      <c r="AH65" s="694"/>
      <c r="AI65" s="695"/>
      <c r="AJ65" s="667">
        <f>VLOOKUP($D$11,調査票①!$A$1:$HN$31,65,FALSE)</f>
        <v>0</v>
      </c>
      <c r="AK65" s="667"/>
      <c r="AL65" s="667"/>
      <c r="AM65" s="729" t="str">
        <f>VLOOKUP($D$11,調査票①!$A$1:$HN$31,66,FALSE)</f>
        <v>　</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17</v>
      </c>
      <c r="M67" s="659"/>
      <c r="N67" s="659"/>
      <c r="O67" s="659">
        <f>VLOOKUP($D$11,調査票①!$A$1:$HN$31,68,FALSE)</f>
        <v>17</v>
      </c>
      <c r="P67" s="659"/>
      <c r="Q67" s="659"/>
      <c r="R67" s="660">
        <f>VLOOKUP($D$11,調査票①!$A$1:$HN$31,69,FALSE)</f>
        <v>1</v>
      </c>
      <c r="S67" s="660"/>
      <c r="T67" s="660"/>
      <c r="U67" s="830" t="str">
        <f>VLOOKUP($D$11,調査票①!$A$1:$HN$31,70,FALSE)</f>
        <v>　</v>
      </c>
      <c r="V67" s="831"/>
      <c r="W67" s="831"/>
      <c r="X67" s="831"/>
      <c r="Y67" s="831"/>
      <c r="Z67" s="831"/>
      <c r="AA67" s="831"/>
      <c r="AB67" s="831"/>
      <c r="AC67" s="831"/>
      <c r="AD67" s="831"/>
      <c r="AE67" s="831"/>
      <c r="AF67" s="831"/>
      <c r="AG67" s="831"/>
      <c r="AH67" s="831"/>
      <c r="AI67" s="832"/>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833"/>
      <c r="V68" s="834"/>
      <c r="W68" s="834"/>
      <c r="X68" s="834"/>
      <c r="Y68" s="834"/>
      <c r="Z68" s="834"/>
      <c r="AA68" s="834"/>
      <c r="AB68" s="834"/>
      <c r="AC68" s="834"/>
      <c r="AD68" s="834"/>
      <c r="AE68" s="834"/>
      <c r="AF68" s="834"/>
      <c r="AG68" s="834"/>
      <c r="AH68" s="834"/>
      <c r="AI68" s="835"/>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830" t="str">
        <f>VLOOKUP($D$11,調査票①!$A$1:$HN$31,76,FALSE)</f>
        <v>　</v>
      </c>
      <c r="V69" s="831"/>
      <c r="W69" s="831"/>
      <c r="X69" s="831"/>
      <c r="Y69" s="831"/>
      <c r="Z69" s="831"/>
      <c r="AA69" s="831"/>
      <c r="AB69" s="831"/>
      <c r="AC69" s="831"/>
      <c r="AD69" s="831"/>
      <c r="AE69" s="831"/>
      <c r="AF69" s="831"/>
      <c r="AG69" s="831"/>
      <c r="AH69" s="831"/>
      <c r="AI69" s="832"/>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833"/>
      <c r="V70" s="834"/>
      <c r="W70" s="834"/>
      <c r="X70" s="834"/>
      <c r="Y70" s="834"/>
      <c r="Z70" s="834"/>
      <c r="AA70" s="834"/>
      <c r="AB70" s="834"/>
      <c r="AC70" s="834"/>
      <c r="AD70" s="834"/>
      <c r="AE70" s="834"/>
      <c r="AF70" s="834"/>
      <c r="AG70" s="834"/>
      <c r="AH70" s="834"/>
      <c r="AI70" s="835"/>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708">
        <f>VLOOKUP($D$11,調査票①!$A$1:$HN$31,79,FALSE)</f>
        <v>0</v>
      </c>
      <c r="M71" s="708"/>
      <c r="N71" s="708"/>
      <c r="O71" s="708">
        <f>VLOOKUP($D$11,調査票①!$A$1:$HN$31,80,FALSE)</f>
        <v>0</v>
      </c>
      <c r="P71" s="708"/>
      <c r="Q71" s="708"/>
      <c r="R71" s="709" t="e">
        <f>VLOOKUP($D$11,調査票①!$A$1:$HN$31,81,FALSE)</f>
        <v>#DIV/0!</v>
      </c>
      <c r="S71" s="709"/>
      <c r="T71" s="709"/>
      <c r="U71" s="830" t="str">
        <f>VLOOKUP($D$11,調査票①!$A$1:$HN$31,82,FALSE)</f>
        <v>　</v>
      </c>
      <c r="V71" s="831"/>
      <c r="W71" s="831"/>
      <c r="X71" s="831"/>
      <c r="Y71" s="831"/>
      <c r="Z71" s="831"/>
      <c r="AA71" s="831"/>
      <c r="AB71" s="831"/>
      <c r="AC71" s="831"/>
      <c r="AD71" s="831"/>
      <c r="AE71" s="831"/>
      <c r="AF71" s="831"/>
      <c r="AG71" s="831"/>
      <c r="AH71" s="831"/>
      <c r="AI71" s="832"/>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平成29年7月</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708"/>
      <c r="M72" s="708"/>
      <c r="N72" s="708"/>
      <c r="O72" s="708"/>
      <c r="P72" s="708"/>
      <c r="Q72" s="708"/>
      <c r="R72" s="709"/>
      <c r="S72" s="709"/>
      <c r="T72" s="709"/>
      <c r="U72" s="833"/>
      <c r="V72" s="834"/>
      <c r="W72" s="834"/>
      <c r="X72" s="834"/>
      <c r="Y72" s="834"/>
      <c r="Z72" s="834"/>
      <c r="AA72" s="834"/>
      <c r="AB72" s="834"/>
      <c r="AC72" s="834"/>
      <c r="AD72" s="834"/>
      <c r="AE72" s="834"/>
      <c r="AF72" s="834"/>
      <c r="AG72" s="834"/>
      <c r="AH72" s="834"/>
      <c r="AI72" s="835"/>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708">
        <f>VLOOKUP($D$11,調査票①!$A$1:$HN$31,85,FALSE)</f>
        <v>0</v>
      </c>
      <c r="M73" s="708"/>
      <c r="N73" s="708"/>
      <c r="O73" s="708">
        <f>VLOOKUP($D$11,調査票①!$A$1:$HN$31,86,FALSE)</f>
        <v>0</v>
      </c>
      <c r="P73" s="708"/>
      <c r="Q73" s="708"/>
      <c r="R73" s="709" t="e">
        <f>VLOOKUP($D$11,調査票①!$A$1:$HN$31,87,FALSE)</f>
        <v>#DIV/0!</v>
      </c>
      <c r="S73" s="709"/>
      <c r="T73" s="709"/>
      <c r="U73" s="830" t="str">
        <f>VLOOKUP($D$11,調査票①!$A$1:$HN$31,88,FALSE)</f>
        <v>　</v>
      </c>
      <c r="V73" s="831"/>
      <c r="W73" s="831"/>
      <c r="X73" s="831"/>
      <c r="Y73" s="831"/>
      <c r="Z73" s="831"/>
      <c r="AA73" s="831"/>
      <c r="AB73" s="831"/>
      <c r="AC73" s="831"/>
      <c r="AD73" s="831"/>
      <c r="AE73" s="831"/>
      <c r="AF73" s="831"/>
      <c r="AG73" s="831"/>
      <c r="AH73" s="831"/>
      <c r="AI73" s="832"/>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708"/>
      <c r="M74" s="708"/>
      <c r="N74" s="708"/>
      <c r="O74" s="708"/>
      <c r="P74" s="708"/>
      <c r="Q74" s="708"/>
      <c r="R74" s="709"/>
      <c r="S74" s="709"/>
      <c r="T74" s="709"/>
      <c r="U74" s="833"/>
      <c r="V74" s="834"/>
      <c r="W74" s="834"/>
      <c r="X74" s="834"/>
      <c r="Y74" s="834"/>
      <c r="Z74" s="834"/>
      <c r="AA74" s="834"/>
      <c r="AB74" s="834"/>
      <c r="AC74" s="834"/>
      <c r="AD74" s="834"/>
      <c r="AE74" s="834"/>
      <c r="AF74" s="834"/>
      <c r="AG74" s="834"/>
      <c r="AH74" s="834"/>
      <c r="AI74" s="835"/>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708">
        <f>VLOOKUP($D$11,調査票①!$A$1:$HN$31,91,FALSE)</f>
        <v>0</v>
      </c>
      <c r="M75" s="708"/>
      <c r="N75" s="708"/>
      <c r="O75" s="708">
        <f>VLOOKUP($D$11,調査票①!$A$1:$HN$31,92,FALSE)</f>
        <v>0</v>
      </c>
      <c r="P75" s="708"/>
      <c r="Q75" s="708"/>
      <c r="R75" s="709" t="e">
        <f>VLOOKUP($D$11,調査票①!$A$1:$HN$31,93,FALSE)</f>
        <v>#DIV/0!</v>
      </c>
      <c r="S75" s="709"/>
      <c r="T75" s="709"/>
      <c r="U75" s="830" t="str">
        <f>VLOOKUP($D$11,調査票①!$A$1:$HN$31,94,FALSE)</f>
        <v>　</v>
      </c>
      <c r="V75" s="831"/>
      <c r="W75" s="831"/>
      <c r="X75" s="831"/>
      <c r="Y75" s="831"/>
      <c r="Z75" s="831"/>
      <c r="AA75" s="831"/>
      <c r="AB75" s="831"/>
      <c r="AC75" s="831"/>
      <c r="AD75" s="831"/>
      <c r="AE75" s="831"/>
      <c r="AF75" s="831"/>
      <c r="AG75" s="831"/>
      <c r="AH75" s="831"/>
      <c r="AI75" s="832"/>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708"/>
      <c r="M76" s="708"/>
      <c r="N76" s="708"/>
      <c r="O76" s="708"/>
      <c r="P76" s="708"/>
      <c r="Q76" s="708"/>
      <c r="R76" s="709"/>
      <c r="S76" s="709"/>
      <c r="T76" s="709"/>
      <c r="U76" s="833"/>
      <c r="V76" s="834"/>
      <c r="W76" s="834"/>
      <c r="X76" s="834"/>
      <c r="Y76" s="834"/>
      <c r="Z76" s="834"/>
      <c r="AA76" s="834"/>
      <c r="AB76" s="834"/>
      <c r="AC76" s="834"/>
      <c r="AD76" s="834"/>
      <c r="AE76" s="834"/>
      <c r="AF76" s="834"/>
      <c r="AG76" s="834"/>
      <c r="AH76" s="834"/>
      <c r="AI76" s="835"/>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18</v>
      </c>
      <c r="M77" s="659"/>
      <c r="N77" s="659"/>
      <c r="O77" s="659">
        <f>VLOOKUP($D$11,調査票①!$A$1:$HN$31,98,FALSE)</f>
        <v>15</v>
      </c>
      <c r="P77" s="659"/>
      <c r="Q77" s="659"/>
      <c r="R77" s="660">
        <f>VLOOKUP($D$11,調査票①!$A$1:$HN$31,99,FALSE)</f>
        <v>0.83333333333333337</v>
      </c>
      <c r="S77" s="660"/>
      <c r="T77" s="660"/>
      <c r="U77" s="803" t="str">
        <f>VLOOKUP($D$11,調査票①!$A$1:$HN$31,100,FALSE)</f>
        <v>機能的に民間事業者では運営が困難なため</v>
      </c>
      <c r="V77" s="804"/>
      <c r="W77" s="804"/>
      <c r="X77" s="804"/>
      <c r="Y77" s="804"/>
      <c r="Z77" s="804"/>
      <c r="AA77" s="804"/>
      <c r="AB77" s="804"/>
      <c r="AC77" s="804"/>
      <c r="AD77" s="804"/>
      <c r="AE77" s="804"/>
      <c r="AF77" s="804"/>
      <c r="AG77" s="804"/>
      <c r="AH77" s="804"/>
      <c r="AI77" s="805"/>
      <c r="AJ77" s="601">
        <f>VLOOKUP($D$11,調査票①!$A$1:$HN$31,101,FALSE)</f>
        <v>3</v>
      </c>
      <c r="AK77" s="601"/>
      <c r="AL77" s="601"/>
      <c r="AM77" s="668" t="str">
        <f>VLOOKUP($D$11,調査票①!$A$1:$HN$31,102,FALSE)</f>
        <v>行政文書等の取扱業務や情報公開関係業務、消費生活行政等、自治体の責務で遂行すべき業務であるため。</v>
      </c>
      <c r="AN77" s="669"/>
      <c r="AO77" s="669"/>
      <c r="AP77" s="669"/>
      <c r="AQ77" s="669"/>
      <c r="AR77" s="669"/>
      <c r="AS77" s="669"/>
      <c r="AT77" s="669"/>
      <c r="AU77" s="669"/>
      <c r="AV77" s="669"/>
      <c r="AW77" s="669"/>
      <c r="AX77" s="669"/>
      <c r="AY77" s="669"/>
      <c r="AZ77" s="669"/>
      <c r="BA77" s="669"/>
      <c r="BB77" s="669"/>
      <c r="BC77" s="669"/>
      <c r="BD77" s="669"/>
      <c r="BE77" s="669"/>
      <c r="BF77" s="669"/>
      <c r="BG77" s="669"/>
      <c r="BH77" s="669"/>
      <c r="BI77" s="669"/>
      <c r="BJ77" s="669"/>
      <c r="BK77" s="669"/>
      <c r="BL77" s="669"/>
      <c r="BM77" s="669"/>
      <c r="BN77" s="670"/>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806"/>
      <c r="V78" s="807"/>
      <c r="W78" s="807"/>
      <c r="X78" s="807"/>
      <c r="Y78" s="807"/>
      <c r="Z78" s="807"/>
      <c r="AA78" s="807"/>
      <c r="AB78" s="807"/>
      <c r="AC78" s="807"/>
      <c r="AD78" s="807"/>
      <c r="AE78" s="807"/>
      <c r="AF78" s="807"/>
      <c r="AG78" s="807"/>
      <c r="AH78" s="807"/>
      <c r="AI78" s="808"/>
      <c r="AJ78" s="601"/>
      <c r="AK78" s="601"/>
      <c r="AL78" s="601"/>
      <c r="AM78" s="671"/>
      <c r="AN78" s="672"/>
      <c r="AO78" s="672"/>
      <c r="AP78" s="672"/>
      <c r="AQ78" s="672"/>
      <c r="AR78" s="672"/>
      <c r="AS78" s="672"/>
      <c r="AT78" s="672"/>
      <c r="AU78" s="672"/>
      <c r="AV78" s="672"/>
      <c r="AW78" s="672"/>
      <c r="AX78" s="672"/>
      <c r="AY78" s="672"/>
      <c r="AZ78" s="672"/>
      <c r="BA78" s="672"/>
      <c r="BB78" s="672"/>
      <c r="BC78" s="672"/>
      <c r="BD78" s="672"/>
      <c r="BE78" s="672"/>
      <c r="BF78" s="672"/>
      <c r="BG78" s="672"/>
      <c r="BH78" s="672"/>
      <c r="BI78" s="672"/>
      <c r="BJ78" s="672"/>
      <c r="BK78" s="672"/>
      <c r="BL78" s="672"/>
      <c r="BM78" s="672"/>
      <c r="BN78" s="673"/>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2</v>
      </c>
      <c r="M79" s="659"/>
      <c r="N79" s="659"/>
      <c r="O79" s="659">
        <f>VLOOKUP($D$11,調査票①!$A$1:$HN$31,104,FALSE)</f>
        <v>2</v>
      </c>
      <c r="P79" s="659"/>
      <c r="Q79" s="659"/>
      <c r="R79" s="660">
        <f>VLOOKUP($D$11,調査票①!$A$1:$HN$31,105,FALSE)</f>
        <v>1</v>
      </c>
      <c r="S79" s="660"/>
      <c r="T79" s="660"/>
      <c r="U79" s="830" t="str">
        <f>VLOOKUP($D$11,調査票①!$A$1:$HN$31,106,FALSE)</f>
        <v>　</v>
      </c>
      <c r="V79" s="831"/>
      <c r="W79" s="831"/>
      <c r="X79" s="831"/>
      <c r="Y79" s="831"/>
      <c r="Z79" s="831"/>
      <c r="AA79" s="831"/>
      <c r="AB79" s="831"/>
      <c r="AC79" s="831"/>
      <c r="AD79" s="831"/>
      <c r="AE79" s="831"/>
      <c r="AF79" s="831"/>
      <c r="AG79" s="831"/>
      <c r="AH79" s="831"/>
      <c r="AI79" s="832"/>
      <c r="AJ79" s="667">
        <f>VLOOKUP($D$11,調査票①!$A$1:$HN$31,107,FALSE)</f>
        <v>0</v>
      </c>
      <c r="AK79" s="667"/>
      <c r="AL79" s="667"/>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833"/>
      <c r="V80" s="834"/>
      <c r="W80" s="834"/>
      <c r="X80" s="834"/>
      <c r="Y80" s="834"/>
      <c r="Z80" s="834"/>
      <c r="AA80" s="834"/>
      <c r="AB80" s="834"/>
      <c r="AC80" s="834"/>
      <c r="AD80" s="834"/>
      <c r="AE80" s="834"/>
      <c r="AF80" s="834"/>
      <c r="AG80" s="834"/>
      <c r="AH80" s="834"/>
      <c r="AI80" s="835"/>
      <c r="AJ80" s="667"/>
      <c r="AK80" s="667"/>
      <c r="AL80" s="667"/>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659">
        <f>VLOOKUP($D$11,調査票①!$A$1:$HN$31,109,FALSE)</f>
        <v>9</v>
      </c>
      <c r="M81" s="659"/>
      <c r="N81" s="659"/>
      <c r="O81" s="659">
        <f>VLOOKUP($D$11,調査票①!$A$1:$HN$31,110,FALSE)</f>
        <v>9</v>
      </c>
      <c r="P81" s="659"/>
      <c r="Q81" s="659"/>
      <c r="R81" s="660">
        <f>VLOOKUP($D$11,調査票①!$A$1:$HN$31,111,FALSE)</f>
        <v>1</v>
      </c>
      <c r="S81" s="660"/>
      <c r="T81" s="660"/>
      <c r="U81" s="830" t="str">
        <f>VLOOKUP($D$11,調査票①!$A$1:$HN$31,112,FALSE)</f>
        <v>　</v>
      </c>
      <c r="V81" s="831"/>
      <c r="W81" s="831"/>
      <c r="X81" s="831"/>
      <c r="Y81" s="831"/>
      <c r="Z81" s="831"/>
      <c r="AA81" s="831"/>
      <c r="AB81" s="831"/>
      <c r="AC81" s="831"/>
      <c r="AD81" s="831"/>
      <c r="AE81" s="831"/>
      <c r="AF81" s="831"/>
      <c r="AG81" s="831"/>
      <c r="AH81" s="831"/>
      <c r="AI81" s="832"/>
      <c r="AJ81" s="667">
        <f>VLOOKUP($D$11,調査票①!$A$1:$HN$31,113,FALSE)</f>
        <v>0</v>
      </c>
      <c r="AK81" s="667"/>
      <c r="AL81" s="667"/>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　</v>
      </c>
      <c r="CN81" s="517"/>
      <c r="CO81" s="517"/>
      <c r="CP81" s="517"/>
      <c r="CQ81" s="517"/>
      <c r="CR81" s="517"/>
      <c r="CS81" s="517"/>
      <c r="CT81" s="517"/>
      <c r="CU81" s="517"/>
      <c r="CV81" s="517"/>
      <c r="CW81" s="517"/>
      <c r="CX81" s="517"/>
      <c r="CY81" s="517"/>
      <c r="CZ81" s="518"/>
      <c r="DA81" s="10"/>
      <c r="DB81" s="10"/>
      <c r="DC81" s="10"/>
      <c r="DD81" s="720" t="str">
        <f>VLOOKUP(D11,調査票①!A1:HN31,220,FALSE)</f>
        <v>　</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659"/>
      <c r="M82" s="659"/>
      <c r="N82" s="659"/>
      <c r="O82" s="659"/>
      <c r="P82" s="659"/>
      <c r="Q82" s="659"/>
      <c r="R82" s="660"/>
      <c r="S82" s="660"/>
      <c r="T82" s="660"/>
      <c r="U82" s="833"/>
      <c r="V82" s="834"/>
      <c r="W82" s="834"/>
      <c r="X82" s="834"/>
      <c r="Y82" s="834"/>
      <c r="Z82" s="834"/>
      <c r="AA82" s="834"/>
      <c r="AB82" s="834"/>
      <c r="AC82" s="834"/>
      <c r="AD82" s="834"/>
      <c r="AE82" s="834"/>
      <c r="AF82" s="834"/>
      <c r="AG82" s="834"/>
      <c r="AH82" s="834"/>
      <c r="AI82" s="835"/>
      <c r="AJ82" s="667"/>
      <c r="AK82" s="667"/>
      <c r="AL82" s="667"/>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25</v>
      </c>
      <c r="M83" s="659"/>
      <c r="N83" s="659"/>
      <c r="O83" s="659">
        <f>VLOOKUP($D$11,調査票①!$A$1:$HN$31,116,FALSE)</f>
        <v>6</v>
      </c>
      <c r="P83" s="659"/>
      <c r="Q83" s="659"/>
      <c r="R83" s="660">
        <f>VLOOKUP($D$11,調査票①!$A$1:$HN$31,117,FALSE)</f>
        <v>0.24</v>
      </c>
      <c r="S83" s="660"/>
      <c r="T83" s="660"/>
      <c r="U83" s="729" t="str">
        <f>VLOOKUP($D$11,調査票①!$A$1:$HN$31,118,FALSE)</f>
        <v>無料公園については、業務内容が清掃等の単純作業のみであり、指定管理者制度を導入する必然性が低いため</v>
      </c>
      <c r="V83" s="730"/>
      <c r="W83" s="730"/>
      <c r="X83" s="730"/>
      <c r="Y83" s="730"/>
      <c r="Z83" s="730"/>
      <c r="AA83" s="730"/>
      <c r="AB83" s="730"/>
      <c r="AC83" s="730"/>
      <c r="AD83" s="730"/>
      <c r="AE83" s="730"/>
      <c r="AF83" s="730"/>
      <c r="AG83" s="730"/>
      <c r="AH83" s="730"/>
      <c r="AI83" s="731"/>
      <c r="AJ83" s="667">
        <f>VLOOKUP($D$11,調査票①!$A$1:$HN$31,119,FALSE)</f>
        <v>0</v>
      </c>
      <c r="AK83" s="667"/>
      <c r="AL83" s="667"/>
      <c r="AM83" s="668" t="str">
        <f>VLOOKUP($D$11,調査票①!$A$1:$HN$31,120,FALSE)</f>
        <v>　</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67"/>
      <c r="AK84" s="667"/>
      <c r="AL84" s="667"/>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1</v>
      </c>
      <c r="M85" s="659"/>
      <c r="N85" s="659"/>
      <c r="O85" s="659">
        <f>VLOOKUP($D$11,調査票①!$A$1:$HN$31,122,FALSE)</f>
        <v>1</v>
      </c>
      <c r="P85" s="659"/>
      <c r="Q85" s="659"/>
      <c r="R85" s="660">
        <f>VLOOKUP($D$11,調査票①!$A$1:$HN$31,123,FALSE)</f>
        <v>1</v>
      </c>
      <c r="S85" s="660"/>
      <c r="T85" s="660"/>
      <c r="U85" s="803" t="str">
        <f>VLOOKUP($D$11,調査票①!$A$1:$HN$31,124,FALSE)</f>
        <v>　</v>
      </c>
      <c r="V85" s="804"/>
      <c r="W85" s="804"/>
      <c r="X85" s="804"/>
      <c r="Y85" s="804"/>
      <c r="Z85" s="804"/>
      <c r="AA85" s="804"/>
      <c r="AB85" s="804"/>
      <c r="AC85" s="804"/>
      <c r="AD85" s="804"/>
      <c r="AE85" s="804"/>
      <c r="AF85" s="804"/>
      <c r="AG85" s="804"/>
      <c r="AH85" s="804"/>
      <c r="AI85" s="805"/>
      <c r="AJ85" s="667">
        <f>VLOOKUP($D$11,調査票①!$A$1:$HN$31,125,FALSE)</f>
        <v>0</v>
      </c>
      <c r="AK85" s="667"/>
      <c r="AL85" s="667"/>
      <c r="AM85" s="668" t="str">
        <f>VLOOKUP($D$11,調査票①!$A$1:$HN$31,126,FALSE)</f>
        <v>　</v>
      </c>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70"/>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806"/>
      <c r="V86" s="807"/>
      <c r="W86" s="807"/>
      <c r="X86" s="807"/>
      <c r="Y86" s="807"/>
      <c r="Z86" s="807"/>
      <c r="AA86" s="807"/>
      <c r="AB86" s="807"/>
      <c r="AC86" s="807"/>
      <c r="AD86" s="807"/>
      <c r="AE86" s="807"/>
      <c r="AF86" s="807"/>
      <c r="AG86" s="807"/>
      <c r="AH86" s="807"/>
      <c r="AI86" s="808"/>
      <c r="AJ86" s="667"/>
      <c r="AK86" s="667"/>
      <c r="AL86" s="667"/>
      <c r="AM86" s="671"/>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3"/>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29</v>
      </c>
      <c r="M87" s="659"/>
      <c r="N87" s="659"/>
      <c r="O87" s="659">
        <f>VLOOKUP($D$11,調査票①!$A$1:$HN$31,128,FALSE)</f>
        <v>28</v>
      </c>
      <c r="P87" s="659"/>
      <c r="Q87" s="659"/>
      <c r="R87" s="660">
        <f>VLOOKUP($D$11,調査票①!$A$1:$HN$31,129,FALSE)</f>
        <v>0.96551724137931039</v>
      </c>
      <c r="S87" s="660"/>
      <c r="T87" s="660"/>
      <c r="U87" s="668" t="str">
        <f>VLOOKUP($D$11,調査票①!$A$1:$HN$31,130,FALSE)</f>
        <v>無人駐車場であり、制度を導入する効果が低いため</v>
      </c>
      <c r="V87" s="735"/>
      <c r="W87" s="735"/>
      <c r="X87" s="735"/>
      <c r="Y87" s="735"/>
      <c r="Z87" s="735"/>
      <c r="AA87" s="735"/>
      <c r="AB87" s="735"/>
      <c r="AC87" s="735"/>
      <c r="AD87" s="735"/>
      <c r="AE87" s="735"/>
      <c r="AF87" s="735"/>
      <c r="AG87" s="735"/>
      <c r="AH87" s="735"/>
      <c r="AI87" s="736"/>
      <c r="AJ87" s="667">
        <f>VLOOKUP($D$11,調査票①!$A$1:$HN$31,131,FALSE)</f>
        <v>0</v>
      </c>
      <c r="AK87" s="667"/>
      <c r="AL87" s="667"/>
      <c r="AM87" s="668" t="str">
        <f>VLOOKUP($D$11,調査票①!$A$1:$HN$31,132,FALSE)</f>
        <v>　</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9</v>
      </c>
      <c r="M89" s="659"/>
      <c r="N89" s="659"/>
      <c r="O89" s="659">
        <f>VLOOKUP($D$11,調査票①!$A$1:$HN$31,134,FALSE)</f>
        <v>0</v>
      </c>
      <c r="P89" s="659"/>
      <c r="Q89" s="659"/>
      <c r="R89" s="660">
        <f>VLOOKUP($D$11,調査票①!$A$1:$HN$31,135,FALSE)</f>
        <v>0</v>
      </c>
      <c r="S89" s="660"/>
      <c r="T89" s="660"/>
      <c r="U89" s="729" t="str">
        <f>VLOOKUP($D$11,調査票①!$A$1:$HN$31,136,FALSE)</f>
        <v>業務内容は清掃等単純業務のみであり、指定管理者制度を導入する必要性が低いため</v>
      </c>
      <c r="V89" s="730"/>
      <c r="W89" s="730"/>
      <c r="X89" s="730"/>
      <c r="Y89" s="730"/>
      <c r="Z89" s="730"/>
      <c r="AA89" s="730"/>
      <c r="AB89" s="730"/>
      <c r="AC89" s="730"/>
      <c r="AD89" s="730"/>
      <c r="AE89" s="730"/>
      <c r="AF89" s="730"/>
      <c r="AG89" s="730"/>
      <c r="AH89" s="730"/>
      <c r="AI89" s="731"/>
      <c r="AJ89" s="601">
        <f>VLOOKUP($D$11,調査票①!$A$1:$HN$31,137,FALSE)</f>
        <v>2</v>
      </c>
      <c r="AK89" s="601"/>
      <c r="AL89" s="601"/>
      <c r="AM89" s="668" t="str">
        <f>VLOOKUP($D$11,調査票①!$A$1:$HN$31,138,FALSE)</f>
        <v>現施設では、経費の削減やサービス向上といった指定管理者制度のメリットが期待できないため</v>
      </c>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7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01"/>
      <c r="AK90" s="601"/>
      <c r="AL90" s="601"/>
      <c r="AM90" s="671"/>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17</v>
      </c>
      <c r="M91" s="659"/>
      <c r="N91" s="659"/>
      <c r="O91" s="659">
        <f>VLOOKUP($D$11,調査票①!$A$1:$HN$31,140,FALSE)</f>
        <v>13</v>
      </c>
      <c r="P91" s="659"/>
      <c r="Q91" s="659"/>
      <c r="R91" s="660">
        <f>VLOOKUP($D$11,調査票①!$A$1:$HN$31,141,FALSE)</f>
        <v>0.76470588235294112</v>
      </c>
      <c r="S91" s="660"/>
      <c r="T91" s="660"/>
      <c r="U91" s="668" t="str">
        <f>VLOOKUP($D$11,調査票①!$A$1:$HN$31,142,FALSE)</f>
        <v>図書館行政における市の中核的役割を担っているため</v>
      </c>
      <c r="V91" s="735"/>
      <c r="W91" s="735"/>
      <c r="X91" s="735"/>
      <c r="Y91" s="735"/>
      <c r="Z91" s="735"/>
      <c r="AA91" s="735"/>
      <c r="AB91" s="735"/>
      <c r="AC91" s="735"/>
      <c r="AD91" s="735"/>
      <c r="AE91" s="735"/>
      <c r="AF91" s="735"/>
      <c r="AG91" s="735"/>
      <c r="AH91" s="735"/>
      <c r="AI91" s="736"/>
      <c r="AJ91" s="601">
        <f>VLOOKUP($D$11,調査票①!$A$1:$HN$31,143,FALSE)</f>
        <v>4</v>
      </c>
      <c r="AK91" s="601"/>
      <c r="AL91" s="601"/>
      <c r="AM91" s="668" t="str">
        <f>VLOOKUP($D$11,調査票①!$A$1:$HN$31,144,FALSE)</f>
        <v>図書館行政の中枢を担っており、自治体で責務を遂行すべき業務であるため</v>
      </c>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70"/>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671"/>
      <c r="AN92" s="672"/>
      <c r="AO92" s="672"/>
      <c r="AP92" s="672"/>
      <c r="AQ92" s="672"/>
      <c r="AR92" s="672"/>
      <c r="AS92" s="672"/>
      <c r="AT92" s="672"/>
      <c r="AU92" s="672"/>
      <c r="AV92" s="672"/>
      <c r="AW92" s="672"/>
      <c r="AX92" s="672"/>
      <c r="AY92" s="672"/>
      <c r="AZ92" s="672"/>
      <c r="BA92" s="672"/>
      <c r="BB92" s="672"/>
      <c r="BC92" s="672"/>
      <c r="BD92" s="672"/>
      <c r="BE92" s="672"/>
      <c r="BF92" s="672"/>
      <c r="BG92" s="672"/>
      <c r="BH92" s="672"/>
      <c r="BI92" s="672"/>
      <c r="BJ92" s="672"/>
      <c r="BK92" s="672"/>
      <c r="BL92" s="672"/>
      <c r="BM92" s="672"/>
      <c r="BN92" s="673"/>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12</v>
      </c>
      <c r="M93" s="659"/>
      <c r="N93" s="659"/>
      <c r="O93" s="659">
        <f>VLOOKUP($D$11,調査票①!$A$1:$HN$31,146,FALSE)</f>
        <v>4</v>
      </c>
      <c r="P93" s="659"/>
      <c r="Q93" s="659"/>
      <c r="R93" s="660">
        <f>VLOOKUP($D$11,調査票①!$A$1:$HN$31,147,FALSE)</f>
        <v>0.33333333333333331</v>
      </c>
      <c r="S93" s="660"/>
      <c r="T93" s="660"/>
      <c r="U93" s="729" t="str">
        <f>VLOOKUP($D$11,調査票①!$A$1:$HN$31,148,FALSE)</f>
        <v>業務内容を勘案して外部に委ねるべきではないため</v>
      </c>
      <c r="V93" s="730"/>
      <c r="W93" s="730"/>
      <c r="X93" s="730"/>
      <c r="Y93" s="730"/>
      <c r="Z93" s="730"/>
      <c r="AA93" s="730"/>
      <c r="AB93" s="730"/>
      <c r="AC93" s="730"/>
      <c r="AD93" s="730"/>
      <c r="AE93" s="730"/>
      <c r="AF93" s="730"/>
      <c r="AG93" s="730"/>
      <c r="AH93" s="730"/>
      <c r="AI93" s="731"/>
      <c r="AJ93" s="601">
        <f>VLOOKUP($D$11,調査票①!$A$1:$HN$31,149,FALSE)</f>
        <v>7</v>
      </c>
      <c r="AK93" s="601"/>
      <c r="AL93" s="601"/>
      <c r="AM93" s="668" t="str">
        <f>VLOOKUP($D$11,調査票①!$A$1:$HN$31,150,FALSE)</f>
        <v>文化行政の中核を担っており、自治体の責務で遂行すべき業務であるため。</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147</v>
      </c>
      <c r="M95" s="659"/>
      <c r="N95" s="659"/>
      <c r="O95" s="659">
        <f>VLOOKUP($D$11,調査票①!$A$1:$HN$31,152,FALSE)</f>
        <v>3</v>
      </c>
      <c r="P95" s="659"/>
      <c r="Q95" s="659"/>
      <c r="R95" s="660">
        <f>VLOOKUP($D$11,調査票①!$A$1:$HN$31,153,FALSE)</f>
        <v>2.0408163265306121E-2</v>
      </c>
      <c r="S95" s="660"/>
      <c r="T95" s="660"/>
      <c r="U95" s="760" t="str">
        <f>VLOOKUP($D$11,調査票①!$A$1:$HN$31,154,FALSE)</f>
        <v>地域の主体的な運営が望ましいが、管理運営を安定的に継続できる体制づくり等の条件が整っていないため、民間団体の活用などを含めて指定管理者制度導入の可能性などを検討する</v>
      </c>
      <c r="V95" s="761"/>
      <c r="W95" s="761"/>
      <c r="X95" s="761"/>
      <c r="Y95" s="761"/>
      <c r="Z95" s="761"/>
      <c r="AA95" s="761"/>
      <c r="AB95" s="761"/>
      <c r="AC95" s="761"/>
      <c r="AD95" s="761"/>
      <c r="AE95" s="761"/>
      <c r="AF95" s="761"/>
      <c r="AG95" s="761"/>
      <c r="AH95" s="761"/>
      <c r="AI95" s="762"/>
      <c r="AJ95" s="601">
        <f>VLOOKUP($D$11,調査票①!$A$1:$HN$31,155,FALSE)</f>
        <v>143</v>
      </c>
      <c r="AK95" s="601"/>
      <c r="AL95" s="601"/>
      <c r="AM95" s="668" t="str">
        <f>VLOOKUP($D$11,調査票①!$A$1:$HN$31,156,FALSE)</f>
        <v>生涯学習の中核を担っており、自治体が遂行すべき業務であるため。また使用料等に関して判断を要する業務が多いため。</v>
      </c>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70"/>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63"/>
      <c r="V96" s="764"/>
      <c r="W96" s="764"/>
      <c r="X96" s="764"/>
      <c r="Y96" s="764"/>
      <c r="Z96" s="764"/>
      <c r="AA96" s="764"/>
      <c r="AB96" s="764"/>
      <c r="AC96" s="764"/>
      <c r="AD96" s="764"/>
      <c r="AE96" s="764"/>
      <c r="AF96" s="764"/>
      <c r="AG96" s="764"/>
      <c r="AH96" s="764"/>
      <c r="AI96" s="765"/>
      <c r="AJ96" s="601"/>
      <c r="AK96" s="601"/>
      <c r="AL96" s="601"/>
      <c r="AM96" s="671"/>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3"/>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7</v>
      </c>
      <c r="M97" s="659"/>
      <c r="N97" s="659"/>
      <c r="O97" s="659">
        <f>VLOOKUP($D$11,調査票①!$A$1:$HN$31,158,FALSE)</f>
        <v>7</v>
      </c>
      <c r="P97" s="659"/>
      <c r="Q97" s="659"/>
      <c r="R97" s="660">
        <f>VLOOKUP($D$11,調査票①!$A$1:$HN$31,159,FALSE)</f>
        <v>1</v>
      </c>
      <c r="S97" s="660"/>
      <c r="T97" s="660"/>
      <c r="U97" s="803" t="str">
        <f>VLOOKUP($D$11,調査票①!$A$1:$HN$31,160,FALSE)</f>
        <v>　</v>
      </c>
      <c r="V97" s="804"/>
      <c r="W97" s="804"/>
      <c r="X97" s="804"/>
      <c r="Y97" s="804"/>
      <c r="Z97" s="804"/>
      <c r="AA97" s="804"/>
      <c r="AB97" s="804"/>
      <c r="AC97" s="804"/>
      <c r="AD97" s="804"/>
      <c r="AE97" s="804"/>
      <c r="AF97" s="804"/>
      <c r="AG97" s="804"/>
      <c r="AH97" s="804"/>
      <c r="AI97" s="805"/>
      <c r="AJ97" s="667">
        <f>VLOOKUP($D$11,調査票①!$A$1:$HN$31,161,FALSE)</f>
        <v>0</v>
      </c>
      <c r="AK97" s="667"/>
      <c r="AL97" s="667"/>
      <c r="AM97" s="668" t="str">
        <f>VLOOKUP($D$11,調査票①!$A$1:$HN$31,162,FALSE)</f>
        <v>　</v>
      </c>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70"/>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806"/>
      <c r="V98" s="807"/>
      <c r="W98" s="807"/>
      <c r="X98" s="807"/>
      <c r="Y98" s="807"/>
      <c r="Z98" s="807"/>
      <c r="AA98" s="807"/>
      <c r="AB98" s="807"/>
      <c r="AC98" s="807"/>
      <c r="AD98" s="807"/>
      <c r="AE98" s="807"/>
      <c r="AF98" s="807"/>
      <c r="AG98" s="807"/>
      <c r="AH98" s="807"/>
      <c r="AI98" s="808"/>
      <c r="AJ98" s="667"/>
      <c r="AK98" s="667"/>
      <c r="AL98" s="667"/>
      <c r="AM98" s="671"/>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3"/>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7</v>
      </c>
      <c r="M99" s="659"/>
      <c r="N99" s="659"/>
      <c r="O99" s="659">
        <f>VLOOKUP($D$11,調査票①!$A$1:$HN$31,164,FALSE)</f>
        <v>3</v>
      </c>
      <c r="P99" s="659"/>
      <c r="Q99" s="659"/>
      <c r="R99" s="660">
        <f>VLOOKUP($D$11,調査票①!$A$1:$HN$31,165,FALSE)</f>
        <v>0.42857142857142855</v>
      </c>
      <c r="S99" s="660"/>
      <c r="T99" s="660"/>
      <c r="U99" s="693" t="str">
        <f>VLOOKUP($D$11,調査票①!$A$1:$HN$31,166,FALSE)</f>
        <v>経費の削減やサービス向上といった指定管理者制度のメリットを期待できないため</v>
      </c>
      <c r="V99" s="694"/>
      <c r="W99" s="694"/>
      <c r="X99" s="694"/>
      <c r="Y99" s="694"/>
      <c r="Z99" s="694"/>
      <c r="AA99" s="694"/>
      <c r="AB99" s="694"/>
      <c r="AC99" s="694"/>
      <c r="AD99" s="694"/>
      <c r="AE99" s="694"/>
      <c r="AF99" s="694"/>
      <c r="AG99" s="694"/>
      <c r="AH99" s="694"/>
      <c r="AI99" s="695"/>
      <c r="AJ99" s="601">
        <f>VLOOKUP($D$11,調査票①!$A$1:$HN$31,167,FALSE)</f>
        <v>3</v>
      </c>
      <c r="AK99" s="601"/>
      <c r="AL99" s="601"/>
      <c r="AM99" s="668" t="str">
        <f>VLOOKUP($D$11,調査票①!$A$1:$HN$31,168,FALSE)</f>
        <v>青少年の健全育成に関する適切な指導・助言や、地域交流に関する高い能力が求められる職務であるため</v>
      </c>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70"/>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696"/>
      <c r="V100" s="697"/>
      <c r="W100" s="697"/>
      <c r="X100" s="697"/>
      <c r="Y100" s="697"/>
      <c r="Z100" s="697"/>
      <c r="AA100" s="697"/>
      <c r="AB100" s="697"/>
      <c r="AC100" s="697"/>
      <c r="AD100" s="697"/>
      <c r="AE100" s="697"/>
      <c r="AF100" s="697"/>
      <c r="AG100" s="697"/>
      <c r="AH100" s="697"/>
      <c r="AI100" s="698"/>
      <c r="AJ100" s="601"/>
      <c r="AK100" s="601"/>
      <c r="AL100" s="601"/>
      <c r="AM100" s="671"/>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3"/>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659">
        <f>VLOOKUP($D$11,調査票①!$A$1:$HN$31,169,FALSE)</f>
        <v>1</v>
      </c>
      <c r="M101" s="659"/>
      <c r="N101" s="659"/>
      <c r="O101" s="659">
        <f>VLOOKUP($D$11,調査票①!$A$1:$HN$31,170,FALSE)</f>
        <v>1</v>
      </c>
      <c r="P101" s="659"/>
      <c r="Q101" s="659"/>
      <c r="R101" s="660">
        <f>VLOOKUP($D$11,調査票①!$A$1:$HN$31,171,FALSE)</f>
        <v>1</v>
      </c>
      <c r="S101" s="660"/>
      <c r="T101" s="660"/>
      <c r="U101" s="803" t="str">
        <f>VLOOKUP($D$11,調査票①!$A$1:$HN$31,172,FALSE)</f>
        <v>　</v>
      </c>
      <c r="V101" s="804"/>
      <c r="W101" s="804"/>
      <c r="X101" s="804"/>
      <c r="Y101" s="804"/>
      <c r="Z101" s="804"/>
      <c r="AA101" s="804"/>
      <c r="AB101" s="804"/>
      <c r="AC101" s="804"/>
      <c r="AD101" s="804"/>
      <c r="AE101" s="804"/>
      <c r="AF101" s="804"/>
      <c r="AG101" s="804"/>
      <c r="AH101" s="804"/>
      <c r="AI101" s="805"/>
      <c r="AJ101" s="601">
        <f>VLOOKUP($D$11,調査票①!$A$1:$HN$31,173,FALSE)</f>
        <v>0</v>
      </c>
      <c r="AK101" s="601"/>
      <c r="AL101" s="601"/>
      <c r="AM101" s="668" t="str">
        <f>VLOOKUP($D$11,調査票①!$A$1:$HN$31,174,FALSE)</f>
        <v>　</v>
      </c>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70"/>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659"/>
      <c r="M102" s="659"/>
      <c r="N102" s="659"/>
      <c r="O102" s="659"/>
      <c r="P102" s="659"/>
      <c r="Q102" s="659"/>
      <c r="R102" s="660"/>
      <c r="S102" s="660"/>
      <c r="T102" s="660"/>
      <c r="U102" s="806"/>
      <c r="V102" s="807"/>
      <c r="W102" s="807"/>
      <c r="X102" s="807"/>
      <c r="Y102" s="807"/>
      <c r="Z102" s="807"/>
      <c r="AA102" s="807"/>
      <c r="AB102" s="807"/>
      <c r="AC102" s="807"/>
      <c r="AD102" s="807"/>
      <c r="AE102" s="807"/>
      <c r="AF102" s="807"/>
      <c r="AG102" s="807"/>
      <c r="AH102" s="807"/>
      <c r="AI102" s="808"/>
      <c r="AJ102" s="601"/>
      <c r="AK102" s="601"/>
      <c r="AL102" s="601"/>
      <c r="AM102" s="671"/>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3"/>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659">
        <f>VLOOKUP($D$11,調査票①!$A$1:$HN$31,175,FALSE)</f>
        <v>2</v>
      </c>
      <c r="M103" s="659"/>
      <c r="N103" s="659"/>
      <c r="O103" s="659">
        <f>VLOOKUP($D$11,調査票①!$A$1:$HN$31,176,FALSE)</f>
        <v>2</v>
      </c>
      <c r="P103" s="659"/>
      <c r="Q103" s="659"/>
      <c r="R103" s="660">
        <f>VLOOKUP($D$11,調査票①!$A$1:$HN$31,177,FALSE)</f>
        <v>1</v>
      </c>
      <c r="S103" s="660"/>
      <c r="T103" s="660"/>
      <c r="U103" s="830" t="str">
        <f>VLOOKUP($D$11,調査票①!$A$1:$HN$31,178,FALSE)</f>
        <v>　</v>
      </c>
      <c r="V103" s="831"/>
      <c r="W103" s="831"/>
      <c r="X103" s="831"/>
      <c r="Y103" s="831"/>
      <c r="Z103" s="831"/>
      <c r="AA103" s="831"/>
      <c r="AB103" s="831"/>
      <c r="AC103" s="831"/>
      <c r="AD103" s="831"/>
      <c r="AE103" s="831"/>
      <c r="AF103" s="831"/>
      <c r="AG103" s="831"/>
      <c r="AH103" s="831"/>
      <c r="AI103" s="832"/>
      <c r="AJ103" s="601">
        <f>VLOOKUP($D$11,調査票①!$A$1:$HN$31,179,FALSE)</f>
        <v>0</v>
      </c>
      <c r="AK103" s="601"/>
      <c r="AL103" s="601"/>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659"/>
      <c r="M104" s="659"/>
      <c r="N104" s="659"/>
      <c r="O104" s="659"/>
      <c r="P104" s="659"/>
      <c r="Q104" s="659"/>
      <c r="R104" s="660"/>
      <c r="S104" s="660"/>
      <c r="T104" s="660"/>
      <c r="U104" s="833"/>
      <c r="V104" s="834"/>
      <c r="W104" s="834"/>
      <c r="X104" s="834"/>
      <c r="Y104" s="834"/>
      <c r="Z104" s="834"/>
      <c r="AA104" s="834"/>
      <c r="AB104" s="834"/>
      <c r="AC104" s="834"/>
      <c r="AD104" s="834"/>
      <c r="AE104" s="834"/>
      <c r="AF104" s="834"/>
      <c r="AG104" s="834"/>
      <c r="AH104" s="834"/>
      <c r="AI104" s="835"/>
      <c r="AJ104" s="601"/>
      <c r="AK104" s="601"/>
      <c r="AL104" s="601"/>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33</v>
      </c>
      <c r="M105" s="659"/>
      <c r="N105" s="659"/>
      <c r="O105" s="659">
        <f>VLOOKUP($D$11,調査票①!$A$1:$HN$31,182,FALSE)</f>
        <v>29</v>
      </c>
      <c r="P105" s="659"/>
      <c r="Q105" s="659"/>
      <c r="R105" s="660">
        <f>VLOOKUP($D$11,調査票①!$A$1:$HN$31,183,FALSE)</f>
        <v>0.87878787878787878</v>
      </c>
      <c r="S105" s="660"/>
      <c r="T105" s="660"/>
      <c r="U105" s="711" t="str">
        <f>VLOOKUP($D$11,調査票①!$A$1:$HN$31,184,FALSE)</f>
        <v>業務の内容を勘案して外部に委ねるべきではないため</v>
      </c>
      <c r="V105" s="712"/>
      <c r="W105" s="712"/>
      <c r="X105" s="712"/>
      <c r="Y105" s="712"/>
      <c r="Z105" s="712"/>
      <c r="AA105" s="712"/>
      <c r="AB105" s="712"/>
      <c r="AC105" s="712"/>
      <c r="AD105" s="712"/>
      <c r="AE105" s="712"/>
      <c r="AF105" s="712"/>
      <c r="AG105" s="712"/>
      <c r="AH105" s="712"/>
      <c r="AI105" s="713"/>
      <c r="AJ105" s="601">
        <f>VLOOKUP($D$11,調査票①!$A$1:$HN$31,185,FALSE)</f>
        <v>3</v>
      </c>
      <c r="AK105" s="601"/>
      <c r="AL105" s="601"/>
      <c r="AM105" s="729" t="str">
        <f>VLOOKUP($D$11,調査票①!$A$1:$HN$31,186,FALSE)</f>
        <v>法律上、設置や職員の配置が定められているもので、所管業務の中核を担っているため</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714"/>
      <c r="V106" s="715"/>
      <c r="W106" s="715"/>
      <c r="X106" s="715"/>
      <c r="Y106" s="715"/>
      <c r="Z106" s="715"/>
      <c r="AA106" s="715"/>
      <c r="AB106" s="715"/>
      <c r="AC106" s="715"/>
      <c r="AD106" s="715"/>
      <c r="AE106" s="715"/>
      <c r="AF106" s="715"/>
      <c r="AG106" s="715"/>
      <c r="AH106" s="715"/>
      <c r="AI106" s="716"/>
      <c r="AJ106" s="601"/>
      <c r="AK106" s="601"/>
      <c r="AL106" s="601"/>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46</v>
      </c>
      <c r="M107" s="659"/>
      <c r="N107" s="659"/>
      <c r="O107" s="659">
        <f>VLOOKUP($D$11,調査票①!$A$1:$HN$31,188,FALSE)</f>
        <v>46</v>
      </c>
      <c r="P107" s="659"/>
      <c r="Q107" s="659"/>
      <c r="R107" s="660">
        <f>VLOOKUP($D$11,調査票①!$A$1:$HN$31,189,FALSE)</f>
        <v>1</v>
      </c>
      <c r="S107" s="660"/>
      <c r="T107" s="660"/>
      <c r="U107" s="668" t="str">
        <f>VLOOKUP($D$11,調査票①!$A$1:$HN$31,190,FALSE)</f>
        <v>　</v>
      </c>
      <c r="V107" s="735"/>
      <c r="W107" s="735"/>
      <c r="X107" s="735"/>
      <c r="Y107" s="735"/>
      <c r="Z107" s="735"/>
      <c r="AA107" s="735"/>
      <c r="AB107" s="735"/>
      <c r="AC107" s="735"/>
      <c r="AD107" s="735"/>
      <c r="AE107" s="735"/>
      <c r="AF107" s="735"/>
      <c r="AG107" s="735"/>
      <c r="AH107" s="735"/>
      <c r="AI107" s="736"/>
      <c r="AJ107" s="601">
        <f>VLOOKUP($D$11,調査票①!$A$1:$HN$31,191,FALSE)</f>
        <v>0</v>
      </c>
      <c r="AK107" s="601"/>
      <c r="AL107" s="601"/>
      <c r="AM107" s="729" t="str">
        <f>VLOOKUP($D$11,調査票①!$A$1:$HN$31,192,FALSE)</f>
        <v>　</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01"/>
      <c r="AK108" s="601"/>
      <c r="AL108" s="601"/>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1061" priority="354" operator="equal">
      <formula>0</formula>
    </cfRule>
  </conditionalFormatting>
  <conditionalFormatting sqref="DL105">
    <cfRule type="cellIs" dxfId="1060" priority="353" operator="equal">
      <formula>0</formula>
    </cfRule>
  </conditionalFormatting>
  <conditionalFormatting sqref="DA91:DA92">
    <cfRule type="cellIs" dxfId="1059" priority="352" operator="equal">
      <formula>0</formula>
    </cfRule>
  </conditionalFormatting>
  <conditionalFormatting sqref="CQ66:EL66 EJ62:EJ65 DA71:DD71 CQ67:DD67 CQ68:DC68 EJ68:EL68 DA70:DC70 DA72:DC72 EJ72:EP72 EJ70:EL70">
    <cfRule type="cellIs" dxfId="1058" priority="351" operator="equal">
      <formula>0</formula>
    </cfRule>
  </conditionalFormatting>
  <conditionalFormatting sqref="CM19 CW20:CY20 CW19:CZ19 DJ19 DT20:DV20 DT19:DW19 EG19">
    <cfRule type="cellIs" dxfId="1057" priority="350" operator="equal">
      <formula>0</formula>
    </cfRule>
  </conditionalFormatting>
  <conditionalFormatting sqref="D55">
    <cfRule type="cellIs" dxfId="1056" priority="349" operator="equal">
      <formula>0</formula>
    </cfRule>
  </conditionalFormatting>
  <conditionalFormatting sqref="EA44:EC44">
    <cfRule type="cellIs" dxfId="1055" priority="324" operator="equal">
      <formula>0</formula>
    </cfRule>
  </conditionalFormatting>
  <conditionalFormatting sqref="DD62 DD64">
    <cfRule type="cellIs" dxfId="1054" priority="348" operator="equal">
      <formula>0</formula>
    </cfRule>
  </conditionalFormatting>
  <conditionalFormatting sqref="DI44">
    <cfRule type="cellIs" dxfId="1053" priority="312" operator="equal">
      <formula>0</formula>
    </cfRule>
  </conditionalFormatting>
  <conditionalFormatting sqref="DZ52:EG52 DA52:DR52">
    <cfRule type="cellIs" dxfId="1052" priority="347" operator="equal">
      <formula>0</formula>
    </cfRule>
  </conditionalFormatting>
  <conditionalFormatting sqref="DZ51:EG51 CZ51:DR51">
    <cfRule type="cellIs" dxfId="1051" priority="346" operator="equal">
      <formula>0</formula>
    </cfRule>
  </conditionalFormatting>
  <conditionalFormatting sqref="DG56:DI56">
    <cfRule type="cellIs" dxfId="1050" priority="279" operator="equal">
      <formula>0</formula>
    </cfRule>
  </conditionalFormatting>
  <conditionalFormatting sqref="CM44:CN44">
    <cfRule type="cellIs" dxfId="1049" priority="318" operator="equal">
      <formula>0</formula>
    </cfRule>
  </conditionalFormatting>
  <conditionalFormatting sqref="R21 R23 R25 R27 R29 R31 R33 R35 R37 R39 R41 R43 R45 R47 R49 R51 R53">
    <cfRule type="cellIs" dxfId="1048" priority="344" operator="equal">
      <formula>0</formula>
    </cfRule>
  </conditionalFormatting>
  <conditionalFormatting sqref="DL62 DL64">
    <cfRule type="cellIs" dxfId="1047" priority="343" operator="equal">
      <formula>0</formula>
    </cfRule>
  </conditionalFormatting>
  <conditionalFormatting sqref="CM69">
    <cfRule type="cellIs" dxfId="1046" priority="345" operator="equal">
      <formula>0</formula>
    </cfRule>
  </conditionalFormatting>
  <conditionalFormatting sqref="CO52">
    <cfRule type="cellIs" dxfId="1045" priority="263" operator="equal">
      <formula>0</formula>
    </cfRule>
  </conditionalFormatting>
  <conditionalFormatting sqref="DN51:DP52">
    <cfRule type="cellIs" dxfId="1044" priority="294" operator="equal">
      <formula>0</formula>
    </cfRule>
  </conditionalFormatting>
  <conditionalFormatting sqref="DK51:DM52">
    <cfRule type="cellIs" dxfId="1043" priority="295" operator="equal">
      <formula>0</formula>
    </cfRule>
  </conditionalFormatting>
  <conditionalFormatting sqref="EN44:EP55">
    <cfRule type="cellIs" dxfId="1042" priority="342" operator="equal">
      <formula>0</formula>
    </cfRule>
  </conditionalFormatting>
  <conditionalFormatting sqref="EN56:EP56">
    <cfRule type="cellIs" dxfId="1041" priority="341" operator="equal">
      <formula>0</formula>
    </cfRule>
  </conditionalFormatting>
  <conditionalFormatting sqref="EH51:EJ52 EH55:EJ56">
    <cfRule type="cellIs" dxfId="1040" priority="340" operator="equal">
      <formula>0</formula>
    </cfRule>
  </conditionalFormatting>
  <conditionalFormatting sqref="EK51:EM56">
    <cfRule type="cellIs" dxfId="1039" priority="339" operator="equal">
      <formula>0</formula>
    </cfRule>
  </conditionalFormatting>
  <conditionalFormatting sqref="EL44:EM50">
    <cfRule type="cellIs" dxfId="1038" priority="338" operator="equal">
      <formula>0</formula>
    </cfRule>
  </conditionalFormatting>
  <conditionalFormatting sqref="DV51:DX52 DV55:DX55 DV53:DW54">
    <cfRule type="cellIs" dxfId="1037" priority="337" operator="equal">
      <formula>0</formula>
    </cfRule>
  </conditionalFormatting>
  <conditionalFormatting sqref="DV56:DX56">
    <cfRule type="cellIs" dxfId="1036" priority="336" operator="equal">
      <formula>0</formula>
    </cfRule>
  </conditionalFormatting>
  <conditionalFormatting sqref="DP51:DR56">
    <cfRule type="cellIs" dxfId="1035" priority="335" operator="equal">
      <formula>0</formula>
    </cfRule>
  </conditionalFormatting>
  <conditionalFormatting sqref="DS51:DU56">
    <cfRule type="cellIs" dxfId="1034" priority="334" operator="equal">
      <formula>0</formula>
    </cfRule>
  </conditionalFormatting>
  <conditionalFormatting sqref="EF51:EH52 EF55:EH55">
    <cfRule type="cellIs" dxfId="1033" priority="333" operator="equal">
      <formula>0</formula>
    </cfRule>
  </conditionalFormatting>
  <conditionalFormatting sqref="EF56:EH56">
    <cfRule type="cellIs" dxfId="1032" priority="332" operator="equal">
      <formula>0</formula>
    </cfRule>
  </conditionalFormatting>
  <conditionalFormatting sqref="DZ51:EB52 DZ55:EB56">
    <cfRule type="cellIs" dxfId="1031" priority="331" operator="equal">
      <formula>0</formula>
    </cfRule>
  </conditionalFormatting>
  <conditionalFormatting sqref="EC51:EE52 EC55:EE56">
    <cfRule type="cellIs" dxfId="1030" priority="330" operator="equal">
      <formula>0</formula>
    </cfRule>
  </conditionalFormatting>
  <conditionalFormatting sqref="EI44:EK44">
    <cfRule type="cellIs" dxfId="1029" priority="329" operator="equal">
      <formula>0</formula>
    </cfRule>
  </conditionalFormatting>
  <conditionalFormatting sqref="EH44">
    <cfRule type="cellIs" dxfId="1028" priority="328" operator="equal">
      <formula>0</formula>
    </cfRule>
  </conditionalFormatting>
  <conditionalFormatting sqref="EE44:EG44">
    <cfRule type="cellIs" dxfId="1027" priority="327" operator="equal">
      <formula>0</formula>
    </cfRule>
  </conditionalFormatting>
  <conditionalFormatting sqref="ED44">
    <cfRule type="cellIs" dxfId="1026" priority="326" operator="equal">
      <formula>0</formula>
    </cfRule>
  </conditionalFormatting>
  <conditionalFormatting sqref="DW44:DX44">
    <cfRule type="cellIs" dxfId="1025" priority="325" operator="equal">
      <formula>0</formula>
    </cfRule>
  </conditionalFormatting>
  <conditionalFormatting sqref="DJ44:DL44">
    <cfRule type="cellIs" dxfId="1024" priority="313" operator="equal">
      <formula>0</formula>
    </cfRule>
  </conditionalFormatting>
  <conditionalFormatting sqref="DY44:DZ44">
    <cfRule type="cellIs" dxfId="1023" priority="323" operator="equal">
      <formula>0</formula>
    </cfRule>
  </conditionalFormatting>
  <conditionalFormatting sqref="CY44:DA44">
    <cfRule type="cellIs" dxfId="1022" priority="322" operator="equal">
      <formula>0</formula>
    </cfRule>
  </conditionalFormatting>
  <conditionalFormatting sqref="CX44">
    <cfRule type="cellIs" dxfId="1021" priority="321" operator="equal">
      <formula>0</formula>
    </cfRule>
  </conditionalFormatting>
  <conditionalFormatting sqref="CU44:CW44">
    <cfRule type="cellIs" dxfId="1020" priority="320" operator="equal">
      <formula>0</formula>
    </cfRule>
  </conditionalFormatting>
  <conditionalFormatting sqref="CT44">
    <cfRule type="cellIs" dxfId="1019" priority="319" operator="equal">
      <formula>0</formula>
    </cfRule>
  </conditionalFormatting>
  <conditionalFormatting sqref="CQ44:CS44">
    <cfRule type="cellIs" dxfId="1018" priority="317" operator="equal">
      <formula>0</formula>
    </cfRule>
  </conditionalFormatting>
  <conditionalFormatting sqref="CO44:CP44">
    <cfRule type="cellIs" dxfId="1017" priority="316" operator="equal">
      <formula>0</formula>
    </cfRule>
  </conditionalFormatting>
  <conditionalFormatting sqref="DN44:DP44">
    <cfRule type="cellIs" dxfId="1016" priority="315" operator="equal">
      <formula>0</formula>
    </cfRule>
  </conditionalFormatting>
  <conditionalFormatting sqref="DM44">
    <cfRule type="cellIs" dxfId="1015" priority="314" operator="equal">
      <formula>0</formula>
    </cfRule>
  </conditionalFormatting>
  <conditionalFormatting sqref="DS51:DU52">
    <cfRule type="cellIs" dxfId="1014" priority="301" operator="equal">
      <formula>0</formula>
    </cfRule>
  </conditionalFormatting>
  <conditionalFormatting sqref="DB44:DC44">
    <cfRule type="cellIs" dxfId="1013" priority="311" operator="equal">
      <formula>0</formula>
    </cfRule>
  </conditionalFormatting>
  <conditionalFormatting sqref="DF44:DH44">
    <cfRule type="cellIs" dxfId="1012" priority="310" operator="equal">
      <formula>0</formula>
    </cfRule>
  </conditionalFormatting>
  <conditionalFormatting sqref="DD44:DE44">
    <cfRule type="cellIs" dxfId="1011" priority="309" operator="equal">
      <formula>0</formula>
    </cfRule>
  </conditionalFormatting>
  <conditionalFormatting sqref="EC44:EE44">
    <cfRule type="cellIs" dxfId="1010" priority="308" operator="equal">
      <formula>0</formula>
    </cfRule>
  </conditionalFormatting>
  <conditionalFormatting sqref="EB44">
    <cfRule type="cellIs" dxfId="1009" priority="307" operator="equal">
      <formula>0</formula>
    </cfRule>
  </conditionalFormatting>
  <conditionalFormatting sqref="DY44:EA44">
    <cfRule type="cellIs" dxfId="1008" priority="306" operator="equal">
      <formula>0</formula>
    </cfRule>
  </conditionalFormatting>
  <conditionalFormatting sqref="DX44">
    <cfRule type="cellIs" dxfId="1007" priority="305" operator="equal">
      <formula>0</formula>
    </cfRule>
  </conditionalFormatting>
  <conditionalFormatting sqref="DQ44:DR44">
    <cfRule type="cellIs" dxfId="1006" priority="304" operator="equal">
      <formula>0</formula>
    </cfRule>
  </conditionalFormatting>
  <conditionalFormatting sqref="DU44:DW44">
    <cfRule type="cellIs" dxfId="1005" priority="303" operator="equal">
      <formula>0</formula>
    </cfRule>
  </conditionalFormatting>
  <conditionalFormatting sqref="DS44:DT44">
    <cfRule type="cellIs" dxfId="1004" priority="302" operator="equal">
      <formula>0</formula>
    </cfRule>
  </conditionalFormatting>
  <conditionalFormatting sqref="DV51:DV52">
    <cfRule type="cellIs" dxfId="1003" priority="300" operator="equal">
      <formula>0</formula>
    </cfRule>
  </conditionalFormatting>
  <conditionalFormatting sqref="DG51:DI52">
    <cfRule type="cellIs" dxfId="1002" priority="299" operator="equal">
      <formula>0</formula>
    </cfRule>
  </conditionalFormatting>
  <conditionalFormatting sqref="DA51:DC52 CZ51">
    <cfRule type="cellIs" dxfId="1001" priority="298" operator="equal">
      <formula>0</formula>
    </cfRule>
  </conditionalFormatting>
  <conditionalFormatting sqref="DD51:DF52">
    <cfRule type="cellIs" dxfId="1000" priority="297" operator="equal">
      <formula>0</formula>
    </cfRule>
  </conditionalFormatting>
  <conditionalFormatting sqref="DQ51:DS52">
    <cfRule type="cellIs" dxfId="999" priority="296" operator="equal">
      <formula>0</formula>
    </cfRule>
  </conditionalFormatting>
  <conditionalFormatting sqref="CB52:CC52">
    <cfRule type="cellIs" dxfId="998" priority="293" operator="equal">
      <formula>0</formula>
    </cfRule>
  </conditionalFormatting>
  <conditionalFormatting sqref="CB51:CC51">
    <cfRule type="cellIs" dxfId="997" priority="292" operator="equal">
      <formula>0</formula>
    </cfRule>
  </conditionalFormatting>
  <conditionalFormatting sqref="CP51">
    <cfRule type="cellIs" dxfId="996" priority="291" operator="equal">
      <formula>0</formula>
    </cfRule>
  </conditionalFormatting>
  <conditionalFormatting sqref="CP51">
    <cfRule type="cellIs" dxfId="995" priority="290" operator="equal">
      <formula>0</formula>
    </cfRule>
  </conditionalFormatting>
  <conditionalFormatting sqref="CB51:CC52">
    <cfRule type="cellIs" dxfId="994" priority="289" operator="equal">
      <formula>0</formula>
    </cfRule>
  </conditionalFormatting>
  <conditionalFormatting sqref="CD51">
    <cfRule type="cellIs" dxfId="993" priority="288" operator="equal">
      <formula>0</formula>
    </cfRule>
  </conditionalFormatting>
  <conditionalFormatting sqref="CD51">
    <cfRule type="cellIs" dxfId="992" priority="287" operator="equal">
      <formula>0</formula>
    </cfRule>
  </conditionalFormatting>
  <conditionalFormatting sqref="CW41">
    <cfRule type="cellIs" dxfId="991" priority="59" operator="equal">
      <formula>0</formula>
    </cfRule>
  </conditionalFormatting>
  <conditionalFormatting sqref="CX41">
    <cfRule type="cellIs" dxfId="990" priority="58" operator="equal">
      <formula>0</formula>
    </cfRule>
  </conditionalFormatting>
  <conditionalFormatting sqref="DX53">
    <cfRule type="cellIs" dxfId="989" priority="286" operator="equal">
      <formula>0</formula>
    </cfRule>
  </conditionalFormatting>
  <conditionalFormatting sqref="DX53">
    <cfRule type="cellIs" dxfId="988" priority="285" operator="equal">
      <formula>0</formula>
    </cfRule>
  </conditionalFormatting>
  <conditionalFormatting sqref="EH39">
    <cfRule type="cellIs" dxfId="987" priority="16" operator="equal">
      <formula>0</formula>
    </cfRule>
  </conditionalFormatting>
  <conditionalFormatting sqref="DO56:DQ56">
    <cfRule type="cellIs" dxfId="986" priority="284" operator="equal">
      <formula>0</formula>
    </cfRule>
  </conditionalFormatting>
  <conditionalFormatting sqref="DC56:DE56">
    <cfRule type="cellIs" dxfId="985" priority="283" operator="equal">
      <formula>0</formula>
    </cfRule>
  </conditionalFormatting>
  <conditionalFormatting sqref="CX56:CY56">
    <cfRule type="cellIs" dxfId="984" priority="282" operator="equal">
      <formula>0</formula>
    </cfRule>
  </conditionalFormatting>
  <conditionalFormatting sqref="CZ56:DB56">
    <cfRule type="cellIs" dxfId="983" priority="281" operator="equal">
      <formula>0</formula>
    </cfRule>
  </conditionalFormatting>
  <conditionalFormatting sqref="DM56:DO56">
    <cfRule type="cellIs" dxfId="982" priority="280" operator="equal">
      <formula>0</formula>
    </cfRule>
  </conditionalFormatting>
  <conditionalFormatting sqref="CF44:CH44 CF45:CG46">
    <cfRule type="cellIs" dxfId="981" priority="227" operator="equal">
      <formula>0</formula>
    </cfRule>
  </conditionalFormatting>
  <conditionalFormatting sqref="DJ56:DL56">
    <cfRule type="cellIs" dxfId="980" priority="278" operator="equal">
      <formula>0</formula>
    </cfRule>
  </conditionalFormatting>
  <conditionalFormatting sqref="CG56:CI56">
    <cfRule type="cellIs" dxfId="979" priority="277" operator="equal">
      <formula>0</formula>
    </cfRule>
  </conditionalFormatting>
  <conditionalFormatting sqref="CB56:CC56">
    <cfRule type="cellIs" dxfId="978" priority="276" operator="equal">
      <formula>0</formula>
    </cfRule>
  </conditionalFormatting>
  <conditionalFormatting sqref="CD56:CF56">
    <cfRule type="cellIs" dxfId="977" priority="275" operator="equal">
      <formula>0</formula>
    </cfRule>
  </conditionalFormatting>
  <conditionalFormatting sqref="CQ56:CR56">
    <cfRule type="cellIs" dxfId="976" priority="274" operator="equal">
      <formula>0</formula>
    </cfRule>
  </conditionalFormatting>
  <conditionalFormatting sqref="CK56:CM56">
    <cfRule type="cellIs" dxfId="975" priority="273" operator="equal">
      <formula>0</formula>
    </cfRule>
  </conditionalFormatting>
  <conditionalFormatting sqref="CN56:CP56">
    <cfRule type="cellIs" dxfId="974" priority="272" operator="equal">
      <formula>0</formula>
    </cfRule>
  </conditionalFormatting>
  <conditionalFormatting sqref="CX56:CZ56">
    <cfRule type="cellIs" dxfId="973" priority="271" operator="equal">
      <formula>0</formula>
    </cfRule>
  </conditionalFormatting>
  <conditionalFormatting sqref="CS56:CT56">
    <cfRule type="cellIs" dxfId="972" priority="270" operator="equal">
      <formula>0</formula>
    </cfRule>
  </conditionalFormatting>
  <conditionalFormatting sqref="CU56:CW56">
    <cfRule type="cellIs" dxfId="971" priority="269" operator="equal">
      <formula>0</formula>
    </cfRule>
  </conditionalFormatting>
  <conditionalFormatting sqref="DH56:DI56">
    <cfRule type="cellIs" dxfId="970" priority="268" operator="equal">
      <formula>0</formula>
    </cfRule>
  </conditionalFormatting>
  <conditionalFormatting sqref="DB56:DD56">
    <cfRule type="cellIs" dxfId="969" priority="267" operator="equal">
      <formula>0</formula>
    </cfRule>
  </conditionalFormatting>
  <conditionalFormatting sqref="DE56:DG56">
    <cfRule type="cellIs" dxfId="968" priority="266" operator="equal">
      <formula>0</formula>
    </cfRule>
  </conditionalFormatting>
  <conditionalFormatting sqref="CO51">
    <cfRule type="cellIs" dxfId="967" priority="265" operator="equal">
      <formula>0</formula>
    </cfRule>
  </conditionalFormatting>
  <conditionalFormatting sqref="CO51">
    <cfRule type="cellIs" dxfId="966" priority="264" operator="equal">
      <formula>0</formula>
    </cfRule>
  </conditionalFormatting>
  <conditionalFormatting sqref="CB37">
    <cfRule type="cellIs" dxfId="965" priority="211" operator="equal">
      <formula>0</formula>
    </cfRule>
  </conditionalFormatting>
  <conditionalFormatting sqref="CO52">
    <cfRule type="cellIs" dxfId="964" priority="262" operator="equal">
      <formula>0</formula>
    </cfRule>
  </conditionalFormatting>
  <conditionalFormatting sqref="DH40">
    <cfRule type="cellIs" dxfId="963" priority="34" operator="equal">
      <formula>0</formula>
    </cfRule>
  </conditionalFormatting>
  <conditionalFormatting sqref="CY34:CY35">
    <cfRule type="cellIs" dxfId="962" priority="81" operator="equal">
      <formula>0</formula>
    </cfRule>
  </conditionalFormatting>
  <conditionalFormatting sqref="CY36:DA36">
    <cfRule type="cellIs" dxfId="961" priority="80" operator="equal">
      <formula>0</formula>
    </cfRule>
  </conditionalFormatting>
  <conditionalFormatting sqref="CX36">
    <cfRule type="cellIs" dxfId="960" priority="79" operator="equal">
      <formula>0</formula>
    </cfRule>
  </conditionalFormatting>
  <conditionalFormatting sqref="DP40:DQ41">
    <cfRule type="cellIs" dxfId="959" priority="33" operator="equal">
      <formula>0</formula>
    </cfRule>
  </conditionalFormatting>
  <conditionalFormatting sqref="DC40:DE41">
    <cfRule type="cellIs" dxfId="958" priority="36" operator="equal">
      <formula>0</formula>
    </cfRule>
  </conditionalFormatting>
  <conditionalFormatting sqref="CX34:CX35">
    <cfRule type="cellIs" dxfId="957" priority="83" operator="equal">
      <formula>0</formula>
    </cfRule>
  </conditionalFormatting>
  <conditionalFormatting sqref="CX34:CX35">
    <cfRule type="cellIs" dxfId="956" priority="82" operator="equal">
      <formula>0</formula>
    </cfRule>
  </conditionalFormatting>
  <conditionalFormatting sqref="CW37">
    <cfRule type="cellIs" dxfId="955" priority="76" operator="equal">
      <formula>0</formula>
    </cfRule>
  </conditionalFormatting>
  <conditionalFormatting sqref="CW37">
    <cfRule type="cellIs" dxfId="954" priority="75" operator="equal">
      <formula>0</formula>
    </cfRule>
  </conditionalFormatting>
  <conditionalFormatting sqref="DF40:DG41">
    <cfRule type="cellIs" dxfId="953" priority="38" operator="equal">
      <formula>0</formula>
    </cfRule>
  </conditionalFormatting>
  <conditionalFormatting sqref="CF47:CG47">
    <cfRule type="cellIs" dxfId="952" priority="261" operator="equal">
      <formula>0</formula>
    </cfRule>
  </conditionalFormatting>
  <conditionalFormatting sqref="CB47">
    <cfRule type="cellIs" dxfId="951" priority="260" operator="equal">
      <formula>0</formula>
    </cfRule>
  </conditionalFormatting>
  <conditionalFormatting sqref="CC47:CE47">
    <cfRule type="cellIs" dxfId="950" priority="259" operator="equal">
      <formula>0</formula>
    </cfRule>
  </conditionalFormatting>
  <conditionalFormatting sqref="CJ48:CL48 CB48">
    <cfRule type="cellIs" dxfId="949" priority="258" operator="equal">
      <formula>0</formula>
    </cfRule>
  </conditionalFormatting>
  <conditionalFormatting sqref="CF48:CH48 CF49:CG50">
    <cfRule type="cellIs" dxfId="948" priority="257" operator="equal">
      <formula>0</formula>
    </cfRule>
  </conditionalFormatting>
  <conditionalFormatting sqref="CB48:CB50">
    <cfRule type="cellIs" dxfId="947" priority="256" operator="equal">
      <formula>0</formula>
    </cfRule>
  </conditionalFormatting>
  <conditionalFormatting sqref="CC48:CE50">
    <cfRule type="cellIs" dxfId="946" priority="255" operator="equal">
      <formula>0</formula>
    </cfRule>
  </conditionalFormatting>
  <conditionalFormatting sqref="CJ48:CL48">
    <cfRule type="cellIs" dxfId="945" priority="254" operator="equal">
      <formula>0</formula>
    </cfRule>
  </conditionalFormatting>
  <conditionalFormatting sqref="CC48:CE48">
    <cfRule type="cellIs" dxfId="944" priority="253" operator="equal">
      <formula>0</formula>
    </cfRule>
  </conditionalFormatting>
  <conditionalFormatting sqref="CF48">
    <cfRule type="cellIs" dxfId="943" priority="252" operator="equal">
      <formula>0</formula>
    </cfRule>
  </conditionalFormatting>
  <conditionalFormatting sqref="CB48:CC48">
    <cfRule type="cellIs" dxfId="942" priority="251" operator="equal">
      <formula>0</formula>
    </cfRule>
  </conditionalFormatting>
  <conditionalFormatting sqref="CH49">
    <cfRule type="cellIs" dxfId="941" priority="250" operator="equal">
      <formula>0</formula>
    </cfRule>
  </conditionalFormatting>
  <conditionalFormatting sqref="CH49">
    <cfRule type="cellIs" dxfId="940" priority="249" operator="equal">
      <formula>0</formula>
    </cfRule>
  </conditionalFormatting>
  <conditionalFormatting sqref="CJ38:CL38 CB38">
    <cfRule type="cellIs" dxfId="939" priority="248" operator="equal">
      <formula>0</formula>
    </cfRule>
  </conditionalFormatting>
  <conditionalFormatting sqref="CF38:CH38 CF39:CG40">
    <cfRule type="cellIs" dxfId="938" priority="247" operator="equal">
      <formula>0</formula>
    </cfRule>
  </conditionalFormatting>
  <conditionalFormatting sqref="CB37:CB40">
    <cfRule type="cellIs" dxfId="937" priority="246" operator="equal">
      <formula>0</formula>
    </cfRule>
  </conditionalFormatting>
  <conditionalFormatting sqref="CC38:CE40">
    <cfRule type="cellIs" dxfId="936" priority="245" operator="equal">
      <formula>0</formula>
    </cfRule>
  </conditionalFormatting>
  <conditionalFormatting sqref="CJ38:CL38">
    <cfRule type="cellIs" dxfId="935" priority="244" operator="equal">
      <formula>0</formula>
    </cfRule>
  </conditionalFormatting>
  <conditionalFormatting sqref="CC38:CE38">
    <cfRule type="cellIs" dxfId="934" priority="243" operator="equal">
      <formula>0</formula>
    </cfRule>
  </conditionalFormatting>
  <conditionalFormatting sqref="CF38">
    <cfRule type="cellIs" dxfId="933" priority="242" operator="equal">
      <formula>0</formula>
    </cfRule>
  </conditionalFormatting>
  <conditionalFormatting sqref="CB38:CC38">
    <cfRule type="cellIs" dxfId="932" priority="241" operator="equal">
      <formula>0</formula>
    </cfRule>
  </conditionalFormatting>
  <conditionalFormatting sqref="CH39">
    <cfRule type="cellIs" dxfId="931" priority="240" operator="equal">
      <formula>0</formula>
    </cfRule>
  </conditionalFormatting>
  <conditionalFormatting sqref="CH39">
    <cfRule type="cellIs" dxfId="930" priority="239" operator="equal">
      <formula>0</formula>
    </cfRule>
  </conditionalFormatting>
  <conditionalFormatting sqref="CJ41:CL41 CB41">
    <cfRule type="cellIs" dxfId="929" priority="238" operator="equal">
      <formula>0</formula>
    </cfRule>
  </conditionalFormatting>
  <conditionalFormatting sqref="CF41:CH41 CF42:CG43">
    <cfRule type="cellIs" dxfId="928" priority="237" operator="equal">
      <formula>0</formula>
    </cfRule>
  </conditionalFormatting>
  <conditionalFormatting sqref="CB40:CB43">
    <cfRule type="cellIs" dxfId="927" priority="236" operator="equal">
      <formula>0</formula>
    </cfRule>
  </conditionalFormatting>
  <conditionalFormatting sqref="CC41:CE43">
    <cfRule type="cellIs" dxfId="926" priority="235" operator="equal">
      <formula>0</formula>
    </cfRule>
  </conditionalFormatting>
  <conditionalFormatting sqref="CJ41:CL41">
    <cfRule type="cellIs" dxfId="925" priority="234" operator="equal">
      <formula>0</formula>
    </cfRule>
  </conditionalFormatting>
  <conditionalFormatting sqref="CC41:CE41">
    <cfRule type="cellIs" dxfId="924" priority="233" operator="equal">
      <formula>0</formula>
    </cfRule>
  </conditionalFormatting>
  <conditionalFormatting sqref="CF41">
    <cfRule type="cellIs" dxfId="923" priority="232" operator="equal">
      <formula>0</formula>
    </cfRule>
  </conditionalFormatting>
  <conditionalFormatting sqref="CB41:CC41">
    <cfRule type="cellIs" dxfId="922" priority="231" operator="equal">
      <formula>0</formula>
    </cfRule>
  </conditionalFormatting>
  <conditionalFormatting sqref="CH42">
    <cfRule type="cellIs" dxfId="921" priority="230" operator="equal">
      <formula>0</formula>
    </cfRule>
  </conditionalFormatting>
  <conditionalFormatting sqref="CH42">
    <cfRule type="cellIs" dxfId="920" priority="229" operator="equal">
      <formula>0</formula>
    </cfRule>
  </conditionalFormatting>
  <conditionalFormatting sqref="CJ44:CL44 CB44">
    <cfRule type="cellIs" dxfId="919" priority="228" operator="equal">
      <formula>0</formula>
    </cfRule>
  </conditionalFormatting>
  <conditionalFormatting sqref="CB44:CB46">
    <cfRule type="cellIs" dxfId="918" priority="226" operator="equal">
      <formula>0</formula>
    </cfRule>
  </conditionalFormatting>
  <conditionalFormatting sqref="CC44:CE46">
    <cfRule type="cellIs" dxfId="917" priority="225" operator="equal">
      <formula>0</formula>
    </cfRule>
  </conditionalFormatting>
  <conditionalFormatting sqref="CJ44:CL44">
    <cfRule type="cellIs" dxfId="916" priority="224" operator="equal">
      <formula>0</formula>
    </cfRule>
  </conditionalFormatting>
  <conditionalFormatting sqref="CC44:CE44">
    <cfRule type="cellIs" dxfId="915" priority="223" operator="equal">
      <formula>0</formula>
    </cfRule>
  </conditionalFormatting>
  <conditionalFormatting sqref="CF44">
    <cfRule type="cellIs" dxfId="914" priority="222" operator="equal">
      <formula>0</formula>
    </cfRule>
  </conditionalFormatting>
  <conditionalFormatting sqref="CB44:CC44">
    <cfRule type="cellIs" dxfId="913" priority="221" operator="equal">
      <formula>0</formula>
    </cfRule>
  </conditionalFormatting>
  <conditionalFormatting sqref="CH45">
    <cfRule type="cellIs" dxfId="912" priority="220" operator="equal">
      <formula>0</formula>
    </cfRule>
  </conditionalFormatting>
  <conditionalFormatting sqref="CH45">
    <cfRule type="cellIs" dxfId="911" priority="219" operator="equal">
      <formula>0</formula>
    </cfRule>
  </conditionalFormatting>
  <conditionalFormatting sqref="CB32">
    <cfRule type="cellIs" dxfId="910" priority="218" operator="equal">
      <formula>0</formula>
    </cfRule>
  </conditionalFormatting>
  <conditionalFormatting sqref="CB32:CB34">
    <cfRule type="cellIs" dxfId="909" priority="217" operator="equal">
      <formula>0</formula>
    </cfRule>
  </conditionalFormatting>
  <conditionalFormatting sqref="CB32">
    <cfRule type="cellIs" dxfId="908" priority="216" operator="equal">
      <formula>0</formula>
    </cfRule>
  </conditionalFormatting>
  <conditionalFormatting sqref="CB35">
    <cfRule type="cellIs" dxfId="907" priority="215" operator="equal">
      <formula>0</formula>
    </cfRule>
  </conditionalFormatting>
  <conditionalFormatting sqref="CB35:CB36">
    <cfRule type="cellIs" dxfId="906" priority="214" operator="equal">
      <formula>0</formula>
    </cfRule>
  </conditionalFormatting>
  <conditionalFormatting sqref="CB35">
    <cfRule type="cellIs" dxfId="905" priority="213" operator="equal">
      <formula>0</formula>
    </cfRule>
  </conditionalFormatting>
  <conditionalFormatting sqref="CB37">
    <cfRule type="cellIs" dxfId="904" priority="212" operator="equal">
      <formula>0</formula>
    </cfRule>
  </conditionalFormatting>
  <conditionalFormatting sqref="CB40">
    <cfRule type="cellIs" dxfId="903" priority="210" operator="equal">
      <formula>0</formula>
    </cfRule>
  </conditionalFormatting>
  <conditionalFormatting sqref="CB40">
    <cfRule type="cellIs" dxfId="902" priority="209" operator="equal">
      <formula>0</formula>
    </cfRule>
  </conditionalFormatting>
  <conditionalFormatting sqref="CK32:CM32 CC32">
    <cfRule type="cellIs" dxfId="901" priority="208" operator="equal">
      <formula>0</formula>
    </cfRule>
  </conditionalFormatting>
  <conditionalFormatting sqref="CG32:CI32">
    <cfRule type="cellIs" dxfId="900" priority="207" operator="equal">
      <formula>0</formula>
    </cfRule>
  </conditionalFormatting>
  <conditionalFormatting sqref="CC32">
    <cfRule type="cellIs" dxfId="899" priority="206" operator="equal">
      <formula>0</formula>
    </cfRule>
  </conditionalFormatting>
  <conditionalFormatting sqref="CD32:CF32">
    <cfRule type="cellIs" dxfId="898" priority="205" operator="equal">
      <formula>0</formula>
    </cfRule>
  </conditionalFormatting>
  <conditionalFormatting sqref="CK32:CM32">
    <cfRule type="cellIs" dxfId="897" priority="204" operator="equal">
      <formula>0</formula>
    </cfRule>
  </conditionalFormatting>
  <conditionalFormatting sqref="CD32:CF32">
    <cfRule type="cellIs" dxfId="896" priority="203" operator="equal">
      <formula>0</formula>
    </cfRule>
  </conditionalFormatting>
  <conditionalFormatting sqref="CG32">
    <cfRule type="cellIs" dxfId="895" priority="202" operator="equal">
      <formula>0</formula>
    </cfRule>
  </conditionalFormatting>
  <conditionalFormatting sqref="CC32:CD32">
    <cfRule type="cellIs" dxfId="894" priority="201" operator="equal">
      <formula>0</formula>
    </cfRule>
  </conditionalFormatting>
  <conditionalFormatting sqref="CK33:CM33 CC33">
    <cfRule type="cellIs" dxfId="893" priority="200" operator="equal">
      <formula>0</formula>
    </cfRule>
  </conditionalFormatting>
  <conditionalFormatting sqref="CG33:CI33">
    <cfRule type="cellIs" dxfId="892" priority="199" operator="equal">
      <formula>0</formula>
    </cfRule>
  </conditionalFormatting>
  <conditionalFormatting sqref="CC33">
    <cfRule type="cellIs" dxfId="891" priority="198" operator="equal">
      <formula>0</formula>
    </cfRule>
  </conditionalFormatting>
  <conditionalFormatting sqref="CD33:CF33">
    <cfRule type="cellIs" dxfId="890" priority="197" operator="equal">
      <formula>0</formula>
    </cfRule>
  </conditionalFormatting>
  <conditionalFormatting sqref="CK33:CM33">
    <cfRule type="cellIs" dxfId="889" priority="196" operator="equal">
      <formula>0</formula>
    </cfRule>
  </conditionalFormatting>
  <conditionalFormatting sqref="CD33:CF33">
    <cfRule type="cellIs" dxfId="888" priority="195" operator="equal">
      <formula>0</formula>
    </cfRule>
  </conditionalFormatting>
  <conditionalFormatting sqref="CG33">
    <cfRule type="cellIs" dxfId="887" priority="194" operator="equal">
      <formula>0</formula>
    </cfRule>
  </conditionalFormatting>
  <conditionalFormatting sqref="CC33:CD33">
    <cfRule type="cellIs" dxfId="886" priority="193" operator="equal">
      <formula>0</formula>
    </cfRule>
  </conditionalFormatting>
  <conditionalFormatting sqref="CV32:CX32 CN32">
    <cfRule type="cellIs" dxfId="885" priority="192" operator="equal">
      <formula>0</formula>
    </cfRule>
  </conditionalFormatting>
  <conditionalFormatting sqref="CR32:CT32">
    <cfRule type="cellIs" dxfId="884" priority="191" operator="equal">
      <formula>0</formula>
    </cfRule>
  </conditionalFormatting>
  <conditionalFormatting sqref="CN32">
    <cfRule type="cellIs" dxfId="883" priority="190" operator="equal">
      <formula>0</formula>
    </cfRule>
  </conditionalFormatting>
  <conditionalFormatting sqref="CO32:CQ32">
    <cfRule type="cellIs" dxfId="882" priority="189" operator="equal">
      <formula>0</formula>
    </cfRule>
  </conditionalFormatting>
  <conditionalFormatting sqref="CV32:CX32">
    <cfRule type="cellIs" dxfId="881" priority="188" operator="equal">
      <formula>0</formula>
    </cfRule>
  </conditionalFormatting>
  <conditionalFormatting sqref="CO32:CQ32">
    <cfRule type="cellIs" dxfId="880" priority="187" operator="equal">
      <formula>0</formula>
    </cfRule>
  </conditionalFormatting>
  <conditionalFormatting sqref="CR32">
    <cfRule type="cellIs" dxfId="879" priority="186" operator="equal">
      <formula>0</formula>
    </cfRule>
  </conditionalFormatting>
  <conditionalFormatting sqref="CN32:CO32">
    <cfRule type="cellIs" dxfId="878" priority="185" operator="equal">
      <formula>0</formula>
    </cfRule>
  </conditionalFormatting>
  <conditionalFormatting sqref="CV33:CX33 CN33">
    <cfRule type="cellIs" dxfId="877" priority="184" operator="equal">
      <formula>0</formula>
    </cfRule>
  </conditionalFormatting>
  <conditionalFormatting sqref="CR33:CT33">
    <cfRule type="cellIs" dxfId="876" priority="183" operator="equal">
      <formula>0</formula>
    </cfRule>
  </conditionalFormatting>
  <conditionalFormatting sqref="CN33">
    <cfRule type="cellIs" dxfId="875" priority="182" operator="equal">
      <formula>0</formula>
    </cfRule>
  </conditionalFormatting>
  <conditionalFormatting sqref="CO33:CQ33">
    <cfRule type="cellIs" dxfId="874" priority="181" operator="equal">
      <formula>0</formula>
    </cfRule>
  </conditionalFormatting>
  <conditionalFormatting sqref="CV33:CX33">
    <cfRule type="cellIs" dxfId="873" priority="180" operator="equal">
      <formula>0</formula>
    </cfRule>
  </conditionalFormatting>
  <conditionalFormatting sqref="CO33:CQ33">
    <cfRule type="cellIs" dxfId="872" priority="179" operator="equal">
      <formula>0</formula>
    </cfRule>
  </conditionalFormatting>
  <conditionalFormatting sqref="CR33">
    <cfRule type="cellIs" dxfId="871" priority="178" operator="equal">
      <formula>0</formula>
    </cfRule>
  </conditionalFormatting>
  <conditionalFormatting sqref="CN33:CO33">
    <cfRule type="cellIs" dxfId="870" priority="177" operator="equal">
      <formula>0</formula>
    </cfRule>
  </conditionalFormatting>
  <conditionalFormatting sqref="DG32:DI32 CY32">
    <cfRule type="cellIs" dxfId="869" priority="176" operator="equal">
      <formula>0</formula>
    </cfRule>
  </conditionalFormatting>
  <conditionalFormatting sqref="DC32:DE32">
    <cfRule type="cellIs" dxfId="868" priority="175" operator="equal">
      <formula>0</formula>
    </cfRule>
  </conditionalFormatting>
  <conditionalFormatting sqref="CY32">
    <cfRule type="cellIs" dxfId="867" priority="174" operator="equal">
      <formula>0</formula>
    </cfRule>
  </conditionalFormatting>
  <conditionalFormatting sqref="CZ32:DB32">
    <cfRule type="cellIs" dxfId="866" priority="173" operator="equal">
      <formula>0</formula>
    </cfRule>
  </conditionalFormatting>
  <conditionalFormatting sqref="DG32:DI32">
    <cfRule type="cellIs" dxfId="865" priority="172" operator="equal">
      <formula>0</formula>
    </cfRule>
  </conditionalFormatting>
  <conditionalFormatting sqref="CZ32:DB32">
    <cfRule type="cellIs" dxfId="864" priority="171" operator="equal">
      <formula>0</formula>
    </cfRule>
  </conditionalFormatting>
  <conditionalFormatting sqref="DC32">
    <cfRule type="cellIs" dxfId="863" priority="170" operator="equal">
      <formula>0</formula>
    </cfRule>
  </conditionalFormatting>
  <conditionalFormatting sqref="CY32:CZ32">
    <cfRule type="cellIs" dxfId="862" priority="169" operator="equal">
      <formula>0</formula>
    </cfRule>
  </conditionalFormatting>
  <conditionalFormatting sqref="DG33:DI33 CY33">
    <cfRule type="cellIs" dxfId="861" priority="168" operator="equal">
      <formula>0</formula>
    </cfRule>
  </conditionalFormatting>
  <conditionalFormatting sqref="DC33:DE33">
    <cfRule type="cellIs" dxfId="860" priority="167" operator="equal">
      <formula>0</formula>
    </cfRule>
  </conditionalFormatting>
  <conditionalFormatting sqref="CY33">
    <cfRule type="cellIs" dxfId="859" priority="166" operator="equal">
      <formula>0</formula>
    </cfRule>
  </conditionalFormatting>
  <conditionalFormatting sqref="CZ33:DB33">
    <cfRule type="cellIs" dxfId="858" priority="165" operator="equal">
      <formula>0</formula>
    </cfRule>
  </conditionalFormatting>
  <conditionalFormatting sqref="DG33:DI33">
    <cfRule type="cellIs" dxfId="857" priority="164" operator="equal">
      <formula>0</formula>
    </cfRule>
  </conditionalFormatting>
  <conditionalFormatting sqref="CZ33:DB33">
    <cfRule type="cellIs" dxfId="856" priority="163" operator="equal">
      <formula>0</formula>
    </cfRule>
  </conditionalFormatting>
  <conditionalFormatting sqref="DC33">
    <cfRule type="cellIs" dxfId="855" priority="162" operator="equal">
      <formula>0</formula>
    </cfRule>
  </conditionalFormatting>
  <conditionalFormatting sqref="CY33:CZ33">
    <cfRule type="cellIs" dxfId="854" priority="161" operator="equal">
      <formula>0</formula>
    </cfRule>
  </conditionalFormatting>
  <conditionalFormatting sqref="DR32:DT32 DJ32">
    <cfRule type="cellIs" dxfId="853" priority="160" operator="equal">
      <formula>0</formula>
    </cfRule>
  </conditionalFormatting>
  <conditionalFormatting sqref="DN32:DP32">
    <cfRule type="cellIs" dxfId="852" priority="159" operator="equal">
      <formula>0</formula>
    </cfRule>
  </conditionalFormatting>
  <conditionalFormatting sqref="DJ32">
    <cfRule type="cellIs" dxfId="851" priority="158" operator="equal">
      <formula>0</formula>
    </cfRule>
  </conditionalFormatting>
  <conditionalFormatting sqref="DK32:DM32">
    <cfRule type="cellIs" dxfId="850" priority="157" operator="equal">
      <formula>0</formula>
    </cfRule>
  </conditionalFormatting>
  <conditionalFormatting sqref="DR32:DT32">
    <cfRule type="cellIs" dxfId="849" priority="156" operator="equal">
      <formula>0</formula>
    </cfRule>
  </conditionalFormatting>
  <conditionalFormatting sqref="DK32:DM32">
    <cfRule type="cellIs" dxfId="848" priority="155" operator="equal">
      <formula>0</formula>
    </cfRule>
  </conditionalFormatting>
  <conditionalFormatting sqref="DN32">
    <cfRule type="cellIs" dxfId="847" priority="154" operator="equal">
      <formula>0</formula>
    </cfRule>
  </conditionalFormatting>
  <conditionalFormatting sqref="DJ32:DK32">
    <cfRule type="cellIs" dxfId="846" priority="153" operator="equal">
      <formula>0</formula>
    </cfRule>
  </conditionalFormatting>
  <conditionalFormatting sqref="DR33:DT33 DJ33">
    <cfRule type="cellIs" dxfId="845" priority="152" operator="equal">
      <formula>0</formula>
    </cfRule>
  </conditionalFormatting>
  <conditionalFormatting sqref="DN33:DP33">
    <cfRule type="cellIs" dxfId="844" priority="151" operator="equal">
      <formula>0</formula>
    </cfRule>
  </conditionalFormatting>
  <conditionalFormatting sqref="DJ33">
    <cfRule type="cellIs" dxfId="843" priority="150" operator="equal">
      <formula>0</formula>
    </cfRule>
  </conditionalFormatting>
  <conditionalFormatting sqref="DK33:DM33">
    <cfRule type="cellIs" dxfId="842" priority="149" operator="equal">
      <formula>0</formula>
    </cfRule>
  </conditionalFormatting>
  <conditionalFormatting sqref="DR33:DT33">
    <cfRule type="cellIs" dxfId="841" priority="148" operator="equal">
      <formula>0</formula>
    </cfRule>
  </conditionalFormatting>
  <conditionalFormatting sqref="DK33:DM33">
    <cfRule type="cellIs" dxfId="840" priority="147" operator="equal">
      <formula>0</formula>
    </cfRule>
  </conditionalFormatting>
  <conditionalFormatting sqref="DN33">
    <cfRule type="cellIs" dxfId="839" priority="146" operator="equal">
      <formula>0</formula>
    </cfRule>
  </conditionalFormatting>
  <conditionalFormatting sqref="DJ33:DK33">
    <cfRule type="cellIs" dxfId="838" priority="145" operator="equal">
      <formula>0</formula>
    </cfRule>
  </conditionalFormatting>
  <conditionalFormatting sqref="EC32:EE32 DU32">
    <cfRule type="cellIs" dxfId="837" priority="144" operator="equal">
      <formula>0</formula>
    </cfRule>
  </conditionalFormatting>
  <conditionalFormatting sqref="DY32:EA32">
    <cfRule type="cellIs" dxfId="836" priority="143" operator="equal">
      <formula>0</formula>
    </cfRule>
  </conditionalFormatting>
  <conditionalFormatting sqref="DU32">
    <cfRule type="cellIs" dxfId="835" priority="142" operator="equal">
      <formula>0</formula>
    </cfRule>
  </conditionalFormatting>
  <conditionalFormatting sqref="DV32:DX32">
    <cfRule type="cellIs" dxfId="834" priority="141" operator="equal">
      <formula>0</formula>
    </cfRule>
  </conditionalFormatting>
  <conditionalFormatting sqref="EC32:EE32">
    <cfRule type="cellIs" dxfId="833" priority="140" operator="equal">
      <formula>0</formula>
    </cfRule>
  </conditionalFormatting>
  <conditionalFormatting sqref="DV32:DX32">
    <cfRule type="cellIs" dxfId="832" priority="139" operator="equal">
      <formula>0</formula>
    </cfRule>
  </conditionalFormatting>
  <conditionalFormatting sqref="DY32">
    <cfRule type="cellIs" dxfId="831" priority="138" operator="equal">
      <formula>0</formula>
    </cfRule>
  </conditionalFormatting>
  <conditionalFormatting sqref="DU32:DV32">
    <cfRule type="cellIs" dxfId="830" priority="137" operator="equal">
      <formula>0</formula>
    </cfRule>
  </conditionalFormatting>
  <conditionalFormatting sqref="EC33:EE33 DU33">
    <cfRule type="cellIs" dxfId="829" priority="136" operator="equal">
      <formula>0</formula>
    </cfRule>
  </conditionalFormatting>
  <conditionalFormatting sqref="DY33:EA33">
    <cfRule type="cellIs" dxfId="828" priority="135" operator="equal">
      <formula>0</formula>
    </cfRule>
  </conditionalFormatting>
  <conditionalFormatting sqref="DU33">
    <cfRule type="cellIs" dxfId="827" priority="134" operator="equal">
      <formula>0</formula>
    </cfRule>
  </conditionalFormatting>
  <conditionalFormatting sqref="DV33:DX33">
    <cfRule type="cellIs" dxfId="826" priority="133" operator="equal">
      <formula>0</formula>
    </cfRule>
  </conditionalFormatting>
  <conditionalFormatting sqref="EC33:EE33">
    <cfRule type="cellIs" dxfId="825" priority="132" operator="equal">
      <formula>0</formula>
    </cfRule>
  </conditionalFormatting>
  <conditionalFormatting sqref="DV33:DX33">
    <cfRule type="cellIs" dxfId="824" priority="131" operator="equal">
      <formula>0</formula>
    </cfRule>
  </conditionalFormatting>
  <conditionalFormatting sqref="DY33">
    <cfRule type="cellIs" dxfId="823" priority="130" operator="equal">
      <formula>0</formula>
    </cfRule>
  </conditionalFormatting>
  <conditionalFormatting sqref="DU33:DV33">
    <cfRule type="cellIs" dxfId="822" priority="129" operator="equal">
      <formula>0</formula>
    </cfRule>
  </conditionalFormatting>
  <conditionalFormatting sqref="EN32:EP32 EF32">
    <cfRule type="cellIs" dxfId="821" priority="128" operator="equal">
      <formula>0</formula>
    </cfRule>
  </conditionalFormatting>
  <conditionalFormatting sqref="EJ32:EL32">
    <cfRule type="cellIs" dxfId="820" priority="127" operator="equal">
      <formula>0</formula>
    </cfRule>
  </conditionalFormatting>
  <conditionalFormatting sqref="EF32">
    <cfRule type="cellIs" dxfId="819" priority="126" operator="equal">
      <formula>0</formula>
    </cfRule>
  </conditionalFormatting>
  <conditionalFormatting sqref="EG32:EI32">
    <cfRule type="cellIs" dxfId="818" priority="125" operator="equal">
      <formula>0</formula>
    </cfRule>
  </conditionalFormatting>
  <conditionalFormatting sqref="EN32:EP32">
    <cfRule type="cellIs" dxfId="817" priority="124" operator="equal">
      <formula>0</formula>
    </cfRule>
  </conditionalFormatting>
  <conditionalFormatting sqref="EG32:EI32">
    <cfRule type="cellIs" dxfId="816" priority="123" operator="equal">
      <formula>0</formula>
    </cfRule>
  </conditionalFormatting>
  <conditionalFormatting sqref="EJ32">
    <cfRule type="cellIs" dxfId="815" priority="122" operator="equal">
      <formula>0</formula>
    </cfRule>
  </conditionalFormatting>
  <conditionalFormatting sqref="EF32:EG32">
    <cfRule type="cellIs" dxfId="814" priority="121" operator="equal">
      <formula>0</formula>
    </cfRule>
  </conditionalFormatting>
  <conditionalFormatting sqref="EN33:EP33 EF33">
    <cfRule type="cellIs" dxfId="813" priority="120" operator="equal">
      <formula>0</formula>
    </cfRule>
  </conditionalFormatting>
  <conditionalFormatting sqref="EJ33:EL33">
    <cfRule type="cellIs" dxfId="812" priority="119" operator="equal">
      <formula>0</formula>
    </cfRule>
  </conditionalFormatting>
  <conditionalFormatting sqref="EF33">
    <cfRule type="cellIs" dxfId="811" priority="118" operator="equal">
      <formula>0</formula>
    </cfRule>
  </conditionalFormatting>
  <conditionalFormatting sqref="EG33 EI33">
    <cfRule type="cellIs" dxfId="810" priority="117" operator="equal">
      <formula>0</formula>
    </cfRule>
  </conditionalFormatting>
  <conditionalFormatting sqref="EN33:EP33">
    <cfRule type="cellIs" dxfId="809" priority="116" operator="equal">
      <formula>0</formula>
    </cfRule>
  </conditionalFormatting>
  <conditionalFormatting sqref="EG33 EI33">
    <cfRule type="cellIs" dxfId="808" priority="115" operator="equal">
      <formula>0</formula>
    </cfRule>
  </conditionalFormatting>
  <conditionalFormatting sqref="EJ33">
    <cfRule type="cellIs" dxfId="807" priority="114" operator="equal">
      <formula>0</formula>
    </cfRule>
  </conditionalFormatting>
  <conditionalFormatting sqref="EF33:EG33">
    <cfRule type="cellIs" dxfId="806" priority="113" operator="equal">
      <formula>0</formula>
    </cfRule>
  </conditionalFormatting>
  <conditionalFormatting sqref="CU38:CV39 CM38:CM39">
    <cfRule type="cellIs" dxfId="805" priority="112" operator="equal">
      <formula>0</formula>
    </cfRule>
  </conditionalFormatting>
  <conditionalFormatting sqref="CQ38:CS39">
    <cfRule type="cellIs" dxfId="804" priority="111" operator="equal">
      <formula>0</formula>
    </cfRule>
  </conditionalFormatting>
  <conditionalFormatting sqref="CM38:CM39">
    <cfRule type="cellIs" dxfId="803" priority="110" operator="equal">
      <formula>0</formula>
    </cfRule>
  </conditionalFormatting>
  <conditionalFormatting sqref="CN38:CP39">
    <cfRule type="cellIs" dxfId="802" priority="109" operator="equal">
      <formula>0</formula>
    </cfRule>
  </conditionalFormatting>
  <conditionalFormatting sqref="CU38:CV39">
    <cfRule type="cellIs" dxfId="801" priority="108" operator="equal">
      <formula>0</formula>
    </cfRule>
  </conditionalFormatting>
  <conditionalFormatting sqref="CN38:CP39">
    <cfRule type="cellIs" dxfId="800" priority="107" operator="equal">
      <formula>0</formula>
    </cfRule>
  </conditionalFormatting>
  <conditionalFormatting sqref="CQ38:CQ39">
    <cfRule type="cellIs" dxfId="799" priority="106" operator="equal">
      <formula>0</formula>
    </cfRule>
  </conditionalFormatting>
  <conditionalFormatting sqref="CM38:CN39">
    <cfRule type="cellIs" dxfId="798" priority="105" operator="equal">
      <formula>0</formula>
    </cfRule>
  </conditionalFormatting>
  <conditionalFormatting sqref="CU40:CV40 CM40">
    <cfRule type="cellIs" dxfId="797" priority="104" operator="equal">
      <formula>0</formula>
    </cfRule>
  </conditionalFormatting>
  <conditionalFormatting sqref="CQ40:CS40">
    <cfRule type="cellIs" dxfId="796" priority="103" operator="equal">
      <formula>0</formula>
    </cfRule>
  </conditionalFormatting>
  <conditionalFormatting sqref="CM40">
    <cfRule type="cellIs" dxfId="795" priority="102" operator="equal">
      <formula>0</formula>
    </cfRule>
  </conditionalFormatting>
  <conditionalFormatting sqref="CN40:CP40">
    <cfRule type="cellIs" dxfId="794" priority="101" operator="equal">
      <formula>0</formula>
    </cfRule>
  </conditionalFormatting>
  <conditionalFormatting sqref="CU40:CV40">
    <cfRule type="cellIs" dxfId="793" priority="100" operator="equal">
      <formula>0</formula>
    </cfRule>
  </conditionalFormatting>
  <conditionalFormatting sqref="CN40:CP40">
    <cfRule type="cellIs" dxfId="792" priority="99" operator="equal">
      <formula>0</formula>
    </cfRule>
  </conditionalFormatting>
  <conditionalFormatting sqref="CQ40">
    <cfRule type="cellIs" dxfId="791" priority="98" operator="equal">
      <formula>0</formula>
    </cfRule>
  </conditionalFormatting>
  <conditionalFormatting sqref="CM40:CN40">
    <cfRule type="cellIs" dxfId="790" priority="97" operator="equal">
      <formula>0</formula>
    </cfRule>
  </conditionalFormatting>
  <conditionalFormatting sqref="CU41:CV41 CM41">
    <cfRule type="cellIs" dxfId="789" priority="96" operator="equal">
      <formula>0</formula>
    </cfRule>
  </conditionalFormatting>
  <conditionalFormatting sqref="CQ41:CS41">
    <cfRule type="cellIs" dxfId="788" priority="95" operator="equal">
      <formula>0</formula>
    </cfRule>
  </conditionalFormatting>
  <conditionalFormatting sqref="CM41">
    <cfRule type="cellIs" dxfId="787" priority="94" operator="equal">
      <formula>0</formula>
    </cfRule>
  </conditionalFormatting>
  <conditionalFormatting sqref="CN41:CP41">
    <cfRule type="cellIs" dxfId="786" priority="93" operator="equal">
      <formula>0</formula>
    </cfRule>
  </conditionalFormatting>
  <conditionalFormatting sqref="CU41:CV41">
    <cfRule type="cellIs" dxfId="785" priority="92" operator="equal">
      <formula>0</formula>
    </cfRule>
  </conditionalFormatting>
  <conditionalFormatting sqref="CN41:CP41">
    <cfRule type="cellIs" dxfId="784" priority="91" operator="equal">
      <formula>0</formula>
    </cfRule>
  </conditionalFormatting>
  <conditionalFormatting sqref="CQ41">
    <cfRule type="cellIs" dxfId="783" priority="90" operator="equal">
      <formula>0</formula>
    </cfRule>
  </conditionalFormatting>
  <conditionalFormatting sqref="CM41:CN41">
    <cfRule type="cellIs" dxfId="782" priority="89" operator="equal">
      <formula>0</formula>
    </cfRule>
  </conditionalFormatting>
  <conditionalFormatting sqref="CX38:CZ39">
    <cfRule type="cellIs" dxfId="781" priority="69" operator="equal">
      <formula>0</formula>
    </cfRule>
  </conditionalFormatting>
  <conditionalFormatting sqref="CW34:CW35">
    <cfRule type="cellIs" dxfId="780" priority="88" operator="equal">
      <formula>0</formula>
    </cfRule>
  </conditionalFormatting>
  <conditionalFormatting sqref="CW34:CW35">
    <cfRule type="cellIs" dxfId="779" priority="87" operator="equal">
      <formula>0</formula>
    </cfRule>
  </conditionalFormatting>
  <conditionalFormatting sqref="CX38:CX39">
    <cfRule type="cellIs" dxfId="778" priority="66" operator="equal">
      <formula>0</formula>
    </cfRule>
  </conditionalFormatting>
  <conditionalFormatting sqref="CX40:CZ40">
    <cfRule type="cellIs" dxfId="777" priority="65" operator="equal">
      <formula>0</formula>
    </cfRule>
  </conditionalFormatting>
  <conditionalFormatting sqref="CW36">
    <cfRule type="cellIs" dxfId="776" priority="86" operator="equal">
      <formula>0</formula>
    </cfRule>
  </conditionalFormatting>
  <conditionalFormatting sqref="CW36">
    <cfRule type="cellIs" dxfId="775" priority="85" operator="equal">
      <formula>0</formula>
    </cfRule>
  </conditionalFormatting>
  <conditionalFormatting sqref="CX40">
    <cfRule type="cellIs" dxfId="774" priority="62" operator="equal">
      <formula>0</formula>
    </cfRule>
  </conditionalFormatting>
  <conditionalFormatting sqref="CX41:CZ41">
    <cfRule type="cellIs" dxfId="773" priority="61" operator="equal">
      <formula>0</formula>
    </cfRule>
  </conditionalFormatting>
  <conditionalFormatting sqref="CY34:DA35">
    <cfRule type="cellIs" dxfId="772" priority="84" operator="equal">
      <formula>0</formula>
    </cfRule>
  </conditionalFormatting>
  <conditionalFormatting sqref="DY42">
    <cfRule type="cellIs" dxfId="771" priority="43" operator="equal">
      <formula>0</formula>
    </cfRule>
  </conditionalFormatting>
  <conditionalFormatting sqref="DY42">
    <cfRule type="cellIs" dxfId="770" priority="42" operator="equal">
      <formula>0</formula>
    </cfRule>
  </conditionalFormatting>
  <conditionalFormatting sqref="DF42:DG42">
    <cfRule type="cellIs" dxfId="769" priority="41" operator="equal">
      <formula>0</formula>
    </cfRule>
  </conditionalFormatting>
  <conditionalFormatting sqref="DA42:DB42">
    <cfRule type="cellIs" dxfId="768" priority="40" operator="equal">
      <formula>0</formula>
    </cfRule>
  </conditionalFormatting>
  <conditionalFormatting sqref="DC42:DE42">
    <cfRule type="cellIs" dxfId="767" priority="39" operator="equal">
      <formula>0</formula>
    </cfRule>
  </conditionalFormatting>
  <conditionalFormatting sqref="CX36">
    <cfRule type="cellIs" dxfId="766" priority="78" operator="equal">
      <formula>0</formula>
    </cfRule>
  </conditionalFormatting>
  <conditionalFormatting sqref="CY36">
    <cfRule type="cellIs" dxfId="765" priority="77" operator="equal">
      <formula>0</formula>
    </cfRule>
  </conditionalFormatting>
  <conditionalFormatting sqref="CW41">
    <cfRule type="cellIs" dxfId="764" priority="60" operator="equal">
      <formula>0</formula>
    </cfRule>
  </conditionalFormatting>
  <conditionalFormatting sqref="EH39">
    <cfRule type="cellIs" dxfId="763" priority="17" operator="equal">
      <formula>0</formula>
    </cfRule>
  </conditionalFormatting>
  <conditionalFormatting sqref="EH34">
    <cfRule type="cellIs" dxfId="762" priority="24" operator="equal">
      <formula>0</formula>
    </cfRule>
  </conditionalFormatting>
  <conditionalFormatting sqref="EH35:EH36">
    <cfRule type="cellIs" dxfId="761" priority="23" operator="equal">
      <formula>0</formula>
    </cfRule>
  </conditionalFormatting>
  <conditionalFormatting sqref="EH33">
    <cfRule type="cellIs" dxfId="760" priority="26" operator="equal">
      <formula>0</formula>
    </cfRule>
  </conditionalFormatting>
  <conditionalFormatting sqref="EH37">
    <cfRule type="cellIs" dxfId="759" priority="20" operator="equal">
      <formula>0</formula>
    </cfRule>
  </conditionalFormatting>
  <conditionalFormatting sqref="EH38">
    <cfRule type="cellIs" dxfId="758" priority="19" operator="equal">
      <formula>0</formula>
    </cfRule>
  </conditionalFormatting>
  <conditionalFormatting sqref="CY37:DA37 DA38">
    <cfRule type="cellIs" dxfId="757" priority="74" operator="equal">
      <formula>0</formula>
    </cfRule>
  </conditionalFormatting>
  <conditionalFormatting sqref="CX37">
    <cfRule type="cellIs" dxfId="756" priority="73" operator="equal">
      <formula>0</formula>
    </cfRule>
  </conditionalFormatting>
  <conditionalFormatting sqref="CX37">
    <cfRule type="cellIs" dxfId="755" priority="72" operator="equal">
      <formula>0</formula>
    </cfRule>
  </conditionalFormatting>
  <conditionalFormatting sqref="CY37">
    <cfRule type="cellIs" dxfId="754" priority="71" operator="equal">
      <formula>0</formula>
    </cfRule>
  </conditionalFormatting>
  <conditionalFormatting sqref="DA39">
    <cfRule type="cellIs" dxfId="753" priority="70" operator="equal">
      <formula>0</formula>
    </cfRule>
  </conditionalFormatting>
  <conditionalFormatting sqref="CW40">
    <cfRule type="cellIs" dxfId="752" priority="64" operator="equal">
      <formula>0</formula>
    </cfRule>
  </conditionalFormatting>
  <conditionalFormatting sqref="CW40">
    <cfRule type="cellIs" dxfId="751" priority="63" operator="equal">
      <formula>0</formula>
    </cfRule>
  </conditionalFormatting>
  <conditionalFormatting sqref="EH38">
    <cfRule type="cellIs" dxfId="750" priority="18" operator="equal">
      <formula>0</formula>
    </cfRule>
  </conditionalFormatting>
  <conditionalFormatting sqref="CW38:CW39">
    <cfRule type="cellIs" dxfId="749" priority="68" operator="equal">
      <formula>0</formula>
    </cfRule>
  </conditionalFormatting>
  <conditionalFormatting sqref="CW38:CW39">
    <cfRule type="cellIs" dxfId="748" priority="67" operator="equal">
      <formula>0</formula>
    </cfRule>
  </conditionalFormatting>
  <conditionalFormatting sqref="EH35:EH36">
    <cfRule type="cellIs" dxfId="747" priority="22" operator="equal">
      <formula>0</formula>
    </cfRule>
  </conditionalFormatting>
  <conditionalFormatting sqref="EH37">
    <cfRule type="cellIs" dxfId="746" priority="21" operator="equal">
      <formula>0</formula>
    </cfRule>
  </conditionalFormatting>
  <conditionalFormatting sqref="CR42:CS43">
    <cfRule type="cellIs" dxfId="745" priority="57" operator="equal">
      <formula>0</formula>
    </cfRule>
  </conditionalFormatting>
  <conditionalFormatting sqref="CM43">
    <cfRule type="cellIs" dxfId="744" priority="56" operator="equal">
      <formula>0</formula>
    </cfRule>
  </conditionalFormatting>
  <conditionalFormatting sqref="CO42:CQ43">
    <cfRule type="cellIs" dxfId="743" priority="55" operator="equal">
      <formula>0</formula>
    </cfRule>
  </conditionalFormatting>
  <conditionalFormatting sqref="CT42">
    <cfRule type="cellIs" dxfId="742" priority="54" operator="equal">
      <formula>0</formula>
    </cfRule>
  </conditionalFormatting>
  <conditionalFormatting sqref="CT42">
    <cfRule type="cellIs" dxfId="741" priority="53" operator="equal">
      <formula>0</formula>
    </cfRule>
  </conditionalFormatting>
  <conditionalFormatting sqref="DI43:DJ43">
    <cfRule type="cellIs" dxfId="740" priority="52" operator="equal">
      <formula>0</formula>
    </cfRule>
  </conditionalFormatting>
  <conditionalFormatting sqref="DD43:DE43">
    <cfRule type="cellIs" dxfId="739" priority="51" operator="equal">
      <formula>0</formula>
    </cfRule>
  </conditionalFormatting>
  <conditionalFormatting sqref="DF43:DH43">
    <cfRule type="cellIs" dxfId="738" priority="50" operator="equal">
      <formula>0</formula>
    </cfRule>
  </conditionalFormatting>
  <conditionalFormatting sqref="DY40">
    <cfRule type="cellIs" dxfId="737" priority="29" operator="equal">
      <formula>0</formula>
    </cfRule>
  </conditionalFormatting>
  <conditionalFormatting sqref="DY40">
    <cfRule type="cellIs" dxfId="736" priority="28" operator="equal">
      <formula>0</formula>
    </cfRule>
  </conditionalFormatting>
  <conditionalFormatting sqref="DO43">
    <cfRule type="cellIs" dxfId="735" priority="49" operator="equal">
      <formula>0</formula>
    </cfRule>
  </conditionalFormatting>
  <conditionalFormatting sqref="DP43">
    <cfRule type="cellIs" dxfId="734" priority="48" operator="equal">
      <formula>0</formula>
    </cfRule>
  </conditionalFormatting>
  <conditionalFormatting sqref="DQ43">
    <cfRule type="cellIs" dxfId="733" priority="47" operator="equal">
      <formula>0</formula>
    </cfRule>
  </conditionalFormatting>
  <conditionalFormatting sqref="DW42:DX43">
    <cfRule type="cellIs" dxfId="732" priority="46" operator="equal">
      <formula>0</formula>
    </cfRule>
  </conditionalFormatting>
  <conditionalFormatting sqref="DR42:DS43">
    <cfRule type="cellIs" dxfId="731" priority="45" operator="equal">
      <formula>0</formula>
    </cfRule>
  </conditionalFormatting>
  <conditionalFormatting sqref="DT42:DV43">
    <cfRule type="cellIs" dxfId="730" priority="44" operator="equal">
      <formula>0</formula>
    </cfRule>
  </conditionalFormatting>
  <conditionalFormatting sqref="DA40:DB41">
    <cfRule type="cellIs" dxfId="729" priority="37" operator="equal">
      <formula>0</formula>
    </cfRule>
  </conditionalFormatting>
  <conditionalFormatting sqref="DH40">
    <cfRule type="cellIs" dxfId="728" priority="35" operator="equal">
      <formula>0</formula>
    </cfRule>
  </conditionalFormatting>
  <conditionalFormatting sqref="DW40:DX41">
    <cfRule type="cellIs" dxfId="727" priority="32" operator="equal">
      <formula>0</formula>
    </cfRule>
  </conditionalFormatting>
  <conditionalFormatting sqref="DR40:DS41">
    <cfRule type="cellIs" dxfId="726" priority="31" operator="equal">
      <formula>0</formula>
    </cfRule>
  </conditionalFormatting>
  <conditionalFormatting sqref="DT40:DV41">
    <cfRule type="cellIs" dxfId="725" priority="30" operator="equal">
      <formula>0</formula>
    </cfRule>
  </conditionalFormatting>
  <conditionalFormatting sqref="EH33">
    <cfRule type="cellIs" dxfId="724" priority="27" operator="equal">
      <formula>0</formula>
    </cfRule>
  </conditionalFormatting>
  <conditionalFormatting sqref="EH34">
    <cfRule type="cellIs" dxfId="723" priority="25" operator="equal">
      <formula>0</formula>
    </cfRule>
  </conditionalFormatting>
  <conditionalFormatting sqref="CN42">
    <cfRule type="cellIs" dxfId="722" priority="15" operator="equal">
      <formula>0</formula>
    </cfRule>
  </conditionalFormatting>
  <conditionalFormatting sqref="EI39">
    <cfRule type="cellIs" dxfId="721" priority="14" operator="equal">
      <formula>0</formula>
    </cfRule>
  </conditionalFormatting>
  <conditionalFormatting sqref="EP39">
    <cfRule type="cellIs" dxfId="720" priority="13" operator="equal">
      <formula>0</formula>
    </cfRule>
  </conditionalFormatting>
  <conditionalFormatting sqref="EJ39:EL39">
    <cfRule type="cellIs" dxfId="719" priority="12" operator="equal">
      <formula>0</formula>
    </cfRule>
  </conditionalFormatting>
  <conditionalFormatting sqref="EM39:EO39">
    <cfRule type="cellIs" dxfId="718" priority="11" operator="equal">
      <formula>0</formula>
    </cfRule>
  </conditionalFormatting>
  <conditionalFormatting sqref="EI39:EJ39">
    <cfRule type="cellIs" dxfId="717" priority="10" operator="equal">
      <formula>0</formula>
    </cfRule>
  </conditionalFormatting>
  <conditionalFormatting sqref="EI40">
    <cfRule type="cellIs" dxfId="716" priority="9" operator="equal">
      <formula>0</formula>
    </cfRule>
  </conditionalFormatting>
  <conditionalFormatting sqref="EP40:EP43">
    <cfRule type="cellIs" dxfId="715" priority="8" operator="equal">
      <formula>0</formula>
    </cfRule>
  </conditionalFormatting>
  <conditionalFormatting sqref="EJ40:EL40 EJ43:EL43">
    <cfRule type="cellIs" dxfId="714" priority="7" operator="equal">
      <formula>0</formula>
    </cfRule>
  </conditionalFormatting>
  <conditionalFormatting sqref="EM40:EO43">
    <cfRule type="cellIs" dxfId="713" priority="6" operator="equal">
      <formula>0</formula>
    </cfRule>
  </conditionalFormatting>
  <conditionalFormatting sqref="EI40:EJ40 EI43:EJ43">
    <cfRule type="cellIs" dxfId="712" priority="5" operator="equal">
      <formula>0</formula>
    </cfRule>
  </conditionalFormatting>
  <conditionalFormatting sqref="CB20:CB21">
    <cfRule type="cellIs" dxfId="711" priority="4" operator="equal">
      <formula>0</formula>
    </cfRule>
  </conditionalFormatting>
  <conditionalFormatting sqref="DA53:DA55">
    <cfRule type="cellIs" dxfId="710" priority="3" operator="equal">
      <formula>0</formula>
    </cfRule>
  </conditionalFormatting>
  <conditionalFormatting sqref="CW53:CW55">
    <cfRule type="cellIs" dxfId="709" priority="2" operator="equal">
      <formula>0</formula>
    </cfRule>
  </conditionalFormatting>
  <conditionalFormatting sqref="CX53:CZ55">
    <cfRule type="cellIs" dxfId="708"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EG91" sqref="EG91:EO92"/>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280</v>
      </c>
      <c r="E11" s="483"/>
      <c r="F11" s="483"/>
      <c r="G11" s="483"/>
      <c r="H11" s="483"/>
      <c r="I11" s="483"/>
      <c r="J11" s="483"/>
      <c r="K11" s="483"/>
      <c r="L11" s="483"/>
      <c r="M11" s="483"/>
      <c r="N11" s="481" t="str">
        <f>VLOOKUP(D11,調査票①!A1:HN31,2,FALSE)</f>
        <v>福岡県</v>
      </c>
      <c r="O11" s="481"/>
      <c r="P11" s="481"/>
      <c r="Q11" s="481"/>
      <c r="R11" s="481"/>
      <c r="S11" s="481"/>
      <c r="T11" s="481"/>
      <c r="U11" s="481"/>
      <c r="V11" s="481"/>
      <c r="W11" s="481"/>
      <c r="X11" s="481"/>
      <c r="Y11" s="481"/>
      <c r="Z11" s="481"/>
      <c r="AA11" s="481" t="str">
        <f>VLOOKUP(D11,調査票①!A1:HN31,3,FALSE)</f>
        <v>福岡市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設置予定無し</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870" t="str">
        <f>VLOOKUP($D$11,調査票①!$A$1:$HN$31,200,FALSE)</f>
        <v>○</v>
      </c>
      <c r="DC38" s="870"/>
      <c r="DD38" s="870"/>
      <c r="DE38" s="870"/>
      <c r="DF38" s="870" t="str">
        <f>VLOOKUP($D$11,調査票①!$A$1:$HN$31,201,FALSE)</f>
        <v>○</v>
      </c>
      <c r="DG38" s="870"/>
      <c r="DH38" s="870"/>
      <c r="DI38" s="870"/>
      <c r="DJ38" s="870" t="str">
        <f>VLOOKUP($D$11,調査票①!$A$1:$HN$31,202,FALSE)</f>
        <v>○</v>
      </c>
      <c r="DK38" s="870"/>
      <c r="DL38" s="870"/>
      <c r="DM38" s="870"/>
      <c r="DN38" s="870" t="str">
        <f>VLOOKUP($D$11,調査票①!$A$1:$HN$31,203,FALSE)</f>
        <v>　</v>
      </c>
      <c r="DO38" s="870"/>
      <c r="DP38" s="870"/>
      <c r="DQ38" s="870"/>
      <c r="DR38" s="560" t="str">
        <f>VLOOKUP($D$11,調査票①!$A$1:$HN$31,205,FALSE)</f>
        <v>○</v>
      </c>
      <c r="DS38" s="560"/>
      <c r="DT38" s="560"/>
      <c r="DU38" s="561"/>
      <c r="DV38" s="557" t="str">
        <f>VLOOKUP($D$11,調査票①!$A$1:$HN$31,206,FALSE)</f>
        <v>　</v>
      </c>
      <c r="DW38" s="560"/>
      <c r="DX38" s="560"/>
      <c r="DY38" s="561"/>
      <c r="DZ38" s="557" t="str">
        <f>VLOOKUP($D$11,調査票①!$A$1:$HN$31,207,FALSE)</f>
        <v>○</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　</v>
      </c>
      <c r="O39" s="491"/>
      <c r="P39" s="491"/>
      <c r="Q39" s="491"/>
      <c r="R39" s="492" t="str">
        <f>VLOOKUP($D$11,調査票①!$A$1:$HN$31,33,FALSE)</f>
        <v>　</v>
      </c>
      <c r="S39" s="492"/>
      <c r="T39" s="492"/>
      <c r="U39" s="492"/>
      <c r="V39" s="492"/>
      <c r="W39" s="492"/>
      <c r="X39" s="492"/>
      <c r="Y39" s="492"/>
      <c r="Z39" s="492"/>
      <c r="AA39" s="492"/>
      <c r="AB39" s="492"/>
      <c r="AC39" s="492"/>
      <c r="AD39" s="492"/>
      <c r="AE39" s="492"/>
      <c r="AF39" s="492"/>
      <c r="AG39" s="492"/>
      <c r="AH39" s="492"/>
      <c r="AI39" s="492"/>
      <c r="AJ39" s="492"/>
      <c r="AK39" s="492"/>
      <c r="AL39" s="492"/>
      <c r="AM39" s="492"/>
      <c r="AN39" s="492"/>
      <c r="AO39" s="492"/>
      <c r="AP39" s="492"/>
      <c r="AQ39" s="492"/>
      <c r="AR39" s="492"/>
      <c r="AS39" s="492"/>
      <c r="AT39" s="492"/>
      <c r="AU39" s="492"/>
      <c r="AV39" s="492"/>
      <c r="AW39" s="492"/>
      <c r="AX39" s="492"/>
      <c r="AY39" s="492"/>
      <c r="AZ39" s="492"/>
      <c r="BA39" s="492"/>
      <c r="BB39" s="492"/>
      <c r="BC39" s="492"/>
      <c r="BD39" s="492"/>
      <c r="BE39" s="492"/>
      <c r="BF39" s="492"/>
      <c r="BG39" s="492"/>
      <c r="BH39" s="492"/>
      <c r="BI39" s="492"/>
      <c r="BJ39" s="492"/>
      <c r="BK39" s="492"/>
      <c r="BL39" s="492"/>
      <c r="BM39" s="492"/>
      <c r="BN39" s="492"/>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870"/>
      <c r="DC39" s="870"/>
      <c r="DD39" s="870"/>
      <c r="DE39" s="870"/>
      <c r="DF39" s="870"/>
      <c r="DG39" s="870"/>
      <c r="DH39" s="870"/>
      <c r="DI39" s="870"/>
      <c r="DJ39" s="870"/>
      <c r="DK39" s="870"/>
      <c r="DL39" s="870"/>
      <c r="DM39" s="870"/>
      <c r="DN39" s="870"/>
      <c r="DO39" s="870"/>
      <c r="DP39" s="870"/>
      <c r="DQ39" s="870"/>
      <c r="DR39" s="563"/>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　</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v>
      </c>
      <c r="EE62" s="517"/>
      <c r="EF62" s="518"/>
      <c r="EG62" s="490" t="str">
        <f>VLOOKUP(D11,調査票①!A8:ID27,235,FALSE)</f>
        <v>○</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11</v>
      </c>
      <c r="M63" s="659"/>
      <c r="N63" s="659"/>
      <c r="O63" s="659">
        <f>VLOOKUP($D$11,調査票①!$A$1:$HN$31,56,FALSE)</f>
        <v>11</v>
      </c>
      <c r="P63" s="659"/>
      <c r="Q63" s="659"/>
      <c r="R63" s="660">
        <f>VLOOKUP($D$11,調査票①!$A$1:$HN$31,57,FALSE)</f>
        <v>1</v>
      </c>
      <c r="S63" s="660"/>
      <c r="T63" s="660"/>
      <c r="U63" s="830" t="str">
        <f>VLOOKUP($D$11,調査票①!$A$1:$HN$31,58,FALSE)</f>
        <v>　</v>
      </c>
      <c r="V63" s="831"/>
      <c r="W63" s="831"/>
      <c r="X63" s="831"/>
      <c r="Y63" s="831"/>
      <c r="Z63" s="831"/>
      <c r="AA63" s="831"/>
      <c r="AB63" s="831"/>
      <c r="AC63" s="831"/>
      <c r="AD63" s="831"/>
      <c r="AE63" s="831"/>
      <c r="AF63" s="831"/>
      <c r="AG63" s="831"/>
      <c r="AH63" s="831"/>
      <c r="AI63" s="832"/>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833"/>
      <c r="V64" s="834"/>
      <c r="W64" s="834"/>
      <c r="X64" s="834"/>
      <c r="Y64" s="834"/>
      <c r="Z64" s="834"/>
      <c r="AA64" s="834"/>
      <c r="AB64" s="834"/>
      <c r="AC64" s="834"/>
      <c r="AD64" s="834"/>
      <c r="AE64" s="834"/>
      <c r="AF64" s="834"/>
      <c r="AG64" s="834"/>
      <c r="AH64" s="834"/>
      <c r="AI64" s="835"/>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v>
      </c>
      <c r="DV64" s="517"/>
      <c r="DW64" s="518"/>
      <c r="DX64" s="490" t="str">
        <f>VLOOKUP(D11,調査票①!A8:ID27,237,FALSE)</f>
        <v>○</v>
      </c>
      <c r="DY64" s="517"/>
      <c r="DZ64" s="518"/>
      <c r="EA64" s="490" t="str">
        <f>VLOOKUP(D11,調査票①!A8:ID27,238,FALSE)</f>
        <v>○</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1</v>
      </c>
      <c r="M65" s="659"/>
      <c r="N65" s="659"/>
      <c r="O65" s="659">
        <f>VLOOKUP($D$11,調査票①!$A$1:$HN$31,62,FALSE)</f>
        <v>1</v>
      </c>
      <c r="P65" s="659"/>
      <c r="Q65" s="659"/>
      <c r="R65" s="660">
        <f>VLOOKUP($D$11,調査票①!$A$1:$HN$31,63,FALSE)</f>
        <v>1</v>
      </c>
      <c r="S65" s="660"/>
      <c r="T65" s="660"/>
      <c r="U65" s="693" t="str">
        <f>VLOOKUP($D$11,調査票①!$A$1:$HN$31,64,FALSE)</f>
        <v>　</v>
      </c>
      <c r="V65" s="694"/>
      <c r="W65" s="694"/>
      <c r="X65" s="694"/>
      <c r="Y65" s="694"/>
      <c r="Z65" s="694"/>
      <c r="AA65" s="694"/>
      <c r="AB65" s="694"/>
      <c r="AC65" s="694"/>
      <c r="AD65" s="694"/>
      <c r="AE65" s="694"/>
      <c r="AF65" s="694"/>
      <c r="AG65" s="694"/>
      <c r="AH65" s="694"/>
      <c r="AI65" s="695"/>
      <c r="AJ65" s="667">
        <f>VLOOKUP($D$11,調査票①!$A$1:$HN$31,65,FALSE)</f>
        <v>0</v>
      </c>
      <c r="AK65" s="667"/>
      <c r="AL65" s="667"/>
      <c r="AM65" s="729" t="str">
        <f>VLOOKUP($D$11,調査票①!$A$1:$HN$31,66,FALSE)</f>
        <v>　</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7</v>
      </c>
      <c r="M67" s="659"/>
      <c r="N67" s="659"/>
      <c r="O67" s="659">
        <f>VLOOKUP($D$11,調査票①!$A$1:$HN$31,68,FALSE)</f>
        <v>7</v>
      </c>
      <c r="P67" s="659"/>
      <c r="Q67" s="659"/>
      <c r="R67" s="660">
        <f>VLOOKUP($D$11,調査票①!$A$1:$HN$31,69,FALSE)</f>
        <v>1</v>
      </c>
      <c r="S67" s="660"/>
      <c r="T67" s="660"/>
      <c r="U67" s="830" t="str">
        <f>VLOOKUP($D$11,調査票①!$A$1:$HN$31,70,FALSE)</f>
        <v>　</v>
      </c>
      <c r="V67" s="831"/>
      <c r="W67" s="831"/>
      <c r="X67" s="831"/>
      <c r="Y67" s="831"/>
      <c r="Z67" s="831"/>
      <c r="AA67" s="831"/>
      <c r="AB67" s="831"/>
      <c r="AC67" s="831"/>
      <c r="AD67" s="831"/>
      <c r="AE67" s="831"/>
      <c r="AF67" s="831"/>
      <c r="AG67" s="831"/>
      <c r="AH67" s="831"/>
      <c r="AI67" s="832"/>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833"/>
      <c r="V68" s="834"/>
      <c r="W68" s="834"/>
      <c r="X68" s="834"/>
      <c r="Y68" s="834"/>
      <c r="Z68" s="834"/>
      <c r="AA68" s="834"/>
      <c r="AB68" s="834"/>
      <c r="AC68" s="834"/>
      <c r="AD68" s="834"/>
      <c r="AE68" s="834"/>
      <c r="AF68" s="834"/>
      <c r="AG68" s="834"/>
      <c r="AH68" s="834"/>
      <c r="AI68" s="835"/>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830" t="str">
        <f>VLOOKUP($D$11,調査票①!$A$1:$HN$31,76,FALSE)</f>
        <v>　</v>
      </c>
      <c r="V69" s="831"/>
      <c r="W69" s="831"/>
      <c r="X69" s="831"/>
      <c r="Y69" s="831"/>
      <c r="Z69" s="831"/>
      <c r="AA69" s="831"/>
      <c r="AB69" s="831"/>
      <c r="AC69" s="831"/>
      <c r="AD69" s="831"/>
      <c r="AE69" s="831"/>
      <c r="AF69" s="831"/>
      <c r="AG69" s="831"/>
      <c r="AH69" s="831"/>
      <c r="AI69" s="832"/>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833"/>
      <c r="V70" s="834"/>
      <c r="W70" s="834"/>
      <c r="X70" s="834"/>
      <c r="Y70" s="834"/>
      <c r="Z70" s="834"/>
      <c r="AA70" s="834"/>
      <c r="AB70" s="834"/>
      <c r="AC70" s="834"/>
      <c r="AD70" s="834"/>
      <c r="AE70" s="834"/>
      <c r="AF70" s="834"/>
      <c r="AG70" s="834"/>
      <c r="AH70" s="834"/>
      <c r="AI70" s="835"/>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708">
        <f>VLOOKUP($D$11,調査票①!$A$1:$HN$31,79,FALSE)</f>
        <v>0</v>
      </c>
      <c r="M71" s="708"/>
      <c r="N71" s="708"/>
      <c r="O71" s="708">
        <f>VLOOKUP($D$11,調査票①!$A$1:$HN$31,80,FALSE)</f>
        <v>0</v>
      </c>
      <c r="P71" s="708"/>
      <c r="Q71" s="708"/>
      <c r="R71" s="709" t="e">
        <f>VLOOKUP($D$11,調査票①!$A$1:$HN$31,81,FALSE)</f>
        <v>#DIV/0!</v>
      </c>
      <c r="S71" s="709"/>
      <c r="T71" s="709"/>
      <c r="U71" s="830" t="str">
        <f>VLOOKUP($D$11,調査票①!$A$1:$HN$31,82,FALSE)</f>
        <v>　</v>
      </c>
      <c r="V71" s="831"/>
      <c r="W71" s="831"/>
      <c r="X71" s="831"/>
      <c r="Y71" s="831"/>
      <c r="Z71" s="831"/>
      <c r="AA71" s="831"/>
      <c r="AB71" s="831"/>
      <c r="AC71" s="831"/>
      <c r="AD71" s="831"/>
      <c r="AE71" s="831"/>
      <c r="AF71" s="831"/>
      <c r="AG71" s="831"/>
      <c r="AH71" s="831"/>
      <c r="AI71" s="832"/>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平成31年度</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708"/>
      <c r="M72" s="708"/>
      <c r="N72" s="708"/>
      <c r="O72" s="708"/>
      <c r="P72" s="708"/>
      <c r="Q72" s="708"/>
      <c r="R72" s="709"/>
      <c r="S72" s="709"/>
      <c r="T72" s="709"/>
      <c r="U72" s="833"/>
      <c r="V72" s="834"/>
      <c r="W72" s="834"/>
      <c r="X72" s="834"/>
      <c r="Y72" s="834"/>
      <c r="Z72" s="834"/>
      <c r="AA72" s="834"/>
      <c r="AB72" s="834"/>
      <c r="AC72" s="834"/>
      <c r="AD72" s="834"/>
      <c r="AE72" s="834"/>
      <c r="AF72" s="834"/>
      <c r="AG72" s="834"/>
      <c r="AH72" s="834"/>
      <c r="AI72" s="835"/>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708">
        <f>VLOOKUP($D$11,調査票①!$A$1:$HN$31,85,FALSE)</f>
        <v>0</v>
      </c>
      <c r="M73" s="708"/>
      <c r="N73" s="708"/>
      <c r="O73" s="708">
        <f>VLOOKUP($D$11,調査票①!$A$1:$HN$31,86,FALSE)</f>
        <v>0</v>
      </c>
      <c r="P73" s="708"/>
      <c r="Q73" s="708"/>
      <c r="R73" s="709" t="e">
        <f>VLOOKUP($D$11,調査票①!$A$1:$HN$31,87,FALSE)</f>
        <v>#DIV/0!</v>
      </c>
      <c r="S73" s="709"/>
      <c r="T73" s="709"/>
      <c r="U73" s="830" t="str">
        <f>VLOOKUP($D$11,調査票①!$A$1:$HN$31,88,FALSE)</f>
        <v>　</v>
      </c>
      <c r="V73" s="831"/>
      <c r="W73" s="831"/>
      <c r="X73" s="831"/>
      <c r="Y73" s="831"/>
      <c r="Z73" s="831"/>
      <c r="AA73" s="831"/>
      <c r="AB73" s="831"/>
      <c r="AC73" s="831"/>
      <c r="AD73" s="831"/>
      <c r="AE73" s="831"/>
      <c r="AF73" s="831"/>
      <c r="AG73" s="831"/>
      <c r="AH73" s="831"/>
      <c r="AI73" s="832"/>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708"/>
      <c r="M74" s="708"/>
      <c r="N74" s="708"/>
      <c r="O74" s="708"/>
      <c r="P74" s="708"/>
      <c r="Q74" s="708"/>
      <c r="R74" s="709"/>
      <c r="S74" s="709"/>
      <c r="T74" s="709"/>
      <c r="U74" s="833"/>
      <c r="V74" s="834"/>
      <c r="W74" s="834"/>
      <c r="X74" s="834"/>
      <c r="Y74" s="834"/>
      <c r="Z74" s="834"/>
      <c r="AA74" s="834"/>
      <c r="AB74" s="834"/>
      <c r="AC74" s="834"/>
      <c r="AD74" s="834"/>
      <c r="AE74" s="834"/>
      <c r="AF74" s="834"/>
      <c r="AG74" s="834"/>
      <c r="AH74" s="834"/>
      <c r="AI74" s="835"/>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659">
        <f>VLOOKUP($D$11,調査票①!$A$1:$HN$31,91,FALSE)</f>
        <v>1</v>
      </c>
      <c r="M75" s="659"/>
      <c r="N75" s="659"/>
      <c r="O75" s="659">
        <f>VLOOKUP($D$11,調査票①!$A$1:$HN$31,92,FALSE)</f>
        <v>1</v>
      </c>
      <c r="P75" s="659"/>
      <c r="Q75" s="659"/>
      <c r="R75" s="660">
        <f>VLOOKUP($D$11,調査票①!$A$1:$HN$31,93,FALSE)</f>
        <v>1</v>
      </c>
      <c r="S75" s="660"/>
      <c r="T75" s="660"/>
      <c r="U75" s="830" t="str">
        <f>VLOOKUP($D$11,調査票①!$A$1:$HN$31,94,FALSE)</f>
        <v>　</v>
      </c>
      <c r="V75" s="831"/>
      <c r="W75" s="831"/>
      <c r="X75" s="831"/>
      <c r="Y75" s="831"/>
      <c r="Z75" s="831"/>
      <c r="AA75" s="831"/>
      <c r="AB75" s="831"/>
      <c r="AC75" s="831"/>
      <c r="AD75" s="831"/>
      <c r="AE75" s="831"/>
      <c r="AF75" s="831"/>
      <c r="AG75" s="831"/>
      <c r="AH75" s="831"/>
      <c r="AI75" s="832"/>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659"/>
      <c r="M76" s="659"/>
      <c r="N76" s="659"/>
      <c r="O76" s="659"/>
      <c r="P76" s="659"/>
      <c r="Q76" s="659"/>
      <c r="R76" s="660"/>
      <c r="S76" s="660"/>
      <c r="T76" s="660"/>
      <c r="U76" s="833"/>
      <c r="V76" s="834"/>
      <c r="W76" s="834"/>
      <c r="X76" s="834"/>
      <c r="Y76" s="834"/>
      <c r="Z76" s="834"/>
      <c r="AA76" s="834"/>
      <c r="AB76" s="834"/>
      <c r="AC76" s="834"/>
      <c r="AD76" s="834"/>
      <c r="AE76" s="834"/>
      <c r="AF76" s="834"/>
      <c r="AG76" s="834"/>
      <c r="AH76" s="834"/>
      <c r="AI76" s="835"/>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708">
        <f>VLOOKUP($D$11,調査票①!$A$1:$HN$31,97,FALSE)</f>
        <v>0</v>
      </c>
      <c r="M77" s="708"/>
      <c r="N77" s="708"/>
      <c r="O77" s="708">
        <f>VLOOKUP($D$11,調査票①!$A$1:$HN$31,98,FALSE)</f>
        <v>0</v>
      </c>
      <c r="P77" s="708"/>
      <c r="Q77" s="708"/>
      <c r="R77" s="709" t="e">
        <f>VLOOKUP($D$11,調査票①!$A$1:$HN$31,99,FALSE)</f>
        <v>#DIV/0!</v>
      </c>
      <c r="S77" s="709"/>
      <c r="T77" s="709"/>
      <c r="U77" s="830" t="str">
        <f>VLOOKUP($D$11,調査票①!$A$1:$HN$31,100,FALSE)</f>
        <v>　</v>
      </c>
      <c r="V77" s="831"/>
      <c r="W77" s="831"/>
      <c r="X77" s="831"/>
      <c r="Y77" s="831"/>
      <c r="Z77" s="831"/>
      <c r="AA77" s="831"/>
      <c r="AB77" s="831"/>
      <c r="AC77" s="831"/>
      <c r="AD77" s="831"/>
      <c r="AE77" s="831"/>
      <c r="AF77" s="831"/>
      <c r="AG77" s="831"/>
      <c r="AH77" s="831"/>
      <c r="AI77" s="832"/>
      <c r="AJ77" s="667">
        <f>VLOOKUP($D$11,調査票①!$A$1:$HN$31,101,FALSE)</f>
        <v>0</v>
      </c>
      <c r="AK77" s="667"/>
      <c r="AL77" s="667"/>
      <c r="AM77" s="729" t="str">
        <f>VLOOKUP($D$11,調査票①!$A$1:$HN$31,102,FALSE)</f>
        <v>　</v>
      </c>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708"/>
      <c r="M78" s="708"/>
      <c r="N78" s="708"/>
      <c r="O78" s="708"/>
      <c r="P78" s="708"/>
      <c r="Q78" s="708"/>
      <c r="R78" s="709"/>
      <c r="S78" s="709"/>
      <c r="T78" s="709"/>
      <c r="U78" s="833"/>
      <c r="V78" s="834"/>
      <c r="W78" s="834"/>
      <c r="X78" s="834"/>
      <c r="Y78" s="834"/>
      <c r="Z78" s="834"/>
      <c r="AA78" s="834"/>
      <c r="AB78" s="834"/>
      <c r="AC78" s="834"/>
      <c r="AD78" s="834"/>
      <c r="AE78" s="834"/>
      <c r="AF78" s="834"/>
      <c r="AG78" s="834"/>
      <c r="AH78" s="834"/>
      <c r="AI78" s="835"/>
      <c r="AJ78" s="667"/>
      <c r="AK78" s="667"/>
      <c r="AL78" s="667"/>
      <c r="AM78" s="778"/>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8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2</v>
      </c>
      <c r="M79" s="659"/>
      <c r="N79" s="659"/>
      <c r="O79" s="659">
        <f>VLOOKUP($D$11,調査票①!$A$1:$HN$31,104,FALSE)</f>
        <v>2</v>
      </c>
      <c r="P79" s="659"/>
      <c r="Q79" s="659"/>
      <c r="R79" s="660">
        <f>VLOOKUP($D$11,調査票①!$A$1:$HN$31,105,FALSE)</f>
        <v>1</v>
      </c>
      <c r="S79" s="660"/>
      <c r="T79" s="660"/>
      <c r="U79" s="830" t="str">
        <f>VLOOKUP($D$11,調査票①!$A$1:$HN$31,106,FALSE)</f>
        <v>　</v>
      </c>
      <c r="V79" s="831"/>
      <c r="W79" s="831"/>
      <c r="X79" s="831"/>
      <c r="Y79" s="831"/>
      <c r="Z79" s="831"/>
      <c r="AA79" s="831"/>
      <c r="AB79" s="831"/>
      <c r="AC79" s="831"/>
      <c r="AD79" s="831"/>
      <c r="AE79" s="831"/>
      <c r="AF79" s="831"/>
      <c r="AG79" s="831"/>
      <c r="AH79" s="831"/>
      <c r="AI79" s="832"/>
      <c r="AJ79" s="667">
        <f>VLOOKUP($D$11,調査票①!$A$1:$HN$31,107,FALSE)</f>
        <v>0</v>
      </c>
      <c r="AK79" s="667"/>
      <c r="AL79" s="667"/>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833"/>
      <c r="V80" s="834"/>
      <c r="W80" s="834"/>
      <c r="X80" s="834"/>
      <c r="Y80" s="834"/>
      <c r="Z80" s="834"/>
      <c r="AA80" s="834"/>
      <c r="AB80" s="834"/>
      <c r="AC80" s="834"/>
      <c r="AD80" s="834"/>
      <c r="AE80" s="834"/>
      <c r="AF80" s="834"/>
      <c r="AG80" s="834"/>
      <c r="AH80" s="834"/>
      <c r="AI80" s="835"/>
      <c r="AJ80" s="667"/>
      <c r="AK80" s="667"/>
      <c r="AL80" s="667"/>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830" t="str">
        <f>VLOOKUP($D$11,調査票①!$A$1:$HN$31,112,FALSE)</f>
        <v>　</v>
      </c>
      <c r="V81" s="831"/>
      <c r="W81" s="831"/>
      <c r="X81" s="831"/>
      <c r="Y81" s="831"/>
      <c r="Z81" s="831"/>
      <c r="AA81" s="831"/>
      <c r="AB81" s="831"/>
      <c r="AC81" s="831"/>
      <c r="AD81" s="831"/>
      <c r="AE81" s="831"/>
      <c r="AF81" s="831"/>
      <c r="AG81" s="831"/>
      <c r="AH81" s="831"/>
      <c r="AI81" s="832"/>
      <c r="AJ81" s="667">
        <f>VLOOKUP($D$11,調査票①!$A$1:$HN$31,113,FALSE)</f>
        <v>0</v>
      </c>
      <c r="AK81" s="667"/>
      <c r="AL81" s="667"/>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　</v>
      </c>
      <c r="CN81" s="517"/>
      <c r="CO81" s="517"/>
      <c r="CP81" s="517"/>
      <c r="CQ81" s="517"/>
      <c r="CR81" s="517"/>
      <c r="CS81" s="517"/>
      <c r="CT81" s="517"/>
      <c r="CU81" s="517"/>
      <c r="CV81" s="517"/>
      <c r="CW81" s="517"/>
      <c r="CX81" s="517"/>
      <c r="CY81" s="517"/>
      <c r="CZ81" s="518"/>
      <c r="DA81" s="10"/>
      <c r="DB81" s="10"/>
      <c r="DC81" s="10"/>
      <c r="DD81" s="720" t="str">
        <f>VLOOKUP(D11,調査票①!A1:HN31,220,FALSE)</f>
        <v>　</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833"/>
      <c r="V82" s="834"/>
      <c r="W82" s="834"/>
      <c r="X82" s="834"/>
      <c r="Y82" s="834"/>
      <c r="Z82" s="834"/>
      <c r="AA82" s="834"/>
      <c r="AB82" s="834"/>
      <c r="AC82" s="834"/>
      <c r="AD82" s="834"/>
      <c r="AE82" s="834"/>
      <c r="AF82" s="834"/>
      <c r="AG82" s="834"/>
      <c r="AH82" s="834"/>
      <c r="AI82" s="835"/>
      <c r="AJ82" s="667"/>
      <c r="AK82" s="667"/>
      <c r="AL82" s="667"/>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13</v>
      </c>
      <c r="M83" s="659"/>
      <c r="N83" s="659"/>
      <c r="O83" s="659">
        <f>VLOOKUP($D$11,調査票①!$A$1:$HN$31,116,FALSE)</f>
        <v>13</v>
      </c>
      <c r="P83" s="659"/>
      <c r="Q83" s="659"/>
      <c r="R83" s="660">
        <f>VLOOKUP($D$11,調査票①!$A$1:$HN$31,117,FALSE)</f>
        <v>1</v>
      </c>
      <c r="S83" s="660"/>
      <c r="T83" s="660"/>
      <c r="U83" s="729" t="str">
        <f>VLOOKUP($D$11,調査票①!$A$1:$HN$31,118,FALSE)</f>
        <v>　</v>
      </c>
      <c r="V83" s="730"/>
      <c r="W83" s="730"/>
      <c r="X83" s="730"/>
      <c r="Y83" s="730"/>
      <c r="Z83" s="730"/>
      <c r="AA83" s="730"/>
      <c r="AB83" s="730"/>
      <c r="AC83" s="730"/>
      <c r="AD83" s="730"/>
      <c r="AE83" s="730"/>
      <c r="AF83" s="730"/>
      <c r="AG83" s="730"/>
      <c r="AH83" s="730"/>
      <c r="AI83" s="731"/>
      <c r="AJ83" s="667">
        <f>VLOOKUP($D$11,調査票①!$A$1:$HN$31,119,FALSE)</f>
        <v>0</v>
      </c>
      <c r="AK83" s="667"/>
      <c r="AL83" s="667"/>
      <c r="AM83" s="668" t="str">
        <f>VLOOKUP($D$11,調査票①!$A$1:$HN$31,120,FALSE)</f>
        <v>　</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67"/>
      <c r="AK84" s="667"/>
      <c r="AL84" s="667"/>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180</v>
      </c>
      <c r="M85" s="659"/>
      <c r="N85" s="659"/>
      <c r="O85" s="659">
        <f>VLOOKUP($D$11,調査票①!$A$1:$HN$31,122,FALSE)</f>
        <v>180</v>
      </c>
      <c r="P85" s="659"/>
      <c r="Q85" s="659"/>
      <c r="R85" s="660">
        <f>VLOOKUP($D$11,調査票①!$A$1:$HN$31,123,FALSE)</f>
        <v>1</v>
      </c>
      <c r="S85" s="660"/>
      <c r="T85" s="660"/>
      <c r="U85" s="803" t="str">
        <f>VLOOKUP($D$11,調査票①!$A$1:$HN$31,124,FALSE)</f>
        <v>　</v>
      </c>
      <c r="V85" s="804"/>
      <c r="W85" s="804"/>
      <c r="X85" s="804"/>
      <c r="Y85" s="804"/>
      <c r="Z85" s="804"/>
      <c r="AA85" s="804"/>
      <c r="AB85" s="804"/>
      <c r="AC85" s="804"/>
      <c r="AD85" s="804"/>
      <c r="AE85" s="804"/>
      <c r="AF85" s="804"/>
      <c r="AG85" s="804"/>
      <c r="AH85" s="804"/>
      <c r="AI85" s="805"/>
      <c r="AJ85" s="667">
        <f>VLOOKUP($D$11,調査票①!$A$1:$HN$31,125,FALSE)</f>
        <v>0</v>
      </c>
      <c r="AK85" s="667"/>
      <c r="AL85" s="667"/>
      <c r="AM85" s="668" t="str">
        <f>VLOOKUP($D$11,調査票①!$A$1:$HN$31,126,FALSE)</f>
        <v>　</v>
      </c>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70"/>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806"/>
      <c r="V86" s="807"/>
      <c r="W86" s="807"/>
      <c r="X86" s="807"/>
      <c r="Y86" s="807"/>
      <c r="Z86" s="807"/>
      <c r="AA86" s="807"/>
      <c r="AB86" s="807"/>
      <c r="AC86" s="807"/>
      <c r="AD86" s="807"/>
      <c r="AE86" s="807"/>
      <c r="AF86" s="807"/>
      <c r="AG86" s="807"/>
      <c r="AH86" s="807"/>
      <c r="AI86" s="808"/>
      <c r="AJ86" s="667"/>
      <c r="AK86" s="667"/>
      <c r="AL86" s="667"/>
      <c r="AM86" s="671"/>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3"/>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5</v>
      </c>
      <c r="M87" s="659"/>
      <c r="N87" s="659"/>
      <c r="O87" s="659">
        <f>VLOOKUP($D$11,調査票①!$A$1:$HN$31,128,FALSE)</f>
        <v>5</v>
      </c>
      <c r="P87" s="659"/>
      <c r="Q87" s="659"/>
      <c r="R87" s="660">
        <f>VLOOKUP($D$11,調査票①!$A$1:$HN$31,129,FALSE)</f>
        <v>1</v>
      </c>
      <c r="S87" s="660"/>
      <c r="T87" s="660"/>
      <c r="U87" s="668" t="str">
        <f>VLOOKUP($D$11,調査票①!$A$1:$HN$31,130,FALSE)</f>
        <v>　</v>
      </c>
      <c r="V87" s="735"/>
      <c r="W87" s="735"/>
      <c r="X87" s="735"/>
      <c r="Y87" s="735"/>
      <c r="Z87" s="735"/>
      <c r="AA87" s="735"/>
      <c r="AB87" s="735"/>
      <c r="AC87" s="735"/>
      <c r="AD87" s="735"/>
      <c r="AE87" s="735"/>
      <c r="AF87" s="735"/>
      <c r="AG87" s="735"/>
      <c r="AH87" s="735"/>
      <c r="AI87" s="736"/>
      <c r="AJ87" s="667">
        <f>VLOOKUP($D$11,調査票①!$A$1:$HN$31,131,FALSE)</f>
        <v>0</v>
      </c>
      <c r="AK87" s="667"/>
      <c r="AL87" s="667"/>
      <c r="AM87" s="668" t="str">
        <f>VLOOKUP($D$11,調査票①!$A$1:$HN$31,132,FALSE)</f>
        <v>　</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5</v>
      </c>
      <c r="M89" s="659"/>
      <c r="N89" s="659"/>
      <c r="O89" s="659">
        <f>VLOOKUP($D$11,調査票①!$A$1:$HN$31,134,FALSE)</f>
        <v>1</v>
      </c>
      <c r="P89" s="659"/>
      <c r="Q89" s="659"/>
      <c r="R89" s="660">
        <f>VLOOKUP($D$11,調査票①!$A$1:$HN$31,135,FALSE)</f>
        <v>0.2</v>
      </c>
      <c r="S89" s="660"/>
      <c r="T89" s="660"/>
      <c r="U89" s="760" t="str">
        <f>VLOOKUP($D$11,調査票①!$A$1:$HN$31,136,FALSE)</f>
        <v>火葬場については，当初，島が設置したものであり，利用者が限定されるうえ，利用者が少ないため。霊園については，新たな墓所の導入に合わせた運営体制の見直しにより，指定管理者制度導入の検討を行っている。</v>
      </c>
      <c r="V89" s="761"/>
      <c r="W89" s="761"/>
      <c r="X89" s="761"/>
      <c r="Y89" s="761"/>
      <c r="Z89" s="761"/>
      <c r="AA89" s="761"/>
      <c r="AB89" s="761"/>
      <c r="AC89" s="761"/>
      <c r="AD89" s="761"/>
      <c r="AE89" s="761"/>
      <c r="AF89" s="761"/>
      <c r="AG89" s="761"/>
      <c r="AH89" s="761"/>
      <c r="AI89" s="762"/>
      <c r="AJ89" s="667">
        <f>VLOOKUP($D$11,調査票①!$A$1:$HN$31,137,FALSE)</f>
        <v>0</v>
      </c>
      <c r="AK89" s="667"/>
      <c r="AL89" s="667"/>
      <c r="AM89" s="668" t="str">
        <f>VLOOKUP($D$11,調査票①!$A$1:$HN$31,138,FALSE)</f>
        <v>　</v>
      </c>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7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63"/>
      <c r="V90" s="764"/>
      <c r="W90" s="764"/>
      <c r="X90" s="764"/>
      <c r="Y90" s="764"/>
      <c r="Z90" s="764"/>
      <c r="AA90" s="764"/>
      <c r="AB90" s="764"/>
      <c r="AC90" s="764"/>
      <c r="AD90" s="764"/>
      <c r="AE90" s="764"/>
      <c r="AF90" s="764"/>
      <c r="AG90" s="764"/>
      <c r="AH90" s="764"/>
      <c r="AI90" s="765"/>
      <c r="AJ90" s="667"/>
      <c r="AK90" s="667"/>
      <c r="AL90" s="667"/>
      <c r="AM90" s="671"/>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1</v>
      </c>
      <c r="M91" s="659"/>
      <c r="N91" s="659"/>
      <c r="O91" s="659">
        <f>VLOOKUP($D$11,調査票①!$A$1:$HN$31,140,FALSE)</f>
        <v>1</v>
      </c>
      <c r="P91" s="659"/>
      <c r="Q91" s="659"/>
      <c r="R91" s="660">
        <f>VLOOKUP($D$11,調査票①!$A$1:$HN$31,141,FALSE)</f>
        <v>1</v>
      </c>
      <c r="S91" s="660"/>
      <c r="T91" s="660"/>
      <c r="U91" s="668" t="str">
        <f>VLOOKUP($D$11,調査票①!$A$1:$HN$31,142,FALSE)</f>
        <v>　</v>
      </c>
      <c r="V91" s="735"/>
      <c r="W91" s="735"/>
      <c r="X91" s="735"/>
      <c r="Y91" s="735"/>
      <c r="Z91" s="735"/>
      <c r="AA91" s="735"/>
      <c r="AB91" s="735"/>
      <c r="AC91" s="735"/>
      <c r="AD91" s="735"/>
      <c r="AE91" s="735"/>
      <c r="AF91" s="735"/>
      <c r="AG91" s="735"/>
      <c r="AH91" s="735"/>
      <c r="AI91" s="736"/>
      <c r="AJ91" s="601">
        <f>VLOOKUP($D$11,調査票①!$A$1:$HN$31,143,FALSE)</f>
        <v>1</v>
      </c>
      <c r="AK91" s="601"/>
      <c r="AL91" s="601"/>
      <c r="AM91" s="668" t="str">
        <f>VLOOKUP($D$11,調査票①!$A$1:$HN$31,144,FALSE)</f>
        <v>総合図書館の施設の維持・管理についてのみ指定管理者制度を導入しており，図書館事業に係る図書資料等の収集，保存，調査・研究，学校図書館への支援，高度なレファレンス業務等は直営としているため。</v>
      </c>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70"/>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671"/>
      <c r="AN92" s="672"/>
      <c r="AO92" s="672"/>
      <c r="AP92" s="672"/>
      <c r="AQ92" s="672"/>
      <c r="AR92" s="672"/>
      <c r="AS92" s="672"/>
      <c r="AT92" s="672"/>
      <c r="AU92" s="672"/>
      <c r="AV92" s="672"/>
      <c r="AW92" s="672"/>
      <c r="AX92" s="672"/>
      <c r="AY92" s="672"/>
      <c r="AZ92" s="672"/>
      <c r="BA92" s="672"/>
      <c r="BB92" s="672"/>
      <c r="BC92" s="672"/>
      <c r="BD92" s="672"/>
      <c r="BE92" s="672"/>
      <c r="BF92" s="672"/>
      <c r="BG92" s="672"/>
      <c r="BH92" s="672"/>
      <c r="BI92" s="672"/>
      <c r="BJ92" s="672"/>
      <c r="BK92" s="672"/>
      <c r="BL92" s="672"/>
      <c r="BM92" s="672"/>
      <c r="BN92" s="673"/>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6</v>
      </c>
      <c r="M93" s="659"/>
      <c r="N93" s="659"/>
      <c r="O93" s="659">
        <f>VLOOKUP($D$11,調査票①!$A$1:$HN$31,146,FALSE)</f>
        <v>1</v>
      </c>
      <c r="P93" s="659"/>
      <c r="Q93" s="659"/>
      <c r="R93" s="660">
        <f>VLOOKUP($D$11,調査票①!$A$1:$HN$31,147,FALSE)</f>
        <v>0.16666666666666666</v>
      </c>
      <c r="S93" s="660"/>
      <c r="T93" s="660"/>
      <c r="U93" s="729" t="str">
        <f>VLOOKUP($D$11,調査票①!$A$1:$HN$31,148,FALSE)</f>
        <v>事業の専門性や公益性の高さなどから，直営とすべき施設や，ＰＦＩ方式等，他の手法により民間活用を行っている施設であるため。なお，一部施設については今後導入を検討している。</v>
      </c>
      <c r="V93" s="730"/>
      <c r="W93" s="730"/>
      <c r="X93" s="730"/>
      <c r="Y93" s="730"/>
      <c r="Z93" s="730"/>
      <c r="AA93" s="730"/>
      <c r="AB93" s="730"/>
      <c r="AC93" s="730"/>
      <c r="AD93" s="730"/>
      <c r="AE93" s="730"/>
      <c r="AF93" s="730"/>
      <c r="AG93" s="730"/>
      <c r="AH93" s="730"/>
      <c r="AI93" s="731"/>
      <c r="AJ93" s="601">
        <f>VLOOKUP($D$11,調査票①!$A$1:$HN$31,149,FALSE)</f>
        <v>4</v>
      </c>
      <c r="AK93" s="601"/>
      <c r="AL93" s="601"/>
      <c r="AM93" s="668" t="str">
        <f>VLOOKUP($D$11,調査票①!$A$1:$HN$31,150,FALSE)</f>
        <v>設置目的に沿ったサービスの提供や，調査・研究等の公益性の高い事業の継続性の確保など，それぞれの施設の実情に応じ自治体職員を配置しての管理・運営が必要なため。</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161</v>
      </c>
      <c r="M95" s="659"/>
      <c r="N95" s="659"/>
      <c r="O95" s="659">
        <f>VLOOKUP($D$11,調査票①!$A$1:$HN$31,152,FALSE)</f>
        <v>11</v>
      </c>
      <c r="P95" s="659"/>
      <c r="Q95" s="659"/>
      <c r="R95" s="660">
        <f>VLOOKUP($D$11,調査票①!$A$1:$HN$31,153,FALSE)</f>
        <v>6.8322981366459631E-2</v>
      </c>
      <c r="S95" s="660"/>
      <c r="T95" s="660"/>
      <c r="U95" s="729" t="str">
        <f>VLOOKUP($D$11,調査票①!$A$1:$HN$31,154,FALSE)</f>
        <v>公民館については，市による一般的な管理と，利用者である地域住民による自主的な管理が行われるなど，共働が図られているため。</v>
      </c>
      <c r="V95" s="730"/>
      <c r="W95" s="730"/>
      <c r="X95" s="730"/>
      <c r="Y95" s="730"/>
      <c r="Z95" s="730"/>
      <c r="AA95" s="730"/>
      <c r="AB95" s="730"/>
      <c r="AC95" s="730"/>
      <c r="AD95" s="730"/>
      <c r="AE95" s="730"/>
      <c r="AF95" s="730"/>
      <c r="AG95" s="730"/>
      <c r="AH95" s="730"/>
      <c r="AI95" s="731"/>
      <c r="AJ95" s="601">
        <f>VLOOKUP($D$11,調査票①!$A$1:$HN$31,155,FALSE)</f>
        <v>148</v>
      </c>
      <c r="AK95" s="601"/>
      <c r="AL95" s="601"/>
      <c r="AM95" s="668" t="str">
        <f>VLOOKUP($D$11,調査票①!$A$1:$HN$31,156,FALSE)</f>
        <v>公民館の役割である住民の生涯学習と地域コミュニティ活動の支援を果たしていくうえで，職員を配置することにより地域と行政の円滑な連携が図られているため。</v>
      </c>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70"/>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32"/>
      <c r="V96" s="733"/>
      <c r="W96" s="733"/>
      <c r="X96" s="733"/>
      <c r="Y96" s="733"/>
      <c r="Z96" s="733"/>
      <c r="AA96" s="733"/>
      <c r="AB96" s="733"/>
      <c r="AC96" s="733"/>
      <c r="AD96" s="733"/>
      <c r="AE96" s="733"/>
      <c r="AF96" s="733"/>
      <c r="AG96" s="733"/>
      <c r="AH96" s="733"/>
      <c r="AI96" s="734"/>
      <c r="AJ96" s="601"/>
      <c r="AK96" s="601"/>
      <c r="AL96" s="601"/>
      <c r="AM96" s="671"/>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3"/>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1</v>
      </c>
      <c r="M97" s="659"/>
      <c r="N97" s="659"/>
      <c r="O97" s="659">
        <f>VLOOKUP($D$11,調査票①!$A$1:$HN$31,158,FALSE)</f>
        <v>1</v>
      </c>
      <c r="P97" s="659"/>
      <c r="Q97" s="659"/>
      <c r="R97" s="660">
        <f>VLOOKUP($D$11,調査票①!$A$1:$HN$31,159,FALSE)</f>
        <v>1</v>
      </c>
      <c r="S97" s="660"/>
      <c r="T97" s="660"/>
      <c r="U97" s="803" t="str">
        <f>VLOOKUP($D$11,調査票①!$A$1:$HN$31,160,FALSE)</f>
        <v>　</v>
      </c>
      <c r="V97" s="804"/>
      <c r="W97" s="804"/>
      <c r="X97" s="804"/>
      <c r="Y97" s="804"/>
      <c r="Z97" s="804"/>
      <c r="AA97" s="804"/>
      <c r="AB97" s="804"/>
      <c r="AC97" s="804"/>
      <c r="AD97" s="804"/>
      <c r="AE97" s="804"/>
      <c r="AF97" s="804"/>
      <c r="AG97" s="804"/>
      <c r="AH97" s="804"/>
      <c r="AI97" s="805"/>
      <c r="AJ97" s="667">
        <f>VLOOKUP($D$11,調査票①!$A$1:$HN$31,161,FALSE)</f>
        <v>0</v>
      </c>
      <c r="AK97" s="667"/>
      <c r="AL97" s="667"/>
      <c r="AM97" s="668" t="str">
        <f>VLOOKUP($D$11,調査票①!$A$1:$HN$31,162,FALSE)</f>
        <v>　</v>
      </c>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70"/>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806"/>
      <c r="V98" s="807"/>
      <c r="W98" s="807"/>
      <c r="X98" s="807"/>
      <c r="Y98" s="807"/>
      <c r="Z98" s="807"/>
      <c r="AA98" s="807"/>
      <c r="AB98" s="807"/>
      <c r="AC98" s="807"/>
      <c r="AD98" s="807"/>
      <c r="AE98" s="807"/>
      <c r="AF98" s="807"/>
      <c r="AG98" s="807"/>
      <c r="AH98" s="807"/>
      <c r="AI98" s="808"/>
      <c r="AJ98" s="667"/>
      <c r="AK98" s="667"/>
      <c r="AL98" s="667"/>
      <c r="AM98" s="671"/>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3"/>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2</v>
      </c>
      <c r="M99" s="659"/>
      <c r="N99" s="659"/>
      <c r="O99" s="659">
        <f>VLOOKUP($D$11,調査票①!$A$1:$HN$31,164,FALSE)</f>
        <v>2</v>
      </c>
      <c r="P99" s="659"/>
      <c r="Q99" s="659"/>
      <c r="R99" s="660">
        <f>VLOOKUP($D$11,調査票①!$A$1:$HN$31,165,FALSE)</f>
        <v>1</v>
      </c>
      <c r="S99" s="660"/>
      <c r="T99" s="660"/>
      <c r="U99" s="803" t="str">
        <f>VLOOKUP($D$11,調査票①!$A$1:$HN$31,166,FALSE)</f>
        <v>　</v>
      </c>
      <c r="V99" s="804"/>
      <c r="W99" s="804"/>
      <c r="X99" s="804"/>
      <c r="Y99" s="804"/>
      <c r="Z99" s="804"/>
      <c r="AA99" s="804"/>
      <c r="AB99" s="804"/>
      <c r="AC99" s="804"/>
      <c r="AD99" s="804"/>
      <c r="AE99" s="804"/>
      <c r="AF99" s="804"/>
      <c r="AG99" s="804"/>
      <c r="AH99" s="804"/>
      <c r="AI99" s="805"/>
      <c r="AJ99" s="667">
        <f>VLOOKUP($D$11,調査票①!$A$1:$HN$31,167,FALSE)</f>
        <v>0</v>
      </c>
      <c r="AK99" s="667"/>
      <c r="AL99" s="667"/>
      <c r="AM99" s="668" t="str">
        <f>VLOOKUP($D$11,調査票①!$A$1:$HN$31,168,FALSE)</f>
        <v>　</v>
      </c>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70"/>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806"/>
      <c r="V100" s="807"/>
      <c r="W100" s="807"/>
      <c r="X100" s="807"/>
      <c r="Y100" s="807"/>
      <c r="Z100" s="807"/>
      <c r="AA100" s="807"/>
      <c r="AB100" s="807"/>
      <c r="AC100" s="807"/>
      <c r="AD100" s="807"/>
      <c r="AE100" s="807"/>
      <c r="AF100" s="807"/>
      <c r="AG100" s="807"/>
      <c r="AH100" s="807"/>
      <c r="AI100" s="808"/>
      <c r="AJ100" s="667"/>
      <c r="AK100" s="667"/>
      <c r="AL100" s="667"/>
      <c r="AM100" s="671"/>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3"/>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708">
        <f>VLOOKUP($D$11,調査票①!$A$1:$HN$31,169,FALSE)</f>
        <v>0</v>
      </c>
      <c r="M101" s="708"/>
      <c r="N101" s="708"/>
      <c r="O101" s="708">
        <f>VLOOKUP($D$11,調査票①!$A$1:$HN$31,170,FALSE)</f>
        <v>0</v>
      </c>
      <c r="P101" s="708"/>
      <c r="Q101" s="708"/>
      <c r="R101" s="709" t="e">
        <f>VLOOKUP($D$11,調査票①!$A$1:$HN$31,171,FALSE)</f>
        <v>#DIV/0!</v>
      </c>
      <c r="S101" s="709"/>
      <c r="T101" s="709"/>
      <c r="U101" s="908" t="str">
        <f>VLOOKUP($D$11,調査票①!$A$1:$HN$31,172,FALSE)</f>
        <v>　</v>
      </c>
      <c r="V101" s="909"/>
      <c r="W101" s="909"/>
      <c r="X101" s="909"/>
      <c r="Y101" s="909"/>
      <c r="Z101" s="909"/>
      <c r="AA101" s="909"/>
      <c r="AB101" s="909"/>
      <c r="AC101" s="909"/>
      <c r="AD101" s="909"/>
      <c r="AE101" s="909"/>
      <c r="AF101" s="909"/>
      <c r="AG101" s="909"/>
      <c r="AH101" s="909"/>
      <c r="AI101" s="910"/>
      <c r="AJ101" s="667">
        <f>VLOOKUP($D$11,調査票①!$A$1:$HN$31,173,FALSE)</f>
        <v>0</v>
      </c>
      <c r="AK101" s="667"/>
      <c r="AL101" s="667"/>
      <c r="AM101" s="668" t="str">
        <f>VLOOKUP($D$11,調査票①!$A$1:$HN$31,174,FALSE)</f>
        <v>　</v>
      </c>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70"/>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708"/>
      <c r="M102" s="708"/>
      <c r="N102" s="708"/>
      <c r="O102" s="708"/>
      <c r="P102" s="708"/>
      <c r="Q102" s="708"/>
      <c r="R102" s="709"/>
      <c r="S102" s="709"/>
      <c r="T102" s="709"/>
      <c r="U102" s="911"/>
      <c r="V102" s="912"/>
      <c r="W102" s="912"/>
      <c r="X102" s="912"/>
      <c r="Y102" s="912"/>
      <c r="Z102" s="912"/>
      <c r="AA102" s="912"/>
      <c r="AB102" s="912"/>
      <c r="AC102" s="912"/>
      <c r="AD102" s="912"/>
      <c r="AE102" s="912"/>
      <c r="AF102" s="912"/>
      <c r="AG102" s="912"/>
      <c r="AH102" s="912"/>
      <c r="AI102" s="913"/>
      <c r="AJ102" s="667"/>
      <c r="AK102" s="667"/>
      <c r="AL102" s="667"/>
      <c r="AM102" s="671"/>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3"/>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902" t="str">
        <f>VLOOKUP($D$11,調査票①!$A$1:$HN$31,178,FALSE)</f>
        <v>　</v>
      </c>
      <c r="V103" s="903"/>
      <c r="W103" s="903"/>
      <c r="X103" s="903"/>
      <c r="Y103" s="903"/>
      <c r="Z103" s="903"/>
      <c r="AA103" s="903"/>
      <c r="AB103" s="903"/>
      <c r="AC103" s="903"/>
      <c r="AD103" s="903"/>
      <c r="AE103" s="903"/>
      <c r="AF103" s="903"/>
      <c r="AG103" s="903"/>
      <c r="AH103" s="903"/>
      <c r="AI103" s="904"/>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905"/>
      <c r="V104" s="906"/>
      <c r="W104" s="906"/>
      <c r="X104" s="906"/>
      <c r="Y104" s="906"/>
      <c r="Z104" s="906"/>
      <c r="AA104" s="906"/>
      <c r="AB104" s="906"/>
      <c r="AC104" s="906"/>
      <c r="AD104" s="906"/>
      <c r="AE104" s="906"/>
      <c r="AF104" s="906"/>
      <c r="AG104" s="906"/>
      <c r="AH104" s="906"/>
      <c r="AI104" s="907"/>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28</v>
      </c>
      <c r="M105" s="659"/>
      <c r="N105" s="659"/>
      <c r="O105" s="659">
        <f>VLOOKUP($D$11,調査票①!$A$1:$HN$31,182,FALSE)</f>
        <v>28</v>
      </c>
      <c r="P105" s="659"/>
      <c r="Q105" s="659"/>
      <c r="R105" s="660">
        <f>VLOOKUP($D$11,調査票①!$A$1:$HN$31,183,FALSE)</f>
        <v>1</v>
      </c>
      <c r="S105" s="660"/>
      <c r="T105" s="660"/>
      <c r="U105" s="830" t="str">
        <f>VLOOKUP($D$11,調査票①!$A$1:$HN$31,184,FALSE)</f>
        <v>　</v>
      </c>
      <c r="V105" s="831"/>
      <c r="W105" s="831"/>
      <c r="X105" s="831"/>
      <c r="Y105" s="831"/>
      <c r="Z105" s="831"/>
      <c r="AA105" s="831"/>
      <c r="AB105" s="831"/>
      <c r="AC105" s="831"/>
      <c r="AD105" s="831"/>
      <c r="AE105" s="831"/>
      <c r="AF105" s="831"/>
      <c r="AG105" s="831"/>
      <c r="AH105" s="831"/>
      <c r="AI105" s="832"/>
      <c r="AJ105" s="667">
        <f>VLOOKUP($D$11,調査票①!$A$1:$HN$31,185,FALSE)</f>
        <v>0</v>
      </c>
      <c r="AK105" s="667"/>
      <c r="AL105" s="667"/>
      <c r="AM105" s="729" t="str">
        <f>VLOOKUP($D$11,調査票①!$A$1:$HN$31,186,FALSE)</f>
        <v>　</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833"/>
      <c r="V106" s="834"/>
      <c r="W106" s="834"/>
      <c r="X106" s="834"/>
      <c r="Y106" s="834"/>
      <c r="Z106" s="834"/>
      <c r="AA106" s="834"/>
      <c r="AB106" s="834"/>
      <c r="AC106" s="834"/>
      <c r="AD106" s="834"/>
      <c r="AE106" s="834"/>
      <c r="AF106" s="834"/>
      <c r="AG106" s="834"/>
      <c r="AH106" s="834"/>
      <c r="AI106" s="835"/>
      <c r="AJ106" s="667"/>
      <c r="AK106" s="667"/>
      <c r="AL106" s="667"/>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1</v>
      </c>
      <c r="M107" s="659"/>
      <c r="N107" s="659"/>
      <c r="O107" s="659">
        <f>VLOOKUP($D$11,調査票①!$A$1:$HN$31,188,FALSE)</f>
        <v>1</v>
      </c>
      <c r="P107" s="659"/>
      <c r="Q107" s="659"/>
      <c r="R107" s="660">
        <f>VLOOKUP($D$11,調査票①!$A$1:$HN$31,189,FALSE)</f>
        <v>1</v>
      </c>
      <c r="S107" s="660"/>
      <c r="T107" s="660"/>
      <c r="U107" s="668" t="str">
        <f>VLOOKUP($D$11,調査票①!$A$1:$HN$31,190,FALSE)</f>
        <v>　</v>
      </c>
      <c r="V107" s="735"/>
      <c r="W107" s="735"/>
      <c r="X107" s="735"/>
      <c r="Y107" s="735"/>
      <c r="Z107" s="735"/>
      <c r="AA107" s="735"/>
      <c r="AB107" s="735"/>
      <c r="AC107" s="735"/>
      <c r="AD107" s="735"/>
      <c r="AE107" s="735"/>
      <c r="AF107" s="735"/>
      <c r="AG107" s="735"/>
      <c r="AH107" s="735"/>
      <c r="AI107" s="736"/>
      <c r="AJ107" s="667">
        <f>VLOOKUP($D$11,調査票①!$A$1:$HN$31,191,FALSE)</f>
        <v>0</v>
      </c>
      <c r="AK107" s="667"/>
      <c r="AL107" s="667"/>
      <c r="AM107" s="729" t="str">
        <f>VLOOKUP($D$11,調査票①!$A$1:$HN$31,192,FALSE)</f>
        <v>　</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67"/>
      <c r="AK108" s="667"/>
      <c r="AL108" s="667"/>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707" priority="354" operator="equal">
      <formula>0</formula>
    </cfRule>
  </conditionalFormatting>
  <conditionalFormatting sqref="DL105">
    <cfRule type="cellIs" dxfId="706" priority="353" operator="equal">
      <formula>0</formula>
    </cfRule>
  </conditionalFormatting>
  <conditionalFormatting sqref="DA91:DA92">
    <cfRule type="cellIs" dxfId="705" priority="352" operator="equal">
      <formula>0</formula>
    </cfRule>
  </conditionalFormatting>
  <conditionalFormatting sqref="CQ66:EL66 EJ62:EJ65 DA71:DD71 CQ67:DD67 CQ68:DC68 EJ68:EL68 DA70:DC70 DA72:DC72 EJ72:EP72 EJ70:EL70">
    <cfRule type="cellIs" dxfId="704" priority="351" operator="equal">
      <formula>0</formula>
    </cfRule>
  </conditionalFormatting>
  <conditionalFormatting sqref="CM19 CW20:CY20 CW19:CZ19 DJ19 DT20:DV20 DT19:DW19 EG19">
    <cfRule type="cellIs" dxfId="703" priority="350" operator="equal">
      <formula>0</formula>
    </cfRule>
  </conditionalFormatting>
  <conditionalFormatting sqref="D55">
    <cfRule type="cellIs" dxfId="702" priority="349" operator="equal">
      <formula>0</formula>
    </cfRule>
  </conditionalFormatting>
  <conditionalFormatting sqref="EA44:EC44">
    <cfRule type="cellIs" dxfId="701" priority="324" operator="equal">
      <formula>0</formula>
    </cfRule>
  </conditionalFormatting>
  <conditionalFormatting sqref="DD62 DD64">
    <cfRule type="cellIs" dxfId="700" priority="348" operator="equal">
      <formula>0</formula>
    </cfRule>
  </conditionalFormatting>
  <conditionalFormatting sqref="DI44">
    <cfRule type="cellIs" dxfId="699" priority="312" operator="equal">
      <formula>0</formula>
    </cfRule>
  </conditionalFormatting>
  <conditionalFormatting sqref="DZ52:EG52 DA52:DR52">
    <cfRule type="cellIs" dxfId="698" priority="347" operator="equal">
      <formula>0</formula>
    </cfRule>
  </conditionalFormatting>
  <conditionalFormatting sqref="DZ51:EG51 CZ51:DR51">
    <cfRule type="cellIs" dxfId="697" priority="346" operator="equal">
      <formula>0</formula>
    </cfRule>
  </conditionalFormatting>
  <conditionalFormatting sqref="DG56:DI56">
    <cfRule type="cellIs" dxfId="696" priority="279" operator="equal">
      <formula>0</formula>
    </cfRule>
  </conditionalFormatting>
  <conditionalFormatting sqref="CM44:CN44">
    <cfRule type="cellIs" dxfId="695" priority="318" operator="equal">
      <formula>0</formula>
    </cfRule>
  </conditionalFormatting>
  <conditionalFormatting sqref="R21 R23 R25 R27 R29 R31 R33 R35 R37 R39 R41 R43 R45 R47 R49 R51 R53">
    <cfRule type="cellIs" dxfId="694" priority="344" operator="equal">
      <formula>0</formula>
    </cfRule>
  </conditionalFormatting>
  <conditionalFormatting sqref="DL62 DL64">
    <cfRule type="cellIs" dxfId="693" priority="343" operator="equal">
      <formula>0</formula>
    </cfRule>
  </conditionalFormatting>
  <conditionalFormatting sqref="CM69">
    <cfRule type="cellIs" dxfId="692" priority="345" operator="equal">
      <formula>0</formula>
    </cfRule>
  </conditionalFormatting>
  <conditionalFormatting sqref="CO52">
    <cfRule type="cellIs" dxfId="691" priority="263" operator="equal">
      <formula>0</formula>
    </cfRule>
  </conditionalFormatting>
  <conditionalFormatting sqref="DN51:DP52">
    <cfRule type="cellIs" dxfId="690" priority="294" operator="equal">
      <formula>0</formula>
    </cfRule>
  </conditionalFormatting>
  <conditionalFormatting sqref="DK51:DM52">
    <cfRule type="cellIs" dxfId="689" priority="295" operator="equal">
      <formula>0</formula>
    </cfRule>
  </conditionalFormatting>
  <conditionalFormatting sqref="EN44:EP55">
    <cfRule type="cellIs" dxfId="688" priority="342" operator="equal">
      <formula>0</formula>
    </cfRule>
  </conditionalFormatting>
  <conditionalFormatting sqref="EN56:EP56">
    <cfRule type="cellIs" dxfId="687" priority="341" operator="equal">
      <formula>0</formula>
    </cfRule>
  </conditionalFormatting>
  <conditionalFormatting sqref="EH51:EJ52 EH55:EJ56">
    <cfRule type="cellIs" dxfId="686" priority="340" operator="equal">
      <formula>0</formula>
    </cfRule>
  </conditionalFormatting>
  <conditionalFormatting sqref="EK51:EM56">
    <cfRule type="cellIs" dxfId="685" priority="339" operator="equal">
      <formula>0</formula>
    </cfRule>
  </conditionalFormatting>
  <conditionalFormatting sqref="EL44:EM50">
    <cfRule type="cellIs" dxfId="684" priority="338" operator="equal">
      <formula>0</formula>
    </cfRule>
  </conditionalFormatting>
  <conditionalFormatting sqref="DV51:DX52 DV55:DX55 DV53:DW54">
    <cfRule type="cellIs" dxfId="683" priority="337" operator="equal">
      <formula>0</formula>
    </cfRule>
  </conditionalFormatting>
  <conditionalFormatting sqref="DV56:DX56">
    <cfRule type="cellIs" dxfId="682" priority="336" operator="equal">
      <formula>0</formula>
    </cfRule>
  </conditionalFormatting>
  <conditionalFormatting sqref="DP51:DR56">
    <cfRule type="cellIs" dxfId="681" priority="335" operator="equal">
      <formula>0</formula>
    </cfRule>
  </conditionalFormatting>
  <conditionalFormatting sqref="DS51:DU56">
    <cfRule type="cellIs" dxfId="680" priority="334" operator="equal">
      <formula>0</formula>
    </cfRule>
  </conditionalFormatting>
  <conditionalFormatting sqref="EF51:EH52 EF55:EH55">
    <cfRule type="cellIs" dxfId="679" priority="333" operator="equal">
      <formula>0</formula>
    </cfRule>
  </conditionalFormatting>
  <conditionalFormatting sqref="EF56:EH56">
    <cfRule type="cellIs" dxfId="678" priority="332" operator="equal">
      <formula>0</formula>
    </cfRule>
  </conditionalFormatting>
  <conditionalFormatting sqref="DZ51:EB52 DZ55:EB56">
    <cfRule type="cellIs" dxfId="677" priority="331" operator="equal">
      <formula>0</formula>
    </cfRule>
  </conditionalFormatting>
  <conditionalFormatting sqref="EC51:EE52 EC55:EE56">
    <cfRule type="cellIs" dxfId="676" priority="330" operator="equal">
      <formula>0</formula>
    </cfRule>
  </conditionalFormatting>
  <conditionalFormatting sqref="EI44:EK44">
    <cfRule type="cellIs" dxfId="675" priority="329" operator="equal">
      <formula>0</formula>
    </cfRule>
  </conditionalFormatting>
  <conditionalFormatting sqref="EH44">
    <cfRule type="cellIs" dxfId="674" priority="328" operator="equal">
      <formula>0</formula>
    </cfRule>
  </conditionalFormatting>
  <conditionalFormatting sqref="EE44:EG44">
    <cfRule type="cellIs" dxfId="673" priority="327" operator="equal">
      <formula>0</formula>
    </cfRule>
  </conditionalFormatting>
  <conditionalFormatting sqref="ED44">
    <cfRule type="cellIs" dxfId="672" priority="326" operator="equal">
      <formula>0</formula>
    </cfRule>
  </conditionalFormatting>
  <conditionalFormatting sqref="DW44:DX44">
    <cfRule type="cellIs" dxfId="671" priority="325" operator="equal">
      <formula>0</formula>
    </cfRule>
  </conditionalFormatting>
  <conditionalFormatting sqref="DJ44:DL44">
    <cfRule type="cellIs" dxfId="670" priority="313" operator="equal">
      <formula>0</formula>
    </cfRule>
  </conditionalFormatting>
  <conditionalFormatting sqref="DY44:DZ44">
    <cfRule type="cellIs" dxfId="669" priority="323" operator="equal">
      <formula>0</formula>
    </cfRule>
  </conditionalFormatting>
  <conditionalFormatting sqref="CY44:DA44">
    <cfRule type="cellIs" dxfId="668" priority="322" operator="equal">
      <formula>0</formula>
    </cfRule>
  </conditionalFormatting>
  <conditionalFormatting sqref="CX44">
    <cfRule type="cellIs" dxfId="667" priority="321" operator="equal">
      <formula>0</formula>
    </cfRule>
  </conditionalFormatting>
  <conditionalFormatting sqref="CU44:CW44">
    <cfRule type="cellIs" dxfId="666" priority="320" operator="equal">
      <formula>0</formula>
    </cfRule>
  </conditionalFormatting>
  <conditionalFormatting sqref="CT44">
    <cfRule type="cellIs" dxfId="665" priority="319" operator="equal">
      <formula>0</formula>
    </cfRule>
  </conditionalFormatting>
  <conditionalFormatting sqref="CQ44:CS44">
    <cfRule type="cellIs" dxfId="664" priority="317" operator="equal">
      <formula>0</formula>
    </cfRule>
  </conditionalFormatting>
  <conditionalFormatting sqref="CO44:CP44">
    <cfRule type="cellIs" dxfId="663" priority="316" operator="equal">
      <formula>0</formula>
    </cfRule>
  </conditionalFormatting>
  <conditionalFormatting sqref="DN44:DP44">
    <cfRule type="cellIs" dxfId="662" priority="315" operator="equal">
      <formula>0</formula>
    </cfRule>
  </conditionalFormatting>
  <conditionalFormatting sqref="DM44">
    <cfRule type="cellIs" dxfId="661" priority="314" operator="equal">
      <formula>0</formula>
    </cfRule>
  </conditionalFormatting>
  <conditionalFormatting sqref="DS51:DU52">
    <cfRule type="cellIs" dxfId="660" priority="301" operator="equal">
      <formula>0</formula>
    </cfRule>
  </conditionalFormatting>
  <conditionalFormatting sqref="DB44:DC44">
    <cfRule type="cellIs" dxfId="659" priority="311" operator="equal">
      <formula>0</formula>
    </cfRule>
  </conditionalFormatting>
  <conditionalFormatting sqref="DF44:DH44">
    <cfRule type="cellIs" dxfId="658" priority="310" operator="equal">
      <formula>0</formula>
    </cfRule>
  </conditionalFormatting>
  <conditionalFormatting sqref="DD44:DE44">
    <cfRule type="cellIs" dxfId="657" priority="309" operator="equal">
      <formula>0</formula>
    </cfRule>
  </conditionalFormatting>
  <conditionalFormatting sqref="EC44:EE44">
    <cfRule type="cellIs" dxfId="656" priority="308" operator="equal">
      <formula>0</formula>
    </cfRule>
  </conditionalFormatting>
  <conditionalFormatting sqref="EB44">
    <cfRule type="cellIs" dxfId="655" priority="307" operator="equal">
      <formula>0</formula>
    </cfRule>
  </conditionalFormatting>
  <conditionalFormatting sqref="DY44:EA44">
    <cfRule type="cellIs" dxfId="654" priority="306" operator="equal">
      <formula>0</formula>
    </cfRule>
  </conditionalFormatting>
  <conditionalFormatting sqref="DX44">
    <cfRule type="cellIs" dxfId="653" priority="305" operator="equal">
      <formula>0</formula>
    </cfRule>
  </conditionalFormatting>
  <conditionalFormatting sqref="DQ44:DR44">
    <cfRule type="cellIs" dxfId="652" priority="304" operator="equal">
      <formula>0</formula>
    </cfRule>
  </conditionalFormatting>
  <conditionalFormatting sqref="DU44:DW44">
    <cfRule type="cellIs" dxfId="651" priority="303" operator="equal">
      <formula>0</formula>
    </cfRule>
  </conditionalFormatting>
  <conditionalFormatting sqref="DS44:DT44">
    <cfRule type="cellIs" dxfId="650" priority="302" operator="equal">
      <formula>0</formula>
    </cfRule>
  </conditionalFormatting>
  <conditionalFormatting sqref="DV51:DV52">
    <cfRule type="cellIs" dxfId="649" priority="300" operator="equal">
      <formula>0</formula>
    </cfRule>
  </conditionalFormatting>
  <conditionalFormatting sqref="DG51:DI52">
    <cfRule type="cellIs" dxfId="648" priority="299" operator="equal">
      <formula>0</formula>
    </cfRule>
  </conditionalFormatting>
  <conditionalFormatting sqref="DA51:DC52 CZ51">
    <cfRule type="cellIs" dxfId="647" priority="298" operator="equal">
      <formula>0</formula>
    </cfRule>
  </conditionalFormatting>
  <conditionalFormatting sqref="DD51:DF52">
    <cfRule type="cellIs" dxfId="646" priority="297" operator="equal">
      <formula>0</formula>
    </cfRule>
  </conditionalFormatting>
  <conditionalFormatting sqref="DQ51:DS52">
    <cfRule type="cellIs" dxfId="645" priority="296" operator="equal">
      <formula>0</formula>
    </cfRule>
  </conditionalFormatting>
  <conditionalFormatting sqref="CB52:CC52">
    <cfRule type="cellIs" dxfId="644" priority="293" operator="equal">
      <formula>0</formula>
    </cfRule>
  </conditionalFormatting>
  <conditionalFormatting sqref="CB51:CC51">
    <cfRule type="cellIs" dxfId="643" priority="292" operator="equal">
      <formula>0</formula>
    </cfRule>
  </conditionalFormatting>
  <conditionalFormatting sqref="CP51">
    <cfRule type="cellIs" dxfId="642" priority="291" operator="equal">
      <formula>0</formula>
    </cfRule>
  </conditionalFormatting>
  <conditionalFormatting sqref="CP51">
    <cfRule type="cellIs" dxfId="641" priority="290" operator="equal">
      <formula>0</formula>
    </cfRule>
  </conditionalFormatting>
  <conditionalFormatting sqref="CB51:CC52">
    <cfRule type="cellIs" dxfId="640" priority="289" operator="equal">
      <formula>0</formula>
    </cfRule>
  </conditionalFormatting>
  <conditionalFormatting sqref="CD51">
    <cfRule type="cellIs" dxfId="639" priority="288" operator="equal">
      <formula>0</formula>
    </cfRule>
  </conditionalFormatting>
  <conditionalFormatting sqref="CD51">
    <cfRule type="cellIs" dxfId="638" priority="287" operator="equal">
      <formula>0</formula>
    </cfRule>
  </conditionalFormatting>
  <conditionalFormatting sqref="CW41">
    <cfRule type="cellIs" dxfId="637" priority="59" operator="equal">
      <formula>0</formula>
    </cfRule>
  </conditionalFormatting>
  <conditionalFormatting sqref="CX41">
    <cfRule type="cellIs" dxfId="636" priority="58" operator="equal">
      <formula>0</formula>
    </cfRule>
  </conditionalFormatting>
  <conditionalFormatting sqref="DX53">
    <cfRule type="cellIs" dxfId="635" priority="286" operator="equal">
      <formula>0</formula>
    </cfRule>
  </conditionalFormatting>
  <conditionalFormatting sqref="DX53">
    <cfRule type="cellIs" dxfId="634" priority="285" operator="equal">
      <formula>0</formula>
    </cfRule>
  </conditionalFormatting>
  <conditionalFormatting sqref="EH39">
    <cfRule type="cellIs" dxfId="633" priority="16" operator="equal">
      <formula>0</formula>
    </cfRule>
  </conditionalFormatting>
  <conditionalFormatting sqref="DO56:DQ56">
    <cfRule type="cellIs" dxfId="632" priority="284" operator="equal">
      <formula>0</formula>
    </cfRule>
  </conditionalFormatting>
  <conditionalFormatting sqref="DC56:DE56">
    <cfRule type="cellIs" dxfId="631" priority="283" operator="equal">
      <formula>0</formula>
    </cfRule>
  </conditionalFormatting>
  <conditionalFormatting sqref="CX56:CY56">
    <cfRule type="cellIs" dxfId="630" priority="282" operator="equal">
      <formula>0</formula>
    </cfRule>
  </conditionalFormatting>
  <conditionalFormatting sqref="CZ56:DB56">
    <cfRule type="cellIs" dxfId="629" priority="281" operator="equal">
      <formula>0</formula>
    </cfRule>
  </conditionalFormatting>
  <conditionalFormatting sqref="DM56:DO56">
    <cfRule type="cellIs" dxfId="628" priority="280" operator="equal">
      <formula>0</formula>
    </cfRule>
  </conditionalFormatting>
  <conditionalFormatting sqref="CF44:CH44 CF45:CG46">
    <cfRule type="cellIs" dxfId="627" priority="227" operator="equal">
      <formula>0</formula>
    </cfRule>
  </conditionalFormatting>
  <conditionalFormatting sqref="DJ56:DL56">
    <cfRule type="cellIs" dxfId="626" priority="278" operator="equal">
      <formula>0</formula>
    </cfRule>
  </conditionalFormatting>
  <conditionalFormatting sqref="CG56:CI56">
    <cfRule type="cellIs" dxfId="625" priority="277" operator="equal">
      <formula>0</formula>
    </cfRule>
  </conditionalFormatting>
  <conditionalFormatting sqref="CB56:CC56">
    <cfRule type="cellIs" dxfId="624" priority="276" operator="equal">
      <formula>0</formula>
    </cfRule>
  </conditionalFormatting>
  <conditionalFormatting sqref="CD56:CF56">
    <cfRule type="cellIs" dxfId="623" priority="275" operator="equal">
      <formula>0</formula>
    </cfRule>
  </conditionalFormatting>
  <conditionalFormatting sqref="CQ56:CR56">
    <cfRule type="cellIs" dxfId="622" priority="274" operator="equal">
      <formula>0</formula>
    </cfRule>
  </conditionalFormatting>
  <conditionalFormatting sqref="CK56:CM56">
    <cfRule type="cellIs" dxfId="621" priority="273" operator="equal">
      <formula>0</formula>
    </cfRule>
  </conditionalFormatting>
  <conditionalFormatting sqref="CN56:CP56">
    <cfRule type="cellIs" dxfId="620" priority="272" operator="equal">
      <formula>0</formula>
    </cfRule>
  </conditionalFormatting>
  <conditionalFormatting sqref="CX56:CZ56">
    <cfRule type="cellIs" dxfId="619" priority="271" operator="equal">
      <formula>0</formula>
    </cfRule>
  </conditionalFormatting>
  <conditionalFormatting sqref="CS56:CT56">
    <cfRule type="cellIs" dxfId="618" priority="270" operator="equal">
      <formula>0</formula>
    </cfRule>
  </conditionalFormatting>
  <conditionalFormatting sqref="CU56:CW56">
    <cfRule type="cellIs" dxfId="617" priority="269" operator="equal">
      <formula>0</formula>
    </cfRule>
  </conditionalFormatting>
  <conditionalFormatting sqref="DH56:DI56">
    <cfRule type="cellIs" dxfId="616" priority="268" operator="equal">
      <formula>0</formula>
    </cfRule>
  </conditionalFormatting>
  <conditionalFormatting sqref="DB56:DD56">
    <cfRule type="cellIs" dxfId="615" priority="267" operator="equal">
      <formula>0</formula>
    </cfRule>
  </conditionalFormatting>
  <conditionalFormatting sqref="DE56:DG56">
    <cfRule type="cellIs" dxfId="614" priority="266" operator="equal">
      <formula>0</formula>
    </cfRule>
  </conditionalFormatting>
  <conditionalFormatting sqref="CO51">
    <cfRule type="cellIs" dxfId="613" priority="265" operator="equal">
      <formula>0</formula>
    </cfRule>
  </conditionalFormatting>
  <conditionalFormatting sqref="CO51">
    <cfRule type="cellIs" dxfId="612" priority="264" operator="equal">
      <formula>0</formula>
    </cfRule>
  </conditionalFormatting>
  <conditionalFormatting sqref="CB37">
    <cfRule type="cellIs" dxfId="611" priority="211" operator="equal">
      <formula>0</formula>
    </cfRule>
  </conditionalFormatting>
  <conditionalFormatting sqref="CO52">
    <cfRule type="cellIs" dxfId="610" priority="262" operator="equal">
      <formula>0</formula>
    </cfRule>
  </conditionalFormatting>
  <conditionalFormatting sqref="DH40">
    <cfRule type="cellIs" dxfId="609" priority="34" operator="equal">
      <formula>0</formula>
    </cfRule>
  </conditionalFormatting>
  <conditionalFormatting sqref="CY34:CY35">
    <cfRule type="cellIs" dxfId="608" priority="81" operator="equal">
      <formula>0</formula>
    </cfRule>
  </conditionalFormatting>
  <conditionalFormatting sqref="CY36:DA36">
    <cfRule type="cellIs" dxfId="607" priority="80" operator="equal">
      <formula>0</formula>
    </cfRule>
  </conditionalFormatting>
  <conditionalFormatting sqref="CX36">
    <cfRule type="cellIs" dxfId="606" priority="79" operator="equal">
      <formula>0</formula>
    </cfRule>
  </conditionalFormatting>
  <conditionalFormatting sqref="DP40:DQ41">
    <cfRule type="cellIs" dxfId="605" priority="33" operator="equal">
      <formula>0</formula>
    </cfRule>
  </conditionalFormatting>
  <conditionalFormatting sqref="DC40:DE41">
    <cfRule type="cellIs" dxfId="604" priority="36" operator="equal">
      <formula>0</formula>
    </cfRule>
  </conditionalFormatting>
  <conditionalFormatting sqref="CX34:CX35">
    <cfRule type="cellIs" dxfId="603" priority="83" operator="equal">
      <formula>0</formula>
    </cfRule>
  </conditionalFormatting>
  <conditionalFormatting sqref="CX34:CX35">
    <cfRule type="cellIs" dxfId="602" priority="82" operator="equal">
      <formula>0</formula>
    </cfRule>
  </conditionalFormatting>
  <conditionalFormatting sqref="CW37">
    <cfRule type="cellIs" dxfId="601" priority="76" operator="equal">
      <formula>0</formula>
    </cfRule>
  </conditionalFormatting>
  <conditionalFormatting sqref="CW37">
    <cfRule type="cellIs" dxfId="600" priority="75" operator="equal">
      <formula>0</formula>
    </cfRule>
  </conditionalFormatting>
  <conditionalFormatting sqref="DF40:DG41">
    <cfRule type="cellIs" dxfId="599" priority="38" operator="equal">
      <formula>0</formula>
    </cfRule>
  </conditionalFormatting>
  <conditionalFormatting sqref="CF47:CG47">
    <cfRule type="cellIs" dxfId="598" priority="261" operator="equal">
      <formula>0</formula>
    </cfRule>
  </conditionalFormatting>
  <conditionalFormatting sqref="CB47">
    <cfRule type="cellIs" dxfId="597" priority="260" operator="equal">
      <formula>0</formula>
    </cfRule>
  </conditionalFormatting>
  <conditionalFormatting sqref="CC47:CE47">
    <cfRule type="cellIs" dxfId="596" priority="259" operator="equal">
      <formula>0</formula>
    </cfRule>
  </conditionalFormatting>
  <conditionalFormatting sqref="CJ48:CL48 CB48">
    <cfRule type="cellIs" dxfId="595" priority="258" operator="equal">
      <formula>0</formula>
    </cfRule>
  </conditionalFormatting>
  <conditionalFormatting sqref="CF48:CH48 CF49:CG50">
    <cfRule type="cellIs" dxfId="594" priority="257" operator="equal">
      <formula>0</formula>
    </cfRule>
  </conditionalFormatting>
  <conditionalFormatting sqref="CB48:CB50">
    <cfRule type="cellIs" dxfId="593" priority="256" operator="equal">
      <formula>0</formula>
    </cfRule>
  </conditionalFormatting>
  <conditionalFormatting sqref="CC48:CE50">
    <cfRule type="cellIs" dxfId="592" priority="255" operator="equal">
      <formula>0</formula>
    </cfRule>
  </conditionalFormatting>
  <conditionalFormatting sqref="CJ48:CL48">
    <cfRule type="cellIs" dxfId="591" priority="254" operator="equal">
      <formula>0</formula>
    </cfRule>
  </conditionalFormatting>
  <conditionalFormatting sqref="CC48:CE48">
    <cfRule type="cellIs" dxfId="590" priority="253" operator="equal">
      <formula>0</formula>
    </cfRule>
  </conditionalFormatting>
  <conditionalFormatting sqref="CF48">
    <cfRule type="cellIs" dxfId="589" priority="252" operator="equal">
      <formula>0</formula>
    </cfRule>
  </conditionalFormatting>
  <conditionalFormatting sqref="CB48:CC48">
    <cfRule type="cellIs" dxfId="588" priority="251" operator="equal">
      <formula>0</formula>
    </cfRule>
  </conditionalFormatting>
  <conditionalFormatting sqref="CH49">
    <cfRule type="cellIs" dxfId="587" priority="250" operator="equal">
      <formula>0</formula>
    </cfRule>
  </conditionalFormatting>
  <conditionalFormatting sqref="CH49">
    <cfRule type="cellIs" dxfId="586" priority="249" operator="equal">
      <formula>0</formula>
    </cfRule>
  </conditionalFormatting>
  <conditionalFormatting sqref="CJ38:CL38 CB38">
    <cfRule type="cellIs" dxfId="585" priority="248" operator="equal">
      <formula>0</formula>
    </cfRule>
  </conditionalFormatting>
  <conditionalFormatting sqref="CF38:CH38 CF39:CG40">
    <cfRule type="cellIs" dxfId="584" priority="247" operator="equal">
      <formula>0</formula>
    </cfRule>
  </conditionalFormatting>
  <conditionalFormatting sqref="CB37:CB40">
    <cfRule type="cellIs" dxfId="583" priority="246" operator="equal">
      <formula>0</formula>
    </cfRule>
  </conditionalFormatting>
  <conditionalFormatting sqref="CC38:CE40">
    <cfRule type="cellIs" dxfId="582" priority="245" operator="equal">
      <formula>0</formula>
    </cfRule>
  </conditionalFormatting>
  <conditionalFormatting sqref="CJ38:CL38">
    <cfRule type="cellIs" dxfId="581" priority="244" operator="equal">
      <formula>0</formula>
    </cfRule>
  </conditionalFormatting>
  <conditionalFormatting sqref="CC38:CE38">
    <cfRule type="cellIs" dxfId="580" priority="243" operator="equal">
      <formula>0</formula>
    </cfRule>
  </conditionalFormatting>
  <conditionalFormatting sqref="CF38">
    <cfRule type="cellIs" dxfId="579" priority="242" operator="equal">
      <formula>0</formula>
    </cfRule>
  </conditionalFormatting>
  <conditionalFormatting sqref="CB38:CC38">
    <cfRule type="cellIs" dxfId="578" priority="241" operator="equal">
      <formula>0</formula>
    </cfRule>
  </conditionalFormatting>
  <conditionalFormatting sqref="CH39">
    <cfRule type="cellIs" dxfId="577" priority="240" operator="equal">
      <formula>0</formula>
    </cfRule>
  </conditionalFormatting>
  <conditionalFormatting sqref="CH39">
    <cfRule type="cellIs" dxfId="576" priority="239" operator="equal">
      <formula>0</formula>
    </cfRule>
  </conditionalFormatting>
  <conditionalFormatting sqref="CJ41:CL41 CB41">
    <cfRule type="cellIs" dxfId="575" priority="238" operator="equal">
      <formula>0</formula>
    </cfRule>
  </conditionalFormatting>
  <conditionalFormatting sqref="CF41:CH41 CF42:CG43">
    <cfRule type="cellIs" dxfId="574" priority="237" operator="equal">
      <formula>0</formula>
    </cfRule>
  </conditionalFormatting>
  <conditionalFormatting sqref="CB40:CB43">
    <cfRule type="cellIs" dxfId="573" priority="236" operator="equal">
      <formula>0</formula>
    </cfRule>
  </conditionalFormatting>
  <conditionalFormatting sqref="CC41:CE43">
    <cfRule type="cellIs" dxfId="572" priority="235" operator="equal">
      <formula>0</formula>
    </cfRule>
  </conditionalFormatting>
  <conditionalFormatting sqref="CJ41:CL41">
    <cfRule type="cellIs" dxfId="571" priority="234" operator="equal">
      <formula>0</formula>
    </cfRule>
  </conditionalFormatting>
  <conditionalFormatting sqref="CC41:CE41">
    <cfRule type="cellIs" dxfId="570" priority="233" operator="equal">
      <formula>0</formula>
    </cfRule>
  </conditionalFormatting>
  <conditionalFormatting sqref="CF41">
    <cfRule type="cellIs" dxfId="569" priority="232" operator="equal">
      <formula>0</formula>
    </cfRule>
  </conditionalFormatting>
  <conditionalFormatting sqref="CB41:CC41">
    <cfRule type="cellIs" dxfId="568" priority="231" operator="equal">
      <formula>0</formula>
    </cfRule>
  </conditionalFormatting>
  <conditionalFormatting sqref="CH42">
    <cfRule type="cellIs" dxfId="567" priority="230" operator="equal">
      <formula>0</formula>
    </cfRule>
  </conditionalFormatting>
  <conditionalFormatting sqref="CH42">
    <cfRule type="cellIs" dxfId="566" priority="229" operator="equal">
      <formula>0</formula>
    </cfRule>
  </conditionalFormatting>
  <conditionalFormatting sqref="CJ44:CL44 CB44">
    <cfRule type="cellIs" dxfId="565" priority="228" operator="equal">
      <formula>0</formula>
    </cfRule>
  </conditionalFormatting>
  <conditionalFormatting sqref="CB44:CB46">
    <cfRule type="cellIs" dxfId="564" priority="226" operator="equal">
      <formula>0</formula>
    </cfRule>
  </conditionalFormatting>
  <conditionalFormatting sqref="CC44:CE46">
    <cfRule type="cellIs" dxfId="563" priority="225" operator="equal">
      <formula>0</formula>
    </cfRule>
  </conditionalFormatting>
  <conditionalFormatting sqref="CJ44:CL44">
    <cfRule type="cellIs" dxfId="562" priority="224" operator="equal">
      <formula>0</formula>
    </cfRule>
  </conditionalFormatting>
  <conditionalFormatting sqref="CC44:CE44">
    <cfRule type="cellIs" dxfId="561" priority="223" operator="equal">
      <formula>0</formula>
    </cfRule>
  </conditionalFormatting>
  <conditionalFormatting sqref="CF44">
    <cfRule type="cellIs" dxfId="560" priority="222" operator="equal">
      <formula>0</formula>
    </cfRule>
  </conditionalFormatting>
  <conditionalFormatting sqref="CB44:CC44">
    <cfRule type="cellIs" dxfId="559" priority="221" operator="equal">
      <formula>0</formula>
    </cfRule>
  </conditionalFormatting>
  <conditionalFormatting sqref="CH45">
    <cfRule type="cellIs" dxfId="558" priority="220" operator="equal">
      <formula>0</formula>
    </cfRule>
  </conditionalFormatting>
  <conditionalFormatting sqref="CH45">
    <cfRule type="cellIs" dxfId="557" priority="219" operator="equal">
      <formula>0</formula>
    </cfRule>
  </conditionalFormatting>
  <conditionalFormatting sqref="CB32">
    <cfRule type="cellIs" dxfId="556" priority="218" operator="equal">
      <formula>0</formula>
    </cfRule>
  </conditionalFormatting>
  <conditionalFormatting sqref="CB32:CB34">
    <cfRule type="cellIs" dxfId="555" priority="217" operator="equal">
      <formula>0</formula>
    </cfRule>
  </conditionalFormatting>
  <conditionalFormatting sqref="CB32">
    <cfRule type="cellIs" dxfId="554" priority="216" operator="equal">
      <formula>0</formula>
    </cfRule>
  </conditionalFormatting>
  <conditionalFormatting sqref="CB35">
    <cfRule type="cellIs" dxfId="553" priority="215" operator="equal">
      <formula>0</formula>
    </cfRule>
  </conditionalFormatting>
  <conditionalFormatting sqref="CB35:CB36">
    <cfRule type="cellIs" dxfId="552" priority="214" operator="equal">
      <formula>0</formula>
    </cfRule>
  </conditionalFormatting>
  <conditionalFormatting sqref="CB35">
    <cfRule type="cellIs" dxfId="551" priority="213" operator="equal">
      <formula>0</formula>
    </cfRule>
  </conditionalFormatting>
  <conditionalFormatting sqref="CB37">
    <cfRule type="cellIs" dxfId="550" priority="212" operator="equal">
      <formula>0</formula>
    </cfRule>
  </conditionalFormatting>
  <conditionalFormatting sqref="CB40">
    <cfRule type="cellIs" dxfId="549" priority="210" operator="equal">
      <formula>0</formula>
    </cfRule>
  </conditionalFormatting>
  <conditionalFormatting sqref="CB40">
    <cfRule type="cellIs" dxfId="548" priority="209" operator="equal">
      <formula>0</formula>
    </cfRule>
  </conditionalFormatting>
  <conditionalFormatting sqref="CK32:CM32 CC32">
    <cfRule type="cellIs" dxfId="547" priority="208" operator="equal">
      <formula>0</formula>
    </cfRule>
  </conditionalFormatting>
  <conditionalFormatting sqref="CG32:CI32">
    <cfRule type="cellIs" dxfId="546" priority="207" operator="equal">
      <formula>0</formula>
    </cfRule>
  </conditionalFormatting>
  <conditionalFormatting sqref="CC32">
    <cfRule type="cellIs" dxfId="545" priority="206" operator="equal">
      <formula>0</formula>
    </cfRule>
  </conditionalFormatting>
  <conditionalFormatting sqref="CD32:CF32">
    <cfRule type="cellIs" dxfId="544" priority="205" operator="equal">
      <formula>0</formula>
    </cfRule>
  </conditionalFormatting>
  <conditionalFormatting sqref="CK32:CM32">
    <cfRule type="cellIs" dxfId="543" priority="204" operator="equal">
      <formula>0</formula>
    </cfRule>
  </conditionalFormatting>
  <conditionalFormatting sqref="CD32:CF32">
    <cfRule type="cellIs" dxfId="542" priority="203" operator="equal">
      <formula>0</formula>
    </cfRule>
  </conditionalFormatting>
  <conditionalFormatting sqref="CG32">
    <cfRule type="cellIs" dxfId="541" priority="202" operator="equal">
      <formula>0</formula>
    </cfRule>
  </conditionalFormatting>
  <conditionalFormatting sqref="CC32:CD32">
    <cfRule type="cellIs" dxfId="540" priority="201" operator="equal">
      <formula>0</formula>
    </cfRule>
  </conditionalFormatting>
  <conditionalFormatting sqref="CK33:CM33 CC33">
    <cfRule type="cellIs" dxfId="539" priority="200" operator="equal">
      <formula>0</formula>
    </cfRule>
  </conditionalFormatting>
  <conditionalFormatting sqref="CG33:CI33">
    <cfRule type="cellIs" dxfId="538" priority="199" operator="equal">
      <formula>0</formula>
    </cfRule>
  </conditionalFormatting>
  <conditionalFormatting sqref="CC33">
    <cfRule type="cellIs" dxfId="537" priority="198" operator="equal">
      <formula>0</formula>
    </cfRule>
  </conditionalFormatting>
  <conditionalFormatting sqref="CD33:CF33">
    <cfRule type="cellIs" dxfId="536" priority="197" operator="equal">
      <formula>0</formula>
    </cfRule>
  </conditionalFormatting>
  <conditionalFormatting sqref="CK33:CM33">
    <cfRule type="cellIs" dxfId="535" priority="196" operator="equal">
      <formula>0</formula>
    </cfRule>
  </conditionalFormatting>
  <conditionalFormatting sqref="CD33:CF33">
    <cfRule type="cellIs" dxfId="534" priority="195" operator="equal">
      <formula>0</formula>
    </cfRule>
  </conditionalFormatting>
  <conditionalFormatting sqref="CG33">
    <cfRule type="cellIs" dxfId="533" priority="194" operator="equal">
      <formula>0</formula>
    </cfRule>
  </conditionalFormatting>
  <conditionalFormatting sqref="CC33:CD33">
    <cfRule type="cellIs" dxfId="532" priority="193" operator="equal">
      <formula>0</formula>
    </cfRule>
  </conditionalFormatting>
  <conditionalFormatting sqref="CV32:CX32 CN32">
    <cfRule type="cellIs" dxfId="531" priority="192" operator="equal">
      <formula>0</formula>
    </cfRule>
  </conditionalFormatting>
  <conditionalFormatting sqref="CR32:CT32">
    <cfRule type="cellIs" dxfId="530" priority="191" operator="equal">
      <formula>0</formula>
    </cfRule>
  </conditionalFormatting>
  <conditionalFormatting sqref="CN32">
    <cfRule type="cellIs" dxfId="529" priority="190" operator="equal">
      <formula>0</formula>
    </cfRule>
  </conditionalFormatting>
  <conditionalFormatting sqref="CO32:CQ32">
    <cfRule type="cellIs" dxfId="528" priority="189" operator="equal">
      <formula>0</formula>
    </cfRule>
  </conditionalFormatting>
  <conditionalFormatting sqref="CV32:CX32">
    <cfRule type="cellIs" dxfId="527" priority="188" operator="equal">
      <formula>0</formula>
    </cfRule>
  </conditionalFormatting>
  <conditionalFormatting sqref="CO32:CQ32">
    <cfRule type="cellIs" dxfId="526" priority="187" operator="equal">
      <formula>0</formula>
    </cfRule>
  </conditionalFormatting>
  <conditionalFormatting sqref="CR32">
    <cfRule type="cellIs" dxfId="525" priority="186" operator="equal">
      <formula>0</formula>
    </cfRule>
  </conditionalFormatting>
  <conditionalFormatting sqref="CN32:CO32">
    <cfRule type="cellIs" dxfId="524" priority="185" operator="equal">
      <formula>0</formula>
    </cfRule>
  </conditionalFormatting>
  <conditionalFormatting sqref="CV33:CX33 CN33">
    <cfRule type="cellIs" dxfId="523" priority="184" operator="equal">
      <formula>0</formula>
    </cfRule>
  </conditionalFormatting>
  <conditionalFormatting sqref="CR33:CT33">
    <cfRule type="cellIs" dxfId="522" priority="183" operator="equal">
      <formula>0</formula>
    </cfRule>
  </conditionalFormatting>
  <conditionalFormatting sqref="CN33">
    <cfRule type="cellIs" dxfId="521" priority="182" operator="equal">
      <formula>0</formula>
    </cfRule>
  </conditionalFormatting>
  <conditionalFormatting sqref="CO33:CQ33">
    <cfRule type="cellIs" dxfId="520" priority="181" operator="equal">
      <formula>0</formula>
    </cfRule>
  </conditionalFormatting>
  <conditionalFormatting sqref="CV33:CX33">
    <cfRule type="cellIs" dxfId="519" priority="180" operator="equal">
      <formula>0</formula>
    </cfRule>
  </conditionalFormatting>
  <conditionalFormatting sqref="CO33:CQ33">
    <cfRule type="cellIs" dxfId="518" priority="179" operator="equal">
      <formula>0</formula>
    </cfRule>
  </conditionalFormatting>
  <conditionalFormatting sqref="CR33">
    <cfRule type="cellIs" dxfId="517" priority="178" operator="equal">
      <formula>0</formula>
    </cfRule>
  </conditionalFormatting>
  <conditionalFormatting sqref="CN33:CO33">
    <cfRule type="cellIs" dxfId="516" priority="177" operator="equal">
      <formula>0</formula>
    </cfRule>
  </conditionalFormatting>
  <conditionalFormatting sqref="DG32:DI32 CY32">
    <cfRule type="cellIs" dxfId="515" priority="176" operator="equal">
      <formula>0</formula>
    </cfRule>
  </conditionalFormatting>
  <conditionalFormatting sqref="DC32:DE32">
    <cfRule type="cellIs" dxfId="514" priority="175" operator="equal">
      <formula>0</formula>
    </cfRule>
  </conditionalFormatting>
  <conditionalFormatting sqref="CY32">
    <cfRule type="cellIs" dxfId="513" priority="174" operator="equal">
      <formula>0</formula>
    </cfRule>
  </conditionalFormatting>
  <conditionalFormatting sqref="CZ32:DB32">
    <cfRule type="cellIs" dxfId="512" priority="173" operator="equal">
      <formula>0</formula>
    </cfRule>
  </conditionalFormatting>
  <conditionalFormatting sqref="DG32:DI32">
    <cfRule type="cellIs" dxfId="511" priority="172" operator="equal">
      <formula>0</formula>
    </cfRule>
  </conditionalFormatting>
  <conditionalFormatting sqref="CZ32:DB32">
    <cfRule type="cellIs" dxfId="510" priority="171" operator="equal">
      <formula>0</formula>
    </cfRule>
  </conditionalFormatting>
  <conditionalFormatting sqref="DC32">
    <cfRule type="cellIs" dxfId="509" priority="170" operator="equal">
      <formula>0</formula>
    </cfRule>
  </conditionalFormatting>
  <conditionalFormatting sqref="CY32:CZ32">
    <cfRule type="cellIs" dxfId="508" priority="169" operator="equal">
      <formula>0</formula>
    </cfRule>
  </conditionalFormatting>
  <conditionalFormatting sqref="DG33:DI33 CY33">
    <cfRule type="cellIs" dxfId="507" priority="168" operator="equal">
      <formula>0</formula>
    </cfRule>
  </conditionalFormatting>
  <conditionalFormatting sqref="DC33:DE33">
    <cfRule type="cellIs" dxfId="506" priority="167" operator="equal">
      <formula>0</formula>
    </cfRule>
  </conditionalFormatting>
  <conditionalFormatting sqref="CY33">
    <cfRule type="cellIs" dxfId="505" priority="166" operator="equal">
      <formula>0</formula>
    </cfRule>
  </conditionalFormatting>
  <conditionalFormatting sqref="CZ33:DB33">
    <cfRule type="cellIs" dxfId="504" priority="165" operator="equal">
      <formula>0</formula>
    </cfRule>
  </conditionalFormatting>
  <conditionalFormatting sqref="DG33:DI33">
    <cfRule type="cellIs" dxfId="503" priority="164" operator="equal">
      <formula>0</formula>
    </cfRule>
  </conditionalFormatting>
  <conditionalFormatting sqref="CZ33:DB33">
    <cfRule type="cellIs" dxfId="502" priority="163" operator="equal">
      <formula>0</formula>
    </cfRule>
  </conditionalFormatting>
  <conditionalFormatting sqref="DC33">
    <cfRule type="cellIs" dxfId="501" priority="162" operator="equal">
      <formula>0</formula>
    </cfRule>
  </conditionalFormatting>
  <conditionalFormatting sqref="CY33:CZ33">
    <cfRule type="cellIs" dxfId="500" priority="161" operator="equal">
      <formula>0</formula>
    </cfRule>
  </conditionalFormatting>
  <conditionalFormatting sqref="DR32:DT32 DJ32">
    <cfRule type="cellIs" dxfId="499" priority="160" operator="equal">
      <formula>0</formula>
    </cfRule>
  </conditionalFormatting>
  <conditionalFormatting sqref="DN32:DP32">
    <cfRule type="cellIs" dxfId="498" priority="159" operator="equal">
      <formula>0</formula>
    </cfRule>
  </conditionalFormatting>
  <conditionalFormatting sqref="DJ32">
    <cfRule type="cellIs" dxfId="497" priority="158" operator="equal">
      <formula>0</formula>
    </cfRule>
  </conditionalFormatting>
  <conditionalFormatting sqref="DK32:DM32">
    <cfRule type="cellIs" dxfId="496" priority="157" operator="equal">
      <formula>0</formula>
    </cfRule>
  </conditionalFormatting>
  <conditionalFormatting sqref="DR32:DT32">
    <cfRule type="cellIs" dxfId="495" priority="156" operator="equal">
      <formula>0</formula>
    </cfRule>
  </conditionalFormatting>
  <conditionalFormatting sqref="DK32:DM32">
    <cfRule type="cellIs" dxfId="494" priority="155" operator="equal">
      <formula>0</formula>
    </cfRule>
  </conditionalFormatting>
  <conditionalFormatting sqref="DN32">
    <cfRule type="cellIs" dxfId="493" priority="154" operator="equal">
      <formula>0</formula>
    </cfRule>
  </conditionalFormatting>
  <conditionalFormatting sqref="DJ32:DK32">
    <cfRule type="cellIs" dxfId="492" priority="153" operator="equal">
      <formula>0</formula>
    </cfRule>
  </conditionalFormatting>
  <conditionalFormatting sqref="DR33:DT33 DJ33">
    <cfRule type="cellIs" dxfId="491" priority="152" operator="equal">
      <formula>0</formula>
    </cfRule>
  </conditionalFormatting>
  <conditionalFormatting sqref="DN33:DP33">
    <cfRule type="cellIs" dxfId="490" priority="151" operator="equal">
      <formula>0</formula>
    </cfRule>
  </conditionalFormatting>
  <conditionalFormatting sqref="DJ33">
    <cfRule type="cellIs" dxfId="489" priority="150" operator="equal">
      <formula>0</formula>
    </cfRule>
  </conditionalFormatting>
  <conditionalFormatting sqref="DK33:DM33">
    <cfRule type="cellIs" dxfId="488" priority="149" operator="equal">
      <formula>0</formula>
    </cfRule>
  </conditionalFormatting>
  <conditionalFormatting sqref="DR33:DT33">
    <cfRule type="cellIs" dxfId="487" priority="148" operator="equal">
      <formula>0</formula>
    </cfRule>
  </conditionalFormatting>
  <conditionalFormatting sqref="DK33:DM33">
    <cfRule type="cellIs" dxfId="486" priority="147" operator="equal">
      <formula>0</formula>
    </cfRule>
  </conditionalFormatting>
  <conditionalFormatting sqref="DN33">
    <cfRule type="cellIs" dxfId="485" priority="146" operator="equal">
      <formula>0</formula>
    </cfRule>
  </conditionalFormatting>
  <conditionalFormatting sqref="DJ33:DK33">
    <cfRule type="cellIs" dxfId="484" priority="145" operator="equal">
      <formula>0</formula>
    </cfRule>
  </conditionalFormatting>
  <conditionalFormatting sqref="EC32:EE32 DU32">
    <cfRule type="cellIs" dxfId="483" priority="144" operator="equal">
      <formula>0</formula>
    </cfRule>
  </conditionalFormatting>
  <conditionalFormatting sqref="DY32:EA32">
    <cfRule type="cellIs" dxfId="482" priority="143" operator="equal">
      <formula>0</formula>
    </cfRule>
  </conditionalFormatting>
  <conditionalFormatting sqref="DU32">
    <cfRule type="cellIs" dxfId="481" priority="142" operator="equal">
      <formula>0</formula>
    </cfRule>
  </conditionalFormatting>
  <conditionalFormatting sqref="DV32:DX32">
    <cfRule type="cellIs" dxfId="480" priority="141" operator="equal">
      <formula>0</formula>
    </cfRule>
  </conditionalFormatting>
  <conditionalFormatting sqref="EC32:EE32">
    <cfRule type="cellIs" dxfId="479" priority="140" operator="equal">
      <formula>0</formula>
    </cfRule>
  </conditionalFormatting>
  <conditionalFormatting sqref="DV32:DX32">
    <cfRule type="cellIs" dxfId="478" priority="139" operator="equal">
      <formula>0</formula>
    </cfRule>
  </conditionalFormatting>
  <conditionalFormatting sqref="DY32">
    <cfRule type="cellIs" dxfId="477" priority="138" operator="equal">
      <formula>0</formula>
    </cfRule>
  </conditionalFormatting>
  <conditionalFormatting sqref="DU32:DV32">
    <cfRule type="cellIs" dxfId="476" priority="137" operator="equal">
      <formula>0</formula>
    </cfRule>
  </conditionalFormatting>
  <conditionalFormatting sqref="EC33:EE33 DU33">
    <cfRule type="cellIs" dxfId="475" priority="136" operator="equal">
      <formula>0</formula>
    </cfRule>
  </conditionalFormatting>
  <conditionalFormatting sqref="DY33:EA33">
    <cfRule type="cellIs" dxfId="474" priority="135" operator="equal">
      <formula>0</formula>
    </cfRule>
  </conditionalFormatting>
  <conditionalFormatting sqref="DU33">
    <cfRule type="cellIs" dxfId="473" priority="134" operator="equal">
      <formula>0</formula>
    </cfRule>
  </conditionalFormatting>
  <conditionalFormatting sqref="DV33:DX33">
    <cfRule type="cellIs" dxfId="472" priority="133" operator="equal">
      <formula>0</formula>
    </cfRule>
  </conditionalFormatting>
  <conditionalFormatting sqref="EC33:EE33">
    <cfRule type="cellIs" dxfId="471" priority="132" operator="equal">
      <formula>0</formula>
    </cfRule>
  </conditionalFormatting>
  <conditionalFormatting sqref="DV33:DX33">
    <cfRule type="cellIs" dxfId="470" priority="131" operator="equal">
      <formula>0</formula>
    </cfRule>
  </conditionalFormatting>
  <conditionalFormatting sqref="DY33">
    <cfRule type="cellIs" dxfId="469" priority="130" operator="equal">
      <formula>0</formula>
    </cfRule>
  </conditionalFormatting>
  <conditionalFormatting sqref="DU33:DV33">
    <cfRule type="cellIs" dxfId="468" priority="129" operator="equal">
      <formula>0</formula>
    </cfRule>
  </conditionalFormatting>
  <conditionalFormatting sqref="EN32:EP32 EF32">
    <cfRule type="cellIs" dxfId="467" priority="128" operator="equal">
      <formula>0</formula>
    </cfRule>
  </conditionalFormatting>
  <conditionalFormatting sqref="EJ32:EL32">
    <cfRule type="cellIs" dxfId="466" priority="127" operator="equal">
      <formula>0</formula>
    </cfRule>
  </conditionalFormatting>
  <conditionalFormatting sqref="EF32">
    <cfRule type="cellIs" dxfId="465" priority="126" operator="equal">
      <formula>0</formula>
    </cfRule>
  </conditionalFormatting>
  <conditionalFormatting sqref="EG32:EI32">
    <cfRule type="cellIs" dxfId="464" priority="125" operator="equal">
      <formula>0</formula>
    </cfRule>
  </conditionalFormatting>
  <conditionalFormatting sqref="EN32:EP32">
    <cfRule type="cellIs" dxfId="463" priority="124" operator="equal">
      <formula>0</formula>
    </cfRule>
  </conditionalFormatting>
  <conditionalFormatting sqref="EG32:EI32">
    <cfRule type="cellIs" dxfId="462" priority="123" operator="equal">
      <formula>0</formula>
    </cfRule>
  </conditionalFormatting>
  <conditionalFormatting sqref="EJ32">
    <cfRule type="cellIs" dxfId="461" priority="122" operator="equal">
      <formula>0</formula>
    </cfRule>
  </conditionalFormatting>
  <conditionalFormatting sqref="EF32:EG32">
    <cfRule type="cellIs" dxfId="460" priority="121" operator="equal">
      <formula>0</formula>
    </cfRule>
  </conditionalFormatting>
  <conditionalFormatting sqref="EN33:EP33 EF33">
    <cfRule type="cellIs" dxfId="459" priority="120" operator="equal">
      <formula>0</formula>
    </cfRule>
  </conditionalFormatting>
  <conditionalFormatting sqref="EJ33:EL33">
    <cfRule type="cellIs" dxfId="458" priority="119" operator="equal">
      <formula>0</formula>
    </cfRule>
  </conditionalFormatting>
  <conditionalFormatting sqref="EF33">
    <cfRule type="cellIs" dxfId="457" priority="118" operator="equal">
      <formula>0</formula>
    </cfRule>
  </conditionalFormatting>
  <conditionalFormatting sqref="EG33 EI33">
    <cfRule type="cellIs" dxfId="456" priority="117" operator="equal">
      <formula>0</formula>
    </cfRule>
  </conditionalFormatting>
  <conditionalFormatting sqref="EN33:EP33">
    <cfRule type="cellIs" dxfId="455" priority="116" operator="equal">
      <formula>0</formula>
    </cfRule>
  </conditionalFormatting>
  <conditionalFormatting sqref="EG33 EI33">
    <cfRule type="cellIs" dxfId="454" priority="115" operator="equal">
      <formula>0</formula>
    </cfRule>
  </conditionalFormatting>
  <conditionalFormatting sqref="EJ33">
    <cfRule type="cellIs" dxfId="453" priority="114" operator="equal">
      <formula>0</formula>
    </cfRule>
  </conditionalFormatting>
  <conditionalFormatting sqref="EF33:EG33">
    <cfRule type="cellIs" dxfId="452" priority="113" operator="equal">
      <formula>0</formula>
    </cfRule>
  </conditionalFormatting>
  <conditionalFormatting sqref="CU38:CV39 CM38:CM39">
    <cfRule type="cellIs" dxfId="451" priority="112" operator="equal">
      <formula>0</formula>
    </cfRule>
  </conditionalFormatting>
  <conditionalFormatting sqref="CQ38:CS39">
    <cfRule type="cellIs" dxfId="450" priority="111" operator="equal">
      <formula>0</formula>
    </cfRule>
  </conditionalFormatting>
  <conditionalFormatting sqref="CM38:CM39">
    <cfRule type="cellIs" dxfId="449" priority="110" operator="equal">
      <formula>0</formula>
    </cfRule>
  </conditionalFormatting>
  <conditionalFormatting sqref="CN38:CP39">
    <cfRule type="cellIs" dxfId="448" priority="109" operator="equal">
      <formula>0</formula>
    </cfRule>
  </conditionalFormatting>
  <conditionalFormatting sqref="CU38:CV39">
    <cfRule type="cellIs" dxfId="447" priority="108" operator="equal">
      <formula>0</formula>
    </cfRule>
  </conditionalFormatting>
  <conditionalFormatting sqref="CN38:CP39">
    <cfRule type="cellIs" dxfId="446" priority="107" operator="equal">
      <formula>0</formula>
    </cfRule>
  </conditionalFormatting>
  <conditionalFormatting sqref="CQ38:CQ39">
    <cfRule type="cellIs" dxfId="445" priority="106" operator="equal">
      <formula>0</formula>
    </cfRule>
  </conditionalFormatting>
  <conditionalFormatting sqref="CM38:CN39">
    <cfRule type="cellIs" dxfId="444" priority="105" operator="equal">
      <formula>0</formula>
    </cfRule>
  </conditionalFormatting>
  <conditionalFormatting sqref="CU40:CV40 CM40">
    <cfRule type="cellIs" dxfId="443" priority="104" operator="equal">
      <formula>0</formula>
    </cfRule>
  </conditionalFormatting>
  <conditionalFormatting sqref="CQ40:CS40">
    <cfRule type="cellIs" dxfId="442" priority="103" operator="equal">
      <formula>0</formula>
    </cfRule>
  </conditionalFormatting>
  <conditionalFormatting sqref="CM40">
    <cfRule type="cellIs" dxfId="441" priority="102" operator="equal">
      <formula>0</formula>
    </cfRule>
  </conditionalFormatting>
  <conditionalFormatting sqref="CN40:CP40">
    <cfRule type="cellIs" dxfId="440" priority="101" operator="equal">
      <formula>0</formula>
    </cfRule>
  </conditionalFormatting>
  <conditionalFormatting sqref="CU40:CV40">
    <cfRule type="cellIs" dxfId="439" priority="100" operator="equal">
      <formula>0</formula>
    </cfRule>
  </conditionalFormatting>
  <conditionalFormatting sqref="CN40:CP40">
    <cfRule type="cellIs" dxfId="438" priority="99" operator="equal">
      <formula>0</formula>
    </cfRule>
  </conditionalFormatting>
  <conditionalFormatting sqref="CQ40">
    <cfRule type="cellIs" dxfId="437" priority="98" operator="equal">
      <formula>0</formula>
    </cfRule>
  </conditionalFormatting>
  <conditionalFormatting sqref="CM40:CN40">
    <cfRule type="cellIs" dxfId="436" priority="97" operator="equal">
      <formula>0</formula>
    </cfRule>
  </conditionalFormatting>
  <conditionalFormatting sqref="CU41:CV41 CM41">
    <cfRule type="cellIs" dxfId="435" priority="96" operator="equal">
      <formula>0</formula>
    </cfRule>
  </conditionalFormatting>
  <conditionalFormatting sqref="CQ41:CS41">
    <cfRule type="cellIs" dxfId="434" priority="95" operator="equal">
      <formula>0</formula>
    </cfRule>
  </conditionalFormatting>
  <conditionalFormatting sqref="CM41">
    <cfRule type="cellIs" dxfId="433" priority="94" operator="equal">
      <formula>0</formula>
    </cfRule>
  </conditionalFormatting>
  <conditionalFormatting sqref="CN41:CP41">
    <cfRule type="cellIs" dxfId="432" priority="93" operator="equal">
      <formula>0</formula>
    </cfRule>
  </conditionalFormatting>
  <conditionalFormatting sqref="CU41:CV41">
    <cfRule type="cellIs" dxfId="431" priority="92" operator="equal">
      <formula>0</formula>
    </cfRule>
  </conditionalFormatting>
  <conditionalFormatting sqref="CN41:CP41">
    <cfRule type="cellIs" dxfId="430" priority="91" operator="equal">
      <formula>0</formula>
    </cfRule>
  </conditionalFormatting>
  <conditionalFormatting sqref="CQ41">
    <cfRule type="cellIs" dxfId="429" priority="90" operator="equal">
      <formula>0</formula>
    </cfRule>
  </conditionalFormatting>
  <conditionalFormatting sqref="CM41:CN41">
    <cfRule type="cellIs" dxfId="428" priority="89" operator="equal">
      <formula>0</formula>
    </cfRule>
  </conditionalFormatting>
  <conditionalFormatting sqref="CX38:CZ39">
    <cfRule type="cellIs" dxfId="427" priority="69" operator="equal">
      <formula>0</formula>
    </cfRule>
  </conditionalFormatting>
  <conditionalFormatting sqref="CW34:CW35">
    <cfRule type="cellIs" dxfId="426" priority="88" operator="equal">
      <formula>0</formula>
    </cfRule>
  </conditionalFormatting>
  <conditionalFormatting sqref="CW34:CW35">
    <cfRule type="cellIs" dxfId="425" priority="87" operator="equal">
      <formula>0</formula>
    </cfRule>
  </conditionalFormatting>
  <conditionalFormatting sqref="CX38:CX39">
    <cfRule type="cellIs" dxfId="424" priority="66" operator="equal">
      <formula>0</formula>
    </cfRule>
  </conditionalFormatting>
  <conditionalFormatting sqref="CX40:CZ40">
    <cfRule type="cellIs" dxfId="423" priority="65" operator="equal">
      <formula>0</formula>
    </cfRule>
  </conditionalFormatting>
  <conditionalFormatting sqref="CW36">
    <cfRule type="cellIs" dxfId="422" priority="86" operator="equal">
      <formula>0</formula>
    </cfRule>
  </conditionalFormatting>
  <conditionalFormatting sqref="CW36">
    <cfRule type="cellIs" dxfId="421" priority="85" operator="equal">
      <formula>0</formula>
    </cfRule>
  </conditionalFormatting>
  <conditionalFormatting sqref="CX40">
    <cfRule type="cellIs" dxfId="420" priority="62" operator="equal">
      <formula>0</formula>
    </cfRule>
  </conditionalFormatting>
  <conditionalFormatting sqref="CX41:CZ41">
    <cfRule type="cellIs" dxfId="419" priority="61" operator="equal">
      <formula>0</formula>
    </cfRule>
  </conditionalFormatting>
  <conditionalFormatting sqref="CY34:DA35">
    <cfRule type="cellIs" dxfId="418" priority="84" operator="equal">
      <formula>0</formula>
    </cfRule>
  </conditionalFormatting>
  <conditionalFormatting sqref="DY42">
    <cfRule type="cellIs" dxfId="417" priority="43" operator="equal">
      <formula>0</formula>
    </cfRule>
  </conditionalFormatting>
  <conditionalFormatting sqref="DY42">
    <cfRule type="cellIs" dxfId="416" priority="42" operator="equal">
      <formula>0</formula>
    </cfRule>
  </conditionalFormatting>
  <conditionalFormatting sqref="DF42:DG42">
    <cfRule type="cellIs" dxfId="415" priority="41" operator="equal">
      <formula>0</formula>
    </cfRule>
  </conditionalFormatting>
  <conditionalFormatting sqref="DA42:DB42">
    <cfRule type="cellIs" dxfId="414" priority="40" operator="equal">
      <formula>0</formula>
    </cfRule>
  </conditionalFormatting>
  <conditionalFormatting sqref="DC42:DE42">
    <cfRule type="cellIs" dxfId="413" priority="39" operator="equal">
      <formula>0</formula>
    </cfRule>
  </conditionalFormatting>
  <conditionalFormatting sqref="CX36">
    <cfRule type="cellIs" dxfId="412" priority="78" operator="equal">
      <formula>0</formula>
    </cfRule>
  </conditionalFormatting>
  <conditionalFormatting sqref="CY36">
    <cfRule type="cellIs" dxfId="411" priority="77" operator="equal">
      <formula>0</formula>
    </cfRule>
  </conditionalFormatting>
  <conditionalFormatting sqref="CW41">
    <cfRule type="cellIs" dxfId="410" priority="60" operator="equal">
      <formula>0</formula>
    </cfRule>
  </conditionalFormatting>
  <conditionalFormatting sqref="EH39">
    <cfRule type="cellIs" dxfId="409" priority="17" operator="equal">
      <formula>0</formula>
    </cfRule>
  </conditionalFormatting>
  <conditionalFormatting sqref="EH34">
    <cfRule type="cellIs" dxfId="408" priority="24" operator="equal">
      <formula>0</formula>
    </cfRule>
  </conditionalFormatting>
  <conditionalFormatting sqref="EH35:EH36">
    <cfRule type="cellIs" dxfId="407" priority="23" operator="equal">
      <formula>0</formula>
    </cfRule>
  </conditionalFormatting>
  <conditionalFormatting sqref="EH33">
    <cfRule type="cellIs" dxfId="406" priority="26" operator="equal">
      <formula>0</formula>
    </cfRule>
  </conditionalFormatting>
  <conditionalFormatting sqref="EH37">
    <cfRule type="cellIs" dxfId="405" priority="20" operator="equal">
      <formula>0</formula>
    </cfRule>
  </conditionalFormatting>
  <conditionalFormatting sqref="EH38">
    <cfRule type="cellIs" dxfId="404" priority="19" operator="equal">
      <formula>0</formula>
    </cfRule>
  </conditionalFormatting>
  <conditionalFormatting sqref="CY37:DA37 DA38">
    <cfRule type="cellIs" dxfId="403" priority="74" operator="equal">
      <formula>0</formula>
    </cfRule>
  </conditionalFormatting>
  <conditionalFormatting sqref="CX37">
    <cfRule type="cellIs" dxfId="402" priority="73" operator="equal">
      <formula>0</formula>
    </cfRule>
  </conditionalFormatting>
  <conditionalFormatting sqref="CX37">
    <cfRule type="cellIs" dxfId="401" priority="72" operator="equal">
      <formula>0</formula>
    </cfRule>
  </conditionalFormatting>
  <conditionalFormatting sqref="CY37">
    <cfRule type="cellIs" dxfId="400" priority="71" operator="equal">
      <formula>0</formula>
    </cfRule>
  </conditionalFormatting>
  <conditionalFormatting sqref="DA39">
    <cfRule type="cellIs" dxfId="399" priority="70" operator="equal">
      <formula>0</formula>
    </cfRule>
  </conditionalFormatting>
  <conditionalFormatting sqref="CW40">
    <cfRule type="cellIs" dxfId="398" priority="64" operator="equal">
      <formula>0</formula>
    </cfRule>
  </conditionalFormatting>
  <conditionalFormatting sqref="CW40">
    <cfRule type="cellIs" dxfId="397" priority="63" operator="equal">
      <formula>0</formula>
    </cfRule>
  </conditionalFormatting>
  <conditionalFormatting sqref="EH38">
    <cfRule type="cellIs" dxfId="396" priority="18" operator="equal">
      <formula>0</formula>
    </cfRule>
  </conditionalFormatting>
  <conditionalFormatting sqref="CW38:CW39">
    <cfRule type="cellIs" dxfId="395" priority="68" operator="equal">
      <formula>0</formula>
    </cfRule>
  </conditionalFormatting>
  <conditionalFormatting sqref="CW38:CW39">
    <cfRule type="cellIs" dxfId="394" priority="67" operator="equal">
      <formula>0</formula>
    </cfRule>
  </conditionalFormatting>
  <conditionalFormatting sqref="EH35:EH36">
    <cfRule type="cellIs" dxfId="393" priority="22" operator="equal">
      <formula>0</formula>
    </cfRule>
  </conditionalFormatting>
  <conditionalFormatting sqref="EH37">
    <cfRule type="cellIs" dxfId="392" priority="21" operator="equal">
      <formula>0</formula>
    </cfRule>
  </conditionalFormatting>
  <conditionalFormatting sqref="CR42:CS43">
    <cfRule type="cellIs" dxfId="391" priority="57" operator="equal">
      <formula>0</formula>
    </cfRule>
  </conditionalFormatting>
  <conditionalFormatting sqref="CM43">
    <cfRule type="cellIs" dxfId="390" priority="56" operator="equal">
      <formula>0</formula>
    </cfRule>
  </conditionalFormatting>
  <conditionalFormatting sqref="CO42:CQ43">
    <cfRule type="cellIs" dxfId="389" priority="55" operator="equal">
      <formula>0</formula>
    </cfRule>
  </conditionalFormatting>
  <conditionalFormatting sqref="CT42">
    <cfRule type="cellIs" dxfId="388" priority="54" operator="equal">
      <formula>0</formula>
    </cfRule>
  </conditionalFormatting>
  <conditionalFormatting sqref="CT42">
    <cfRule type="cellIs" dxfId="387" priority="53" operator="equal">
      <formula>0</formula>
    </cfRule>
  </conditionalFormatting>
  <conditionalFormatting sqref="DI43:DJ43">
    <cfRule type="cellIs" dxfId="386" priority="52" operator="equal">
      <formula>0</formula>
    </cfRule>
  </conditionalFormatting>
  <conditionalFormatting sqref="DD43:DE43">
    <cfRule type="cellIs" dxfId="385" priority="51" operator="equal">
      <formula>0</formula>
    </cfRule>
  </conditionalFormatting>
  <conditionalFormatting sqref="DF43:DH43">
    <cfRule type="cellIs" dxfId="384" priority="50" operator="equal">
      <formula>0</formula>
    </cfRule>
  </conditionalFormatting>
  <conditionalFormatting sqref="DY40">
    <cfRule type="cellIs" dxfId="383" priority="29" operator="equal">
      <formula>0</formula>
    </cfRule>
  </conditionalFormatting>
  <conditionalFormatting sqref="DY40">
    <cfRule type="cellIs" dxfId="382" priority="28" operator="equal">
      <formula>0</formula>
    </cfRule>
  </conditionalFormatting>
  <conditionalFormatting sqref="DO43">
    <cfRule type="cellIs" dxfId="381" priority="49" operator="equal">
      <formula>0</formula>
    </cfRule>
  </conditionalFormatting>
  <conditionalFormatting sqref="DP43">
    <cfRule type="cellIs" dxfId="380" priority="48" operator="equal">
      <formula>0</formula>
    </cfRule>
  </conditionalFormatting>
  <conditionalFormatting sqref="DQ43">
    <cfRule type="cellIs" dxfId="379" priority="47" operator="equal">
      <formula>0</formula>
    </cfRule>
  </conditionalFormatting>
  <conditionalFormatting sqref="DW42:DX43">
    <cfRule type="cellIs" dxfId="378" priority="46" operator="equal">
      <formula>0</formula>
    </cfRule>
  </conditionalFormatting>
  <conditionalFormatting sqref="DR42:DS43">
    <cfRule type="cellIs" dxfId="377" priority="45" operator="equal">
      <formula>0</formula>
    </cfRule>
  </conditionalFormatting>
  <conditionalFormatting sqref="DT42:DV43">
    <cfRule type="cellIs" dxfId="376" priority="44" operator="equal">
      <formula>0</formula>
    </cfRule>
  </conditionalFormatting>
  <conditionalFormatting sqref="DA40:DB41">
    <cfRule type="cellIs" dxfId="375" priority="37" operator="equal">
      <formula>0</formula>
    </cfRule>
  </conditionalFormatting>
  <conditionalFormatting sqref="DH40">
    <cfRule type="cellIs" dxfId="374" priority="35" operator="equal">
      <formula>0</formula>
    </cfRule>
  </conditionalFormatting>
  <conditionalFormatting sqref="DW40:DX41">
    <cfRule type="cellIs" dxfId="373" priority="32" operator="equal">
      <formula>0</formula>
    </cfRule>
  </conditionalFormatting>
  <conditionalFormatting sqref="DR40:DS41">
    <cfRule type="cellIs" dxfId="372" priority="31" operator="equal">
      <formula>0</formula>
    </cfRule>
  </conditionalFormatting>
  <conditionalFormatting sqref="DT40:DV41">
    <cfRule type="cellIs" dxfId="371" priority="30" operator="equal">
      <formula>0</formula>
    </cfRule>
  </conditionalFormatting>
  <conditionalFormatting sqref="EH33">
    <cfRule type="cellIs" dxfId="370" priority="27" operator="equal">
      <formula>0</formula>
    </cfRule>
  </conditionalFormatting>
  <conditionalFormatting sqref="EH34">
    <cfRule type="cellIs" dxfId="369" priority="25" operator="equal">
      <formula>0</formula>
    </cfRule>
  </conditionalFormatting>
  <conditionalFormatting sqref="CN42">
    <cfRule type="cellIs" dxfId="368" priority="15" operator="equal">
      <formula>0</formula>
    </cfRule>
  </conditionalFormatting>
  <conditionalFormatting sqref="EI39">
    <cfRule type="cellIs" dxfId="367" priority="14" operator="equal">
      <formula>0</formula>
    </cfRule>
  </conditionalFormatting>
  <conditionalFormatting sqref="EP39">
    <cfRule type="cellIs" dxfId="366" priority="13" operator="equal">
      <formula>0</formula>
    </cfRule>
  </conditionalFormatting>
  <conditionalFormatting sqref="EJ39:EL39">
    <cfRule type="cellIs" dxfId="365" priority="12" operator="equal">
      <formula>0</formula>
    </cfRule>
  </conditionalFormatting>
  <conditionalFormatting sqref="EM39:EO39">
    <cfRule type="cellIs" dxfId="364" priority="11" operator="equal">
      <formula>0</formula>
    </cfRule>
  </conditionalFormatting>
  <conditionalFormatting sqref="EI39:EJ39">
    <cfRule type="cellIs" dxfId="363" priority="10" operator="equal">
      <formula>0</formula>
    </cfRule>
  </conditionalFormatting>
  <conditionalFormatting sqref="EI40">
    <cfRule type="cellIs" dxfId="362" priority="9" operator="equal">
      <formula>0</formula>
    </cfRule>
  </conditionalFormatting>
  <conditionalFormatting sqref="EP40:EP43">
    <cfRule type="cellIs" dxfId="361" priority="8" operator="equal">
      <formula>0</formula>
    </cfRule>
  </conditionalFormatting>
  <conditionalFormatting sqref="EJ40:EL40 EJ43:EL43">
    <cfRule type="cellIs" dxfId="360" priority="7" operator="equal">
      <formula>0</formula>
    </cfRule>
  </conditionalFormatting>
  <conditionalFormatting sqref="EM40:EO43">
    <cfRule type="cellIs" dxfId="359" priority="6" operator="equal">
      <formula>0</formula>
    </cfRule>
  </conditionalFormatting>
  <conditionalFormatting sqref="EI40:EJ40 EI43:EJ43">
    <cfRule type="cellIs" dxfId="358" priority="5" operator="equal">
      <formula>0</formula>
    </cfRule>
  </conditionalFormatting>
  <conditionalFormatting sqref="CB20:CB21">
    <cfRule type="cellIs" dxfId="357" priority="4" operator="equal">
      <formula>0</formula>
    </cfRule>
  </conditionalFormatting>
  <conditionalFormatting sqref="DA53:DA55">
    <cfRule type="cellIs" dxfId="356" priority="3" operator="equal">
      <formula>0</formula>
    </cfRule>
  </conditionalFormatting>
  <conditionalFormatting sqref="CW53:CW55">
    <cfRule type="cellIs" dxfId="355" priority="2" operator="equal">
      <formula>0</formula>
    </cfRule>
  </conditionalFormatting>
  <conditionalFormatting sqref="CX53:CZ55">
    <cfRule type="cellIs" dxfId="354"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EG91" sqref="EG91:EO92"/>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v>431001</v>
      </c>
      <c r="E11" s="483"/>
      <c r="F11" s="483"/>
      <c r="G11" s="483"/>
      <c r="H11" s="483"/>
      <c r="I11" s="483"/>
      <c r="J11" s="483"/>
      <c r="K11" s="483"/>
      <c r="L11" s="483"/>
      <c r="M11" s="483"/>
      <c r="N11" s="481" t="str">
        <f>VLOOKUP(D11,調査票①!A1:HN31,2,FALSE)</f>
        <v>熊本県</v>
      </c>
      <c r="O11" s="481"/>
      <c r="P11" s="481"/>
      <c r="Q11" s="481"/>
      <c r="R11" s="481"/>
      <c r="S11" s="481"/>
      <c r="T11" s="481"/>
      <c r="U11" s="481"/>
      <c r="V11" s="481"/>
      <c r="W11" s="481"/>
      <c r="X11" s="481"/>
      <c r="Y11" s="481"/>
      <c r="Z11" s="481"/>
      <c r="AA11" s="481" t="str">
        <f>VLOOKUP(D11,調査票①!A1:HN31,3,FALSE)</f>
        <v>熊本市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設置予定無し</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v>
      </c>
      <c r="O23" s="491"/>
      <c r="P23" s="491"/>
      <c r="Q23" s="491"/>
      <c r="R23" s="853" t="str">
        <f>VLOOKUP($D$11,調査票①!$A$1:$HN$31,9,FALSE)</f>
        <v>退職不補充を基本とし、再任用職員や民間活力の活用を進めつつ、直営業務（技能労務職）のあり方について、総合的に検討を行っていく。</v>
      </c>
      <c r="S23" s="853"/>
      <c r="T23" s="853"/>
      <c r="U23" s="853"/>
      <c r="V23" s="853"/>
      <c r="W23" s="853"/>
      <c r="X23" s="853"/>
      <c r="Y23" s="853"/>
      <c r="Z23" s="853"/>
      <c r="AA23" s="853"/>
      <c r="AB23" s="853"/>
      <c r="AC23" s="853"/>
      <c r="AD23" s="853"/>
      <c r="AE23" s="853"/>
      <c r="AF23" s="853"/>
      <c r="AG23" s="853"/>
      <c r="AH23" s="853"/>
      <c r="AI23" s="853"/>
      <c r="AJ23" s="853"/>
      <c r="AK23" s="853"/>
      <c r="AL23" s="853"/>
      <c r="AM23" s="853"/>
      <c r="AN23" s="853"/>
      <c r="AO23" s="853"/>
      <c r="AP23" s="853"/>
      <c r="AQ23" s="853"/>
      <c r="AR23" s="853"/>
      <c r="AS23" s="853"/>
      <c r="AT23" s="853"/>
      <c r="AU23" s="853"/>
      <c r="AV23" s="853"/>
      <c r="AW23" s="853"/>
      <c r="AX23" s="853"/>
      <c r="AY23" s="853"/>
      <c r="AZ23" s="853"/>
      <c r="BA23" s="853"/>
      <c r="BB23" s="853"/>
      <c r="BC23" s="853"/>
      <c r="BD23" s="853"/>
      <c r="BE23" s="853"/>
      <c r="BF23" s="853"/>
      <c r="BG23" s="853"/>
      <c r="BH23" s="853"/>
      <c r="BI23" s="853"/>
      <c r="BJ23" s="853"/>
      <c r="BK23" s="853"/>
      <c r="BL23" s="853"/>
      <c r="BM23" s="853"/>
      <c r="BN23" s="853"/>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853"/>
      <c r="S24" s="853"/>
      <c r="T24" s="853"/>
      <c r="U24" s="853"/>
      <c r="V24" s="853"/>
      <c r="W24" s="853"/>
      <c r="X24" s="853"/>
      <c r="Y24" s="853"/>
      <c r="Z24" s="853"/>
      <c r="AA24" s="853"/>
      <c r="AB24" s="853"/>
      <c r="AC24" s="853"/>
      <c r="AD24" s="853"/>
      <c r="AE24" s="853"/>
      <c r="AF24" s="853"/>
      <c r="AG24" s="853"/>
      <c r="AH24" s="853"/>
      <c r="AI24" s="853"/>
      <c r="AJ24" s="853"/>
      <c r="AK24" s="853"/>
      <c r="AL24" s="853"/>
      <c r="AM24" s="853"/>
      <c r="AN24" s="853"/>
      <c r="AO24" s="853"/>
      <c r="AP24" s="853"/>
      <c r="AQ24" s="853"/>
      <c r="AR24" s="853"/>
      <c r="AS24" s="853"/>
      <c r="AT24" s="853"/>
      <c r="AU24" s="853"/>
      <c r="AV24" s="853"/>
      <c r="AW24" s="853"/>
      <c r="AX24" s="853"/>
      <c r="AY24" s="853"/>
      <c r="AZ24" s="853"/>
      <c r="BA24" s="853"/>
      <c r="BB24" s="853"/>
      <c r="BC24" s="853"/>
      <c r="BD24" s="853"/>
      <c r="BE24" s="853"/>
      <c r="BF24" s="853"/>
      <c r="BG24" s="853"/>
      <c r="BH24" s="853"/>
      <c r="BI24" s="853"/>
      <c r="BJ24" s="853"/>
      <c r="BK24" s="853"/>
      <c r="BL24" s="853"/>
      <c r="BM24" s="853"/>
      <c r="BN24" s="853"/>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853" t="str">
        <f>VLOOKUP($D$11,調査票①!$A$1:$HN$31,12,FALSE)</f>
        <v>　</v>
      </c>
      <c r="S25" s="853"/>
      <c r="T25" s="853"/>
      <c r="U25" s="853"/>
      <c r="V25" s="853"/>
      <c r="W25" s="853"/>
      <c r="X25" s="853"/>
      <c r="Y25" s="853"/>
      <c r="Z25" s="853"/>
      <c r="AA25" s="853"/>
      <c r="AB25" s="853"/>
      <c r="AC25" s="853"/>
      <c r="AD25" s="853"/>
      <c r="AE25" s="853"/>
      <c r="AF25" s="853"/>
      <c r="AG25" s="853"/>
      <c r="AH25" s="853"/>
      <c r="AI25" s="853"/>
      <c r="AJ25" s="853"/>
      <c r="AK25" s="853"/>
      <c r="AL25" s="853"/>
      <c r="AM25" s="853"/>
      <c r="AN25" s="853"/>
      <c r="AO25" s="853"/>
      <c r="AP25" s="853"/>
      <c r="AQ25" s="853"/>
      <c r="AR25" s="853"/>
      <c r="AS25" s="853"/>
      <c r="AT25" s="853"/>
      <c r="AU25" s="853"/>
      <c r="AV25" s="853"/>
      <c r="AW25" s="853"/>
      <c r="AX25" s="853"/>
      <c r="AY25" s="853"/>
      <c r="AZ25" s="853"/>
      <c r="BA25" s="853"/>
      <c r="BB25" s="853"/>
      <c r="BC25" s="853"/>
      <c r="BD25" s="853"/>
      <c r="BE25" s="853"/>
      <c r="BF25" s="853"/>
      <c r="BG25" s="853"/>
      <c r="BH25" s="853"/>
      <c r="BI25" s="853"/>
      <c r="BJ25" s="853"/>
      <c r="BK25" s="853"/>
      <c r="BL25" s="853"/>
      <c r="BM25" s="853"/>
      <c r="BN25" s="853"/>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853"/>
      <c r="S26" s="853"/>
      <c r="T26" s="853"/>
      <c r="U26" s="853"/>
      <c r="V26" s="853"/>
      <c r="W26" s="853"/>
      <c r="X26" s="853"/>
      <c r="Y26" s="853"/>
      <c r="Z26" s="853"/>
      <c r="AA26" s="853"/>
      <c r="AB26" s="853"/>
      <c r="AC26" s="853"/>
      <c r="AD26" s="853"/>
      <c r="AE26" s="853"/>
      <c r="AF26" s="853"/>
      <c r="AG26" s="853"/>
      <c r="AH26" s="853"/>
      <c r="AI26" s="853"/>
      <c r="AJ26" s="853"/>
      <c r="AK26" s="853"/>
      <c r="AL26" s="853"/>
      <c r="AM26" s="853"/>
      <c r="AN26" s="853"/>
      <c r="AO26" s="853"/>
      <c r="AP26" s="853"/>
      <c r="AQ26" s="853"/>
      <c r="AR26" s="853"/>
      <c r="AS26" s="853"/>
      <c r="AT26" s="853"/>
      <c r="AU26" s="853"/>
      <c r="AV26" s="853"/>
      <c r="AW26" s="853"/>
      <c r="AX26" s="853"/>
      <c r="AY26" s="853"/>
      <c r="AZ26" s="853"/>
      <c r="BA26" s="853"/>
      <c r="BB26" s="853"/>
      <c r="BC26" s="853"/>
      <c r="BD26" s="853"/>
      <c r="BE26" s="853"/>
      <c r="BF26" s="853"/>
      <c r="BG26" s="853"/>
      <c r="BH26" s="853"/>
      <c r="BI26" s="853"/>
      <c r="BJ26" s="853"/>
      <c r="BK26" s="853"/>
      <c r="BL26" s="853"/>
      <c r="BM26" s="853"/>
      <c r="BN26" s="853"/>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853" t="str">
        <f>VLOOKUP($D$11,調査票①!$A$1:$HN$31,15,FALSE)</f>
        <v>　</v>
      </c>
      <c r="S27" s="853"/>
      <c r="T27" s="853"/>
      <c r="U27" s="853"/>
      <c r="V27" s="853"/>
      <c r="W27" s="853"/>
      <c r="X27" s="853"/>
      <c r="Y27" s="853"/>
      <c r="Z27" s="853"/>
      <c r="AA27" s="853"/>
      <c r="AB27" s="853"/>
      <c r="AC27" s="853"/>
      <c r="AD27" s="853"/>
      <c r="AE27" s="853"/>
      <c r="AF27" s="853"/>
      <c r="AG27" s="853"/>
      <c r="AH27" s="853"/>
      <c r="AI27" s="853"/>
      <c r="AJ27" s="853"/>
      <c r="AK27" s="853"/>
      <c r="AL27" s="853"/>
      <c r="AM27" s="853"/>
      <c r="AN27" s="853"/>
      <c r="AO27" s="853"/>
      <c r="AP27" s="853"/>
      <c r="AQ27" s="853"/>
      <c r="AR27" s="853"/>
      <c r="AS27" s="853"/>
      <c r="AT27" s="853"/>
      <c r="AU27" s="853"/>
      <c r="AV27" s="853"/>
      <c r="AW27" s="853"/>
      <c r="AX27" s="853"/>
      <c r="AY27" s="853"/>
      <c r="AZ27" s="853"/>
      <c r="BA27" s="853"/>
      <c r="BB27" s="853"/>
      <c r="BC27" s="853"/>
      <c r="BD27" s="853"/>
      <c r="BE27" s="853"/>
      <c r="BF27" s="853"/>
      <c r="BG27" s="853"/>
      <c r="BH27" s="853"/>
      <c r="BI27" s="853"/>
      <c r="BJ27" s="853"/>
      <c r="BK27" s="853"/>
      <c r="BL27" s="853"/>
      <c r="BM27" s="853"/>
      <c r="BN27" s="853"/>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853"/>
      <c r="S28" s="853"/>
      <c r="T28" s="853"/>
      <c r="U28" s="853"/>
      <c r="V28" s="853"/>
      <c r="W28" s="853"/>
      <c r="X28" s="853"/>
      <c r="Y28" s="853"/>
      <c r="Z28" s="853"/>
      <c r="AA28" s="853"/>
      <c r="AB28" s="853"/>
      <c r="AC28" s="853"/>
      <c r="AD28" s="853"/>
      <c r="AE28" s="853"/>
      <c r="AF28" s="853"/>
      <c r="AG28" s="853"/>
      <c r="AH28" s="853"/>
      <c r="AI28" s="853"/>
      <c r="AJ28" s="853"/>
      <c r="AK28" s="853"/>
      <c r="AL28" s="853"/>
      <c r="AM28" s="853"/>
      <c r="AN28" s="853"/>
      <c r="AO28" s="853"/>
      <c r="AP28" s="853"/>
      <c r="AQ28" s="853"/>
      <c r="AR28" s="853"/>
      <c r="AS28" s="853"/>
      <c r="AT28" s="853"/>
      <c r="AU28" s="853"/>
      <c r="AV28" s="853"/>
      <c r="AW28" s="853"/>
      <c r="AX28" s="853"/>
      <c r="AY28" s="853"/>
      <c r="AZ28" s="853"/>
      <c r="BA28" s="853"/>
      <c r="BB28" s="853"/>
      <c r="BC28" s="853"/>
      <c r="BD28" s="853"/>
      <c r="BE28" s="853"/>
      <c r="BF28" s="853"/>
      <c r="BG28" s="853"/>
      <c r="BH28" s="853"/>
      <c r="BI28" s="853"/>
      <c r="BJ28" s="853"/>
      <c r="BK28" s="853"/>
      <c r="BL28" s="853"/>
      <c r="BM28" s="853"/>
      <c r="BN28" s="853"/>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v>
      </c>
      <c r="O29" s="491"/>
      <c r="P29" s="491"/>
      <c r="Q29" s="491"/>
      <c r="R29" s="853" t="str">
        <f>VLOOKUP($D$11,調査票①!$A$1:$HN$31,18,FALSE)</f>
        <v>退職不補充を基本とし、再任用職員や民間活力の活用を進めつつ、直営業務（技能労務職）のあり方について、総合的に検討を行っていく。</v>
      </c>
      <c r="S29" s="853"/>
      <c r="T29" s="853"/>
      <c r="U29" s="853"/>
      <c r="V29" s="853"/>
      <c r="W29" s="853"/>
      <c r="X29" s="853"/>
      <c r="Y29" s="853"/>
      <c r="Z29" s="853"/>
      <c r="AA29" s="853"/>
      <c r="AB29" s="853"/>
      <c r="AC29" s="853"/>
      <c r="AD29" s="853"/>
      <c r="AE29" s="853"/>
      <c r="AF29" s="853"/>
      <c r="AG29" s="853"/>
      <c r="AH29" s="853"/>
      <c r="AI29" s="853"/>
      <c r="AJ29" s="853"/>
      <c r="AK29" s="853"/>
      <c r="AL29" s="853"/>
      <c r="AM29" s="853"/>
      <c r="AN29" s="853"/>
      <c r="AO29" s="853"/>
      <c r="AP29" s="853"/>
      <c r="AQ29" s="853"/>
      <c r="AR29" s="853"/>
      <c r="AS29" s="853"/>
      <c r="AT29" s="853"/>
      <c r="AU29" s="853"/>
      <c r="AV29" s="853"/>
      <c r="AW29" s="853"/>
      <c r="AX29" s="853"/>
      <c r="AY29" s="853"/>
      <c r="AZ29" s="853"/>
      <c r="BA29" s="853"/>
      <c r="BB29" s="853"/>
      <c r="BC29" s="853"/>
      <c r="BD29" s="853"/>
      <c r="BE29" s="853"/>
      <c r="BF29" s="853"/>
      <c r="BG29" s="853"/>
      <c r="BH29" s="853"/>
      <c r="BI29" s="853"/>
      <c r="BJ29" s="853"/>
      <c r="BK29" s="853"/>
      <c r="BL29" s="853"/>
      <c r="BM29" s="853"/>
      <c r="BN29" s="853"/>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853"/>
      <c r="S30" s="853"/>
      <c r="T30" s="853"/>
      <c r="U30" s="853"/>
      <c r="V30" s="853"/>
      <c r="W30" s="853"/>
      <c r="X30" s="853"/>
      <c r="Y30" s="853"/>
      <c r="Z30" s="853"/>
      <c r="AA30" s="853"/>
      <c r="AB30" s="853"/>
      <c r="AC30" s="853"/>
      <c r="AD30" s="853"/>
      <c r="AE30" s="853"/>
      <c r="AF30" s="853"/>
      <c r="AG30" s="853"/>
      <c r="AH30" s="853"/>
      <c r="AI30" s="853"/>
      <c r="AJ30" s="853"/>
      <c r="AK30" s="853"/>
      <c r="AL30" s="853"/>
      <c r="AM30" s="853"/>
      <c r="AN30" s="853"/>
      <c r="AO30" s="853"/>
      <c r="AP30" s="853"/>
      <c r="AQ30" s="853"/>
      <c r="AR30" s="853"/>
      <c r="AS30" s="853"/>
      <c r="AT30" s="853"/>
      <c r="AU30" s="853"/>
      <c r="AV30" s="853"/>
      <c r="AW30" s="853"/>
      <c r="AX30" s="853"/>
      <c r="AY30" s="853"/>
      <c r="AZ30" s="853"/>
      <c r="BA30" s="853"/>
      <c r="BB30" s="853"/>
      <c r="BC30" s="853"/>
      <c r="BD30" s="853"/>
      <c r="BE30" s="853"/>
      <c r="BF30" s="853"/>
      <c r="BG30" s="853"/>
      <c r="BH30" s="853"/>
      <c r="BI30" s="853"/>
      <c r="BJ30" s="853"/>
      <c r="BK30" s="853"/>
      <c r="BL30" s="853"/>
      <c r="BM30" s="853"/>
      <c r="BN30" s="853"/>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853" t="str">
        <f>VLOOKUP($D$11,調査票①!$A$1:$HN$31,21,FALSE)</f>
        <v>　</v>
      </c>
      <c r="S31" s="853"/>
      <c r="T31" s="853"/>
      <c r="U31" s="853"/>
      <c r="V31" s="853"/>
      <c r="W31" s="853"/>
      <c r="X31" s="853"/>
      <c r="Y31" s="853"/>
      <c r="Z31" s="853"/>
      <c r="AA31" s="853"/>
      <c r="AB31" s="853"/>
      <c r="AC31" s="853"/>
      <c r="AD31" s="853"/>
      <c r="AE31" s="853"/>
      <c r="AF31" s="853"/>
      <c r="AG31" s="853"/>
      <c r="AH31" s="853"/>
      <c r="AI31" s="853"/>
      <c r="AJ31" s="853"/>
      <c r="AK31" s="853"/>
      <c r="AL31" s="853"/>
      <c r="AM31" s="853"/>
      <c r="AN31" s="853"/>
      <c r="AO31" s="853"/>
      <c r="AP31" s="853"/>
      <c r="AQ31" s="853"/>
      <c r="AR31" s="853"/>
      <c r="AS31" s="853"/>
      <c r="AT31" s="853"/>
      <c r="AU31" s="853"/>
      <c r="AV31" s="853"/>
      <c r="AW31" s="853"/>
      <c r="AX31" s="853"/>
      <c r="AY31" s="853"/>
      <c r="AZ31" s="853"/>
      <c r="BA31" s="853"/>
      <c r="BB31" s="853"/>
      <c r="BC31" s="853"/>
      <c r="BD31" s="853"/>
      <c r="BE31" s="853"/>
      <c r="BF31" s="853"/>
      <c r="BG31" s="853"/>
      <c r="BH31" s="853"/>
      <c r="BI31" s="853"/>
      <c r="BJ31" s="853"/>
      <c r="BK31" s="853"/>
      <c r="BL31" s="853"/>
      <c r="BM31" s="853"/>
      <c r="BN31" s="853"/>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853"/>
      <c r="S32" s="853"/>
      <c r="T32" s="853"/>
      <c r="U32" s="853"/>
      <c r="V32" s="853"/>
      <c r="W32" s="853"/>
      <c r="X32" s="853"/>
      <c r="Y32" s="853"/>
      <c r="Z32" s="853"/>
      <c r="AA32" s="853"/>
      <c r="AB32" s="853"/>
      <c r="AC32" s="853"/>
      <c r="AD32" s="853"/>
      <c r="AE32" s="853"/>
      <c r="AF32" s="853"/>
      <c r="AG32" s="853"/>
      <c r="AH32" s="853"/>
      <c r="AI32" s="853"/>
      <c r="AJ32" s="853"/>
      <c r="AK32" s="853"/>
      <c r="AL32" s="853"/>
      <c r="AM32" s="853"/>
      <c r="AN32" s="853"/>
      <c r="AO32" s="853"/>
      <c r="AP32" s="853"/>
      <c r="AQ32" s="853"/>
      <c r="AR32" s="853"/>
      <c r="AS32" s="853"/>
      <c r="AT32" s="853"/>
      <c r="AU32" s="853"/>
      <c r="AV32" s="853"/>
      <c r="AW32" s="853"/>
      <c r="AX32" s="853"/>
      <c r="AY32" s="853"/>
      <c r="AZ32" s="853"/>
      <c r="BA32" s="853"/>
      <c r="BB32" s="853"/>
      <c r="BC32" s="853"/>
      <c r="BD32" s="853"/>
      <c r="BE32" s="853"/>
      <c r="BF32" s="853"/>
      <c r="BG32" s="853"/>
      <c r="BH32" s="853"/>
      <c r="BI32" s="853"/>
      <c r="BJ32" s="853"/>
      <c r="BK32" s="853"/>
      <c r="BL32" s="853"/>
      <c r="BM32" s="853"/>
      <c r="BN32" s="853"/>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853" t="str">
        <f>VLOOKUP($D$11,調査票①!$A$1:$HN$31,24,FALSE)</f>
        <v>　</v>
      </c>
      <c r="S33" s="853"/>
      <c r="T33" s="853"/>
      <c r="U33" s="853"/>
      <c r="V33" s="853"/>
      <c r="W33" s="853"/>
      <c r="X33" s="853"/>
      <c r="Y33" s="853"/>
      <c r="Z33" s="853"/>
      <c r="AA33" s="853"/>
      <c r="AB33" s="853"/>
      <c r="AC33" s="853"/>
      <c r="AD33" s="853"/>
      <c r="AE33" s="853"/>
      <c r="AF33" s="853"/>
      <c r="AG33" s="853"/>
      <c r="AH33" s="853"/>
      <c r="AI33" s="853"/>
      <c r="AJ33" s="853"/>
      <c r="AK33" s="853"/>
      <c r="AL33" s="853"/>
      <c r="AM33" s="853"/>
      <c r="AN33" s="853"/>
      <c r="AO33" s="853"/>
      <c r="AP33" s="853"/>
      <c r="AQ33" s="853"/>
      <c r="AR33" s="853"/>
      <c r="AS33" s="853"/>
      <c r="AT33" s="853"/>
      <c r="AU33" s="853"/>
      <c r="AV33" s="853"/>
      <c r="AW33" s="853"/>
      <c r="AX33" s="853"/>
      <c r="AY33" s="853"/>
      <c r="AZ33" s="853"/>
      <c r="BA33" s="853"/>
      <c r="BB33" s="853"/>
      <c r="BC33" s="853"/>
      <c r="BD33" s="853"/>
      <c r="BE33" s="853"/>
      <c r="BF33" s="853"/>
      <c r="BG33" s="853"/>
      <c r="BH33" s="853"/>
      <c r="BI33" s="853"/>
      <c r="BJ33" s="853"/>
      <c r="BK33" s="853"/>
      <c r="BL33" s="853"/>
      <c r="BM33" s="853"/>
      <c r="BN33" s="853"/>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853"/>
      <c r="S34" s="853"/>
      <c r="T34" s="853"/>
      <c r="U34" s="853"/>
      <c r="V34" s="853"/>
      <c r="W34" s="853"/>
      <c r="X34" s="853"/>
      <c r="Y34" s="853"/>
      <c r="Z34" s="853"/>
      <c r="AA34" s="853"/>
      <c r="AB34" s="853"/>
      <c r="AC34" s="853"/>
      <c r="AD34" s="853"/>
      <c r="AE34" s="853"/>
      <c r="AF34" s="853"/>
      <c r="AG34" s="853"/>
      <c r="AH34" s="853"/>
      <c r="AI34" s="853"/>
      <c r="AJ34" s="853"/>
      <c r="AK34" s="853"/>
      <c r="AL34" s="853"/>
      <c r="AM34" s="853"/>
      <c r="AN34" s="853"/>
      <c r="AO34" s="853"/>
      <c r="AP34" s="853"/>
      <c r="AQ34" s="853"/>
      <c r="AR34" s="853"/>
      <c r="AS34" s="853"/>
      <c r="AT34" s="853"/>
      <c r="AU34" s="853"/>
      <c r="AV34" s="853"/>
      <c r="AW34" s="853"/>
      <c r="AX34" s="853"/>
      <c r="AY34" s="853"/>
      <c r="AZ34" s="853"/>
      <c r="BA34" s="853"/>
      <c r="BB34" s="853"/>
      <c r="BC34" s="853"/>
      <c r="BD34" s="853"/>
      <c r="BE34" s="853"/>
      <c r="BF34" s="853"/>
      <c r="BG34" s="853"/>
      <c r="BH34" s="853"/>
      <c r="BI34" s="853"/>
      <c r="BJ34" s="853"/>
      <c r="BK34" s="853"/>
      <c r="BL34" s="853"/>
      <c r="BM34" s="853"/>
      <c r="BN34" s="853"/>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853" t="str">
        <f>VLOOKUP($D$11,調査票①!$A$1:$HN$31,27,FALSE)</f>
        <v>　</v>
      </c>
      <c r="S35" s="853"/>
      <c r="T35" s="853"/>
      <c r="U35" s="853"/>
      <c r="V35" s="853"/>
      <c r="W35" s="853"/>
      <c r="X35" s="853"/>
      <c r="Y35" s="853"/>
      <c r="Z35" s="853"/>
      <c r="AA35" s="853"/>
      <c r="AB35" s="853"/>
      <c r="AC35" s="853"/>
      <c r="AD35" s="853"/>
      <c r="AE35" s="853"/>
      <c r="AF35" s="853"/>
      <c r="AG35" s="853"/>
      <c r="AH35" s="853"/>
      <c r="AI35" s="853"/>
      <c r="AJ35" s="853"/>
      <c r="AK35" s="853"/>
      <c r="AL35" s="853"/>
      <c r="AM35" s="853"/>
      <c r="AN35" s="853"/>
      <c r="AO35" s="853"/>
      <c r="AP35" s="853"/>
      <c r="AQ35" s="853"/>
      <c r="AR35" s="853"/>
      <c r="AS35" s="853"/>
      <c r="AT35" s="853"/>
      <c r="AU35" s="853"/>
      <c r="AV35" s="853"/>
      <c r="AW35" s="853"/>
      <c r="AX35" s="853"/>
      <c r="AY35" s="853"/>
      <c r="AZ35" s="853"/>
      <c r="BA35" s="853"/>
      <c r="BB35" s="853"/>
      <c r="BC35" s="853"/>
      <c r="BD35" s="853"/>
      <c r="BE35" s="853"/>
      <c r="BF35" s="853"/>
      <c r="BG35" s="853"/>
      <c r="BH35" s="853"/>
      <c r="BI35" s="853"/>
      <c r="BJ35" s="853"/>
      <c r="BK35" s="853"/>
      <c r="BL35" s="853"/>
      <c r="BM35" s="853"/>
      <c r="BN35" s="853"/>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853"/>
      <c r="S36" s="853"/>
      <c r="T36" s="853"/>
      <c r="U36" s="853"/>
      <c r="V36" s="853"/>
      <c r="W36" s="853"/>
      <c r="X36" s="853"/>
      <c r="Y36" s="853"/>
      <c r="Z36" s="853"/>
      <c r="AA36" s="853"/>
      <c r="AB36" s="853"/>
      <c r="AC36" s="853"/>
      <c r="AD36" s="853"/>
      <c r="AE36" s="853"/>
      <c r="AF36" s="853"/>
      <c r="AG36" s="853"/>
      <c r="AH36" s="853"/>
      <c r="AI36" s="853"/>
      <c r="AJ36" s="853"/>
      <c r="AK36" s="853"/>
      <c r="AL36" s="853"/>
      <c r="AM36" s="853"/>
      <c r="AN36" s="853"/>
      <c r="AO36" s="853"/>
      <c r="AP36" s="853"/>
      <c r="AQ36" s="853"/>
      <c r="AR36" s="853"/>
      <c r="AS36" s="853"/>
      <c r="AT36" s="853"/>
      <c r="AU36" s="853"/>
      <c r="AV36" s="853"/>
      <c r="AW36" s="853"/>
      <c r="AX36" s="853"/>
      <c r="AY36" s="853"/>
      <c r="AZ36" s="853"/>
      <c r="BA36" s="853"/>
      <c r="BB36" s="853"/>
      <c r="BC36" s="853"/>
      <c r="BD36" s="853"/>
      <c r="BE36" s="853"/>
      <c r="BF36" s="853"/>
      <c r="BG36" s="853"/>
      <c r="BH36" s="853"/>
      <c r="BI36" s="853"/>
      <c r="BJ36" s="853"/>
      <c r="BK36" s="853"/>
      <c r="BL36" s="853"/>
      <c r="BM36" s="853"/>
      <c r="BN36" s="853"/>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853" t="str">
        <f>VLOOKUP($D$11,調査票①!$A$1:$HN$31,30,FALSE)</f>
        <v>　</v>
      </c>
      <c r="S37" s="853"/>
      <c r="T37" s="853"/>
      <c r="U37" s="853"/>
      <c r="V37" s="853"/>
      <c r="W37" s="853"/>
      <c r="X37" s="853"/>
      <c r="Y37" s="853"/>
      <c r="Z37" s="853"/>
      <c r="AA37" s="853"/>
      <c r="AB37" s="853"/>
      <c r="AC37" s="853"/>
      <c r="AD37" s="853"/>
      <c r="AE37" s="853"/>
      <c r="AF37" s="853"/>
      <c r="AG37" s="853"/>
      <c r="AH37" s="853"/>
      <c r="AI37" s="853"/>
      <c r="AJ37" s="853"/>
      <c r="AK37" s="853"/>
      <c r="AL37" s="853"/>
      <c r="AM37" s="853"/>
      <c r="AN37" s="853"/>
      <c r="AO37" s="853"/>
      <c r="AP37" s="853"/>
      <c r="AQ37" s="853"/>
      <c r="AR37" s="853"/>
      <c r="AS37" s="853"/>
      <c r="AT37" s="853"/>
      <c r="AU37" s="853"/>
      <c r="AV37" s="853"/>
      <c r="AW37" s="853"/>
      <c r="AX37" s="853"/>
      <c r="AY37" s="853"/>
      <c r="AZ37" s="853"/>
      <c r="BA37" s="853"/>
      <c r="BB37" s="853"/>
      <c r="BC37" s="853"/>
      <c r="BD37" s="853"/>
      <c r="BE37" s="853"/>
      <c r="BF37" s="853"/>
      <c r="BG37" s="853"/>
      <c r="BH37" s="853"/>
      <c r="BI37" s="853"/>
      <c r="BJ37" s="853"/>
      <c r="BK37" s="853"/>
      <c r="BL37" s="853"/>
      <c r="BM37" s="853"/>
      <c r="BN37" s="853"/>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853"/>
      <c r="S38" s="853"/>
      <c r="T38" s="853"/>
      <c r="U38" s="853"/>
      <c r="V38" s="853"/>
      <c r="W38" s="853"/>
      <c r="X38" s="853"/>
      <c r="Y38" s="853"/>
      <c r="Z38" s="853"/>
      <c r="AA38" s="853"/>
      <c r="AB38" s="853"/>
      <c r="AC38" s="853"/>
      <c r="AD38" s="853"/>
      <c r="AE38" s="853"/>
      <c r="AF38" s="853"/>
      <c r="AG38" s="853"/>
      <c r="AH38" s="853"/>
      <c r="AI38" s="853"/>
      <c r="AJ38" s="853"/>
      <c r="AK38" s="853"/>
      <c r="AL38" s="853"/>
      <c r="AM38" s="853"/>
      <c r="AN38" s="853"/>
      <c r="AO38" s="853"/>
      <c r="AP38" s="853"/>
      <c r="AQ38" s="853"/>
      <c r="AR38" s="853"/>
      <c r="AS38" s="853"/>
      <c r="AT38" s="853"/>
      <c r="AU38" s="853"/>
      <c r="AV38" s="853"/>
      <c r="AW38" s="853"/>
      <c r="AX38" s="853"/>
      <c r="AY38" s="853"/>
      <c r="AZ38" s="853"/>
      <c r="BA38" s="853"/>
      <c r="BB38" s="853"/>
      <c r="BC38" s="853"/>
      <c r="BD38" s="853"/>
      <c r="BE38" s="853"/>
      <c r="BF38" s="853"/>
      <c r="BG38" s="853"/>
      <c r="BH38" s="853"/>
      <c r="BI38" s="853"/>
      <c r="BJ38" s="853"/>
      <c r="BK38" s="853"/>
      <c r="BL38" s="853"/>
      <c r="BM38" s="853"/>
      <c r="BN38" s="853"/>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870" t="str">
        <f>VLOOKUP($D$11,調査票①!$A$1:$HN$31,200,FALSE)</f>
        <v>○</v>
      </c>
      <c r="DC38" s="870"/>
      <c r="DD38" s="870"/>
      <c r="DE38" s="870"/>
      <c r="DF38" s="870" t="str">
        <f>VLOOKUP($D$11,調査票①!$A$1:$HN$31,201,FALSE)</f>
        <v>　</v>
      </c>
      <c r="DG38" s="870"/>
      <c r="DH38" s="870"/>
      <c r="DI38" s="870"/>
      <c r="DJ38" s="870" t="str">
        <f>VLOOKUP($D$11,調査票①!$A$1:$HN$31,202,FALSE)</f>
        <v>○</v>
      </c>
      <c r="DK38" s="870"/>
      <c r="DL38" s="870"/>
      <c r="DM38" s="870"/>
      <c r="DN38" s="870" t="str">
        <f>VLOOKUP($D$11,調査票①!$A$1:$HN$31,203,FALSE)</f>
        <v>○</v>
      </c>
      <c r="DO38" s="870"/>
      <c r="DP38" s="870"/>
      <c r="DQ38" s="870"/>
      <c r="DR38" s="560" t="str">
        <f>VLOOKUP($D$11,調査票①!$A$1:$HN$31,205,FALSE)</f>
        <v>○</v>
      </c>
      <c r="DS38" s="560"/>
      <c r="DT38" s="560"/>
      <c r="DU38" s="561"/>
      <c r="DV38" s="557" t="str">
        <f>VLOOKUP($D$11,調査票①!$A$1:$HN$31,206,FALSE)</f>
        <v>○</v>
      </c>
      <c r="DW38" s="560"/>
      <c r="DX38" s="560"/>
      <c r="DY38" s="561"/>
      <c r="DZ38" s="557" t="str">
        <f>VLOOKUP($D$11,調査票①!$A$1:$HN$31,207,FALSE)</f>
        <v>○</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853" t="str">
        <f>VLOOKUP($D$11,調査票①!$A$1:$HN$31,33,FALSE)</f>
        <v>退職不補充を基本とし、再任用職員や民間活力の活用を進めつつ、直営業務（技能労務職）のあり方について、総合的に検討を行っていく。</v>
      </c>
      <c r="S39" s="853"/>
      <c r="T39" s="853"/>
      <c r="U39" s="853"/>
      <c r="V39" s="853"/>
      <c r="W39" s="853"/>
      <c r="X39" s="853"/>
      <c r="Y39" s="853"/>
      <c r="Z39" s="853"/>
      <c r="AA39" s="853"/>
      <c r="AB39" s="853"/>
      <c r="AC39" s="853"/>
      <c r="AD39" s="853"/>
      <c r="AE39" s="853"/>
      <c r="AF39" s="853"/>
      <c r="AG39" s="853"/>
      <c r="AH39" s="853"/>
      <c r="AI39" s="853"/>
      <c r="AJ39" s="853"/>
      <c r="AK39" s="853"/>
      <c r="AL39" s="853"/>
      <c r="AM39" s="853"/>
      <c r="AN39" s="853"/>
      <c r="AO39" s="853"/>
      <c r="AP39" s="853"/>
      <c r="AQ39" s="853"/>
      <c r="AR39" s="853"/>
      <c r="AS39" s="853"/>
      <c r="AT39" s="853"/>
      <c r="AU39" s="853"/>
      <c r="AV39" s="853"/>
      <c r="AW39" s="853"/>
      <c r="AX39" s="853"/>
      <c r="AY39" s="853"/>
      <c r="AZ39" s="853"/>
      <c r="BA39" s="853"/>
      <c r="BB39" s="853"/>
      <c r="BC39" s="853"/>
      <c r="BD39" s="853"/>
      <c r="BE39" s="853"/>
      <c r="BF39" s="853"/>
      <c r="BG39" s="853"/>
      <c r="BH39" s="853"/>
      <c r="BI39" s="853"/>
      <c r="BJ39" s="853"/>
      <c r="BK39" s="853"/>
      <c r="BL39" s="853"/>
      <c r="BM39" s="853"/>
      <c r="BN39" s="853"/>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870"/>
      <c r="DC39" s="870"/>
      <c r="DD39" s="870"/>
      <c r="DE39" s="870"/>
      <c r="DF39" s="870"/>
      <c r="DG39" s="870"/>
      <c r="DH39" s="870"/>
      <c r="DI39" s="870"/>
      <c r="DJ39" s="870"/>
      <c r="DK39" s="870"/>
      <c r="DL39" s="870"/>
      <c r="DM39" s="870"/>
      <c r="DN39" s="870"/>
      <c r="DO39" s="870"/>
      <c r="DP39" s="870"/>
      <c r="DQ39" s="870"/>
      <c r="DR39" s="563"/>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853"/>
      <c r="S40" s="853"/>
      <c r="T40" s="853"/>
      <c r="U40" s="853"/>
      <c r="V40" s="853"/>
      <c r="W40" s="853"/>
      <c r="X40" s="853"/>
      <c r="Y40" s="853"/>
      <c r="Z40" s="853"/>
      <c r="AA40" s="853"/>
      <c r="AB40" s="853"/>
      <c r="AC40" s="853"/>
      <c r="AD40" s="853"/>
      <c r="AE40" s="853"/>
      <c r="AF40" s="853"/>
      <c r="AG40" s="853"/>
      <c r="AH40" s="853"/>
      <c r="AI40" s="853"/>
      <c r="AJ40" s="853"/>
      <c r="AK40" s="853"/>
      <c r="AL40" s="853"/>
      <c r="AM40" s="853"/>
      <c r="AN40" s="853"/>
      <c r="AO40" s="853"/>
      <c r="AP40" s="853"/>
      <c r="AQ40" s="853"/>
      <c r="AR40" s="853"/>
      <c r="AS40" s="853"/>
      <c r="AT40" s="853"/>
      <c r="AU40" s="853"/>
      <c r="AV40" s="853"/>
      <c r="AW40" s="853"/>
      <c r="AX40" s="853"/>
      <c r="AY40" s="853"/>
      <c r="AZ40" s="853"/>
      <c r="BA40" s="853"/>
      <c r="BB40" s="853"/>
      <c r="BC40" s="853"/>
      <c r="BD40" s="853"/>
      <c r="BE40" s="853"/>
      <c r="BF40" s="853"/>
      <c r="BG40" s="853"/>
      <c r="BH40" s="853"/>
      <c r="BI40" s="853"/>
      <c r="BJ40" s="853"/>
      <c r="BK40" s="853"/>
      <c r="BL40" s="853"/>
      <c r="BM40" s="853"/>
      <c r="BN40" s="853"/>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　</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13</v>
      </c>
      <c r="M63" s="659"/>
      <c r="N63" s="659"/>
      <c r="O63" s="659">
        <f>VLOOKUP($D$11,調査票①!$A$1:$HN$31,56,FALSE)</f>
        <v>4</v>
      </c>
      <c r="P63" s="659"/>
      <c r="Q63" s="659"/>
      <c r="R63" s="660">
        <f>VLOOKUP($D$11,調査票①!$A$1:$HN$31,57,FALSE)</f>
        <v>0.30769230769230771</v>
      </c>
      <c r="S63" s="660"/>
      <c r="T63" s="660"/>
      <c r="U63" s="914" t="str">
        <f>VLOOKUP($D$11,調査票①!$A$1:$HN$31,58,FALSE)</f>
        <v>指定管理者制度を使うことでコスト増が見込まれるため。また、指定管理料が少額になり応募が見込めないため。</v>
      </c>
      <c r="V63" s="915"/>
      <c r="W63" s="915"/>
      <c r="X63" s="915"/>
      <c r="Y63" s="915"/>
      <c r="Z63" s="915"/>
      <c r="AA63" s="915"/>
      <c r="AB63" s="915"/>
      <c r="AC63" s="915"/>
      <c r="AD63" s="915"/>
      <c r="AE63" s="915"/>
      <c r="AF63" s="915"/>
      <c r="AG63" s="915"/>
      <c r="AH63" s="915"/>
      <c r="AI63" s="916"/>
      <c r="AJ63" s="601">
        <f>VLOOKUP($D$11,調査票①!$A$1:$HN$31,59,FALSE)</f>
        <v>9</v>
      </c>
      <c r="AK63" s="601"/>
      <c r="AL63" s="601"/>
      <c r="AM63" s="668" t="str">
        <f>VLOOKUP($D$11,調査票①!$A$1:$HN$31,60,FALSE)</f>
        <v>最適な運営主体を総合的に勘案したところ、業務内容により自治体職員が主体となるべきものと判断</v>
      </c>
      <c r="AN63" s="669"/>
      <c r="AO63" s="669"/>
      <c r="AP63" s="669"/>
      <c r="AQ63" s="669"/>
      <c r="AR63" s="669"/>
      <c r="AS63" s="669"/>
      <c r="AT63" s="669"/>
      <c r="AU63" s="669"/>
      <c r="AV63" s="669"/>
      <c r="AW63" s="669"/>
      <c r="AX63" s="669"/>
      <c r="AY63" s="669"/>
      <c r="AZ63" s="669"/>
      <c r="BA63" s="669"/>
      <c r="BB63" s="669"/>
      <c r="BC63" s="669"/>
      <c r="BD63" s="669"/>
      <c r="BE63" s="669"/>
      <c r="BF63" s="669"/>
      <c r="BG63" s="669"/>
      <c r="BH63" s="669"/>
      <c r="BI63" s="669"/>
      <c r="BJ63" s="669"/>
      <c r="BK63" s="669"/>
      <c r="BL63" s="669"/>
      <c r="BM63" s="669"/>
      <c r="BN63" s="670"/>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917"/>
      <c r="V64" s="918"/>
      <c r="W64" s="918"/>
      <c r="X64" s="918"/>
      <c r="Y64" s="918"/>
      <c r="Z64" s="918"/>
      <c r="AA64" s="918"/>
      <c r="AB64" s="918"/>
      <c r="AC64" s="918"/>
      <c r="AD64" s="918"/>
      <c r="AE64" s="918"/>
      <c r="AF64" s="918"/>
      <c r="AG64" s="918"/>
      <c r="AH64" s="918"/>
      <c r="AI64" s="919"/>
      <c r="AJ64" s="601"/>
      <c r="AK64" s="601"/>
      <c r="AL64" s="601"/>
      <c r="AM64" s="671"/>
      <c r="AN64" s="672"/>
      <c r="AO64" s="672"/>
      <c r="AP64" s="672"/>
      <c r="AQ64" s="672"/>
      <c r="AR64" s="672"/>
      <c r="AS64" s="672"/>
      <c r="AT64" s="672"/>
      <c r="AU64" s="672"/>
      <c r="AV64" s="672"/>
      <c r="AW64" s="672"/>
      <c r="AX64" s="672"/>
      <c r="AY64" s="672"/>
      <c r="AZ64" s="672"/>
      <c r="BA64" s="672"/>
      <c r="BB64" s="672"/>
      <c r="BC64" s="672"/>
      <c r="BD64" s="672"/>
      <c r="BE64" s="672"/>
      <c r="BF64" s="672"/>
      <c r="BG64" s="672"/>
      <c r="BH64" s="672"/>
      <c r="BI64" s="672"/>
      <c r="BJ64" s="672"/>
      <c r="BK64" s="672"/>
      <c r="BL64" s="672"/>
      <c r="BM64" s="672"/>
      <c r="BN64" s="673"/>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30</v>
      </c>
      <c r="M65" s="659"/>
      <c r="N65" s="659"/>
      <c r="O65" s="659">
        <f>VLOOKUP($D$11,調査票①!$A$1:$HN$31,62,FALSE)</f>
        <v>6</v>
      </c>
      <c r="P65" s="659"/>
      <c r="Q65" s="659"/>
      <c r="R65" s="660">
        <f>VLOOKUP($D$11,調査票①!$A$1:$HN$31,63,FALSE)</f>
        <v>0.2</v>
      </c>
      <c r="S65" s="660"/>
      <c r="T65" s="660"/>
      <c r="U65" s="693" t="str">
        <f>VLOOKUP($D$11,調査票①!$A$1:$HN$31,64,FALSE)</f>
        <v>指定管理者制度を使うことでコスト増が見込まれるため。また、指定管理料が少額になり応募が見込めないため。</v>
      </c>
      <c r="V65" s="694"/>
      <c r="W65" s="694"/>
      <c r="X65" s="694"/>
      <c r="Y65" s="694"/>
      <c r="Z65" s="694"/>
      <c r="AA65" s="694"/>
      <c r="AB65" s="694"/>
      <c r="AC65" s="694"/>
      <c r="AD65" s="694"/>
      <c r="AE65" s="694"/>
      <c r="AF65" s="694"/>
      <c r="AG65" s="694"/>
      <c r="AH65" s="694"/>
      <c r="AI65" s="695"/>
      <c r="AJ65" s="601">
        <f>VLOOKUP($D$11,調査票①!$A$1:$HN$31,65,FALSE)</f>
        <v>23</v>
      </c>
      <c r="AK65" s="601"/>
      <c r="AL65" s="601"/>
      <c r="AM65" s="668" t="str">
        <f>VLOOKUP($D$11,調査票①!$A$1:$HN$31,66,FALSE)</f>
        <v>最適な運営主体を総合的に勘案したところ、業務内容により自治体職員が主体となるべきものと判断</v>
      </c>
      <c r="AN65" s="669"/>
      <c r="AO65" s="669"/>
      <c r="AP65" s="669"/>
      <c r="AQ65" s="669"/>
      <c r="AR65" s="669"/>
      <c r="AS65" s="669"/>
      <c r="AT65" s="669"/>
      <c r="AU65" s="669"/>
      <c r="AV65" s="669"/>
      <c r="AW65" s="669"/>
      <c r="AX65" s="669"/>
      <c r="AY65" s="669"/>
      <c r="AZ65" s="669"/>
      <c r="BA65" s="669"/>
      <c r="BB65" s="669"/>
      <c r="BC65" s="669"/>
      <c r="BD65" s="669"/>
      <c r="BE65" s="669"/>
      <c r="BF65" s="669"/>
      <c r="BG65" s="669"/>
      <c r="BH65" s="669"/>
      <c r="BI65" s="669"/>
      <c r="BJ65" s="669"/>
      <c r="BK65" s="669"/>
      <c r="BL65" s="669"/>
      <c r="BM65" s="669"/>
      <c r="BN65" s="670"/>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01"/>
      <c r="AK66" s="601"/>
      <c r="AL66" s="601"/>
      <c r="AM66" s="671"/>
      <c r="AN66" s="672"/>
      <c r="AO66" s="672"/>
      <c r="AP66" s="672"/>
      <c r="AQ66" s="672"/>
      <c r="AR66" s="672"/>
      <c r="AS66" s="672"/>
      <c r="AT66" s="672"/>
      <c r="AU66" s="672"/>
      <c r="AV66" s="672"/>
      <c r="AW66" s="672"/>
      <c r="AX66" s="672"/>
      <c r="AY66" s="672"/>
      <c r="AZ66" s="672"/>
      <c r="BA66" s="672"/>
      <c r="BB66" s="672"/>
      <c r="BC66" s="672"/>
      <c r="BD66" s="672"/>
      <c r="BE66" s="672"/>
      <c r="BF66" s="672"/>
      <c r="BG66" s="672"/>
      <c r="BH66" s="672"/>
      <c r="BI66" s="672"/>
      <c r="BJ66" s="672"/>
      <c r="BK66" s="672"/>
      <c r="BL66" s="672"/>
      <c r="BM66" s="672"/>
      <c r="BN66" s="673"/>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5</v>
      </c>
      <c r="M67" s="659"/>
      <c r="N67" s="659"/>
      <c r="O67" s="659">
        <f>VLOOKUP($D$11,調査票①!$A$1:$HN$31,68,FALSE)</f>
        <v>4</v>
      </c>
      <c r="P67" s="659"/>
      <c r="Q67" s="659"/>
      <c r="R67" s="660">
        <f>VLOOKUP($D$11,調査票①!$A$1:$HN$31,69,FALSE)</f>
        <v>0.8</v>
      </c>
      <c r="S67" s="660"/>
      <c r="T67" s="660"/>
      <c r="U67" s="914" t="str">
        <f>VLOOKUP($D$11,調査票①!$A$1:$HN$31,70,FALSE)</f>
        <v>指定管理者制度を使うことでコスト増が見込まれるため。また、指定管理料が少額になり応募が見込めないため。</v>
      </c>
      <c r="V67" s="915"/>
      <c r="W67" s="915"/>
      <c r="X67" s="915"/>
      <c r="Y67" s="915"/>
      <c r="Z67" s="915"/>
      <c r="AA67" s="915"/>
      <c r="AB67" s="915"/>
      <c r="AC67" s="915"/>
      <c r="AD67" s="915"/>
      <c r="AE67" s="915"/>
      <c r="AF67" s="915"/>
      <c r="AG67" s="915"/>
      <c r="AH67" s="915"/>
      <c r="AI67" s="916"/>
      <c r="AJ67" s="601">
        <f>VLOOKUP($D$11,調査票①!$A$1:$HN$31,71,FALSE)</f>
        <v>1</v>
      </c>
      <c r="AK67" s="601"/>
      <c r="AL67" s="601"/>
      <c r="AM67" s="668" t="str">
        <f>VLOOKUP($D$11,調査票①!$A$1:$HN$31,72,FALSE)</f>
        <v>最適な運営主体を総合的に勘案したところ、業務内容により自治体職員が主体となるべきものと判断</v>
      </c>
      <c r="AN67" s="669"/>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70"/>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917"/>
      <c r="V68" s="918"/>
      <c r="W68" s="918"/>
      <c r="X68" s="918"/>
      <c r="Y68" s="918"/>
      <c r="Z68" s="918"/>
      <c r="AA68" s="918"/>
      <c r="AB68" s="918"/>
      <c r="AC68" s="918"/>
      <c r="AD68" s="918"/>
      <c r="AE68" s="918"/>
      <c r="AF68" s="918"/>
      <c r="AG68" s="918"/>
      <c r="AH68" s="918"/>
      <c r="AI68" s="919"/>
      <c r="AJ68" s="601"/>
      <c r="AK68" s="601"/>
      <c r="AL68" s="601"/>
      <c r="AM68" s="671"/>
      <c r="AN68" s="672"/>
      <c r="AO68" s="672"/>
      <c r="AP68" s="672"/>
      <c r="AQ68" s="672"/>
      <c r="AR68" s="672"/>
      <c r="AS68" s="672"/>
      <c r="AT68" s="672"/>
      <c r="AU68" s="672"/>
      <c r="AV68" s="672"/>
      <c r="AW68" s="672"/>
      <c r="AX68" s="672"/>
      <c r="AY68" s="672"/>
      <c r="AZ68" s="672"/>
      <c r="BA68" s="672"/>
      <c r="BB68" s="672"/>
      <c r="BC68" s="672"/>
      <c r="BD68" s="672"/>
      <c r="BE68" s="672"/>
      <c r="BF68" s="672"/>
      <c r="BG68" s="672"/>
      <c r="BH68" s="672"/>
      <c r="BI68" s="672"/>
      <c r="BJ68" s="672"/>
      <c r="BK68" s="672"/>
      <c r="BL68" s="672"/>
      <c r="BM68" s="672"/>
      <c r="BN68" s="673"/>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830" t="str">
        <f>VLOOKUP($D$11,調査票①!$A$1:$HN$31,76,FALSE)</f>
        <v>　</v>
      </c>
      <c r="V69" s="831"/>
      <c r="W69" s="831"/>
      <c r="X69" s="831"/>
      <c r="Y69" s="831"/>
      <c r="Z69" s="831"/>
      <c r="AA69" s="831"/>
      <c r="AB69" s="831"/>
      <c r="AC69" s="831"/>
      <c r="AD69" s="831"/>
      <c r="AE69" s="831"/>
      <c r="AF69" s="831"/>
      <c r="AG69" s="831"/>
      <c r="AH69" s="831"/>
      <c r="AI69" s="832"/>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833"/>
      <c r="V70" s="834"/>
      <c r="W70" s="834"/>
      <c r="X70" s="834"/>
      <c r="Y70" s="834"/>
      <c r="Z70" s="834"/>
      <c r="AA70" s="834"/>
      <c r="AB70" s="834"/>
      <c r="AC70" s="834"/>
      <c r="AD70" s="834"/>
      <c r="AE70" s="834"/>
      <c r="AF70" s="834"/>
      <c r="AG70" s="834"/>
      <c r="AH70" s="834"/>
      <c r="AI70" s="835"/>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708">
        <f>VLOOKUP($D$11,調査票①!$A$1:$HN$31,79,FALSE)</f>
        <v>0</v>
      </c>
      <c r="M71" s="708"/>
      <c r="N71" s="708"/>
      <c r="O71" s="708">
        <f>VLOOKUP($D$11,調査票①!$A$1:$HN$31,80,FALSE)</f>
        <v>0</v>
      </c>
      <c r="P71" s="708"/>
      <c r="Q71" s="708"/>
      <c r="R71" s="709" t="e">
        <f>VLOOKUP($D$11,調査票①!$A$1:$HN$31,81,FALSE)</f>
        <v>#DIV/0!</v>
      </c>
      <c r="S71" s="709"/>
      <c r="T71" s="709"/>
      <c r="U71" s="830" t="str">
        <f>VLOOKUP($D$11,調査票①!$A$1:$HN$31,82,FALSE)</f>
        <v>　</v>
      </c>
      <c r="V71" s="831"/>
      <c r="W71" s="831"/>
      <c r="X71" s="831"/>
      <c r="Y71" s="831"/>
      <c r="Z71" s="831"/>
      <c r="AA71" s="831"/>
      <c r="AB71" s="831"/>
      <c r="AC71" s="831"/>
      <c r="AD71" s="831"/>
      <c r="AE71" s="831"/>
      <c r="AF71" s="831"/>
      <c r="AG71" s="831"/>
      <c r="AH71" s="831"/>
      <c r="AI71" s="832"/>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708"/>
      <c r="M72" s="708"/>
      <c r="N72" s="708"/>
      <c r="O72" s="708"/>
      <c r="P72" s="708"/>
      <c r="Q72" s="708"/>
      <c r="R72" s="709"/>
      <c r="S72" s="709"/>
      <c r="T72" s="709"/>
      <c r="U72" s="833"/>
      <c r="V72" s="834"/>
      <c r="W72" s="834"/>
      <c r="X72" s="834"/>
      <c r="Y72" s="834"/>
      <c r="Z72" s="834"/>
      <c r="AA72" s="834"/>
      <c r="AB72" s="834"/>
      <c r="AC72" s="834"/>
      <c r="AD72" s="834"/>
      <c r="AE72" s="834"/>
      <c r="AF72" s="834"/>
      <c r="AG72" s="834"/>
      <c r="AH72" s="834"/>
      <c r="AI72" s="835"/>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708">
        <f>VLOOKUP($D$11,調査票①!$A$1:$HN$31,85,FALSE)</f>
        <v>0</v>
      </c>
      <c r="M73" s="708"/>
      <c r="N73" s="708"/>
      <c r="O73" s="708">
        <f>VLOOKUP($D$11,調査票①!$A$1:$HN$31,86,FALSE)</f>
        <v>0</v>
      </c>
      <c r="P73" s="708"/>
      <c r="Q73" s="708"/>
      <c r="R73" s="709" t="e">
        <f>VLOOKUP($D$11,調査票①!$A$1:$HN$31,87,FALSE)</f>
        <v>#DIV/0!</v>
      </c>
      <c r="S73" s="709"/>
      <c r="T73" s="709"/>
      <c r="U73" s="830" t="str">
        <f>VLOOKUP($D$11,調査票①!$A$1:$HN$31,88,FALSE)</f>
        <v>　</v>
      </c>
      <c r="V73" s="831"/>
      <c r="W73" s="831"/>
      <c r="X73" s="831"/>
      <c r="Y73" s="831"/>
      <c r="Z73" s="831"/>
      <c r="AA73" s="831"/>
      <c r="AB73" s="831"/>
      <c r="AC73" s="831"/>
      <c r="AD73" s="831"/>
      <c r="AE73" s="831"/>
      <c r="AF73" s="831"/>
      <c r="AG73" s="831"/>
      <c r="AH73" s="831"/>
      <c r="AI73" s="832"/>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35"/>
      <c r="DK73" s="135"/>
      <c r="DL73" s="132"/>
      <c r="DM73" s="132"/>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708"/>
      <c r="M74" s="708"/>
      <c r="N74" s="708"/>
      <c r="O74" s="708"/>
      <c r="P74" s="708"/>
      <c r="Q74" s="708"/>
      <c r="R74" s="709"/>
      <c r="S74" s="709"/>
      <c r="T74" s="709"/>
      <c r="U74" s="833"/>
      <c r="V74" s="834"/>
      <c r="W74" s="834"/>
      <c r="X74" s="834"/>
      <c r="Y74" s="834"/>
      <c r="Z74" s="834"/>
      <c r="AA74" s="834"/>
      <c r="AB74" s="834"/>
      <c r="AC74" s="834"/>
      <c r="AD74" s="834"/>
      <c r="AE74" s="834"/>
      <c r="AF74" s="834"/>
      <c r="AG74" s="834"/>
      <c r="AH74" s="834"/>
      <c r="AI74" s="835"/>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659">
        <f>VLOOKUP($D$11,調査票①!$A$1:$HN$31,91,FALSE)</f>
        <v>1</v>
      </c>
      <c r="M75" s="659"/>
      <c r="N75" s="659"/>
      <c r="O75" s="659">
        <f>VLOOKUP($D$11,調査票①!$A$1:$HN$31,92,FALSE)</f>
        <v>0</v>
      </c>
      <c r="P75" s="659"/>
      <c r="Q75" s="659"/>
      <c r="R75" s="660">
        <f>VLOOKUP($D$11,調査票①!$A$1:$HN$31,93,FALSE)</f>
        <v>0</v>
      </c>
      <c r="S75" s="660"/>
      <c r="T75" s="660"/>
      <c r="U75" s="830" t="str">
        <f>VLOOKUP($D$11,調査票①!$A$1:$HN$31,94,FALSE)</f>
        <v>H29年8月に阿蘇市に譲渡予定のため。</v>
      </c>
      <c r="V75" s="831"/>
      <c r="W75" s="831"/>
      <c r="X75" s="831"/>
      <c r="Y75" s="831"/>
      <c r="Z75" s="831"/>
      <c r="AA75" s="831"/>
      <c r="AB75" s="831"/>
      <c r="AC75" s="831"/>
      <c r="AD75" s="831"/>
      <c r="AE75" s="831"/>
      <c r="AF75" s="831"/>
      <c r="AG75" s="831"/>
      <c r="AH75" s="831"/>
      <c r="AI75" s="832"/>
      <c r="AJ75" s="601">
        <f>VLOOKUP($D$11,調査票①!$A$1:$HN$31,95,FALSE)</f>
        <v>1</v>
      </c>
      <c r="AK75" s="601"/>
      <c r="AL75" s="601"/>
      <c r="AM75" s="668" t="str">
        <f>VLOOKUP($D$11,調査票①!$A$1:$HN$31,96,FALSE)</f>
        <v>最適な運営主体を総合的に勘案したところ、業務内容により自治体職員が主体となるべきものと判断</v>
      </c>
      <c r="AN75" s="669"/>
      <c r="AO75" s="669"/>
      <c r="AP75" s="669"/>
      <c r="AQ75" s="669"/>
      <c r="AR75" s="669"/>
      <c r="AS75" s="669"/>
      <c r="AT75" s="669"/>
      <c r="AU75" s="669"/>
      <c r="AV75" s="669"/>
      <c r="AW75" s="669"/>
      <c r="AX75" s="669"/>
      <c r="AY75" s="669"/>
      <c r="AZ75" s="669"/>
      <c r="BA75" s="669"/>
      <c r="BB75" s="669"/>
      <c r="BC75" s="669"/>
      <c r="BD75" s="669"/>
      <c r="BE75" s="669"/>
      <c r="BF75" s="669"/>
      <c r="BG75" s="669"/>
      <c r="BH75" s="669"/>
      <c r="BI75" s="669"/>
      <c r="BJ75" s="669"/>
      <c r="BK75" s="669"/>
      <c r="BL75" s="669"/>
      <c r="BM75" s="669"/>
      <c r="BN75" s="670"/>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659"/>
      <c r="M76" s="659"/>
      <c r="N76" s="659"/>
      <c r="O76" s="659"/>
      <c r="P76" s="659"/>
      <c r="Q76" s="659"/>
      <c r="R76" s="660"/>
      <c r="S76" s="660"/>
      <c r="T76" s="660"/>
      <c r="U76" s="833"/>
      <c r="V76" s="834"/>
      <c r="W76" s="834"/>
      <c r="X76" s="834"/>
      <c r="Y76" s="834"/>
      <c r="Z76" s="834"/>
      <c r="AA76" s="834"/>
      <c r="AB76" s="834"/>
      <c r="AC76" s="834"/>
      <c r="AD76" s="834"/>
      <c r="AE76" s="834"/>
      <c r="AF76" s="834"/>
      <c r="AG76" s="834"/>
      <c r="AH76" s="834"/>
      <c r="AI76" s="835"/>
      <c r="AJ76" s="601"/>
      <c r="AK76" s="601"/>
      <c r="AL76" s="601"/>
      <c r="AM76" s="671"/>
      <c r="AN76" s="672"/>
      <c r="AO76" s="672"/>
      <c r="AP76" s="672"/>
      <c r="AQ76" s="672"/>
      <c r="AR76" s="672"/>
      <c r="AS76" s="672"/>
      <c r="AT76" s="672"/>
      <c r="AU76" s="672"/>
      <c r="AV76" s="672"/>
      <c r="AW76" s="672"/>
      <c r="AX76" s="672"/>
      <c r="AY76" s="672"/>
      <c r="AZ76" s="672"/>
      <c r="BA76" s="672"/>
      <c r="BB76" s="672"/>
      <c r="BC76" s="672"/>
      <c r="BD76" s="672"/>
      <c r="BE76" s="672"/>
      <c r="BF76" s="672"/>
      <c r="BG76" s="672"/>
      <c r="BH76" s="672"/>
      <c r="BI76" s="672"/>
      <c r="BJ76" s="672"/>
      <c r="BK76" s="672"/>
      <c r="BL76" s="672"/>
      <c r="BM76" s="672"/>
      <c r="BN76" s="673"/>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2</v>
      </c>
      <c r="M77" s="659"/>
      <c r="N77" s="659"/>
      <c r="O77" s="659">
        <f>VLOOKUP($D$11,調査票①!$A$1:$HN$31,98,FALSE)</f>
        <v>2</v>
      </c>
      <c r="P77" s="659"/>
      <c r="Q77" s="659"/>
      <c r="R77" s="660">
        <f>VLOOKUP($D$11,調査票①!$A$1:$HN$31,99,FALSE)</f>
        <v>1</v>
      </c>
      <c r="S77" s="660"/>
      <c r="T77" s="660"/>
      <c r="U77" s="830" t="str">
        <f>VLOOKUP($D$11,調査票①!$A$1:$HN$31,100,FALSE)</f>
        <v>　</v>
      </c>
      <c r="V77" s="831"/>
      <c r="W77" s="831"/>
      <c r="X77" s="831"/>
      <c r="Y77" s="831"/>
      <c r="Z77" s="831"/>
      <c r="AA77" s="831"/>
      <c r="AB77" s="831"/>
      <c r="AC77" s="831"/>
      <c r="AD77" s="831"/>
      <c r="AE77" s="831"/>
      <c r="AF77" s="831"/>
      <c r="AG77" s="831"/>
      <c r="AH77" s="831"/>
      <c r="AI77" s="832"/>
      <c r="AJ77" s="601">
        <f>VLOOKUP($D$11,調査票①!$A$1:$HN$31,101,FALSE)</f>
        <v>1</v>
      </c>
      <c r="AK77" s="601"/>
      <c r="AL77" s="601"/>
      <c r="AM77" s="668" t="str">
        <f>VLOOKUP($D$11,調査票①!$A$1:$HN$31,102,FALSE)</f>
        <v>最適な運営主体を総合的に勘案したところ、業務内容により自治体職員が主体となるべきものと判断</v>
      </c>
      <c r="AN77" s="669"/>
      <c r="AO77" s="669"/>
      <c r="AP77" s="669"/>
      <c r="AQ77" s="669"/>
      <c r="AR77" s="669"/>
      <c r="AS77" s="669"/>
      <c r="AT77" s="669"/>
      <c r="AU77" s="669"/>
      <c r="AV77" s="669"/>
      <c r="AW77" s="669"/>
      <c r="AX77" s="669"/>
      <c r="AY77" s="669"/>
      <c r="AZ77" s="669"/>
      <c r="BA77" s="669"/>
      <c r="BB77" s="669"/>
      <c r="BC77" s="669"/>
      <c r="BD77" s="669"/>
      <c r="BE77" s="669"/>
      <c r="BF77" s="669"/>
      <c r="BG77" s="669"/>
      <c r="BH77" s="669"/>
      <c r="BI77" s="669"/>
      <c r="BJ77" s="669"/>
      <c r="BK77" s="669"/>
      <c r="BL77" s="669"/>
      <c r="BM77" s="669"/>
      <c r="BN77" s="670"/>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833"/>
      <c r="V78" s="834"/>
      <c r="W78" s="834"/>
      <c r="X78" s="834"/>
      <c r="Y78" s="834"/>
      <c r="Z78" s="834"/>
      <c r="AA78" s="834"/>
      <c r="AB78" s="834"/>
      <c r="AC78" s="834"/>
      <c r="AD78" s="834"/>
      <c r="AE78" s="834"/>
      <c r="AF78" s="834"/>
      <c r="AG78" s="834"/>
      <c r="AH78" s="834"/>
      <c r="AI78" s="835"/>
      <c r="AJ78" s="601"/>
      <c r="AK78" s="601"/>
      <c r="AL78" s="601"/>
      <c r="AM78" s="671"/>
      <c r="AN78" s="672"/>
      <c r="AO78" s="672"/>
      <c r="AP78" s="672"/>
      <c r="AQ78" s="672"/>
      <c r="AR78" s="672"/>
      <c r="AS78" s="672"/>
      <c r="AT78" s="672"/>
      <c r="AU78" s="672"/>
      <c r="AV78" s="672"/>
      <c r="AW78" s="672"/>
      <c r="AX78" s="672"/>
      <c r="AY78" s="672"/>
      <c r="AZ78" s="672"/>
      <c r="BA78" s="672"/>
      <c r="BB78" s="672"/>
      <c r="BC78" s="672"/>
      <c r="BD78" s="672"/>
      <c r="BE78" s="672"/>
      <c r="BF78" s="672"/>
      <c r="BG78" s="672"/>
      <c r="BH78" s="672"/>
      <c r="BI78" s="672"/>
      <c r="BJ78" s="672"/>
      <c r="BK78" s="672"/>
      <c r="BL78" s="672"/>
      <c r="BM78" s="672"/>
      <c r="BN78" s="673"/>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1</v>
      </c>
      <c r="M79" s="659"/>
      <c r="N79" s="659"/>
      <c r="O79" s="659">
        <f>VLOOKUP($D$11,調査票①!$A$1:$HN$31,104,FALSE)</f>
        <v>1</v>
      </c>
      <c r="P79" s="659"/>
      <c r="Q79" s="659"/>
      <c r="R79" s="660">
        <f>VLOOKUP($D$11,調査票①!$A$1:$HN$31,105,FALSE)</f>
        <v>1</v>
      </c>
      <c r="S79" s="660"/>
      <c r="T79" s="660"/>
      <c r="U79" s="830" t="str">
        <f>VLOOKUP($D$11,調査票①!$A$1:$HN$31,106,FALSE)</f>
        <v>　</v>
      </c>
      <c r="V79" s="831"/>
      <c r="W79" s="831"/>
      <c r="X79" s="831"/>
      <c r="Y79" s="831"/>
      <c r="Z79" s="831"/>
      <c r="AA79" s="831"/>
      <c r="AB79" s="831"/>
      <c r="AC79" s="831"/>
      <c r="AD79" s="831"/>
      <c r="AE79" s="831"/>
      <c r="AF79" s="831"/>
      <c r="AG79" s="831"/>
      <c r="AH79" s="831"/>
      <c r="AI79" s="832"/>
      <c r="AJ79" s="667">
        <f>VLOOKUP($D$11,調査票①!$A$1:$HN$31,107,FALSE)</f>
        <v>0</v>
      </c>
      <c r="AK79" s="667"/>
      <c r="AL79" s="667"/>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35"/>
      <c r="DM79" s="135"/>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833"/>
      <c r="V80" s="834"/>
      <c r="W80" s="834"/>
      <c r="X80" s="834"/>
      <c r="Y80" s="834"/>
      <c r="Z80" s="834"/>
      <c r="AA80" s="834"/>
      <c r="AB80" s="834"/>
      <c r="AC80" s="834"/>
      <c r="AD80" s="834"/>
      <c r="AE80" s="834"/>
      <c r="AF80" s="834"/>
      <c r="AG80" s="834"/>
      <c r="AH80" s="834"/>
      <c r="AI80" s="835"/>
      <c r="AJ80" s="667"/>
      <c r="AK80" s="667"/>
      <c r="AL80" s="667"/>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659">
        <f>VLOOKUP($D$11,調査票①!$A$1:$HN$31,109,FALSE)</f>
        <v>2</v>
      </c>
      <c r="M81" s="659"/>
      <c r="N81" s="659"/>
      <c r="O81" s="659">
        <f>VLOOKUP($D$11,調査票①!$A$1:$HN$31,110,FALSE)</f>
        <v>0</v>
      </c>
      <c r="P81" s="659"/>
      <c r="Q81" s="659"/>
      <c r="R81" s="660">
        <f>VLOOKUP($D$11,調査票①!$A$1:$HN$31,111,FALSE)</f>
        <v>0</v>
      </c>
      <c r="S81" s="660"/>
      <c r="T81" s="660"/>
      <c r="U81" s="830" t="str">
        <f>VLOOKUP($D$11,調査票①!$A$1:$HN$31,112,FALSE)</f>
        <v>直営で運営すべき施設であると判断したため。</v>
      </c>
      <c r="V81" s="831"/>
      <c r="W81" s="831"/>
      <c r="X81" s="831"/>
      <c r="Y81" s="831"/>
      <c r="Z81" s="831"/>
      <c r="AA81" s="831"/>
      <c r="AB81" s="831"/>
      <c r="AC81" s="831"/>
      <c r="AD81" s="831"/>
      <c r="AE81" s="831"/>
      <c r="AF81" s="831"/>
      <c r="AG81" s="831"/>
      <c r="AH81" s="831"/>
      <c r="AI81" s="832"/>
      <c r="AJ81" s="601">
        <f>VLOOKUP($D$11,調査票①!$A$1:$HN$31,113,FALSE)</f>
        <v>2</v>
      </c>
      <c r="AK81" s="601"/>
      <c r="AL81" s="601"/>
      <c r="AM81" s="668" t="str">
        <f>VLOOKUP($D$11,調査票①!$A$1:$HN$31,114,FALSE)</f>
        <v>最適な運営主体を総合的に勘案したところ、業務内容により自治体職員が主体となるべきものと判断</v>
      </c>
      <c r="AN81" s="669"/>
      <c r="AO81" s="669"/>
      <c r="AP81" s="669"/>
      <c r="AQ81" s="669"/>
      <c r="AR81" s="669"/>
      <c r="AS81" s="669"/>
      <c r="AT81" s="669"/>
      <c r="AU81" s="669"/>
      <c r="AV81" s="669"/>
      <c r="AW81" s="669"/>
      <c r="AX81" s="669"/>
      <c r="AY81" s="669"/>
      <c r="AZ81" s="669"/>
      <c r="BA81" s="669"/>
      <c r="BB81" s="669"/>
      <c r="BC81" s="669"/>
      <c r="BD81" s="669"/>
      <c r="BE81" s="669"/>
      <c r="BF81" s="669"/>
      <c r="BG81" s="669"/>
      <c r="BH81" s="669"/>
      <c r="BI81" s="669"/>
      <c r="BJ81" s="669"/>
      <c r="BK81" s="669"/>
      <c r="BL81" s="669"/>
      <c r="BM81" s="669"/>
      <c r="BN81" s="670"/>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v>
      </c>
      <c r="CN81" s="517"/>
      <c r="CO81" s="517"/>
      <c r="CP81" s="517"/>
      <c r="CQ81" s="517"/>
      <c r="CR81" s="517"/>
      <c r="CS81" s="517"/>
      <c r="CT81" s="517"/>
      <c r="CU81" s="517"/>
      <c r="CV81" s="517"/>
      <c r="CW81" s="517"/>
      <c r="CX81" s="517"/>
      <c r="CY81" s="517"/>
      <c r="CZ81" s="518"/>
      <c r="DA81" s="10"/>
      <c r="DB81" s="10"/>
      <c r="DC81" s="10"/>
      <c r="DD81" s="720" t="str">
        <f>VLOOKUP(D11,調査票①!A1:HN31,220,FALSE)</f>
        <v>クラウド化に向けた情報収集に努めており、実施の検討には至っていない。</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659"/>
      <c r="M82" s="659"/>
      <c r="N82" s="659"/>
      <c r="O82" s="659"/>
      <c r="P82" s="659"/>
      <c r="Q82" s="659"/>
      <c r="R82" s="660"/>
      <c r="S82" s="660"/>
      <c r="T82" s="660"/>
      <c r="U82" s="833"/>
      <c r="V82" s="834"/>
      <c r="W82" s="834"/>
      <c r="X82" s="834"/>
      <c r="Y82" s="834"/>
      <c r="Z82" s="834"/>
      <c r="AA82" s="834"/>
      <c r="AB82" s="834"/>
      <c r="AC82" s="834"/>
      <c r="AD82" s="834"/>
      <c r="AE82" s="834"/>
      <c r="AF82" s="834"/>
      <c r="AG82" s="834"/>
      <c r="AH82" s="834"/>
      <c r="AI82" s="835"/>
      <c r="AJ82" s="601"/>
      <c r="AK82" s="601"/>
      <c r="AL82" s="601"/>
      <c r="AM82" s="671"/>
      <c r="AN82" s="672"/>
      <c r="AO82" s="672"/>
      <c r="AP82" s="672"/>
      <c r="AQ82" s="672"/>
      <c r="AR82" s="672"/>
      <c r="AS82" s="672"/>
      <c r="AT82" s="672"/>
      <c r="AU82" s="672"/>
      <c r="AV82" s="672"/>
      <c r="AW82" s="672"/>
      <c r="AX82" s="672"/>
      <c r="AY82" s="672"/>
      <c r="AZ82" s="672"/>
      <c r="BA82" s="672"/>
      <c r="BB82" s="672"/>
      <c r="BC82" s="672"/>
      <c r="BD82" s="672"/>
      <c r="BE82" s="672"/>
      <c r="BF82" s="672"/>
      <c r="BG82" s="672"/>
      <c r="BH82" s="672"/>
      <c r="BI82" s="672"/>
      <c r="BJ82" s="672"/>
      <c r="BK82" s="672"/>
      <c r="BL82" s="672"/>
      <c r="BM82" s="672"/>
      <c r="BN82" s="673"/>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10</v>
      </c>
      <c r="M83" s="659"/>
      <c r="N83" s="659"/>
      <c r="O83" s="659">
        <f>VLOOKUP($D$11,調査票①!$A$1:$HN$31,116,FALSE)</f>
        <v>3</v>
      </c>
      <c r="P83" s="659"/>
      <c r="Q83" s="659"/>
      <c r="R83" s="660">
        <f>VLOOKUP($D$11,調査票①!$A$1:$HN$31,117,FALSE)</f>
        <v>0.3</v>
      </c>
      <c r="S83" s="660"/>
      <c r="T83" s="660"/>
      <c r="U83" s="729" t="str">
        <f>VLOOKUP($D$11,調査票①!$A$1:$HN$31,118,FALSE)</f>
        <v>指定管理者制度を使うことでコスト増が見込まれるため。また、指定管理料が少額になり応募が見込めないため。</v>
      </c>
      <c r="V83" s="730"/>
      <c r="W83" s="730"/>
      <c r="X83" s="730"/>
      <c r="Y83" s="730"/>
      <c r="Z83" s="730"/>
      <c r="AA83" s="730"/>
      <c r="AB83" s="730"/>
      <c r="AC83" s="730"/>
      <c r="AD83" s="730"/>
      <c r="AE83" s="730"/>
      <c r="AF83" s="730"/>
      <c r="AG83" s="730"/>
      <c r="AH83" s="730"/>
      <c r="AI83" s="731"/>
      <c r="AJ83" s="601">
        <f>VLOOKUP($D$11,調査票①!$A$1:$HN$31,119,FALSE)</f>
        <v>7</v>
      </c>
      <c r="AK83" s="601"/>
      <c r="AL83" s="601"/>
      <c r="AM83" s="668" t="str">
        <f>VLOOKUP($D$11,調査票①!$A$1:$HN$31,120,FALSE)</f>
        <v>最適な運営主体を総合的に勘案したところ、業務内容により自治体職員が主体となるべきものと判断</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01"/>
      <c r="AK84" s="601"/>
      <c r="AL84" s="601"/>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127</v>
      </c>
      <c r="M85" s="659"/>
      <c r="N85" s="659"/>
      <c r="O85" s="659">
        <f>VLOOKUP($D$11,調査票①!$A$1:$HN$31,122,FALSE)</f>
        <v>127</v>
      </c>
      <c r="P85" s="659"/>
      <c r="Q85" s="659"/>
      <c r="R85" s="660">
        <f>VLOOKUP($D$11,調査票①!$A$1:$HN$31,123,FALSE)</f>
        <v>1</v>
      </c>
      <c r="S85" s="660"/>
      <c r="T85" s="660"/>
      <c r="U85" s="803" t="str">
        <f>VLOOKUP($D$11,調査票①!$A$1:$HN$31,124,FALSE)</f>
        <v>　</v>
      </c>
      <c r="V85" s="804"/>
      <c r="W85" s="804"/>
      <c r="X85" s="804"/>
      <c r="Y85" s="804"/>
      <c r="Z85" s="804"/>
      <c r="AA85" s="804"/>
      <c r="AB85" s="804"/>
      <c r="AC85" s="804"/>
      <c r="AD85" s="804"/>
      <c r="AE85" s="804"/>
      <c r="AF85" s="804"/>
      <c r="AG85" s="804"/>
      <c r="AH85" s="804"/>
      <c r="AI85" s="805"/>
      <c r="AJ85" s="667">
        <f>VLOOKUP($D$11,調査票①!$A$1:$HN$31,125,FALSE)</f>
        <v>0</v>
      </c>
      <c r="AK85" s="667"/>
      <c r="AL85" s="667"/>
      <c r="AM85" s="668" t="str">
        <f>VLOOKUP($D$11,調査票①!$A$1:$HN$31,126,FALSE)</f>
        <v>　</v>
      </c>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70"/>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806"/>
      <c r="V86" s="807"/>
      <c r="W86" s="807"/>
      <c r="X86" s="807"/>
      <c r="Y86" s="807"/>
      <c r="Z86" s="807"/>
      <c r="AA86" s="807"/>
      <c r="AB86" s="807"/>
      <c r="AC86" s="807"/>
      <c r="AD86" s="807"/>
      <c r="AE86" s="807"/>
      <c r="AF86" s="807"/>
      <c r="AG86" s="807"/>
      <c r="AH86" s="807"/>
      <c r="AI86" s="808"/>
      <c r="AJ86" s="667"/>
      <c r="AK86" s="667"/>
      <c r="AL86" s="667"/>
      <c r="AM86" s="671"/>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3"/>
      <c r="BO86" s="496"/>
      <c r="BP86" s="497"/>
      <c r="BQ86" s="497"/>
      <c r="BR86" s="498"/>
      <c r="BS86" s="10"/>
      <c r="BT86" s="9"/>
      <c r="CN86" s="133"/>
      <c r="CO86" s="133"/>
      <c r="CP86" s="133"/>
      <c r="CQ86" s="133"/>
      <c r="CR86" s="133"/>
      <c r="CS86" s="133"/>
      <c r="CT86" s="133"/>
      <c r="CU86" s="133"/>
      <c r="CV86" s="133"/>
      <c r="CW86" s="133"/>
      <c r="CX86" s="133"/>
      <c r="CY86" s="133"/>
      <c r="CZ86" s="133"/>
      <c r="DA86" s="133"/>
      <c r="DB86" s="133"/>
      <c r="DC86" s="133"/>
      <c r="DD86" s="133"/>
      <c r="DE86" s="133"/>
      <c r="DF86" s="133"/>
      <c r="DG86" s="133"/>
      <c r="DH86" s="133"/>
    </row>
    <row r="87" spans="3:149" ht="12.6" customHeight="1" x14ac:dyDescent="0.2">
      <c r="C87" s="20"/>
      <c r="D87" s="601" t="s">
        <v>96</v>
      </c>
      <c r="E87" s="601"/>
      <c r="F87" s="601"/>
      <c r="G87" s="601"/>
      <c r="H87" s="601"/>
      <c r="I87" s="601"/>
      <c r="J87" s="601"/>
      <c r="K87" s="601"/>
      <c r="L87" s="659">
        <f>VLOOKUP($D$11,調査票①!$A$1:$HN$31,127,FALSE)</f>
        <v>7</v>
      </c>
      <c r="M87" s="659"/>
      <c r="N87" s="659"/>
      <c r="O87" s="659">
        <f>VLOOKUP($D$11,調査票①!$A$1:$HN$31,128,FALSE)</f>
        <v>2</v>
      </c>
      <c r="P87" s="659"/>
      <c r="Q87" s="659"/>
      <c r="R87" s="660">
        <f>VLOOKUP($D$11,調査票①!$A$1:$HN$31,129,FALSE)</f>
        <v>0.28599999999999998</v>
      </c>
      <c r="S87" s="660"/>
      <c r="T87" s="660"/>
      <c r="U87" s="668" t="str">
        <f>VLOOKUP($D$11,調査票①!$A$1:$HN$31,130,FALSE)</f>
        <v>直営で運営すべき施設であると判断したため。また、指定管理者制度を使うことでコスト増が見込まれるため。</v>
      </c>
      <c r="V87" s="735"/>
      <c r="W87" s="735"/>
      <c r="X87" s="735"/>
      <c r="Y87" s="735"/>
      <c r="Z87" s="735"/>
      <c r="AA87" s="735"/>
      <c r="AB87" s="735"/>
      <c r="AC87" s="735"/>
      <c r="AD87" s="735"/>
      <c r="AE87" s="735"/>
      <c r="AF87" s="735"/>
      <c r="AG87" s="735"/>
      <c r="AH87" s="735"/>
      <c r="AI87" s="736"/>
      <c r="AJ87" s="667">
        <f>VLOOKUP($D$11,調査票①!$A$1:$HN$31,131,FALSE)</f>
        <v>0</v>
      </c>
      <c r="AK87" s="667"/>
      <c r="AL87" s="667"/>
      <c r="AM87" s="668" t="str">
        <f>VLOOKUP($D$11,調査票①!$A$1:$HN$31,132,FALSE)</f>
        <v>　</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34"/>
      <c r="CO87" s="134"/>
      <c r="CP87" s="134"/>
      <c r="CQ87" s="134"/>
      <c r="CR87" s="134"/>
      <c r="CS87" s="134"/>
      <c r="CT87" s="134"/>
      <c r="CU87" s="134"/>
      <c r="CV87" s="134"/>
      <c r="CW87" s="134"/>
      <c r="CX87" s="134"/>
      <c r="CY87" s="134"/>
      <c r="CZ87" s="134"/>
      <c r="DA87" s="134"/>
      <c r="DB87" s="134"/>
      <c r="DC87" s="134"/>
      <c r="DD87" s="134"/>
      <c r="DE87" s="134"/>
      <c r="DF87" s="134"/>
      <c r="DG87" s="134"/>
      <c r="DH87" s="134"/>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8</v>
      </c>
      <c r="M89" s="659"/>
      <c r="N89" s="659"/>
      <c r="O89" s="659">
        <f>VLOOKUP($D$11,調査票①!$A$1:$HN$31,134,FALSE)</f>
        <v>1</v>
      </c>
      <c r="P89" s="659"/>
      <c r="Q89" s="659"/>
      <c r="R89" s="660">
        <f>VLOOKUP($D$11,調査票①!$A$1:$HN$31,135,FALSE)</f>
        <v>0.125</v>
      </c>
      <c r="S89" s="660"/>
      <c r="T89" s="660"/>
      <c r="U89" s="729" t="str">
        <f>VLOOKUP($D$11,調査票①!$A$1:$HN$31,136,FALSE)</f>
        <v>指定管理者制度を使うことでコスト増が見込まれるため。</v>
      </c>
      <c r="V89" s="730"/>
      <c r="W89" s="730"/>
      <c r="X89" s="730"/>
      <c r="Y89" s="730"/>
      <c r="Z89" s="730"/>
      <c r="AA89" s="730"/>
      <c r="AB89" s="730"/>
      <c r="AC89" s="730"/>
      <c r="AD89" s="730"/>
      <c r="AE89" s="730"/>
      <c r="AF89" s="730"/>
      <c r="AG89" s="730"/>
      <c r="AH89" s="730"/>
      <c r="AI89" s="731"/>
      <c r="AJ89" s="667">
        <f>VLOOKUP($D$11,調査票①!$A$1:$HN$31,137,FALSE)</f>
        <v>0</v>
      </c>
      <c r="AK89" s="667"/>
      <c r="AL89" s="667"/>
      <c r="AM89" s="668" t="str">
        <f>VLOOKUP($D$11,調査票①!$A$1:$HN$31,138,FALSE)</f>
        <v>　</v>
      </c>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7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67"/>
      <c r="AK90" s="667"/>
      <c r="AL90" s="667"/>
      <c r="AM90" s="671"/>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5</v>
      </c>
      <c r="M91" s="659"/>
      <c r="N91" s="659"/>
      <c r="O91" s="659">
        <f>VLOOKUP($D$11,調査票①!$A$1:$HN$31,140,FALSE)</f>
        <v>2</v>
      </c>
      <c r="P91" s="659"/>
      <c r="Q91" s="659"/>
      <c r="R91" s="660">
        <f>VLOOKUP($D$11,調査票①!$A$1:$HN$31,141,FALSE)</f>
        <v>0.4</v>
      </c>
      <c r="S91" s="660"/>
      <c r="T91" s="660"/>
      <c r="U91" s="668" t="str">
        <f>VLOOKUP($D$11,調査票①!$A$1:$HN$31,142,FALSE)</f>
        <v>運営体制について比較検討を行っているため。</v>
      </c>
      <c r="V91" s="735"/>
      <c r="W91" s="735"/>
      <c r="X91" s="735"/>
      <c r="Y91" s="735"/>
      <c r="Z91" s="735"/>
      <c r="AA91" s="735"/>
      <c r="AB91" s="735"/>
      <c r="AC91" s="735"/>
      <c r="AD91" s="735"/>
      <c r="AE91" s="735"/>
      <c r="AF91" s="735"/>
      <c r="AG91" s="735"/>
      <c r="AH91" s="735"/>
      <c r="AI91" s="736"/>
      <c r="AJ91" s="601">
        <f>VLOOKUP($D$11,調査票①!$A$1:$HN$31,143,FALSE)</f>
        <v>3</v>
      </c>
      <c r="AK91" s="601"/>
      <c r="AL91" s="601"/>
      <c r="AM91" s="668" t="str">
        <f>VLOOKUP($D$11,調査票①!$A$1:$HN$31,144,FALSE)</f>
        <v>最適な運営主体を総合的に勘案したところ、業務内容により自治体職員が主体となるべきものと判断</v>
      </c>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70"/>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671"/>
      <c r="AN92" s="672"/>
      <c r="AO92" s="672"/>
      <c r="AP92" s="672"/>
      <c r="AQ92" s="672"/>
      <c r="AR92" s="672"/>
      <c r="AS92" s="672"/>
      <c r="AT92" s="672"/>
      <c r="AU92" s="672"/>
      <c r="AV92" s="672"/>
      <c r="AW92" s="672"/>
      <c r="AX92" s="672"/>
      <c r="AY92" s="672"/>
      <c r="AZ92" s="672"/>
      <c r="BA92" s="672"/>
      <c r="BB92" s="672"/>
      <c r="BC92" s="672"/>
      <c r="BD92" s="672"/>
      <c r="BE92" s="672"/>
      <c r="BF92" s="672"/>
      <c r="BG92" s="672"/>
      <c r="BH92" s="672"/>
      <c r="BI92" s="672"/>
      <c r="BJ92" s="672"/>
      <c r="BK92" s="672"/>
      <c r="BL92" s="672"/>
      <c r="BM92" s="672"/>
      <c r="BN92" s="673"/>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11</v>
      </c>
      <c r="M93" s="659"/>
      <c r="N93" s="659"/>
      <c r="O93" s="659">
        <f>VLOOKUP($D$11,調査票①!$A$1:$HN$31,146,FALSE)</f>
        <v>2</v>
      </c>
      <c r="P93" s="659"/>
      <c r="Q93" s="659"/>
      <c r="R93" s="660">
        <f>VLOOKUP($D$11,調査票①!$A$1:$HN$31,147,FALSE)</f>
        <v>0.18181818181818182</v>
      </c>
      <c r="S93" s="660"/>
      <c r="T93" s="660"/>
      <c r="U93" s="729" t="str">
        <f>VLOOKUP($D$11,調査票①!$A$1:$HN$31,148,FALSE)</f>
        <v>直営で運営すべき施設であると判断したため。また、指定管理者制度を使うことでコスト増が見込まれるため。指定管理料が少額になり応募が見込めないため。</v>
      </c>
      <c r="V93" s="730"/>
      <c r="W93" s="730"/>
      <c r="X93" s="730"/>
      <c r="Y93" s="730"/>
      <c r="Z93" s="730"/>
      <c r="AA93" s="730"/>
      <c r="AB93" s="730"/>
      <c r="AC93" s="730"/>
      <c r="AD93" s="730"/>
      <c r="AE93" s="730"/>
      <c r="AF93" s="730"/>
      <c r="AG93" s="730"/>
      <c r="AH93" s="730"/>
      <c r="AI93" s="731"/>
      <c r="AJ93" s="601">
        <f>VLOOKUP($D$11,調査票①!$A$1:$HN$31,149,FALSE)</f>
        <v>6</v>
      </c>
      <c r="AK93" s="601"/>
      <c r="AL93" s="601"/>
      <c r="AM93" s="668" t="str">
        <f>VLOOKUP($D$11,調査票①!$A$1:$HN$31,150,FALSE)</f>
        <v>最適な運営主体を総合的に勘案したところ、業務内容により自治体職員が主体となるべきものと判断</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141</v>
      </c>
      <c r="M95" s="659"/>
      <c r="N95" s="659"/>
      <c r="O95" s="659">
        <f>VLOOKUP($D$11,調査票①!$A$1:$HN$31,152,FALSE)</f>
        <v>74</v>
      </c>
      <c r="P95" s="659"/>
      <c r="Q95" s="659"/>
      <c r="R95" s="660">
        <f>VLOOKUP($D$11,調査票①!$A$1:$HN$31,153,FALSE)</f>
        <v>0.52500000000000002</v>
      </c>
      <c r="S95" s="660"/>
      <c r="T95" s="660"/>
      <c r="U95" s="760" t="str">
        <f>VLOOKUP($D$11,調査票①!$A$1:$HN$31,154,FALSE)</f>
        <v>直営で運営すべき施設であると判断したため。また、指定管理者制度を使うことでコスト増が見込まれるため。指定管理料が少額になり応募が見込めないため。</v>
      </c>
      <c r="V95" s="761"/>
      <c r="W95" s="761"/>
      <c r="X95" s="761"/>
      <c r="Y95" s="761"/>
      <c r="Z95" s="761"/>
      <c r="AA95" s="761"/>
      <c r="AB95" s="761"/>
      <c r="AC95" s="761"/>
      <c r="AD95" s="761"/>
      <c r="AE95" s="761"/>
      <c r="AF95" s="761"/>
      <c r="AG95" s="761"/>
      <c r="AH95" s="761"/>
      <c r="AI95" s="762"/>
      <c r="AJ95" s="601">
        <f>VLOOKUP($D$11,調査票①!$A$1:$HN$31,155,FALSE)</f>
        <v>23</v>
      </c>
      <c r="AK95" s="601"/>
      <c r="AL95" s="601"/>
      <c r="AM95" s="668" t="str">
        <f>VLOOKUP($D$11,調査票①!$A$1:$HN$31,156,FALSE)</f>
        <v>最適な運営主体を総合的に勘案したところ、業務内容により自治体職員が主体となるべきものと判断</v>
      </c>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70"/>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63"/>
      <c r="V96" s="764"/>
      <c r="W96" s="764"/>
      <c r="X96" s="764"/>
      <c r="Y96" s="764"/>
      <c r="Z96" s="764"/>
      <c r="AA96" s="764"/>
      <c r="AB96" s="764"/>
      <c r="AC96" s="764"/>
      <c r="AD96" s="764"/>
      <c r="AE96" s="764"/>
      <c r="AF96" s="764"/>
      <c r="AG96" s="764"/>
      <c r="AH96" s="764"/>
      <c r="AI96" s="765"/>
      <c r="AJ96" s="601"/>
      <c r="AK96" s="601"/>
      <c r="AL96" s="601"/>
      <c r="AM96" s="671"/>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3"/>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7</v>
      </c>
      <c r="M97" s="659"/>
      <c r="N97" s="659"/>
      <c r="O97" s="659">
        <f>VLOOKUP($D$11,調査票①!$A$1:$HN$31,158,FALSE)</f>
        <v>3</v>
      </c>
      <c r="P97" s="659"/>
      <c r="Q97" s="659"/>
      <c r="R97" s="660">
        <f>VLOOKUP($D$11,調査票①!$A$1:$HN$31,159,FALSE)</f>
        <v>0.42857142857142855</v>
      </c>
      <c r="S97" s="660"/>
      <c r="T97" s="660"/>
      <c r="U97" s="693" t="str">
        <f>VLOOKUP($D$11,調査票①!$A$1:$HN$31,160,FALSE)</f>
        <v>直営で運営すべき施設であると判断したため。</v>
      </c>
      <c r="V97" s="694"/>
      <c r="W97" s="694"/>
      <c r="X97" s="694"/>
      <c r="Y97" s="694"/>
      <c r="Z97" s="694"/>
      <c r="AA97" s="694"/>
      <c r="AB97" s="694"/>
      <c r="AC97" s="694"/>
      <c r="AD97" s="694"/>
      <c r="AE97" s="694"/>
      <c r="AF97" s="694"/>
      <c r="AG97" s="694"/>
      <c r="AH97" s="694"/>
      <c r="AI97" s="695"/>
      <c r="AJ97" s="601">
        <f>VLOOKUP($D$11,調査票①!$A$1:$HN$31,161,FALSE)</f>
        <v>5</v>
      </c>
      <c r="AK97" s="601"/>
      <c r="AL97" s="601"/>
      <c r="AM97" s="668" t="str">
        <f>VLOOKUP($D$11,調査票①!$A$1:$HN$31,162,FALSE)</f>
        <v>最適な運営主体を総合的に勘案したところ、業務内容により自治体職員が主体となるべきものと判断</v>
      </c>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70"/>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696"/>
      <c r="V98" s="697"/>
      <c r="W98" s="697"/>
      <c r="X98" s="697"/>
      <c r="Y98" s="697"/>
      <c r="Z98" s="697"/>
      <c r="AA98" s="697"/>
      <c r="AB98" s="697"/>
      <c r="AC98" s="697"/>
      <c r="AD98" s="697"/>
      <c r="AE98" s="697"/>
      <c r="AF98" s="697"/>
      <c r="AG98" s="697"/>
      <c r="AH98" s="697"/>
      <c r="AI98" s="698"/>
      <c r="AJ98" s="601"/>
      <c r="AK98" s="601"/>
      <c r="AL98" s="601"/>
      <c r="AM98" s="671"/>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3"/>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2</v>
      </c>
      <c r="M99" s="659"/>
      <c r="N99" s="659"/>
      <c r="O99" s="659">
        <f>VLOOKUP($D$11,調査票①!$A$1:$HN$31,164,FALSE)</f>
        <v>0</v>
      </c>
      <c r="P99" s="659"/>
      <c r="Q99" s="659"/>
      <c r="R99" s="660">
        <f>VLOOKUP($D$11,調査票①!$A$1:$HN$31,165,FALSE)</f>
        <v>0</v>
      </c>
      <c r="S99" s="660"/>
      <c r="T99" s="660"/>
      <c r="U99" s="693" t="str">
        <f>VLOOKUP($D$11,調査票①!$A$1:$HN$31,166,FALSE)</f>
        <v>直営で運営すべき施設であると判断したため。</v>
      </c>
      <c r="V99" s="694"/>
      <c r="W99" s="694"/>
      <c r="X99" s="694"/>
      <c r="Y99" s="694"/>
      <c r="Z99" s="694"/>
      <c r="AA99" s="694"/>
      <c r="AB99" s="694"/>
      <c r="AC99" s="694"/>
      <c r="AD99" s="694"/>
      <c r="AE99" s="694"/>
      <c r="AF99" s="694"/>
      <c r="AG99" s="694"/>
      <c r="AH99" s="694"/>
      <c r="AI99" s="695"/>
      <c r="AJ99" s="601">
        <f>VLOOKUP($D$11,調査票①!$A$1:$HN$31,167,FALSE)</f>
        <v>2</v>
      </c>
      <c r="AK99" s="601"/>
      <c r="AL99" s="601"/>
      <c r="AM99" s="668" t="str">
        <f>VLOOKUP($D$11,調査票①!$A$1:$HN$31,168,FALSE)</f>
        <v>最適な運営主体を総合的に勘案したところ、業務内容により自治体職員が主体となるべきものと判断</v>
      </c>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70"/>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696"/>
      <c r="V100" s="697"/>
      <c r="W100" s="697"/>
      <c r="X100" s="697"/>
      <c r="Y100" s="697"/>
      <c r="Z100" s="697"/>
      <c r="AA100" s="697"/>
      <c r="AB100" s="697"/>
      <c r="AC100" s="697"/>
      <c r="AD100" s="697"/>
      <c r="AE100" s="697"/>
      <c r="AF100" s="697"/>
      <c r="AG100" s="697"/>
      <c r="AH100" s="697"/>
      <c r="AI100" s="698"/>
      <c r="AJ100" s="601"/>
      <c r="AK100" s="601"/>
      <c r="AL100" s="601"/>
      <c r="AM100" s="671"/>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3"/>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708">
        <f>VLOOKUP($D$11,調査票①!$A$1:$HN$31,169,FALSE)</f>
        <v>0</v>
      </c>
      <c r="M101" s="708"/>
      <c r="N101" s="708"/>
      <c r="O101" s="708">
        <f>VLOOKUP($D$11,調査票①!$A$1:$HN$31,170,FALSE)</f>
        <v>0</v>
      </c>
      <c r="P101" s="708"/>
      <c r="Q101" s="708"/>
      <c r="R101" s="709" t="e">
        <f>VLOOKUP($D$11,調査票①!$A$1:$HN$31,171,FALSE)</f>
        <v>#DIV/0!</v>
      </c>
      <c r="S101" s="709"/>
      <c r="T101" s="709"/>
      <c r="U101" s="803" t="str">
        <f>VLOOKUP($D$11,調査票①!$A$1:$HN$31,172,FALSE)</f>
        <v>　</v>
      </c>
      <c r="V101" s="804"/>
      <c r="W101" s="804"/>
      <c r="X101" s="804"/>
      <c r="Y101" s="804"/>
      <c r="Z101" s="804"/>
      <c r="AA101" s="804"/>
      <c r="AB101" s="804"/>
      <c r="AC101" s="804"/>
      <c r="AD101" s="804"/>
      <c r="AE101" s="804"/>
      <c r="AF101" s="804"/>
      <c r="AG101" s="804"/>
      <c r="AH101" s="804"/>
      <c r="AI101" s="805"/>
      <c r="AJ101" s="667">
        <f>VLOOKUP($D$11,調査票①!$A$1:$HN$31,173,FALSE)</f>
        <v>0</v>
      </c>
      <c r="AK101" s="667"/>
      <c r="AL101" s="667"/>
      <c r="AM101" s="668" t="str">
        <f>VLOOKUP($D$11,調査票①!$A$1:$HN$31,174,FALSE)</f>
        <v>　</v>
      </c>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70"/>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708"/>
      <c r="M102" s="708"/>
      <c r="N102" s="708"/>
      <c r="O102" s="708"/>
      <c r="P102" s="708"/>
      <c r="Q102" s="708"/>
      <c r="R102" s="709"/>
      <c r="S102" s="709"/>
      <c r="T102" s="709"/>
      <c r="U102" s="806"/>
      <c r="V102" s="807"/>
      <c r="W102" s="807"/>
      <c r="X102" s="807"/>
      <c r="Y102" s="807"/>
      <c r="Z102" s="807"/>
      <c r="AA102" s="807"/>
      <c r="AB102" s="807"/>
      <c r="AC102" s="807"/>
      <c r="AD102" s="807"/>
      <c r="AE102" s="807"/>
      <c r="AF102" s="807"/>
      <c r="AG102" s="807"/>
      <c r="AH102" s="807"/>
      <c r="AI102" s="808"/>
      <c r="AJ102" s="667"/>
      <c r="AK102" s="667"/>
      <c r="AL102" s="667"/>
      <c r="AM102" s="671"/>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3"/>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830" t="str">
        <f>VLOOKUP($D$11,調査票①!$A$1:$HN$31,178,FALSE)</f>
        <v>　</v>
      </c>
      <c r="V103" s="831"/>
      <c r="W103" s="831"/>
      <c r="X103" s="831"/>
      <c r="Y103" s="831"/>
      <c r="Z103" s="831"/>
      <c r="AA103" s="831"/>
      <c r="AB103" s="831"/>
      <c r="AC103" s="831"/>
      <c r="AD103" s="831"/>
      <c r="AE103" s="831"/>
      <c r="AF103" s="831"/>
      <c r="AG103" s="831"/>
      <c r="AH103" s="831"/>
      <c r="AI103" s="832"/>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833"/>
      <c r="V104" s="834"/>
      <c r="W104" s="834"/>
      <c r="X104" s="834"/>
      <c r="Y104" s="834"/>
      <c r="Z104" s="834"/>
      <c r="AA104" s="834"/>
      <c r="AB104" s="834"/>
      <c r="AC104" s="834"/>
      <c r="AD104" s="834"/>
      <c r="AE104" s="834"/>
      <c r="AF104" s="834"/>
      <c r="AG104" s="834"/>
      <c r="AH104" s="834"/>
      <c r="AI104" s="835"/>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17</v>
      </c>
      <c r="M105" s="659"/>
      <c r="N105" s="659"/>
      <c r="O105" s="659">
        <f>VLOOKUP($D$11,調査票①!$A$1:$HN$31,182,FALSE)</f>
        <v>12</v>
      </c>
      <c r="P105" s="659"/>
      <c r="Q105" s="659"/>
      <c r="R105" s="660">
        <f>VLOOKUP($D$11,調査票①!$A$1:$HN$31,183,FALSE)</f>
        <v>0.70579999999999998</v>
      </c>
      <c r="S105" s="660"/>
      <c r="T105" s="660"/>
      <c r="U105" s="668" t="str">
        <f>VLOOKUP($D$11,調査票①!$A$1:$HN$31,184,FALSE)</f>
        <v>直営で運営すべき施設であると判断したため。また、指定管理者制度を使うことでコスト増が見込まれるため。</v>
      </c>
      <c r="V105" s="735"/>
      <c r="W105" s="735"/>
      <c r="X105" s="735"/>
      <c r="Y105" s="735"/>
      <c r="Z105" s="735"/>
      <c r="AA105" s="735"/>
      <c r="AB105" s="735"/>
      <c r="AC105" s="735"/>
      <c r="AD105" s="735"/>
      <c r="AE105" s="735"/>
      <c r="AF105" s="735"/>
      <c r="AG105" s="735"/>
      <c r="AH105" s="735"/>
      <c r="AI105" s="736"/>
      <c r="AJ105" s="667">
        <f>VLOOKUP($D$11,調査票①!$A$1:$HN$31,185,FALSE)</f>
        <v>0</v>
      </c>
      <c r="AK105" s="667"/>
      <c r="AL105" s="667"/>
      <c r="AM105" s="729" t="str">
        <f>VLOOKUP($D$11,調査票①!$A$1:$HN$31,186,FALSE)</f>
        <v>　</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737"/>
      <c r="V106" s="738"/>
      <c r="W106" s="738"/>
      <c r="X106" s="738"/>
      <c r="Y106" s="738"/>
      <c r="Z106" s="738"/>
      <c r="AA106" s="738"/>
      <c r="AB106" s="738"/>
      <c r="AC106" s="738"/>
      <c r="AD106" s="738"/>
      <c r="AE106" s="738"/>
      <c r="AF106" s="738"/>
      <c r="AG106" s="738"/>
      <c r="AH106" s="738"/>
      <c r="AI106" s="739"/>
      <c r="AJ106" s="667"/>
      <c r="AK106" s="667"/>
      <c r="AL106" s="667"/>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71</v>
      </c>
      <c r="M107" s="659"/>
      <c r="N107" s="659"/>
      <c r="O107" s="659">
        <f>VLOOKUP($D$11,調査票①!$A$1:$HN$31,188,FALSE)</f>
        <v>1</v>
      </c>
      <c r="P107" s="659"/>
      <c r="Q107" s="659"/>
      <c r="R107" s="660">
        <f>VLOOKUP($D$11,調査票①!$A$1:$HN$31,189,FALSE)</f>
        <v>1.4084507042253521E-2</v>
      </c>
      <c r="S107" s="660"/>
      <c r="T107" s="660"/>
      <c r="U107" s="668" t="str">
        <f>VLOOKUP($D$11,調査票①!$A$1:$HN$31,190,FALSE)</f>
        <v>直営で運営すべき施設であると判断したため。また、指定管理者制度を使うことでコスト増が見込まれるため。</v>
      </c>
      <c r="V107" s="735"/>
      <c r="W107" s="735"/>
      <c r="X107" s="735"/>
      <c r="Y107" s="735"/>
      <c r="Z107" s="735"/>
      <c r="AA107" s="735"/>
      <c r="AB107" s="735"/>
      <c r="AC107" s="735"/>
      <c r="AD107" s="735"/>
      <c r="AE107" s="735"/>
      <c r="AF107" s="735"/>
      <c r="AG107" s="735"/>
      <c r="AH107" s="735"/>
      <c r="AI107" s="736"/>
      <c r="AJ107" s="601">
        <f>VLOOKUP($D$11,調査票①!$A$1:$HN$31,191,FALSE)</f>
        <v>66</v>
      </c>
      <c r="AK107" s="601"/>
      <c r="AL107" s="601"/>
      <c r="AM107" s="668" t="str">
        <f>VLOOKUP($D$11,調査票①!$A$1:$HN$31,192,FALSE)</f>
        <v>最適な運営主体を総合的に勘案したところ、業務内容により自治体職員が主体となるべきものと判断</v>
      </c>
      <c r="AN107" s="669"/>
      <c r="AO107" s="669"/>
      <c r="AP107" s="669"/>
      <c r="AQ107" s="669"/>
      <c r="AR107" s="669"/>
      <c r="AS107" s="669"/>
      <c r="AT107" s="669"/>
      <c r="AU107" s="669"/>
      <c r="AV107" s="669"/>
      <c r="AW107" s="669"/>
      <c r="AX107" s="669"/>
      <c r="AY107" s="669"/>
      <c r="AZ107" s="669"/>
      <c r="BA107" s="669"/>
      <c r="BB107" s="669"/>
      <c r="BC107" s="669"/>
      <c r="BD107" s="669"/>
      <c r="BE107" s="669"/>
      <c r="BF107" s="669"/>
      <c r="BG107" s="669"/>
      <c r="BH107" s="669"/>
      <c r="BI107" s="669"/>
      <c r="BJ107" s="669"/>
      <c r="BK107" s="669"/>
      <c r="BL107" s="669"/>
      <c r="BM107" s="669"/>
      <c r="BN107" s="670"/>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01"/>
      <c r="AK108" s="601"/>
      <c r="AL108" s="601"/>
      <c r="AM108" s="671"/>
      <c r="AN108" s="672"/>
      <c r="AO108" s="672"/>
      <c r="AP108" s="672"/>
      <c r="AQ108" s="672"/>
      <c r="AR108" s="672"/>
      <c r="AS108" s="672"/>
      <c r="AT108" s="672"/>
      <c r="AU108" s="672"/>
      <c r="AV108" s="672"/>
      <c r="AW108" s="672"/>
      <c r="AX108" s="672"/>
      <c r="AY108" s="672"/>
      <c r="AZ108" s="672"/>
      <c r="BA108" s="672"/>
      <c r="BB108" s="672"/>
      <c r="BC108" s="672"/>
      <c r="BD108" s="672"/>
      <c r="BE108" s="672"/>
      <c r="BF108" s="672"/>
      <c r="BG108" s="672"/>
      <c r="BH108" s="672"/>
      <c r="BI108" s="672"/>
      <c r="BJ108" s="672"/>
      <c r="BK108" s="672"/>
      <c r="BL108" s="672"/>
      <c r="BM108" s="672"/>
      <c r="BN108" s="673"/>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29:M30"/>
    <mergeCell ref="N29:Q30"/>
    <mergeCell ref="R29:BN30"/>
    <mergeCell ref="BO29:BR30"/>
    <mergeCell ref="D31:M32"/>
    <mergeCell ref="N31:Q32"/>
    <mergeCell ref="R31:BN32"/>
    <mergeCell ref="BO31:BR32"/>
    <mergeCell ref="DW26:ED2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CM45:EK50"/>
    <mergeCell ref="D47:M48"/>
    <mergeCell ref="N47:Q48"/>
    <mergeCell ref="R47:BN48"/>
    <mergeCell ref="BO47:BR48"/>
    <mergeCell ref="D49:M50"/>
    <mergeCell ref="N49:Q50"/>
    <mergeCell ref="R49:BN50"/>
    <mergeCell ref="BO49:BR50"/>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DU60:DW61"/>
    <mergeCell ref="DX60:DZ61"/>
    <mergeCell ref="EA60:EC61"/>
    <mergeCell ref="ED60:EF61"/>
    <mergeCell ref="EG60:EI61"/>
    <mergeCell ref="EK60:ER61"/>
    <mergeCell ref="CN53:CV55"/>
    <mergeCell ref="DB53:DG55"/>
    <mergeCell ref="DH53:DO55"/>
    <mergeCell ref="DD60:DK61"/>
    <mergeCell ref="DL60:DT61"/>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CM69:CZ72"/>
    <mergeCell ref="DD69:DK70"/>
    <mergeCell ref="DL69:EI70"/>
    <mergeCell ref="AM71:BN72"/>
    <mergeCell ref="BO71:BR72"/>
    <mergeCell ref="DD71:DK72"/>
    <mergeCell ref="DL71:EI72"/>
    <mergeCell ref="AM67:BN68"/>
    <mergeCell ref="BO67:BR68"/>
    <mergeCell ref="DD67:DK68"/>
    <mergeCell ref="DL67:EI6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U77:AI78"/>
    <mergeCell ref="AJ77:AL78"/>
    <mergeCell ref="AM77:BN78"/>
    <mergeCell ref="BO77:BR78"/>
    <mergeCell ref="D79:K80"/>
    <mergeCell ref="L79:N80"/>
    <mergeCell ref="O79:Q80"/>
    <mergeCell ref="R79:T80"/>
    <mergeCell ref="U79:AI80"/>
    <mergeCell ref="AJ79:AL80"/>
    <mergeCell ref="AM79:BN80"/>
    <mergeCell ref="BO79:BR80"/>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D101:K102"/>
    <mergeCell ref="L101:N102"/>
    <mergeCell ref="O101:Q102"/>
    <mergeCell ref="R101:T102"/>
    <mergeCell ref="U101:AI102"/>
    <mergeCell ref="AJ101:AL102"/>
    <mergeCell ref="AM101:BN102"/>
    <mergeCell ref="BO101:BR102"/>
    <mergeCell ref="AJ105:AL106"/>
    <mergeCell ref="AM105:BN106"/>
    <mergeCell ref="BO105:BR106"/>
    <mergeCell ref="D103:K104"/>
    <mergeCell ref="L103:N104"/>
    <mergeCell ref="O103:Q104"/>
    <mergeCell ref="R103:T104"/>
    <mergeCell ref="U103:AI104"/>
    <mergeCell ref="AJ103:AL104"/>
    <mergeCell ref="AM107:BN108"/>
    <mergeCell ref="BO107:BR108"/>
    <mergeCell ref="DC109:EP111"/>
    <mergeCell ref="CU116:EP117"/>
    <mergeCell ref="D55:AA56"/>
    <mergeCell ref="D107:K108"/>
    <mergeCell ref="L107:N108"/>
    <mergeCell ref="O107:Q108"/>
    <mergeCell ref="R107:T108"/>
    <mergeCell ref="U107:AI108"/>
    <mergeCell ref="AJ107:AL108"/>
    <mergeCell ref="CC105:CK106"/>
    <mergeCell ref="CL105:CZ106"/>
    <mergeCell ref="DB105:DK106"/>
    <mergeCell ref="DL105:DU106"/>
    <mergeCell ref="DY105:EH106"/>
    <mergeCell ref="EI105:EP106"/>
    <mergeCell ref="AM103:BN104"/>
    <mergeCell ref="BO103:BR104"/>
    <mergeCell ref="D105:K106"/>
    <mergeCell ref="L105:N106"/>
    <mergeCell ref="O105:Q106"/>
    <mergeCell ref="R105:T106"/>
    <mergeCell ref="U105:AI106"/>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353" priority="354" operator="equal">
      <formula>0</formula>
    </cfRule>
  </conditionalFormatting>
  <conditionalFormatting sqref="DL105">
    <cfRule type="cellIs" dxfId="352" priority="353" operator="equal">
      <formula>0</formula>
    </cfRule>
  </conditionalFormatting>
  <conditionalFormatting sqref="DA91:DA92">
    <cfRule type="cellIs" dxfId="351" priority="352" operator="equal">
      <formula>0</formula>
    </cfRule>
  </conditionalFormatting>
  <conditionalFormatting sqref="CQ66:EL66 EJ62:EJ65 DA71:DD71 CQ67:DD67 CQ68:DC68 EJ68:EL68 DA70:DC70 DA72:DC72 EJ72:EP72 EJ70:EL70">
    <cfRule type="cellIs" dxfId="350" priority="351" operator="equal">
      <formula>0</formula>
    </cfRule>
  </conditionalFormatting>
  <conditionalFormatting sqref="CM19 CW20:CY20 CW19:CZ19 DJ19 DT20:DV20 DT19:DW19 EG19">
    <cfRule type="cellIs" dxfId="349" priority="350" operator="equal">
      <formula>0</formula>
    </cfRule>
  </conditionalFormatting>
  <conditionalFormatting sqref="D55">
    <cfRule type="cellIs" dxfId="348" priority="349" operator="equal">
      <formula>0</formula>
    </cfRule>
  </conditionalFormatting>
  <conditionalFormatting sqref="EA44:EC44">
    <cfRule type="cellIs" dxfId="347" priority="324" operator="equal">
      <formula>0</formula>
    </cfRule>
  </conditionalFormatting>
  <conditionalFormatting sqref="DD62 DD64">
    <cfRule type="cellIs" dxfId="346" priority="348" operator="equal">
      <formula>0</formula>
    </cfRule>
  </conditionalFormatting>
  <conditionalFormatting sqref="DI44">
    <cfRule type="cellIs" dxfId="345" priority="312" operator="equal">
      <formula>0</formula>
    </cfRule>
  </conditionalFormatting>
  <conditionalFormatting sqref="DZ52:EG52 DA52:DR52">
    <cfRule type="cellIs" dxfId="344" priority="347" operator="equal">
      <formula>0</formula>
    </cfRule>
  </conditionalFormatting>
  <conditionalFormatting sqref="DZ51:EG51 CZ51:DR51">
    <cfRule type="cellIs" dxfId="343" priority="346" operator="equal">
      <formula>0</formula>
    </cfRule>
  </conditionalFormatting>
  <conditionalFormatting sqref="DG56:DI56">
    <cfRule type="cellIs" dxfId="342" priority="279" operator="equal">
      <formula>0</formula>
    </cfRule>
  </conditionalFormatting>
  <conditionalFormatting sqref="CM44:CN44">
    <cfRule type="cellIs" dxfId="341" priority="318" operator="equal">
      <formula>0</formula>
    </cfRule>
  </conditionalFormatting>
  <conditionalFormatting sqref="R21 R23 R25 R27 R29 R31 R33 R35 R37 R39 R41 R43 R45 R47 R49 R51 R53">
    <cfRule type="cellIs" dxfId="340" priority="344" operator="equal">
      <formula>0</formula>
    </cfRule>
  </conditionalFormatting>
  <conditionalFormatting sqref="DL62 DL64">
    <cfRule type="cellIs" dxfId="339" priority="343" operator="equal">
      <formula>0</formula>
    </cfRule>
  </conditionalFormatting>
  <conditionalFormatting sqref="CM69">
    <cfRule type="cellIs" dxfId="338" priority="345" operator="equal">
      <formula>0</formula>
    </cfRule>
  </conditionalFormatting>
  <conditionalFormatting sqref="CO52">
    <cfRule type="cellIs" dxfId="337" priority="263" operator="equal">
      <formula>0</formula>
    </cfRule>
  </conditionalFormatting>
  <conditionalFormatting sqref="DN51:DP52">
    <cfRule type="cellIs" dxfId="336" priority="294" operator="equal">
      <formula>0</formula>
    </cfRule>
  </conditionalFormatting>
  <conditionalFormatting sqref="DK51:DM52">
    <cfRule type="cellIs" dxfId="335" priority="295" operator="equal">
      <formula>0</formula>
    </cfRule>
  </conditionalFormatting>
  <conditionalFormatting sqref="EN44:EP55">
    <cfRule type="cellIs" dxfId="334" priority="342" operator="equal">
      <formula>0</formula>
    </cfRule>
  </conditionalFormatting>
  <conditionalFormatting sqref="EN56:EP56">
    <cfRule type="cellIs" dxfId="333" priority="341" operator="equal">
      <formula>0</formula>
    </cfRule>
  </conditionalFormatting>
  <conditionalFormatting sqref="EH51:EJ52 EH55:EJ56">
    <cfRule type="cellIs" dxfId="332" priority="340" operator="equal">
      <formula>0</formula>
    </cfRule>
  </conditionalFormatting>
  <conditionalFormatting sqref="EK51:EM56">
    <cfRule type="cellIs" dxfId="331" priority="339" operator="equal">
      <formula>0</formula>
    </cfRule>
  </conditionalFormatting>
  <conditionalFormatting sqref="EL44:EM50">
    <cfRule type="cellIs" dxfId="330" priority="338" operator="equal">
      <formula>0</formula>
    </cfRule>
  </conditionalFormatting>
  <conditionalFormatting sqref="DV51:DX52 DV55:DX55 DV53:DW54">
    <cfRule type="cellIs" dxfId="329" priority="337" operator="equal">
      <formula>0</formula>
    </cfRule>
  </conditionalFormatting>
  <conditionalFormatting sqref="DV56:DX56">
    <cfRule type="cellIs" dxfId="328" priority="336" operator="equal">
      <formula>0</formula>
    </cfRule>
  </conditionalFormatting>
  <conditionalFormatting sqref="DP51:DR56">
    <cfRule type="cellIs" dxfId="327" priority="335" operator="equal">
      <formula>0</formula>
    </cfRule>
  </conditionalFormatting>
  <conditionalFormatting sqref="DS51:DU56">
    <cfRule type="cellIs" dxfId="326" priority="334" operator="equal">
      <formula>0</formula>
    </cfRule>
  </conditionalFormatting>
  <conditionalFormatting sqref="EF51:EH52 EF55:EH55">
    <cfRule type="cellIs" dxfId="325" priority="333" operator="equal">
      <formula>0</formula>
    </cfRule>
  </conditionalFormatting>
  <conditionalFormatting sqref="EF56:EH56">
    <cfRule type="cellIs" dxfId="324" priority="332" operator="equal">
      <formula>0</formula>
    </cfRule>
  </conditionalFormatting>
  <conditionalFormatting sqref="DZ51:EB52 DZ55:EB56">
    <cfRule type="cellIs" dxfId="323" priority="331" operator="equal">
      <formula>0</formula>
    </cfRule>
  </conditionalFormatting>
  <conditionalFormatting sqref="EC51:EE52 EC55:EE56">
    <cfRule type="cellIs" dxfId="322" priority="330" operator="equal">
      <formula>0</formula>
    </cfRule>
  </conditionalFormatting>
  <conditionalFormatting sqref="EI44:EK44">
    <cfRule type="cellIs" dxfId="321" priority="329" operator="equal">
      <formula>0</formula>
    </cfRule>
  </conditionalFormatting>
  <conditionalFormatting sqref="EH44">
    <cfRule type="cellIs" dxfId="320" priority="328" operator="equal">
      <formula>0</formula>
    </cfRule>
  </conditionalFormatting>
  <conditionalFormatting sqref="EE44:EG44">
    <cfRule type="cellIs" dxfId="319" priority="327" operator="equal">
      <formula>0</formula>
    </cfRule>
  </conditionalFormatting>
  <conditionalFormatting sqref="ED44">
    <cfRule type="cellIs" dxfId="318" priority="326" operator="equal">
      <formula>0</formula>
    </cfRule>
  </conditionalFormatting>
  <conditionalFormatting sqref="DW44:DX44">
    <cfRule type="cellIs" dxfId="317" priority="325" operator="equal">
      <formula>0</formula>
    </cfRule>
  </conditionalFormatting>
  <conditionalFormatting sqref="DJ44:DL44">
    <cfRule type="cellIs" dxfId="316" priority="313" operator="equal">
      <formula>0</formula>
    </cfRule>
  </conditionalFormatting>
  <conditionalFormatting sqref="DY44:DZ44">
    <cfRule type="cellIs" dxfId="315" priority="323" operator="equal">
      <formula>0</formula>
    </cfRule>
  </conditionalFormatting>
  <conditionalFormatting sqref="CY44:DA44">
    <cfRule type="cellIs" dxfId="314" priority="322" operator="equal">
      <formula>0</formula>
    </cfRule>
  </conditionalFormatting>
  <conditionalFormatting sqref="CX44">
    <cfRule type="cellIs" dxfId="313" priority="321" operator="equal">
      <formula>0</formula>
    </cfRule>
  </conditionalFormatting>
  <conditionalFormatting sqref="CU44:CW44">
    <cfRule type="cellIs" dxfId="312" priority="320" operator="equal">
      <formula>0</formula>
    </cfRule>
  </conditionalFormatting>
  <conditionalFormatting sqref="CT44">
    <cfRule type="cellIs" dxfId="311" priority="319" operator="equal">
      <formula>0</formula>
    </cfRule>
  </conditionalFormatting>
  <conditionalFormatting sqref="CQ44:CS44">
    <cfRule type="cellIs" dxfId="310" priority="317" operator="equal">
      <formula>0</formula>
    </cfRule>
  </conditionalFormatting>
  <conditionalFormatting sqref="CO44:CP44">
    <cfRule type="cellIs" dxfId="309" priority="316" operator="equal">
      <formula>0</formula>
    </cfRule>
  </conditionalFormatting>
  <conditionalFormatting sqref="DN44:DP44">
    <cfRule type="cellIs" dxfId="308" priority="315" operator="equal">
      <formula>0</formula>
    </cfRule>
  </conditionalFormatting>
  <conditionalFormatting sqref="DM44">
    <cfRule type="cellIs" dxfId="307" priority="314" operator="equal">
      <formula>0</formula>
    </cfRule>
  </conditionalFormatting>
  <conditionalFormatting sqref="DS51:DU52">
    <cfRule type="cellIs" dxfId="306" priority="301" operator="equal">
      <formula>0</formula>
    </cfRule>
  </conditionalFormatting>
  <conditionalFormatting sqref="DB44:DC44">
    <cfRule type="cellIs" dxfId="305" priority="311" operator="equal">
      <formula>0</formula>
    </cfRule>
  </conditionalFormatting>
  <conditionalFormatting sqref="DF44:DH44">
    <cfRule type="cellIs" dxfId="304" priority="310" operator="equal">
      <formula>0</formula>
    </cfRule>
  </conditionalFormatting>
  <conditionalFormatting sqref="DD44:DE44">
    <cfRule type="cellIs" dxfId="303" priority="309" operator="equal">
      <formula>0</formula>
    </cfRule>
  </conditionalFormatting>
  <conditionalFormatting sqref="EC44:EE44">
    <cfRule type="cellIs" dxfId="302" priority="308" operator="equal">
      <formula>0</formula>
    </cfRule>
  </conditionalFormatting>
  <conditionalFormatting sqref="EB44">
    <cfRule type="cellIs" dxfId="301" priority="307" operator="equal">
      <formula>0</formula>
    </cfRule>
  </conditionalFormatting>
  <conditionalFormatting sqref="DY44:EA44">
    <cfRule type="cellIs" dxfId="300" priority="306" operator="equal">
      <formula>0</formula>
    </cfRule>
  </conditionalFormatting>
  <conditionalFormatting sqref="DX44">
    <cfRule type="cellIs" dxfId="299" priority="305" operator="equal">
      <formula>0</formula>
    </cfRule>
  </conditionalFormatting>
  <conditionalFormatting sqref="DQ44:DR44">
    <cfRule type="cellIs" dxfId="298" priority="304" operator="equal">
      <formula>0</formula>
    </cfRule>
  </conditionalFormatting>
  <conditionalFormatting sqref="DU44:DW44">
    <cfRule type="cellIs" dxfId="297" priority="303" operator="equal">
      <formula>0</formula>
    </cfRule>
  </conditionalFormatting>
  <conditionalFormatting sqref="DS44:DT44">
    <cfRule type="cellIs" dxfId="296" priority="302" operator="equal">
      <formula>0</formula>
    </cfRule>
  </conditionalFormatting>
  <conditionalFormatting sqref="DV51:DV52">
    <cfRule type="cellIs" dxfId="295" priority="300" operator="equal">
      <formula>0</formula>
    </cfRule>
  </conditionalFormatting>
  <conditionalFormatting sqref="DG51:DI52">
    <cfRule type="cellIs" dxfId="294" priority="299" operator="equal">
      <formula>0</formula>
    </cfRule>
  </conditionalFormatting>
  <conditionalFormatting sqref="DA51:DC52 CZ51">
    <cfRule type="cellIs" dxfId="293" priority="298" operator="equal">
      <formula>0</formula>
    </cfRule>
  </conditionalFormatting>
  <conditionalFormatting sqref="DD51:DF52">
    <cfRule type="cellIs" dxfId="292" priority="297" operator="equal">
      <formula>0</formula>
    </cfRule>
  </conditionalFormatting>
  <conditionalFormatting sqref="DQ51:DS52">
    <cfRule type="cellIs" dxfId="291" priority="296" operator="equal">
      <formula>0</formula>
    </cfRule>
  </conditionalFormatting>
  <conditionalFormatting sqref="CB52:CC52">
    <cfRule type="cellIs" dxfId="290" priority="293" operator="equal">
      <formula>0</formula>
    </cfRule>
  </conditionalFormatting>
  <conditionalFormatting sqref="CB51:CC51">
    <cfRule type="cellIs" dxfId="289" priority="292" operator="equal">
      <formula>0</formula>
    </cfRule>
  </conditionalFormatting>
  <conditionalFormatting sqref="CP51">
    <cfRule type="cellIs" dxfId="288" priority="291" operator="equal">
      <formula>0</formula>
    </cfRule>
  </conditionalFormatting>
  <conditionalFormatting sqref="CP51">
    <cfRule type="cellIs" dxfId="287" priority="290" operator="equal">
      <formula>0</formula>
    </cfRule>
  </conditionalFormatting>
  <conditionalFormatting sqref="CB51:CC52">
    <cfRule type="cellIs" dxfId="286" priority="289" operator="equal">
      <formula>0</formula>
    </cfRule>
  </conditionalFormatting>
  <conditionalFormatting sqref="CD51">
    <cfRule type="cellIs" dxfId="285" priority="288" operator="equal">
      <formula>0</formula>
    </cfRule>
  </conditionalFormatting>
  <conditionalFormatting sqref="CD51">
    <cfRule type="cellIs" dxfId="284" priority="287" operator="equal">
      <formula>0</formula>
    </cfRule>
  </conditionalFormatting>
  <conditionalFormatting sqref="CW41">
    <cfRule type="cellIs" dxfId="283" priority="59" operator="equal">
      <formula>0</formula>
    </cfRule>
  </conditionalFormatting>
  <conditionalFormatting sqref="CX41">
    <cfRule type="cellIs" dxfId="282" priority="58" operator="equal">
      <formula>0</formula>
    </cfRule>
  </conditionalFormatting>
  <conditionalFormatting sqref="DX53">
    <cfRule type="cellIs" dxfId="281" priority="286" operator="equal">
      <formula>0</formula>
    </cfRule>
  </conditionalFormatting>
  <conditionalFormatting sqref="DX53">
    <cfRule type="cellIs" dxfId="280" priority="285" operator="equal">
      <formula>0</formula>
    </cfRule>
  </conditionalFormatting>
  <conditionalFormatting sqref="EH39">
    <cfRule type="cellIs" dxfId="279" priority="16" operator="equal">
      <formula>0</formula>
    </cfRule>
  </conditionalFormatting>
  <conditionalFormatting sqref="DO56:DQ56">
    <cfRule type="cellIs" dxfId="278" priority="284" operator="equal">
      <formula>0</formula>
    </cfRule>
  </conditionalFormatting>
  <conditionalFormatting sqref="DC56:DE56">
    <cfRule type="cellIs" dxfId="277" priority="283" operator="equal">
      <formula>0</formula>
    </cfRule>
  </conditionalFormatting>
  <conditionalFormatting sqref="CX56:CY56">
    <cfRule type="cellIs" dxfId="276" priority="282" operator="equal">
      <formula>0</formula>
    </cfRule>
  </conditionalFormatting>
  <conditionalFormatting sqref="CZ56:DB56">
    <cfRule type="cellIs" dxfId="275" priority="281" operator="equal">
      <formula>0</formula>
    </cfRule>
  </conditionalFormatting>
  <conditionalFormatting sqref="DM56:DO56">
    <cfRule type="cellIs" dxfId="274" priority="280" operator="equal">
      <formula>0</formula>
    </cfRule>
  </conditionalFormatting>
  <conditionalFormatting sqref="CF44:CH44 CF45:CG46">
    <cfRule type="cellIs" dxfId="273" priority="227" operator="equal">
      <formula>0</formula>
    </cfRule>
  </conditionalFormatting>
  <conditionalFormatting sqref="DJ56:DL56">
    <cfRule type="cellIs" dxfId="272" priority="278" operator="equal">
      <formula>0</formula>
    </cfRule>
  </conditionalFormatting>
  <conditionalFormatting sqref="CG56:CI56">
    <cfRule type="cellIs" dxfId="271" priority="277" operator="equal">
      <formula>0</formula>
    </cfRule>
  </conditionalFormatting>
  <conditionalFormatting sqref="CB56:CC56">
    <cfRule type="cellIs" dxfId="270" priority="276" operator="equal">
      <formula>0</formula>
    </cfRule>
  </conditionalFormatting>
  <conditionalFormatting sqref="CD56:CF56">
    <cfRule type="cellIs" dxfId="269" priority="275" operator="equal">
      <formula>0</formula>
    </cfRule>
  </conditionalFormatting>
  <conditionalFormatting sqref="CQ56:CR56">
    <cfRule type="cellIs" dxfId="268" priority="274" operator="equal">
      <formula>0</formula>
    </cfRule>
  </conditionalFormatting>
  <conditionalFormatting sqref="CK56:CM56">
    <cfRule type="cellIs" dxfId="267" priority="273" operator="equal">
      <formula>0</formula>
    </cfRule>
  </conditionalFormatting>
  <conditionalFormatting sqref="CN56:CP56">
    <cfRule type="cellIs" dxfId="266" priority="272" operator="equal">
      <formula>0</formula>
    </cfRule>
  </conditionalFormatting>
  <conditionalFormatting sqref="CX56:CZ56">
    <cfRule type="cellIs" dxfId="265" priority="271" operator="equal">
      <formula>0</formula>
    </cfRule>
  </conditionalFormatting>
  <conditionalFormatting sqref="CS56:CT56">
    <cfRule type="cellIs" dxfId="264" priority="270" operator="equal">
      <formula>0</formula>
    </cfRule>
  </conditionalFormatting>
  <conditionalFormatting sqref="CU56:CW56">
    <cfRule type="cellIs" dxfId="263" priority="269" operator="equal">
      <formula>0</formula>
    </cfRule>
  </conditionalFormatting>
  <conditionalFormatting sqref="DH56:DI56">
    <cfRule type="cellIs" dxfId="262" priority="268" operator="equal">
      <formula>0</formula>
    </cfRule>
  </conditionalFormatting>
  <conditionalFormatting sqref="DB56:DD56">
    <cfRule type="cellIs" dxfId="261" priority="267" operator="equal">
      <formula>0</formula>
    </cfRule>
  </conditionalFormatting>
  <conditionalFormatting sqref="DE56:DG56">
    <cfRule type="cellIs" dxfId="260" priority="266" operator="equal">
      <formula>0</formula>
    </cfRule>
  </conditionalFormatting>
  <conditionalFormatting sqref="CO51">
    <cfRule type="cellIs" dxfId="259" priority="265" operator="equal">
      <formula>0</formula>
    </cfRule>
  </conditionalFormatting>
  <conditionalFormatting sqref="CO51">
    <cfRule type="cellIs" dxfId="258" priority="264" operator="equal">
      <formula>0</formula>
    </cfRule>
  </conditionalFormatting>
  <conditionalFormatting sqref="CB37">
    <cfRule type="cellIs" dxfId="257" priority="211" operator="equal">
      <formula>0</formula>
    </cfRule>
  </conditionalFormatting>
  <conditionalFormatting sqref="CO52">
    <cfRule type="cellIs" dxfId="256" priority="262" operator="equal">
      <formula>0</formula>
    </cfRule>
  </conditionalFormatting>
  <conditionalFormatting sqref="DH40">
    <cfRule type="cellIs" dxfId="255" priority="34" operator="equal">
      <formula>0</formula>
    </cfRule>
  </conditionalFormatting>
  <conditionalFormatting sqref="CY34:CY35">
    <cfRule type="cellIs" dxfId="254" priority="81" operator="equal">
      <formula>0</formula>
    </cfRule>
  </conditionalFormatting>
  <conditionalFormatting sqref="CY36:DA36">
    <cfRule type="cellIs" dxfId="253" priority="80" operator="equal">
      <formula>0</formula>
    </cfRule>
  </conditionalFormatting>
  <conditionalFormatting sqref="CX36">
    <cfRule type="cellIs" dxfId="252" priority="79" operator="equal">
      <formula>0</formula>
    </cfRule>
  </conditionalFormatting>
  <conditionalFormatting sqref="DP40:DQ41">
    <cfRule type="cellIs" dxfId="251" priority="33" operator="equal">
      <formula>0</formula>
    </cfRule>
  </conditionalFormatting>
  <conditionalFormatting sqref="DC40:DE41">
    <cfRule type="cellIs" dxfId="250" priority="36" operator="equal">
      <formula>0</formula>
    </cfRule>
  </conditionalFormatting>
  <conditionalFormatting sqref="CX34:CX35">
    <cfRule type="cellIs" dxfId="249" priority="83" operator="equal">
      <formula>0</formula>
    </cfRule>
  </conditionalFormatting>
  <conditionalFormatting sqref="CX34:CX35">
    <cfRule type="cellIs" dxfId="248" priority="82" operator="equal">
      <formula>0</formula>
    </cfRule>
  </conditionalFormatting>
  <conditionalFormatting sqref="CW37">
    <cfRule type="cellIs" dxfId="247" priority="76" operator="equal">
      <formula>0</formula>
    </cfRule>
  </conditionalFormatting>
  <conditionalFormatting sqref="CW37">
    <cfRule type="cellIs" dxfId="246" priority="75" operator="equal">
      <formula>0</formula>
    </cfRule>
  </conditionalFormatting>
  <conditionalFormatting sqref="DF40:DG41">
    <cfRule type="cellIs" dxfId="245" priority="38" operator="equal">
      <formula>0</formula>
    </cfRule>
  </conditionalFormatting>
  <conditionalFormatting sqref="CF47:CG47">
    <cfRule type="cellIs" dxfId="244" priority="261" operator="equal">
      <formula>0</formula>
    </cfRule>
  </conditionalFormatting>
  <conditionalFormatting sqref="CB47">
    <cfRule type="cellIs" dxfId="243" priority="260" operator="equal">
      <formula>0</formula>
    </cfRule>
  </conditionalFormatting>
  <conditionalFormatting sqref="CC47:CE47">
    <cfRule type="cellIs" dxfId="242" priority="259" operator="equal">
      <formula>0</formula>
    </cfRule>
  </conditionalFormatting>
  <conditionalFormatting sqref="CJ48:CL48 CB48">
    <cfRule type="cellIs" dxfId="241" priority="258" operator="equal">
      <formula>0</formula>
    </cfRule>
  </conditionalFormatting>
  <conditionalFormatting sqref="CF48:CH48 CF49:CG50">
    <cfRule type="cellIs" dxfId="240" priority="257" operator="equal">
      <formula>0</formula>
    </cfRule>
  </conditionalFormatting>
  <conditionalFormatting sqref="CB48:CB50">
    <cfRule type="cellIs" dxfId="239" priority="256" operator="equal">
      <formula>0</formula>
    </cfRule>
  </conditionalFormatting>
  <conditionalFormatting sqref="CC48:CE50">
    <cfRule type="cellIs" dxfId="238" priority="255" operator="equal">
      <formula>0</formula>
    </cfRule>
  </conditionalFormatting>
  <conditionalFormatting sqref="CJ48:CL48">
    <cfRule type="cellIs" dxfId="237" priority="254" operator="equal">
      <formula>0</formula>
    </cfRule>
  </conditionalFormatting>
  <conditionalFormatting sqref="CC48:CE48">
    <cfRule type="cellIs" dxfId="236" priority="253" operator="equal">
      <formula>0</formula>
    </cfRule>
  </conditionalFormatting>
  <conditionalFormatting sqref="CF48">
    <cfRule type="cellIs" dxfId="235" priority="252" operator="equal">
      <formula>0</formula>
    </cfRule>
  </conditionalFormatting>
  <conditionalFormatting sqref="CB48:CC48">
    <cfRule type="cellIs" dxfId="234" priority="251" operator="equal">
      <formula>0</formula>
    </cfRule>
  </conditionalFormatting>
  <conditionalFormatting sqref="CH49">
    <cfRule type="cellIs" dxfId="233" priority="250" operator="equal">
      <formula>0</formula>
    </cfRule>
  </conditionalFormatting>
  <conditionalFormatting sqref="CH49">
    <cfRule type="cellIs" dxfId="232" priority="249" operator="equal">
      <formula>0</formula>
    </cfRule>
  </conditionalFormatting>
  <conditionalFormatting sqref="CJ38:CL38 CB38">
    <cfRule type="cellIs" dxfId="231" priority="248" operator="equal">
      <formula>0</formula>
    </cfRule>
  </conditionalFormatting>
  <conditionalFormatting sqref="CF38:CH38 CF39:CG40">
    <cfRule type="cellIs" dxfId="230" priority="247" operator="equal">
      <formula>0</formula>
    </cfRule>
  </conditionalFormatting>
  <conditionalFormatting sqref="CB37:CB40">
    <cfRule type="cellIs" dxfId="229" priority="246" operator="equal">
      <formula>0</formula>
    </cfRule>
  </conditionalFormatting>
  <conditionalFormatting sqref="CC38:CE40">
    <cfRule type="cellIs" dxfId="228" priority="245" operator="equal">
      <formula>0</formula>
    </cfRule>
  </conditionalFormatting>
  <conditionalFormatting sqref="CJ38:CL38">
    <cfRule type="cellIs" dxfId="227" priority="244" operator="equal">
      <formula>0</formula>
    </cfRule>
  </conditionalFormatting>
  <conditionalFormatting sqref="CC38:CE38">
    <cfRule type="cellIs" dxfId="226" priority="243" operator="equal">
      <formula>0</formula>
    </cfRule>
  </conditionalFormatting>
  <conditionalFormatting sqref="CF38">
    <cfRule type="cellIs" dxfId="225" priority="242" operator="equal">
      <formula>0</formula>
    </cfRule>
  </conditionalFormatting>
  <conditionalFormatting sqref="CB38:CC38">
    <cfRule type="cellIs" dxfId="224" priority="241" operator="equal">
      <formula>0</formula>
    </cfRule>
  </conditionalFormatting>
  <conditionalFormatting sqref="CH39">
    <cfRule type="cellIs" dxfId="223" priority="240" operator="equal">
      <formula>0</formula>
    </cfRule>
  </conditionalFormatting>
  <conditionalFormatting sqref="CH39">
    <cfRule type="cellIs" dxfId="222" priority="239" operator="equal">
      <formula>0</formula>
    </cfRule>
  </conditionalFormatting>
  <conditionalFormatting sqref="CJ41:CL41 CB41">
    <cfRule type="cellIs" dxfId="221" priority="238" operator="equal">
      <formula>0</formula>
    </cfRule>
  </conditionalFormatting>
  <conditionalFormatting sqref="CF41:CH41 CF42:CG43">
    <cfRule type="cellIs" dxfId="220" priority="237" operator="equal">
      <formula>0</formula>
    </cfRule>
  </conditionalFormatting>
  <conditionalFormatting sqref="CB40:CB43">
    <cfRule type="cellIs" dxfId="219" priority="236" operator="equal">
      <formula>0</formula>
    </cfRule>
  </conditionalFormatting>
  <conditionalFormatting sqref="CC41:CE43">
    <cfRule type="cellIs" dxfId="218" priority="235" operator="equal">
      <formula>0</formula>
    </cfRule>
  </conditionalFormatting>
  <conditionalFormatting sqref="CJ41:CL41">
    <cfRule type="cellIs" dxfId="217" priority="234" operator="equal">
      <formula>0</formula>
    </cfRule>
  </conditionalFormatting>
  <conditionalFormatting sqref="CC41:CE41">
    <cfRule type="cellIs" dxfId="216" priority="233" operator="equal">
      <formula>0</formula>
    </cfRule>
  </conditionalFormatting>
  <conditionalFormatting sqref="CF41">
    <cfRule type="cellIs" dxfId="215" priority="232" operator="equal">
      <formula>0</formula>
    </cfRule>
  </conditionalFormatting>
  <conditionalFormatting sqref="CB41:CC41">
    <cfRule type="cellIs" dxfId="214" priority="231" operator="equal">
      <formula>0</formula>
    </cfRule>
  </conditionalFormatting>
  <conditionalFormatting sqref="CH42">
    <cfRule type="cellIs" dxfId="213" priority="230" operator="equal">
      <formula>0</formula>
    </cfRule>
  </conditionalFormatting>
  <conditionalFormatting sqref="CH42">
    <cfRule type="cellIs" dxfId="212" priority="229" operator="equal">
      <formula>0</formula>
    </cfRule>
  </conditionalFormatting>
  <conditionalFormatting sqref="CJ44:CL44 CB44">
    <cfRule type="cellIs" dxfId="211" priority="228" operator="equal">
      <formula>0</formula>
    </cfRule>
  </conditionalFormatting>
  <conditionalFormatting sqref="CB44:CB46">
    <cfRule type="cellIs" dxfId="210" priority="226" operator="equal">
      <formula>0</formula>
    </cfRule>
  </conditionalFormatting>
  <conditionalFormatting sqref="CC44:CE46">
    <cfRule type="cellIs" dxfId="209" priority="225" operator="equal">
      <formula>0</formula>
    </cfRule>
  </conditionalFormatting>
  <conditionalFormatting sqref="CJ44:CL44">
    <cfRule type="cellIs" dxfId="208" priority="224" operator="equal">
      <formula>0</formula>
    </cfRule>
  </conditionalFormatting>
  <conditionalFormatting sqref="CC44:CE44">
    <cfRule type="cellIs" dxfId="207" priority="223" operator="equal">
      <formula>0</formula>
    </cfRule>
  </conditionalFormatting>
  <conditionalFormatting sqref="CF44">
    <cfRule type="cellIs" dxfId="206" priority="222" operator="equal">
      <formula>0</formula>
    </cfRule>
  </conditionalFormatting>
  <conditionalFormatting sqref="CB44:CC44">
    <cfRule type="cellIs" dxfId="205" priority="221" operator="equal">
      <formula>0</formula>
    </cfRule>
  </conditionalFormatting>
  <conditionalFormatting sqref="CH45">
    <cfRule type="cellIs" dxfId="204" priority="220" operator="equal">
      <formula>0</formula>
    </cfRule>
  </conditionalFormatting>
  <conditionalFormatting sqref="CH45">
    <cfRule type="cellIs" dxfId="203" priority="219" operator="equal">
      <formula>0</formula>
    </cfRule>
  </conditionalFormatting>
  <conditionalFormatting sqref="CB32">
    <cfRule type="cellIs" dxfId="202" priority="218" operator="equal">
      <formula>0</formula>
    </cfRule>
  </conditionalFormatting>
  <conditionalFormatting sqref="CB32:CB34">
    <cfRule type="cellIs" dxfId="201" priority="217" operator="equal">
      <formula>0</formula>
    </cfRule>
  </conditionalFormatting>
  <conditionalFormatting sqref="CB32">
    <cfRule type="cellIs" dxfId="200" priority="216" operator="equal">
      <formula>0</formula>
    </cfRule>
  </conditionalFormatting>
  <conditionalFormatting sqref="CB35">
    <cfRule type="cellIs" dxfId="199" priority="215" operator="equal">
      <formula>0</formula>
    </cfRule>
  </conditionalFormatting>
  <conditionalFormatting sqref="CB35:CB36">
    <cfRule type="cellIs" dxfId="198" priority="214" operator="equal">
      <formula>0</formula>
    </cfRule>
  </conditionalFormatting>
  <conditionalFormatting sqref="CB35">
    <cfRule type="cellIs" dxfId="197" priority="213" operator="equal">
      <formula>0</formula>
    </cfRule>
  </conditionalFormatting>
  <conditionalFormatting sqref="CB37">
    <cfRule type="cellIs" dxfId="196" priority="212" operator="equal">
      <formula>0</formula>
    </cfRule>
  </conditionalFormatting>
  <conditionalFormatting sqref="CB40">
    <cfRule type="cellIs" dxfId="195" priority="210" operator="equal">
      <formula>0</formula>
    </cfRule>
  </conditionalFormatting>
  <conditionalFormatting sqref="CB40">
    <cfRule type="cellIs" dxfId="194" priority="209" operator="equal">
      <formula>0</formula>
    </cfRule>
  </conditionalFormatting>
  <conditionalFormatting sqref="CK32:CM32 CC32">
    <cfRule type="cellIs" dxfId="193" priority="208" operator="equal">
      <formula>0</formula>
    </cfRule>
  </conditionalFormatting>
  <conditionalFormatting sqref="CG32:CI32">
    <cfRule type="cellIs" dxfId="192" priority="207" operator="equal">
      <formula>0</formula>
    </cfRule>
  </conditionalFormatting>
  <conditionalFormatting sqref="CC32">
    <cfRule type="cellIs" dxfId="191" priority="206" operator="equal">
      <formula>0</formula>
    </cfRule>
  </conditionalFormatting>
  <conditionalFormatting sqref="CD32:CF32">
    <cfRule type="cellIs" dxfId="190" priority="205" operator="equal">
      <formula>0</formula>
    </cfRule>
  </conditionalFormatting>
  <conditionalFormatting sqref="CK32:CM32">
    <cfRule type="cellIs" dxfId="189" priority="204" operator="equal">
      <formula>0</formula>
    </cfRule>
  </conditionalFormatting>
  <conditionalFormatting sqref="CD32:CF32">
    <cfRule type="cellIs" dxfId="188" priority="203" operator="equal">
      <formula>0</formula>
    </cfRule>
  </conditionalFormatting>
  <conditionalFormatting sqref="CG32">
    <cfRule type="cellIs" dxfId="187" priority="202" operator="equal">
      <formula>0</formula>
    </cfRule>
  </conditionalFormatting>
  <conditionalFormatting sqref="CC32:CD32">
    <cfRule type="cellIs" dxfId="186" priority="201" operator="equal">
      <formula>0</formula>
    </cfRule>
  </conditionalFormatting>
  <conditionalFormatting sqref="CK33:CM33 CC33">
    <cfRule type="cellIs" dxfId="185" priority="200" operator="equal">
      <formula>0</formula>
    </cfRule>
  </conditionalFormatting>
  <conditionalFormatting sqref="CG33:CI33">
    <cfRule type="cellIs" dxfId="184" priority="199" operator="equal">
      <formula>0</formula>
    </cfRule>
  </conditionalFormatting>
  <conditionalFormatting sqref="CC33">
    <cfRule type="cellIs" dxfId="183" priority="198" operator="equal">
      <formula>0</formula>
    </cfRule>
  </conditionalFormatting>
  <conditionalFormatting sqref="CD33:CF33">
    <cfRule type="cellIs" dxfId="182" priority="197" operator="equal">
      <formula>0</formula>
    </cfRule>
  </conditionalFormatting>
  <conditionalFormatting sqref="CK33:CM33">
    <cfRule type="cellIs" dxfId="181" priority="196" operator="equal">
      <formula>0</formula>
    </cfRule>
  </conditionalFormatting>
  <conditionalFormatting sqref="CD33:CF33">
    <cfRule type="cellIs" dxfId="180" priority="195" operator="equal">
      <formula>0</formula>
    </cfRule>
  </conditionalFormatting>
  <conditionalFormatting sqref="CG33">
    <cfRule type="cellIs" dxfId="179" priority="194" operator="equal">
      <formula>0</formula>
    </cfRule>
  </conditionalFormatting>
  <conditionalFormatting sqref="CC33:CD33">
    <cfRule type="cellIs" dxfId="178" priority="193" operator="equal">
      <formula>0</formula>
    </cfRule>
  </conditionalFormatting>
  <conditionalFormatting sqref="CV32:CX32 CN32">
    <cfRule type="cellIs" dxfId="177" priority="192" operator="equal">
      <formula>0</formula>
    </cfRule>
  </conditionalFormatting>
  <conditionalFormatting sqref="CR32:CT32">
    <cfRule type="cellIs" dxfId="176" priority="191" operator="equal">
      <formula>0</formula>
    </cfRule>
  </conditionalFormatting>
  <conditionalFormatting sqref="CN32">
    <cfRule type="cellIs" dxfId="175" priority="190" operator="equal">
      <formula>0</formula>
    </cfRule>
  </conditionalFormatting>
  <conditionalFormatting sqref="CO32:CQ32">
    <cfRule type="cellIs" dxfId="174" priority="189" operator="equal">
      <formula>0</formula>
    </cfRule>
  </conditionalFormatting>
  <conditionalFormatting sqref="CV32:CX32">
    <cfRule type="cellIs" dxfId="173" priority="188" operator="equal">
      <formula>0</formula>
    </cfRule>
  </conditionalFormatting>
  <conditionalFormatting sqref="CO32:CQ32">
    <cfRule type="cellIs" dxfId="172" priority="187" operator="equal">
      <formula>0</formula>
    </cfRule>
  </conditionalFormatting>
  <conditionalFormatting sqref="CR32">
    <cfRule type="cellIs" dxfId="171" priority="186" operator="equal">
      <formula>0</formula>
    </cfRule>
  </conditionalFormatting>
  <conditionalFormatting sqref="CN32:CO32">
    <cfRule type="cellIs" dxfId="170" priority="185" operator="equal">
      <formula>0</formula>
    </cfRule>
  </conditionalFormatting>
  <conditionalFormatting sqref="CV33:CX33 CN33">
    <cfRule type="cellIs" dxfId="169" priority="184" operator="equal">
      <formula>0</formula>
    </cfRule>
  </conditionalFormatting>
  <conditionalFormatting sqref="CR33:CT33">
    <cfRule type="cellIs" dxfId="168" priority="183" operator="equal">
      <formula>0</formula>
    </cfRule>
  </conditionalFormatting>
  <conditionalFormatting sqref="CN33">
    <cfRule type="cellIs" dxfId="167" priority="182" operator="equal">
      <formula>0</formula>
    </cfRule>
  </conditionalFormatting>
  <conditionalFormatting sqref="CO33:CQ33">
    <cfRule type="cellIs" dxfId="166" priority="181" operator="equal">
      <formula>0</formula>
    </cfRule>
  </conditionalFormatting>
  <conditionalFormatting sqref="CV33:CX33">
    <cfRule type="cellIs" dxfId="165" priority="180" operator="equal">
      <formula>0</formula>
    </cfRule>
  </conditionalFormatting>
  <conditionalFormatting sqref="CO33:CQ33">
    <cfRule type="cellIs" dxfId="164" priority="179" operator="equal">
      <formula>0</formula>
    </cfRule>
  </conditionalFormatting>
  <conditionalFormatting sqref="CR33">
    <cfRule type="cellIs" dxfId="163" priority="178" operator="equal">
      <formula>0</formula>
    </cfRule>
  </conditionalFormatting>
  <conditionalFormatting sqref="CN33:CO33">
    <cfRule type="cellIs" dxfId="162" priority="177" operator="equal">
      <formula>0</formula>
    </cfRule>
  </conditionalFormatting>
  <conditionalFormatting sqref="DG32:DI32 CY32">
    <cfRule type="cellIs" dxfId="161" priority="176" operator="equal">
      <formula>0</formula>
    </cfRule>
  </conditionalFormatting>
  <conditionalFormatting sqref="DC32:DE32">
    <cfRule type="cellIs" dxfId="160" priority="175" operator="equal">
      <formula>0</formula>
    </cfRule>
  </conditionalFormatting>
  <conditionalFormatting sqref="CY32">
    <cfRule type="cellIs" dxfId="159" priority="174" operator="equal">
      <formula>0</formula>
    </cfRule>
  </conditionalFormatting>
  <conditionalFormatting sqref="CZ32:DB32">
    <cfRule type="cellIs" dxfId="158" priority="173" operator="equal">
      <formula>0</formula>
    </cfRule>
  </conditionalFormatting>
  <conditionalFormatting sqref="DG32:DI32">
    <cfRule type="cellIs" dxfId="157" priority="172" operator="equal">
      <formula>0</formula>
    </cfRule>
  </conditionalFormatting>
  <conditionalFormatting sqref="CZ32:DB32">
    <cfRule type="cellIs" dxfId="156" priority="171" operator="equal">
      <formula>0</formula>
    </cfRule>
  </conditionalFormatting>
  <conditionalFormatting sqref="DC32">
    <cfRule type="cellIs" dxfId="155" priority="170" operator="equal">
      <formula>0</formula>
    </cfRule>
  </conditionalFormatting>
  <conditionalFormatting sqref="CY32:CZ32">
    <cfRule type="cellIs" dxfId="154" priority="169" operator="equal">
      <formula>0</formula>
    </cfRule>
  </conditionalFormatting>
  <conditionalFormatting sqref="DG33:DI33 CY33">
    <cfRule type="cellIs" dxfId="153" priority="168" operator="equal">
      <formula>0</formula>
    </cfRule>
  </conditionalFormatting>
  <conditionalFormatting sqref="DC33:DE33">
    <cfRule type="cellIs" dxfId="152" priority="167" operator="equal">
      <formula>0</formula>
    </cfRule>
  </conditionalFormatting>
  <conditionalFormatting sqref="CY33">
    <cfRule type="cellIs" dxfId="151" priority="166" operator="equal">
      <formula>0</formula>
    </cfRule>
  </conditionalFormatting>
  <conditionalFormatting sqref="CZ33:DB33">
    <cfRule type="cellIs" dxfId="150" priority="165" operator="equal">
      <formula>0</formula>
    </cfRule>
  </conditionalFormatting>
  <conditionalFormatting sqref="DG33:DI33">
    <cfRule type="cellIs" dxfId="149" priority="164" operator="equal">
      <formula>0</formula>
    </cfRule>
  </conditionalFormatting>
  <conditionalFormatting sqref="CZ33:DB33">
    <cfRule type="cellIs" dxfId="148" priority="163" operator="equal">
      <formula>0</formula>
    </cfRule>
  </conditionalFormatting>
  <conditionalFormatting sqref="DC33">
    <cfRule type="cellIs" dxfId="147" priority="162" operator="equal">
      <formula>0</formula>
    </cfRule>
  </conditionalFormatting>
  <conditionalFormatting sqref="CY33:CZ33">
    <cfRule type="cellIs" dxfId="146" priority="161" operator="equal">
      <formula>0</formula>
    </cfRule>
  </conditionalFormatting>
  <conditionalFormatting sqref="DR32:DT32 DJ32">
    <cfRule type="cellIs" dxfId="145" priority="160" operator="equal">
      <formula>0</formula>
    </cfRule>
  </conditionalFormatting>
  <conditionalFormatting sqref="DN32:DP32">
    <cfRule type="cellIs" dxfId="144" priority="159" operator="equal">
      <formula>0</formula>
    </cfRule>
  </conditionalFormatting>
  <conditionalFormatting sqref="DJ32">
    <cfRule type="cellIs" dxfId="143" priority="158" operator="equal">
      <formula>0</formula>
    </cfRule>
  </conditionalFormatting>
  <conditionalFormatting sqref="DK32:DM32">
    <cfRule type="cellIs" dxfId="142" priority="157" operator="equal">
      <formula>0</formula>
    </cfRule>
  </conditionalFormatting>
  <conditionalFormatting sqref="DR32:DT32">
    <cfRule type="cellIs" dxfId="141" priority="156" operator="equal">
      <formula>0</formula>
    </cfRule>
  </conditionalFormatting>
  <conditionalFormatting sqref="DK32:DM32">
    <cfRule type="cellIs" dxfId="140" priority="155" operator="equal">
      <formula>0</formula>
    </cfRule>
  </conditionalFormatting>
  <conditionalFormatting sqref="DN32">
    <cfRule type="cellIs" dxfId="139" priority="154" operator="equal">
      <formula>0</formula>
    </cfRule>
  </conditionalFormatting>
  <conditionalFormatting sqref="DJ32:DK32">
    <cfRule type="cellIs" dxfId="138" priority="153" operator="equal">
      <formula>0</formula>
    </cfRule>
  </conditionalFormatting>
  <conditionalFormatting sqref="DR33:DT33 DJ33">
    <cfRule type="cellIs" dxfId="137" priority="152" operator="equal">
      <formula>0</formula>
    </cfRule>
  </conditionalFormatting>
  <conditionalFormatting sqref="DN33:DP33">
    <cfRule type="cellIs" dxfId="136" priority="151" operator="equal">
      <formula>0</formula>
    </cfRule>
  </conditionalFormatting>
  <conditionalFormatting sqref="DJ33">
    <cfRule type="cellIs" dxfId="135" priority="150" operator="equal">
      <formula>0</formula>
    </cfRule>
  </conditionalFormatting>
  <conditionalFormatting sqref="DK33:DM33">
    <cfRule type="cellIs" dxfId="134" priority="149" operator="equal">
      <formula>0</formula>
    </cfRule>
  </conditionalFormatting>
  <conditionalFormatting sqref="DR33:DT33">
    <cfRule type="cellIs" dxfId="133" priority="148" operator="equal">
      <formula>0</formula>
    </cfRule>
  </conditionalFormatting>
  <conditionalFormatting sqref="DK33:DM33">
    <cfRule type="cellIs" dxfId="132" priority="147" operator="equal">
      <formula>0</formula>
    </cfRule>
  </conditionalFormatting>
  <conditionalFormatting sqref="DN33">
    <cfRule type="cellIs" dxfId="131" priority="146" operator="equal">
      <formula>0</formula>
    </cfRule>
  </conditionalFormatting>
  <conditionalFormatting sqref="DJ33:DK33">
    <cfRule type="cellIs" dxfId="130" priority="145" operator="equal">
      <formula>0</formula>
    </cfRule>
  </conditionalFormatting>
  <conditionalFormatting sqref="EC32:EE32 DU32">
    <cfRule type="cellIs" dxfId="129" priority="144" operator="equal">
      <formula>0</formula>
    </cfRule>
  </conditionalFormatting>
  <conditionalFormatting sqref="DY32:EA32">
    <cfRule type="cellIs" dxfId="128" priority="143" operator="equal">
      <formula>0</formula>
    </cfRule>
  </conditionalFormatting>
  <conditionalFormatting sqref="DU32">
    <cfRule type="cellIs" dxfId="127" priority="142" operator="equal">
      <formula>0</formula>
    </cfRule>
  </conditionalFormatting>
  <conditionalFormatting sqref="DV32:DX32">
    <cfRule type="cellIs" dxfId="126" priority="141" operator="equal">
      <formula>0</formula>
    </cfRule>
  </conditionalFormatting>
  <conditionalFormatting sqref="EC32:EE32">
    <cfRule type="cellIs" dxfId="125" priority="140" operator="equal">
      <formula>0</formula>
    </cfRule>
  </conditionalFormatting>
  <conditionalFormatting sqref="DV32:DX32">
    <cfRule type="cellIs" dxfId="124" priority="139" operator="equal">
      <formula>0</formula>
    </cfRule>
  </conditionalFormatting>
  <conditionalFormatting sqref="DY32">
    <cfRule type="cellIs" dxfId="123" priority="138" operator="equal">
      <formula>0</formula>
    </cfRule>
  </conditionalFormatting>
  <conditionalFormatting sqref="DU32:DV32">
    <cfRule type="cellIs" dxfId="122" priority="137" operator="equal">
      <formula>0</formula>
    </cfRule>
  </conditionalFormatting>
  <conditionalFormatting sqref="EC33:EE33 DU33">
    <cfRule type="cellIs" dxfId="121" priority="136" operator="equal">
      <formula>0</formula>
    </cfRule>
  </conditionalFormatting>
  <conditionalFormatting sqref="DY33:EA33">
    <cfRule type="cellIs" dxfId="120" priority="135" operator="equal">
      <formula>0</formula>
    </cfRule>
  </conditionalFormatting>
  <conditionalFormatting sqref="DU33">
    <cfRule type="cellIs" dxfId="119" priority="134" operator="equal">
      <formula>0</formula>
    </cfRule>
  </conditionalFormatting>
  <conditionalFormatting sqref="DV33:DX33">
    <cfRule type="cellIs" dxfId="118" priority="133" operator="equal">
      <formula>0</formula>
    </cfRule>
  </conditionalFormatting>
  <conditionalFormatting sqref="EC33:EE33">
    <cfRule type="cellIs" dxfId="117" priority="132" operator="equal">
      <formula>0</formula>
    </cfRule>
  </conditionalFormatting>
  <conditionalFormatting sqref="DV33:DX33">
    <cfRule type="cellIs" dxfId="116" priority="131" operator="equal">
      <formula>0</formula>
    </cfRule>
  </conditionalFormatting>
  <conditionalFormatting sqref="DY33">
    <cfRule type="cellIs" dxfId="115" priority="130" operator="equal">
      <formula>0</formula>
    </cfRule>
  </conditionalFormatting>
  <conditionalFormatting sqref="DU33:DV33">
    <cfRule type="cellIs" dxfId="114" priority="129" operator="equal">
      <formula>0</formula>
    </cfRule>
  </conditionalFormatting>
  <conditionalFormatting sqref="EN32:EP32 EF32">
    <cfRule type="cellIs" dxfId="113" priority="128" operator="equal">
      <formula>0</formula>
    </cfRule>
  </conditionalFormatting>
  <conditionalFormatting sqref="EJ32:EL32">
    <cfRule type="cellIs" dxfId="112" priority="127" operator="equal">
      <formula>0</formula>
    </cfRule>
  </conditionalFormatting>
  <conditionalFormatting sqref="EF32">
    <cfRule type="cellIs" dxfId="111" priority="126" operator="equal">
      <formula>0</formula>
    </cfRule>
  </conditionalFormatting>
  <conditionalFormatting sqref="EG32:EI32">
    <cfRule type="cellIs" dxfId="110" priority="125" operator="equal">
      <formula>0</formula>
    </cfRule>
  </conditionalFormatting>
  <conditionalFormatting sqref="EN32:EP32">
    <cfRule type="cellIs" dxfId="109" priority="124" operator="equal">
      <formula>0</formula>
    </cfRule>
  </conditionalFormatting>
  <conditionalFormatting sqref="EG32:EI32">
    <cfRule type="cellIs" dxfId="108" priority="123" operator="equal">
      <formula>0</formula>
    </cfRule>
  </conditionalFormatting>
  <conditionalFormatting sqref="EJ32">
    <cfRule type="cellIs" dxfId="107" priority="122" operator="equal">
      <formula>0</formula>
    </cfRule>
  </conditionalFormatting>
  <conditionalFormatting sqref="EF32:EG32">
    <cfRule type="cellIs" dxfId="106" priority="121" operator="equal">
      <formula>0</formula>
    </cfRule>
  </conditionalFormatting>
  <conditionalFormatting sqref="EN33:EP33 EF33">
    <cfRule type="cellIs" dxfId="105" priority="120" operator="equal">
      <formula>0</formula>
    </cfRule>
  </conditionalFormatting>
  <conditionalFormatting sqref="EJ33:EL33">
    <cfRule type="cellIs" dxfId="104" priority="119" operator="equal">
      <formula>0</formula>
    </cfRule>
  </conditionalFormatting>
  <conditionalFormatting sqref="EF33">
    <cfRule type="cellIs" dxfId="103" priority="118" operator="equal">
      <formula>0</formula>
    </cfRule>
  </conditionalFormatting>
  <conditionalFormatting sqref="EG33 EI33">
    <cfRule type="cellIs" dxfId="102" priority="117" operator="equal">
      <formula>0</formula>
    </cfRule>
  </conditionalFormatting>
  <conditionalFormatting sqref="EN33:EP33">
    <cfRule type="cellIs" dxfId="101" priority="116" operator="equal">
      <formula>0</formula>
    </cfRule>
  </conditionalFormatting>
  <conditionalFormatting sqref="EG33 EI33">
    <cfRule type="cellIs" dxfId="100" priority="115" operator="equal">
      <formula>0</formula>
    </cfRule>
  </conditionalFormatting>
  <conditionalFormatting sqref="EJ33">
    <cfRule type="cellIs" dxfId="99" priority="114" operator="equal">
      <formula>0</formula>
    </cfRule>
  </conditionalFormatting>
  <conditionalFormatting sqref="EF33:EG33">
    <cfRule type="cellIs" dxfId="98" priority="113" operator="equal">
      <formula>0</formula>
    </cfRule>
  </conditionalFormatting>
  <conditionalFormatting sqref="CU38:CV39 CM38:CM39">
    <cfRule type="cellIs" dxfId="97" priority="112" operator="equal">
      <formula>0</formula>
    </cfRule>
  </conditionalFormatting>
  <conditionalFormatting sqref="CQ38:CS39">
    <cfRule type="cellIs" dxfId="96" priority="111" operator="equal">
      <formula>0</formula>
    </cfRule>
  </conditionalFormatting>
  <conditionalFormatting sqref="CM38:CM39">
    <cfRule type="cellIs" dxfId="95" priority="110" operator="equal">
      <formula>0</formula>
    </cfRule>
  </conditionalFormatting>
  <conditionalFormatting sqref="CN38:CP39">
    <cfRule type="cellIs" dxfId="94" priority="109" operator="equal">
      <formula>0</formula>
    </cfRule>
  </conditionalFormatting>
  <conditionalFormatting sqref="CU38:CV39">
    <cfRule type="cellIs" dxfId="93" priority="108" operator="equal">
      <formula>0</formula>
    </cfRule>
  </conditionalFormatting>
  <conditionalFormatting sqref="CN38:CP39">
    <cfRule type="cellIs" dxfId="92" priority="107" operator="equal">
      <formula>0</formula>
    </cfRule>
  </conditionalFormatting>
  <conditionalFormatting sqref="CQ38:CQ39">
    <cfRule type="cellIs" dxfId="91" priority="106" operator="equal">
      <formula>0</formula>
    </cfRule>
  </conditionalFormatting>
  <conditionalFormatting sqref="CM38:CN39">
    <cfRule type="cellIs" dxfId="90" priority="105" operator="equal">
      <formula>0</formula>
    </cfRule>
  </conditionalFormatting>
  <conditionalFormatting sqref="CU40:CV40 CM40">
    <cfRule type="cellIs" dxfId="89" priority="104" operator="equal">
      <formula>0</formula>
    </cfRule>
  </conditionalFormatting>
  <conditionalFormatting sqref="CQ40:CS40">
    <cfRule type="cellIs" dxfId="88" priority="103" operator="equal">
      <formula>0</formula>
    </cfRule>
  </conditionalFormatting>
  <conditionalFormatting sqref="CM40">
    <cfRule type="cellIs" dxfId="87" priority="102" operator="equal">
      <formula>0</formula>
    </cfRule>
  </conditionalFormatting>
  <conditionalFormatting sqref="CN40:CP40">
    <cfRule type="cellIs" dxfId="86" priority="101" operator="equal">
      <formula>0</formula>
    </cfRule>
  </conditionalFormatting>
  <conditionalFormatting sqref="CU40:CV40">
    <cfRule type="cellIs" dxfId="85" priority="100" operator="equal">
      <formula>0</formula>
    </cfRule>
  </conditionalFormatting>
  <conditionalFormatting sqref="CN40:CP40">
    <cfRule type="cellIs" dxfId="84" priority="99" operator="equal">
      <formula>0</formula>
    </cfRule>
  </conditionalFormatting>
  <conditionalFormatting sqref="CQ40">
    <cfRule type="cellIs" dxfId="83" priority="98" operator="equal">
      <formula>0</formula>
    </cfRule>
  </conditionalFormatting>
  <conditionalFormatting sqref="CM40:CN40">
    <cfRule type="cellIs" dxfId="82" priority="97" operator="equal">
      <formula>0</formula>
    </cfRule>
  </conditionalFormatting>
  <conditionalFormatting sqref="CU41:CV41 CM41">
    <cfRule type="cellIs" dxfId="81" priority="96" operator="equal">
      <formula>0</formula>
    </cfRule>
  </conditionalFormatting>
  <conditionalFormatting sqref="CQ41:CS41">
    <cfRule type="cellIs" dxfId="80" priority="95" operator="equal">
      <formula>0</formula>
    </cfRule>
  </conditionalFormatting>
  <conditionalFormatting sqref="CM41">
    <cfRule type="cellIs" dxfId="79" priority="94" operator="equal">
      <formula>0</formula>
    </cfRule>
  </conditionalFormatting>
  <conditionalFormatting sqref="CN41:CP41">
    <cfRule type="cellIs" dxfId="78" priority="93" operator="equal">
      <formula>0</formula>
    </cfRule>
  </conditionalFormatting>
  <conditionalFormatting sqref="CU41:CV41">
    <cfRule type="cellIs" dxfId="77" priority="92" operator="equal">
      <formula>0</formula>
    </cfRule>
  </conditionalFormatting>
  <conditionalFormatting sqref="CN41:CP41">
    <cfRule type="cellIs" dxfId="76" priority="91" operator="equal">
      <formula>0</formula>
    </cfRule>
  </conditionalFormatting>
  <conditionalFormatting sqref="CQ41">
    <cfRule type="cellIs" dxfId="75" priority="90" operator="equal">
      <formula>0</formula>
    </cfRule>
  </conditionalFormatting>
  <conditionalFormatting sqref="CM41:CN41">
    <cfRule type="cellIs" dxfId="74" priority="89" operator="equal">
      <formula>0</formula>
    </cfRule>
  </conditionalFormatting>
  <conditionalFormatting sqref="CX38:CZ39">
    <cfRule type="cellIs" dxfId="73" priority="69" operator="equal">
      <formula>0</formula>
    </cfRule>
  </conditionalFormatting>
  <conditionalFormatting sqref="CW34:CW35">
    <cfRule type="cellIs" dxfId="72" priority="88" operator="equal">
      <formula>0</formula>
    </cfRule>
  </conditionalFormatting>
  <conditionalFormatting sqref="CW34:CW35">
    <cfRule type="cellIs" dxfId="71" priority="87" operator="equal">
      <formula>0</formula>
    </cfRule>
  </conditionalFormatting>
  <conditionalFormatting sqref="CX38:CX39">
    <cfRule type="cellIs" dxfId="70" priority="66" operator="equal">
      <formula>0</formula>
    </cfRule>
  </conditionalFormatting>
  <conditionalFormatting sqref="CX40:CZ40">
    <cfRule type="cellIs" dxfId="69" priority="65" operator="equal">
      <formula>0</formula>
    </cfRule>
  </conditionalFormatting>
  <conditionalFormatting sqref="CW36">
    <cfRule type="cellIs" dxfId="68" priority="86" operator="equal">
      <formula>0</formula>
    </cfRule>
  </conditionalFormatting>
  <conditionalFormatting sqref="CW36">
    <cfRule type="cellIs" dxfId="67" priority="85" operator="equal">
      <formula>0</formula>
    </cfRule>
  </conditionalFormatting>
  <conditionalFormatting sqref="CX40">
    <cfRule type="cellIs" dxfId="66" priority="62" operator="equal">
      <formula>0</formula>
    </cfRule>
  </conditionalFormatting>
  <conditionalFormatting sqref="CX41:CZ41">
    <cfRule type="cellIs" dxfId="65" priority="61" operator="equal">
      <formula>0</formula>
    </cfRule>
  </conditionalFormatting>
  <conditionalFormatting sqref="CY34:DA35">
    <cfRule type="cellIs" dxfId="64" priority="84" operator="equal">
      <formula>0</formula>
    </cfRule>
  </conditionalFormatting>
  <conditionalFormatting sqref="DY42">
    <cfRule type="cellIs" dxfId="63" priority="43" operator="equal">
      <formula>0</formula>
    </cfRule>
  </conditionalFormatting>
  <conditionalFormatting sqref="DY42">
    <cfRule type="cellIs" dxfId="62" priority="42" operator="equal">
      <formula>0</formula>
    </cfRule>
  </conditionalFormatting>
  <conditionalFormatting sqref="DF42:DG42">
    <cfRule type="cellIs" dxfId="61" priority="41" operator="equal">
      <formula>0</formula>
    </cfRule>
  </conditionalFormatting>
  <conditionalFormatting sqref="DA42:DB42">
    <cfRule type="cellIs" dxfId="60" priority="40" operator="equal">
      <formula>0</formula>
    </cfRule>
  </conditionalFormatting>
  <conditionalFormatting sqref="DC42:DE42">
    <cfRule type="cellIs" dxfId="59" priority="39" operator="equal">
      <formula>0</formula>
    </cfRule>
  </conditionalFormatting>
  <conditionalFormatting sqref="CX36">
    <cfRule type="cellIs" dxfId="58" priority="78" operator="equal">
      <formula>0</formula>
    </cfRule>
  </conditionalFormatting>
  <conditionalFormatting sqref="CY36">
    <cfRule type="cellIs" dxfId="57" priority="77" operator="equal">
      <formula>0</formula>
    </cfRule>
  </conditionalFormatting>
  <conditionalFormatting sqref="CW41">
    <cfRule type="cellIs" dxfId="56" priority="60" operator="equal">
      <formula>0</formula>
    </cfRule>
  </conditionalFormatting>
  <conditionalFormatting sqref="EH39">
    <cfRule type="cellIs" dxfId="55" priority="17" operator="equal">
      <formula>0</formula>
    </cfRule>
  </conditionalFormatting>
  <conditionalFormatting sqref="EH34">
    <cfRule type="cellIs" dxfId="54" priority="24" operator="equal">
      <formula>0</formula>
    </cfRule>
  </conditionalFormatting>
  <conditionalFormatting sqref="EH35:EH36">
    <cfRule type="cellIs" dxfId="53" priority="23" operator="equal">
      <formula>0</formula>
    </cfRule>
  </conditionalFormatting>
  <conditionalFormatting sqref="EH33">
    <cfRule type="cellIs" dxfId="52" priority="26" operator="equal">
      <formula>0</formula>
    </cfRule>
  </conditionalFormatting>
  <conditionalFormatting sqref="EH37">
    <cfRule type="cellIs" dxfId="51" priority="20" operator="equal">
      <formula>0</formula>
    </cfRule>
  </conditionalFormatting>
  <conditionalFormatting sqref="EH38">
    <cfRule type="cellIs" dxfId="50" priority="19" operator="equal">
      <formula>0</formula>
    </cfRule>
  </conditionalFormatting>
  <conditionalFormatting sqref="CY37:DA37 DA38">
    <cfRule type="cellIs" dxfId="49" priority="74" operator="equal">
      <formula>0</formula>
    </cfRule>
  </conditionalFormatting>
  <conditionalFormatting sqref="CX37">
    <cfRule type="cellIs" dxfId="48" priority="73" operator="equal">
      <formula>0</formula>
    </cfRule>
  </conditionalFormatting>
  <conditionalFormatting sqref="CX37">
    <cfRule type="cellIs" dxfId="47" priority="72" operator="equal">
      <formula>0</formula>
    </cfRule>
  </conditionalFormatting>
  <conditionalFormatting sqref="CY37">
    <cfRule type="cellIs" dxfId="46" priority="71" operator="equal">
      <formula>0</formula>
    </cfRule>
  </conditionalFormatting>
  <conditionalFormatting sqref="DA39">
    <cfRule type="cellIs" dxfId="45" priority="70" operator="equal">
      <formula>0</formula>
    </cfRule>
  </conditionalFormatting>
  <conditionalFormatting sqref="CW40">
    <cfRule type="cellIs" dxfId="44" priority="64" operator="equal">
      <formula>0</formula>
    </cfRule>
  </conditionalFormatting>
  <conditionalFormatting sqref="CW40">
    <cfRule type="cellIs" dxfId="43" priority="63" operator="equal">
      <formula>0</formula>
    </cfRule>
  </conditionalFormatting>
  <conditionalFormatting sqref="EH38">
    <cfRule type="cellIs" dxfId="42" priority="18" operator="equal">
      <formula>0</formula>
    </cfRule>
  </conditionalFormatting>
  <conditionalFormatting sqref="CW38:CW39">
    <cfRule type="cellIs" dxfId="41" priority="68" operator="equal">
      <formula>0</formula>
    </cfRule>
  </conditionalFormatting>
  <conditionalFormatting sqref="CW38:CW39">
    <cfRule type="cellIs" dxfId="40" priority="67" operator="equal">
      <formula>0</formula>
    </cfRule>
  </conditionalFormatting>
  <conditionalFormatting sqref="EH35:EH36">
    <cfRule type="cellIs" dxfId="39" priority="22" operator="equal">
      <formula>0</formula>
    </cfRule>
  </conditionalFormatting>
  <conditionalFormatting sqref="EH37">
    <cfRule type="cellIs" dxfId="38" priority="21" operator="equal">
      <formula>0</formula>
    </cfRule>
  </conditionalFormatting>
  <conditionalFormatting sqref="CR42:CS43">
    <cfRule type="cellIs" dxfId="37" priority="57" operator="equal">
      <formula>0</formula>
    </cfRule>
  </conditionalFormatting>
  <conditionalFormatting sqref="CM43">
    <cfRule type="cellIs" dxfId="36" priority="56" operator="equal">
      <formula>0</formula>
    </cfRule>
  </conditionalFormatting>
  <conditionalFormatting sqref="CO42:CQ43">
    <cfRule type="cellIs" dxfId="35" priority="55" operator="equal">
      <formula>0</formula>
    </cfRule>
  </conditionalFormatting>
  <conditionalFormatting sqref="CT42">
    <cfRule type="cellIs" dxfId="34" priority="54" operator="equal">
      <formula>0</formula>
    </cfRule>
  </conditionalFormatting>
  <conditionalFormatting sqref="CT42">
    <cfRule type="cellIs" dxfId="33" priority="53" operator="equal">
      <formula>0</formula>
    </cfRule>
  </conditionalFormatting>
  <conditionalFormatting sqref="DI43:DJ43">
    <cfRule type="cellIs" dxfId="32" priority="52" operator="equal">
      <formula>0</formula>
    </cfRule>
  </conditionalFormatting>
  <conditionalFormatting sqref="DD43:DE43">
    <cfRule type="cellIs" dxfId="31" priority="51" operator="equal">
      <formula>0</formula>
    </cfRule>
  </conditionalFormatting>
  <conditionalFormatting sqref="DF43:DH43">
    <cfRule type="cellIs" dxfId="30" priority="50" operator="equal">
      <formula>0</formula>
    </cfRule>
  </conditionalFormatting>
  <conditionalFormatting sqref="DY40">
    <cfRule type="cellIs" dxfId="29" priority="29" operator="equal">
      <formula>0</formula>
    </cfRule>
  </conditionalFormatting>
  <conditionalFormatting sqref="DY40">
    <cfRule type="cellIs" dxfId="28" priority="28" operator="equal">
      <formula>0</formula>
    </cfRule>
  </conditionalFormatting>
  <conditionalFormatting sqref="DO43">
    <cfRule type="cellIs" dxfId="27" priority="49" operator="equal">
      <formula>0</formula>
    </cfRule>
  </conditionalFormatting>
  <conditionalFormatting sqref="DP43">
    <cfRule type="cellIs" dxfId="26" priority="48" operator="equal">
      <formula>0</formula>
    </cfRule>
  </conditionalFormatting>
  <conditionalFormatting sqref="DQ43">
    <cfRule type="cellIs" dxfId="25" priority="47" operator="equal">
      <formula>0</formula>
    </cfRule>
  </conditionalFormatting>
  <conditionalFormatting sqref="DW42:DX43">
    <cfRule type="cellIs" dxfId="24" priority="46" operator="equal">
      <formula>0</formula>
    </cfRule>
  </conditionalFormatting>
  <conditionalFormatting sqref="DR42:DS43">
    <cfRule type="cellIs" dxfId="23" priority="45" operator="equal">
      <formula>0</formula>
    </cfRule>
  </conditionalFormatting>
  <conditionalFormatting sqref="DT42:DV43">
    <cfRule type="cellIs" dxfId="22" priority="44" operator="equal">
      <formula>0</formula>
    </cfRule>
  </conditionalFormatting>
  <conditionalFormatting sqref="DA40:DB41">
    <cfRule type="cellIs" dxfId="21" priority="37" operator="equal">
      <formula>0</formula>
    </cfRule>
  </conditionalFormatting>
  <conditionalFormatting sqref="DH40">
    <cfRule type="cellIs" dxfId="20" priority="35" operator="equal">
      <formula>0</formula>
    </cfRule>
  </conditionalFormatting>
  <conditionalFormatting sqref="DW40:DX41">
    <cfRule type="cellIs" dxfId="19" priority="32" operator="equal">
      <formula>0</formula>
    </cfRule>
  </conditionalFormatting>
  <conditionalFormatting sqref="DR40:DS41">
    <cfRule type="cellIs" dxfId="18" priority="31" operator="equal">
      <formula>0</formula>
    </cfRule>
  </conditionalFormatting>
  <conditionalFormatting sqref="DT40:DV41">
    <cfRule type="cellIs" dxfId="17" priority="30" operator="equal">
      <formula>0</formula>
    </cfRule>
  </conditionalFormatting>
  <conditionalFormatting sqref="EH33">
    <cfRule type="cellIs" dxfId="16" priority="27" operator="equal">
      <formula>0</formula>
    </cfRule>
  </conditionalFormatting>
  <conditionalFormatting sqref="EH34">
    <cfRule type="cellIs" dxfId="15" priority="25" operator="equal">
      <formula>0</formula>
    </cfRule>
  </conditionalFormatting>
  <conditionalFormatting sqref="CN42">
    <cfRule type="cellIs" dxfId="14" priority="15" operator="equal">
      <formula>0</formula>
    </cfRule>
  </conditionalFormatting>
  <conditionalFormatting sqref="EI39">
    <cfRule type="cellIs" dxfId="13" priority="14" operator="equal">
      <formula>0</formula>
    </cfRule>
  </conditionalFormatting>
  <conditionalFormatting sqref="EP39">
    <cfRule type="cellIs" dxfId="12" priority="13" operator="equal">
      <formula>0</formula>
    </cfRule>
  </conditionalFormatting>
  <conditionalFormatting sqref="EJ39:EL39">
    <cfRule type="cellIs" dxfId="11" priority="12" operator="equal">
      <formula>0</formula>
    </cfRule>
  </conditionalFormatting>
  <conditionalFormatting sqref="EM39:EO39">
    <cfRule type="cellIs" dxfId="10" priority="11" operator="equal">
      <formula>0</formula>
    </cfRule>
  </conditionalFormatting>
  <conditionalFormatting sqref="EI39:EJ39">
    <cfRule type="cellIs" dxfId="9" priority="10" operator="equal">
      <formula>0</formula>
    </cfRule>
  </conditionalFormatting>
  <conditionalFormatting sqref="EI40">
    <cfRule type="cellIs" dxfId="8" priority="9" operator="equal">
      <formula>0</formula>
    </cfRule>
  </conditionalFormatting>
  <conditionalFormatting sqref="EP40:EP43">
    <cfRule type="cellIs" dxfId="7" priority="8" operator="equal">
      <formula>0</formula>
    </cfRule>
  </conditionalFormatting>
  <conditionalFormatting sqref="EJ40:EL40 EJ43:EL43">
    <cfRule type="cellIs" dxfId="6" priority="7" operator="equal">
      <formula>0</formula>
    </cfRule>
  </conditionalFormatting>
  <conditionalFormatting sqref="EM40:EO43">
    <cfRule type="cellIs" dxfId="5" priority="6" operator="equal">
      <formula>0</formula>
    </cfRule>
  </conditionalFormatting>
  <conditionalFormatting sqref="EI40:EJ40 EI43:EJ43">
    <cfRule type="cellIs" dxfId="4" priority="5" operator="equal">
      <formula>0</formula>
    </cfRule>
  </conditionalFormatting>
  <conditionalFormatting sqref="CB20:CB21">
    <cfRule type="cellIs" dxfId="3" priority="4" operator="equal">
      <formula>0</formula>
    </cfRule>
  </conditionalFormatting>
  <conditionalFormatting sqref="DA53:DA55">
    <cfRule type="cellIs" dxfId="2" priority="3" operator="equal">
      <formula>0</formula>
    </cfRule>
  </conditionalFormatting>
  <conditionalFormatting sqref="CW53:CW55">
    <cfRule type="cellIs" dxfId="1" priority="2" operator="equal">
      <formula>0</formula>
    </cfRule>
  </conditionalFormatting>
  <conditionalFormatting sqref="CX53:CZ55">
    <cfRule type="cellIs" dxfId="0"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J43"/>
  <sheetViews>
    <sheetView view="pageBreakPreview" zoomScale="50" zoomScaleNormal="20" zoomScaleSheetLayoutView="50" zoomScalePageLayoutView="75" workbookViewId="0">
      <selection activeCell="T18" sqref="T18"/>
    </sheetView>
  </sheetViews>
  <sheetFormatPr defaultColWidth="9" defaultRowHeight="13.2" x14ac:dyDescent="0.2"/>
  <cols>
    <col min="1" max="1" width="1.88671875" style="288" customWidth="1"/>
    <col min="2" max="4" width="7.44140625" style="288" customWidth="1"/>
    <col min="5" max="5" width="3.77734375" style="288" customWidth="1"/>
    <col min="6" max="6" width="5" style="288" customWidth="1"/>
    <col min="7" max="18" width="3.77734375" style="288" customWidth="1"/>
    <col min="19" max="19" width="15.77734375" style="288" customWidth="1"/>
    <col min="20" max="20" width="33.88671875" style="288" customWidth="1"/>
    <col min="21" max="21" width="26.21875" style="288" customWidth="1"/>
    <col min="22" max="22" width="36.44140625" style="288" customWidth="1"/>
    <col min="23" max="23" width="36.6640625" style="288" customWidth="1"/>
    <col min="24" max="24" width="26.21875" style="288" customWidth="1"/>
    <col min="25" max="25" width="20" style="288" customWidth="1"/>
    <col min="26" max="30" width="5.6640625" style="288" customWidth="1"/>
    <col min="31" max="31" width="20.6640625" style="288" customWidth="1"/>
    <col min="32" max="32" width="17.109375" style="288" customWidth="1"/>
    <col min="33" max="33" width="34.77734375" style="288" customWidth="1"/>
    <col min="34" max="16384" width="9" style="287"/>
  </cols>
  <sheetData>
    <row r="1" spans="1:33" ht="16.2" x14ac:dyDescent="0.2">
      <c r="B1" s="348" t="s">
        <v>1213</v>
      </c>
      <c r="D1" s="347"/>
      <c r="E1" s="347"/>
      <c r="F1" s="347"/>
      <c r="G1" s="347"/>
      <c r="H1" s="347"/>
      <c r="I1" s="347"/>
      <c r="J1" s="347"/>
      <c r="K1" s="347"/>
      <c r="L1" s="347"/>
      <c r="M1" s="347"/>
      <c r="N1" s="347"/>
      <c r="O1" s="347"/>
      <c r="P1" s="347"/>
      <c r="Q1" s="347"/>
      <c r="R1" s="347"/>
      <c r="S1" s="346"/>
      <c r="T1" s="346"/>
      <c r="U1" s="346"/>
      <c r="V1" s="346"/>
      <c r="W1" s="346"/>
      <c r="X1" s="346"/>
    </row>
    <row r="2" spans="1:33" ht="16.2" x14ac:dyDescent="0.2">
      <c r="B2" s="348"/>
      <c r="D2" s="347"/>
      <c r="E2" s="347"/>
      <c r="F2" s="347"/>
      <c r="G2" s="347"/>
      <c r="H2" s="347"/>
      <c r="I2" s="347"/>
      <c r="J2" s="347"/>
      <c r="K2" s="347"/>
      <c r="L2" s="347"/>
      <c r="M2" s="347"/>
      <c r="N2" s="347"/>
      <c r="O2" s="347"/>
      <c r="P2" s="347"/>
      <c r="Q2" s="347"/>
      <c r="R2" s="347"/>
      <c r="S2" s="346"/>
      <c r="T2" s="346"/>
      <c r="U2" s="346"/>
      <c r="V2" s="346"/>
      <c r="W2" s="346"/>
      <c r="X2" s="346"/>
    </row>
    <row r="3" spans="1:33" ht="39" customHeight="1" x14ac:dyDescent="0.2">
      <c r="B3" s="471" t="s">
        <v>1212</v>
      </c>
      <c r="C3" s="471" t="s">
        <v>995</v>
      </c>
      <c r="D3" s="471" t="s">
        <v>1211</v>
      </c>
      <c r="E3" s="472" t="s">
        <v>1210</v>
      </c>
      <c r="F3" s="473"/>
      <c r="G3" s="473"/>
      <c r="H3" s="473"/>
      <c r="I3" s="473"/>
      <c r="J3" s="473"/>
      <c r="K3" s="473"/>
      <c r="L3" s="473"/>
      <c r="M3" s="473"/>
      <c r="N3" s="473"/>
      <c r="O3" s="473"/>
      <c r="P3" s="473"/>
      <c r="Q3" s="473"/>
      <c r="R3" s="473"/>
      <c r="S3" s="474" t="s">
        <v>1209</v>
      </c>
      <c r="T3" s="474" t="s">
        <v>1208</v>
      </c>
      <c r="U3" s="474" t="s">
        <v>1207</v>
      </c>
      <c r="V3" s="474" t="s">
        <v>1206</v>
      </c>
      <c r="W3" s="474" t="s">
        <v>1205</v>
      </c>
      <c r="X3" s="474" t="s">
        <v>1204</v>
      </c>
      <c r="Y3" s="474" t="s">
        <v>1203</v>
      </c>
      <c r="Z3" s="474" t="s">
        <v>1202</v>
      </c>
      <c r="AA3" s="480"/>
      <c r="AB3" s="480"/>
      <c r="AC3" s="480"/>
      <c r="AD3" s="480"/>
      <c r="AE3" s="480"/>
      <c r="AF3" s="476" t="s">
        <v>1201</v>
      </c>
      <c r="AG3" s="477" t="s">
        <v>1200</v>
      </c>
    </row>
    <row r="4" spans="1:33" ht="42.6" customHeight="1" x14ac:dyDescent="0.2">
      <c r="B4" s="471"/>
      <c r="C4" s="471"/>
      <c r="D4" s="471"/>
      <c r="E4" s="345"/>
      <c r="F4" s="345"/>
      <c r="G4" s="345"/>
      <c r="H4" s="345"/>
      <c r="I4" s="345"/>
      <c r="J4" s="345"/>
      <c r="K4" s="345"/>
      <c r="L4" s="345"/>
      <c r="M4" s="345"/>
      <c r="N4" s="345"/>
      <c r="O4" s="345"/>
      <c r="P4" s="345"/>
      <c r="Q4" s="345"/>
      <c r="R4" s="345"/>
      <c r="S4" s="475"/>
      <c r="T4" s="474"/>
      <c r="U4" s="474"/>
      <c r="V4" s="474"/>
      <c r="W4" s="474"/>
      <c r="X4" s="474"/>
      <c r="Y4" s="474"/>
      <c r="Z4" s="479" t="s">
        <v>1199</v>
      </c>
      <c r="AA4" s="479" t="s">
        <v>1198</v>
      </c>
      <c r="AB4" s="479" t="s">
        <v>1197</v>
      </c>
      <c r="AC4" s="479" t="s">
        <v>1196</v>
      </c>
      <c r="AD4" s="479" t="s">
        <v>1195</v>
      </c>
      <c r="AE4" s="474" t="s">
        <v>1194</v>
      </c>
      <c r="AF4" s="476"/>
      <c r="AG4" s="478"/>
    </row>
    <row r="5" spans="1:33" ht="151.19999999999999" customHeight="1" x14ac:dyDescent="0.2">
      <c r="B5" s="471"/>
      <c r="C5" s="471"/>
      <c r="D5" s="471"/>
      <c r="E5" s="344" t="s">
        <v>1193</v>
      </c>
      <c r="F5" s="344" t="s">
        <v>1192</v>
      </c>
      <c r="G5" s="344" t="s">
        <v>1191</v>
      </c>
      <c r="H5" s="344" t="s">
        <v>1190</v>
      </c>
      <c r="I5" s="344" t="s">
        <v>1189</v>
      </c>
      <c r="J5" s="344" t="s">
        <v>1188</v>
      </c>
      <c r="K5" s="344" t="s">
        <v>957</v>
      </c>
      <c r="L5" s="344" t="s">
        <v>1187</v>
      </c>
      <c r="M5" s="344" t="s">
        <v>955</v>
      </c>
      <c r="N5" s="344" t="s">
        <v>1186</v>
      </c>
      <c r="O5" s="344" t="s">
        <v>953</v>
      </c>
      <c r="P5" s="344" t="s">
        <v>1185</v>
      </c>
      <c r="Q5" s="344" t="s">
        <v>1184</v>
      </c>
      <c r="R5" s="344" t="s">
        <v>1183</v>
      </c>
      <c r="S5" s="475"/>
      <c r="T5" s="474"/>
      <c r="U5" s="474"/>
      <c r="V5" s="474"/>
      <c r="W5" s="474"/>
      <c r="X5" s="474"/>
      <c r="Y5" s="474"/>
      <c r="Z5" s="479"/>
      <c r="AA5" s="479"/>
      <c r="AB5" s="479"/>
      <c r="AC5" s="479"/>
      <c r="AD5" s="479"/>
      <c r="AE5" s="480"/>
      <c r="AF5" s="343" t="s">
        <v>1182</v>
      </c>
      <c r="AG5" s="478"/>
    </row>
    <row r="6" spans="1:33" s="202" customFormat="1" ht="10.8" x14ac:dyDescent="0.2">
      <c r="A6" s="245" t="s">
        <v>1181</v>
      </c>
      <c r="B6" s="342"/>
      <c r="C6" s="243"/>
      <c r="D6" s="243"/>
      <c r="E6" s="243"/>
      <c r="F6" s="243"/>
      <c r="G6" s="243"/>
      <c r="H6" s="243"/>
      <c r="I6" s="243"/>
      <c r="J6" s="342"/>
      <c r="K6" s="341"/>
      <c r="L6" s="342"/>
      <c r="M6" s="341"/>
      <c r="N6" s="340"/>
      <c r="O6" s="243"/>
      <c r="P6" s="243"/>
      <c r="Q6" s="243"/>
      <c r="R6" s="342"/>
      <c r="S6" s="341"/>
      <c r="T6" s="342"/>
      <c r="U6" s="341"/>
      <c r="V6" s="340"/>
      <c r="W6" s="243"/>
      <c r="X6" s="243"/>
      <c r="Y6" s="339"/>
      <c r="Z6" s="339"/>
      <c r="AA6" s="339"/>
      <c r="AB6" s="339"/>
      <c r="AC6" s="339"/>
      <c r="AD6" s="339"/>
      <c r="AE6" s="339"/>
      <c r="AF6" s="339"/>
      <c r="AG6" s="338"/>
    </row>
    <row r="7" spans="1:33" s="332" customFormat="1" ht="126.75" customHeight="1" x14ac:dyDescent="0.2">
      <c r="A7" s="337"/>
      <c r="B7" s="336" t="s">
        <v>1180</v>
      </c>
      <c r="C7" s="318" t="s">
        <v>1179</v>
      </c>
      <c r="D7" s="318" t="s">
        <v>1178</v>
      </c>
      <c r="E7" s="320"/>
      <c r="F7" s="320"/>
      <c r="G7" s="320"/>
      <c r="H7" s="320"/>
      <c r="I7" s="320"/>
      <c r="J7" s="320" t="s">
        <v>922</v>
      </c>
      <c r="K7" s="320" t="s">
        <v>922</v>
      </c>
      <c r="L7" s="320"/>
      <c r="M7" s="320"/>
      <c r="N7" s="320"/>
      <c r="O7" s="320"/>
      <c r="P7" s="320"/>
      <c r="Q7" s="320"/>
      <c r="R7" s="320"/>
      <c r="S7" s="316" t="s">
        <v>1177</v>
      </c>
      <c r="T7" s="316" t="s">
        <v>1176</v>
      </c>
      <c r="U7" s="316" t="s">
        <v>1175</v>
      </c>
      <c r="V7" s="317" t="s">
        <v>1174</v>
      </c>
      <c r="W7" s="317" t="s">
        <v>1173</v>
      </c>
      <c r="X7" s="316"/>
      <c r="Y7" s="334" t="s">
        <v>1172</v>
      </c>
      <c r="Z7" s="335"/>
      <c r="AA7" s="335"/>
      <c r="AB7" s="335"/>
      <c r="AC7" s="335"/>
      <c r="AD7" s="335"/>
      <c r="AE7" s="312"/>
      <c r="AF7" s="334"/>
      <c r="AG7" s="333"/>
    </row>
    <row r="8" spans="1:33" s="310" customFormat="1" ht="159" customHeight="1" x14ac:dyDescent="0.2">
      <c r="A8" s="289"/>
      <c r="B8" s="331" t="s">
        <v>1171</v>
      </c>
      <c r="C8" s="318" t="s">
        <v>1170</v>
      </c>
      <c r="D8" s="318" t="s">
        <v>923</v>
      </c>
      <c r="E8" s="314"/>
      <c r="F8" s="314"/>
      <c r="G8" s="314"/>
      <c r="H8" s="314" t="s">
        <v>181</v>
      </c>
      <c r="I8" s="314"/>
      <c r="J8" s="314"/>
      <c r="K8" s="314"/>
      <c r="L8" s="314"/>
      <c r="M8" s="314"/>
      <c r="N8" s="314"/>
      <c r="O8" s="314"/>
      <c r="P8" s="314"/>
      <c r="Q8" s="314"/>
      <c r="R8" s="314"/>
      <c r="S8" s="316" t="s">
        <v>917</v>
      </c>
      <c r="T8" s="316" t="s">
        <v>1169</v>
      </c>
      <c r="U8" s="316" t="s">
        <v>1168</v>
      </c>
      <c r="V8" s="317" t="s">
        <v>1167</v>
      </c>
      <c r="W8" s="317" t="s">
        <v>1166</v>
      </c>
      <c r="X8" s="316"/>
      <c r="Y8" s="315" t="s">
        <v>1165</v>
      </c>
      <c r="Z8" s="314" t="s">
        <v>181</v>
      </c>
      <c r="AA8" s="314"/>
      <c r="AB8" s="314"/>
      <c r="AC8" s="314"/>
      <c r="AD8" s="314"/>
      <c r="AE8" s="328" t="s">
        <v>1164</v>
      </c>
      <c r="AF8" s="312"/>
      <c r="AG8" s="311"/>
    </row>
    <row r="9" spans="1:33" s="310" customFormat="1" ht="159" customHeight="1" x14ac:dyDescent="0.2">
      <c r="A9" s="289"/>
      <c r="B9" s="318">
        <v>4100</v>
      </c>
      <c r="C9" s="318" t="s">
        <v>1163</v>
      </c>
      <c r="D9" s="318" t="s">
        <v>910</v>
      </c>
      <c r="E9" s="314"/>
      <c r="F9" s="314"/>
      <c r="G9" s="314"/>
      <c r="H9" s="314"/>
      <c r="I9" s="314"/>
      <c r="J9" s="314"/>
      <c r="K9" s="314"/>
      <c r="L9" s="314"/>
      <c r="M9" s="314"/>
      <c r="N9" s="314"/>
      <c r="O9" s="314" t="s">
        <v>181</v>
      </c>
      <c r="P9" s="314"/>
      <c r="Q9" s="314"/>
      <c r="R9" s="314"/>
      <c r="S9" s="316" t="s">
        <v>1162</v>
      </c>
      <c r="T9" s="316" t="s">
        <v>1161</v>
      </c>
      <c r="U9" s="316"/>
      <c r="V9" s="317" t="s">
        <v>1160</v>
      </c>
      <c r="W9" s="317" t="s">
        <v>1159</v>
      </c>
      <c r="X9" s="316" t="s">
        <v>1158</v>
      </c>
      <c r="Y9" s="315" t="s">
        <v>1157</v>
      </c>
      <c r="Z9" s="314"/>
      <c r="AA9" s="314" t="s">
        <v>181</v>
      </c>
      <c r="AB9" s="314" t="s">
        <v>181</v>
      </c>
      <c r="AC9" s="314" t="s">
        <v>181</v>
      </c>
      <c r="AD9" s="314"/>
      <c r="AE9" s="328" t="s">
        <v>1156</v>
      </c>
      <c r="AF9" s="312"/>
      <c r="AG9" s="311"/>
    </row>
    <row r="10" spans="1:33" s="310" customFormat="1" ht="159" customHeight="1" x14ac:dyDescent="0.2">
      <c r="A10" s="289"/>
      <c r="B10" s="318">
        <v>11100</v>
      </c>
      <c r="C10" s="318" t="s">
        <v>1155</v>
      </c>
      <c r="D10" s="318" t="s">
        <v>893</v>
      </c>
      <c r="E10" s="314"/>
      <c r="F10" s="314"/>
      <c r="G10" s="314"/>
      <c r="H10" s="314"/>
      <c r="I10" s="314"/>
      <c r="J10" s="314"/>
      <c r="K10" s="314"/>
      <c r="L10" s="314"/>
      <c r="M10" s="314"/>
      <c r="N10" s="314"/>
      <c r="O10" s="314"/>
      <c r="P10" s="314" t="s">
        <v>181</v>
      </c>
      <c r="Q10" s="314"/>
      <c r="R10" s="314"/>
      <c r="S10" s="316" t="s">
        <v>1154</v>
      </c>
      <c r="T10" s="316" t="s">
        <v>1153</v>
      </c>
      <c r="U10" s="316"/>
      <c r="V10" s="317"/>
      <c r="W10" s="317" t="s">
        <v>1152</v>
      </c>
      <c r="X10" s="316"/>
      <c r="Y10" s="322" t="s">
        <v>1151</v>
      </c>
      <c r="Z10" s="314"/>
      <c r="AA10" s="314"/>
      <c r="AB10" s="314" t="s">
        <v>181</v>
      </c>
      <c r="AC10" s="314"/>
      <c r="AD10" s="314"/>
      <c r="AE10" s="330" t="s">
        <v>1150</v>
      </c>
      <c r="AF10" s="312"/>
      <c r="AG10" s="311"/>
    </row>
    <row r="11" spans="1:33" s="310" customFormat="1" ht="245.4" customHeight="1" x14ac:dyDescent="0.2">
      <c r="A11" s="289"/>
      <c r="B11" s="318">
        <v>12100</v>
      </c>
      <c r="C11" s="318" t="s">
        <v>1149</v>
      </c>
      <c r="D11" s="318" t="s">
        <v>880</v>
      </c>
      <c r="E11" s="314"/>
      <c r="F11" s="314"/>
      <c r="G11" s="314"/>
      <c r="H11" s="314" t="s">
        <v>181</v>
      </c>
      <c r="I11" s="314"/>
      <c r="J11" s="314"/>
      <c r="K11" s="314"/>
      <c r="L11" s="314"/>
      <c r="M11" s="314" t="s">
        <v>181</v>
      </c>
      <c r="N11" s="314"/>
      <c r="O11" s="314"/>
      <c r="P11" s="314"/>
      <c r="Q11" s="314"/>
      <c r="R11" s="314"/>
      <c r="S11" s="316" t="s">
        <v>1148</v>
      </c>
      <c r="T11" s="316" t="s">
        <v>1147</v>
      </c>
      <c r="U11" s="316" t="s">
        <v>1146</v>
      </c>
      <c r="V11" s="317" t="s">
        <v>1145</v>
      </c>
      <c r="W11" s="317" t="s">
        <v>1144</v>
      </c>
      <c r="X11" s="316" t="s">
        <v>1143</v>
      </c>
      <c r="Y11" s="322" t="s">
        <v>1142</v>
      </c>
      <c r="Z11" s="314" t="s">
        <v>181</v>
      </c>
      <c r="AA11" s="314"/>
      <c r="AB11" s="314"/>
      <c r="AC11" s="314" t="s">
        <v>181</v>
      </c>
      <c r="AD11" s="314"/>
      <c r="AE11" s="330" t="s">
        <v>1141</v>
      </c>
      <c r="AF11" s="312"/>
      <c r="AG11" s="311"/>
    </row>
    <row r="12" spans="1:33" s="310" customFormat="1" ht="228" customHeight="1" x14ac:dyDescent="0.2">
      <c r="A12" s="289"/>
      <c r="B12" s="318">
        <v>14100</v>
      </c>
      <c r="C12" s="318" t="s">
        <v>1126</v>
      </c>
      <c r="D12" s="318" t="s">
        <v>862</v>
      </c>
      <c r="E12" s="314"/>
      <c r="F12" s="314"/>
      <c r="G12" s="314"/>
      <c r="H12" s="314"/>
      <c r="I12" s="314" t="s">
        <v>181</v>
      </c>
      <c r="J12" s="314"/>
      <c r="K12" s="314"/>
      <c r="L12" s="314"/>
      <c r="M12" s="314"/>
      <c r="N12" s="314"/>
      <c r="O12" s="314"/>
      <c r="P12" s="314"/>
      <c r="Q12" s="314"/>
      <c r="R12" s="314"/>
      <c r="S12" s="316" t="s">
        <v>1140</v>
      </c>
      <c r="T12" s="316" t="s">
        <v>1139</v>
      </c>
      <c r="U12" s="316"/>
      <c r="V12" s="317" t="s">
        <v>1138</v>
      </c>
      <c r="W12" s="317"/>
      <c r="X12" s="316" t="s">
        <v>1137</v>
      </c>
      <c r="Y12" s="315"/>
      <c r="Z12" s="314"/>
      <c r="AA12" s="314"/>
      <c r="AB12" s="314"/>
      <c r="AC12" s="314" t="s">
        <v>181</v>
      </c>
      <c r="AD12" s="314"/>
      <c r="AE12" s="328" t="s">
        <v>1136</v>
      </c>
      <c r="AF12" s="312"/>
      <c r="AG12" s="311"/>
    </row>
    <row r="13" spans="1:33" s="310" customFormat="1" ht="159" customHeight="1" x14ac:dyDescent="0.2">
      <c r="A13" s="289"/>
      <c r="B13" s="318">
        <v>14130</v>
      </c>
      <c r="C13" s="318" t="s">
        <v>1126</v>
      </c>
      <c r="D13" s="318" t="s">
        <v>1135</v>
      </c>
      <c r="E13" s="314"/>
      <c r="F13" s="314"/>
      <c r="G13" s="314"/>
      <c r="H13" s="314"/>
      <c r="I13" s="314"/>
      <c r="J13" s="314"/>
      <c r="K13" s="314"/>
      <c r="L13" s="314"/>
      <c r="M13" s="314"/>
      <c r="N13" s="314"/>
      <c r="O13" s="314"/>
      <c r="P13" s="314"/>
      <c r="Q13" s="314"/>
      <c r="R13" s="314" t="s">
        <v>181</v>
      </c>
      <c r="S13" s="316" t="s">
        <v>1134</v>
      </c>
      <c r="T13" s="316" t="s">
        <v>1133</v>
      </c>
      <c r="U13" s="316" t="s">
        <v>1132</v>
      </c>
      <c r="V13" s="317" t="s">
        <v>1131</v>
      </c>
      <c r="W13" s="317" t="s">
        <v>1130</v>
      </c>
      <c r="X13" s="316" t="s">
        <v>1129</v>
      </c>
      <c r="Y13" s="315" t="s">
        <v>1128</v>
      </c>
      <c r="Z13" s="314" t="s">
        <v>181</v>
      </c>
      <c r="AA13" s="314"/>
      <c r="AB13" s="314" t="s">
        <v>181</v>
      </c>
      <c r="AC13" s="314" t="s">
        <v>181</v>
      </c>
      <c r="AD13" s="314"/>
      <c r="AE13" s="329" t="s">
        <v>1127</v>
      </c>
      <c r="AF13" s="312"/>
      <c r="AG13" s="311"/>
    </row>
    <row r="14" spans="1:33" s="310" customFormat="1" ht="159" customHeight="1" x14ac:dyDescent="0.2">
      <c r="A14" s="289"/>
      <c r="B14" s="318">
        <v>14150</v>
      </c>
      <c r="C14" s="318" t="s">
        <v>1126</v>
      </c>
      <c r="D14" s="318" t="s">
        <v>824</v>
      </c>
      <c r="E14" s="314"/>
      <c r="F14" s="314"/>
      <c r="G14" s="314"/>
      <c r="H14" s="314" t="s">
        <v>181</v>
      </c>
      <c r="I14" s="314"/>
      <c r="J14" s="314"/>
      <c r="K14" s="314"/>
      <c r="L14" s="314"/>
      <c r="M14" s="314"/>
      <c r="N14" s="314"/>
      <c r="O14" s="314"/>
      <c r="P14" s="314"/>
      <c r="Q14" s="314"/>
      <c r="R14" s="314"/>
      <c r="S14" s="316" t="s">
        <v>1125</v>
      </c>
      <c r="T14" s="316" t="s">
        <v>1124</v>
      </c>
      <c r="U14" s="316"/>
      <c r="V14" s="317" t="s">
        <v>1123</v>
      </c>
      <c r="W14" s="317" t="s">
        <v>1122</v>
      </c>
      <c r="X14" s="316" t="s">
        <v>1121</v>
      </c>
      <c r="Y14" s="315" t="s">
        <v>1120</v>
      </c>
      <c r="Z14" s="314"/>
      <c r="AA14" s="314"/>
      <c r="AB14" s="314" t="s">
        <v>181</v>
      </c>
      <c r="AC14" s="314" t="s">
        <v>181</v>
      </c>
      <c r="AD14" s="314"/>
      <c r="AE14" s="328" t="s">
        <v>1119</v>
      </c>
      <c r="AF14" s="312"/>
      <c r="AG14" s="311"/>
    </row>
    <row r="15" spans="1:33" s="310" customFormat="1" ht="159" customHeight="1" x14ac:dyDescent="0.2">
      <c r="A15" s="289"/>
      <c r="B15" s="318">
        <v>15100</v>
      </c>
      <c r="C15" s="318" t="s">
        <v>1118</v>
      </c>
      <c r="D15" s="318" t="s">
        <v>801</v>
      </c>
      <c r="E15" s="314" t="s">
        <v>181</v>
      </c>
      <c r="F15" s="314" t="s">
        <v>181</v>
      </c>
      <c r="G15" s="314"/>
      <c r="H15" s="314" t="s">
        <v>181</v>
      </c>
      <c r="I15" s="314" t="s">
        <v>181</v>
      </c>
      <c r="J15" s="314" t="s">
        <v>181</v>
      </c>
      <c r="K15" s="314" t="s">
        <v>181</v>
      </c>
      <c r="L15" s="314" t="s">
        <v>181</v>
      </c>
      <c r="M15" s="314" t="s">
        <v>181</v>
      </c>
      <c r="N15" s="314"/>
      <c r="O15" s="314" t="s">
        <v>181</v>
      </c>
      <c r="P15" s="314" t="s">
        <v>181</v>
      </c>
      <c r="Q15" s="314"/>
      <c r="R15" s="314" t="s">
        <v>181</v>
      </c>
      <c r="S15" s="316" t="s">
        <v>1117</v>
      </c>
      <c r="T15" s="316" t="s">
        <v>1116</v>
      </c>
      <c r="U15" s="316"/>
      <c r="V15" s="317" t="s">
        <v>1115</v>
      </c>
      <c r="W15" s="317" t="s">
        <v>1114</v>
      </c>
      <c r="X15" s="316" t="s">
        <v>1113</v>
      </c>
      <c r="Y15" s="315" t="s">
        <v>1112</v>
      </c>
      <c r="Z15" s="314"/>
      <c r="AA15" s="314" t="s">
        <v>181</v>
      </c>
      <c r="AB15" s="314" t="s">
        <v>181</v>
      </c>
      <c r="AC15" s="314" t="s">
        <v>181</v>
      </c>
      <c r="AD15" s="314"/>
      <c r="AE15" s="322" t="s">
        <v>1111</v>
      </c>
      <c r="AF15" s="312"/>
      <c r="AG15" s="311"/>
    </row>
    <row r="16" spans="1:33" s="310" customFormat="1" ht="399.9" customHeight="1" x14ac:dyDescent="0.2">
      <c r="A16" s="289"/>
      <c r="B16" s="318">
        <v>22100</v>
      </c>
      <c r="C16" s="318" t="s">
        <v>1110</v>
      </c>
      <c r="D16" s="318" t="s">
        <v>1109</v>
      </c>
      <c r="E16" s="314"/>
      <c r="F16" s="314"/>
      <c r="G16" s="314"/>
      <c r="H16" s="314"/>
      <c r="I16" s="314" t="s">
        <v>181</v>
      </c>
      <c r="J16" s="314"/>
      <c r="K16" s="314"/>
      <c r="L16" s="314"/>
      <c r="M16" s="314"/>
      <c r="N16" s="314"/>
      <c r="O16" s="314"/>
      <c r="P16" s="314" t="s">
        <v>181</v>
      </c>
      <c r="Q16" s="314"/>
      <c r="R16" s="314"/>
      <c r="S16" s="316" t="s">
        <v>1108</v>
      </c>
      <c r="T16" s="327" t="s">
        <v>1107</v>
      </c>
      <c r="U16" s="316" t="s">
        <v>1106</v>
      </c>
      <c r="V16" s="317" t="s">
        <v>1105</v>
      </c>
      <c r="W16" s="317" t="s">
        <v>1104</v>
      </c>
      <c r="X16" s="316" t="s">
        <v>1103</v>
      </c>
      <c r="Y16" s="315" t="s">
        <v>1102</v>
      </c>
      <c r="Z16" s="326" t="s">
        <v>181</v>
      </c>
      <c r="AA16" s="326" t="s">
        <v>181</v>
      </c>
      <c r="AB16" s="326" t="s">
        <v>181</v>
      </c>
      <c r="AC16" s="326" t="s">
        <v>181</v>
      </c>
      <c r="AD16" s="326"/>
      <c r="AE16" s="325" t="s">
        <v>1101</v>
      </c>
      <c r="AF16" s="324"/>
      <c r="AG16" s="323"/>
    </row>
    <row r="17" spans="1:88" s="310" customFormat="1" ht="159" customHeight="1" x14ac:dyDescent="0.2">
      <c r="A17" s="289"/>
      <c r="B17" s="318">
        <v>22130</v>
      </c>
      <c r="C17" s="318" t="s">
        <v>458</v>
      </c>
      <c r="D17" s="318" t="s">
        <v>473</v>
      </c>
      <c r="E17" s="314"/>
      <c r="F17" s="314"/>
      <c r="G17" s="314"/>
      <c r="H17" s="314"/>
      <c r="I17" s="314"/>
      <c r="J17" s="314" t="s">
        <v>181</v>
      </c>
      <c r="K17" s="314"/>
      <c r="L17" s="314"/>
      <c r="M17" s="314"/>
      <c r="N17" s="314"/>
      <c r="O17" s="314"/>
      <c r="P17" s="314"/>
      <c r="Q17" s="314"/>
      <c r="R17" s="314"/>
      <c r="S17" s="316" t="s">
        <v>1100</v>
      </c>
      <c r="T17" s="316" t="s">
        <v>1099</v>
      </c>
      <c r="U17" s="316" t="s">
        <v>1098</v>
      </c>
      <c r="V17" s="317" t="s">
        <v>1097</v>
      </c>
      <c r="W17" s="317"/>
      <c r="X17" s="316"/>
      <c r="Y17" s="315" t="s">
        <v>1096</v>
      </c>
      <c r="Z17" s="314" t="s">
        <v>181</v>
      </c>
      <c r="AA17" s="314"/>
      <c r="AB17" s="314"/>
      <c r="AC17" s="314"/>
      <c r="AD17" s="314"/>
      <c r="AE17" s="328" t="s">
        <v>1095</v>
      </c>
      <c r="AF17" s="312"/>
      <c r="AG17" s="311"/>
    </row>
    <row r="18" spans="1:88" s="310" customFormat="1" ht="399.9" customHeight="1" x14ac:dyDescent="0.2">
      <c r="A18" s="289"/>
      <c r="B18" s="318">
        <v>23100</v>
      </c>
      <c r="C18" s="318" t="s">
        <v>1094</v>
      </c>
      <c r="D18" s="318" t="s">
        <v>756</v>
      </c>
      <c r="E18" s="314"/>
      <c r="F18" s="314"/>
      <c r="G18" s="314"/>
      <c r="H18" s="314"/>
      <c r="I18" s="314"/>
      <c r="J18" s="314" t="s">
        <v>181</v>
      </c>
      <c r="K18" s="314"/>
      <c r="L18" s="314"/>
      <c r="M18" s="314"/>
      <c r="N18" s="314"/>
      <c r="O18" s="314"/>
      <c r="P18" s="314"/>
      <c r="Q18" s="314"/>
      <c r="R18" s="314"/>
      <c r="S18" s="316" t="s">
        <v>1093</v>
      </c>
      <c r="T18" s="327" t="s">
        <v>1092</v>
      </c>
      <c r="U18" s="316"/>
      <c r="V18" s="317" t="s">
        <v>1091</v>
      </c>
      <c r="W18" s="317" t="s">
        <v>1056</v>
      </c>
      <c r="X18" s="316" t="s">
        <v>1090</v>
      </c>
      <c r="Y18" s="315" t="s">
        <v>1089</v>
      </c>
      <c r="Z18" s="326"/>
      <c r="AA18" s="326"/>
      <c r="AB18" s="326"/>
      <c r="AC18" s="326" t="s">
        <v>181</v>
      </c>
      <c r="AD18" s="326"/>
      <c r="AE18" s="325" t="s">
        <v>1088</v>
      </c>
      <c r="AF18" s="324"/>
      <c r="AG18" s="323"/>
    </row>
    <row r="19" spans="1:88" s="310" customFormat="1" ht="399.9" customHeight="1" x14ac:dyDescent="0.2">
      <c r="A19" s="289"/>
      <c r="B19" s="318">
        <v>26100</v>
      </c>
      <c r="C19" s="318" t="s">
        <v>1087</v>
      </c>
      <c r="D19" s="318" t="s">
        <v>1086</v>
      </c>
      <c r="E19" s="314"/>
      <c r="F19" s="314"/>
      <c r="G19" s="314"/>
      <c r="H19" s="314"/>
      <c r="I19" s="314"/>
      <c r="J19" s="314"/>
      <c r="K19" s="314"/>
      <c r="L19" s="314"/>
      <c r="M19" s="314"/>
      <c r="N19" s="314"/>
      <c r="O19" s="314"/>
      <c r="P19" s="314"/>
      <c r="Q19" s="314"/>
      <c r="R19" s="314" t="s">
        <v>181</v>
      </c>
      <c r="S19" s="316" t="s">
        <v>1085</v>
      </c>
      <c r="T19" s="327" t="s">
        <v>1084</v>
      </c>
      <c r="U19" s="316" t="s">
        <v>1080</v>
      </c>
      <c r="V19" s="317" t="s">
        <v>1083</v>
      </c>
      <c r="W19" s="317" t="s">
        <v>1082</v>
      </c>
      <c r="X19" s="316"/>
      <c r="Y19" s="315" t="s">
        <v>1081</v>
      </c>
      <c r="Z19" s="326" t="s">
        <v>181</v>
      </c>
      <c r="AA19" s="326"/>
      <c r="AB19" s="326"/>
      <c r="AC19" s="326"/>
      <c r="AD19" s="326"/>
      <c r="AE19" s="325" t="s">
        <v>1080</v>
      </c>
      <c r="AF19" s="324"/>
      <c r="AG19" s="323"/>
    </row>
    <row r="20" spans="1:88" s="310" customFormat="1" ht="399.9" customHeight="1" x14ac:dyDescent="0.2">
      <c r="A20" s="289"/>
      <c r="B20" s="318">
        <v>27100</v>
      </c>
      <c r="C20" s="318" t="s">
        <v>1073</v>
      </c>
      <c r="D20" s="318" t="s">
        <v>722</v>
      </c>
      <c r="E20" s="314"/>
      <c r="F20" s="314"/>
      <c r="G20" s="314"/>
      <c r="H20" s="314"/>
      <c r="I20" s="314"/>
      <c r="J20" s="314"/>
      <c r="K20" s="314"/>
      <c r="L20" s="314"/>
      <c r="M20" s="314" t="s">
        <v>181</v>
      </c>
      <c r="N20" s="314"/>
      <c r="O20" s="314"/>
      <c r="P20" s="314"/>
      <c r="Q20" s="314"/>
      <c r="R20" s="314"/>
      <c r="S20" s="316" t="s">
        <v>1079</v>
      </c>
      <c r="T20" s="327" t="s">
        <v>1078</v>
      </c>
      <c r="U20" s="316"/>
      <c r="V20" s="317"/>
      <c r="W20" s="317" t="s">
        <v>1077</v>
      </c>
      <c r="X20" s="316" t="s">
        <v>1076</v>
      </c>
      <c r="Y20" s="315" t="s">
        <v>1075</v>
      </c>
      <c r="Z20" s="326"/>
      <c r="AA20" s="326"/>
      <c r="AB20" s="326" t="s">
        <v>181</v>
      </c>
      <c r="AC20" s="326" t="s">
        <v>181</v>
      </c>
      <c r="AD20" s="326"/>
      <c r="AE20" s="325" t="s">
        <v>1074</v>
      </c>
      <c r="AF20" s="324"/>
      <c r="AG20" s="323"/>
    </row>
    <row r="21" spans="1:88" s="310" customFormat="1" ht="399.9" customHeight="1" x14ac:dyDescent="0.2">
      <c r="A21" s="289"/>
      <c r="B21" s="318">
        <v>27140</v>
      </c>
      <c r="C21" s="318" t="s">
        <v>1073</v>
      </c>
      <c r="D21" s="318" t="s">
        <v>703</v>
      </c>
      <c r="E21" s="314"/>
      <c r="F21" s="314"/>
      <c r="G21" s="314"/>
      <c r="H21" s="314" t="s">
        <v>181</v>
      </c>
      <c r="I21" s="314"/>
      <c r="J21" s="314"/>
      <c r="K21" s="314"/>
      <c r="L21" s="314"/>
      <c r="M21" s="314"/>
      <c r="N21" s="314"/>
      <c r="O21" s="314"/>
      <c r="P21" s="314"/>
      <c r="Q21" s="314"/>
      <c r="R21" s="314"/>
      <c r="S21" s="316" t="s">
        <v>1072</v>
      </c>
      <c r="T21" s="327" t="s">
        <v>1071</v>
      </c>
      <c r="U21" s="316"/>
      <c r="V21" s="317"/>
      <c r="W21" s="317" t="s">
        <v>1070</v>
      </c>
      <c r="X21" s="316" t="s">
        <v>1069</v>
      </c>
      <c r="Y21" s="315" t="s">
        <v>1068</v>
      </c>
      <c r="Z21" s="326"/>
      <c r="AA21" s="326"/>
      <c r="AB21" s="326" t="s">
        <v>181</v>
      </c>
      <c r="AC21" s="326" t="s">
        <v>181</v>
      </c>
      <c r="AD21" s="326"/>
      <c r="AE21" s="325" t="s">
        <v>1067</v>
      </c>
      <c r="AF21" s="324"/>
      <c r="AG21" s="323"/>
    </row>
    <row r="22" spans="1:88" s="310" customFormat="1" ht="159" customHeight="1" x14ac:dyDescent="0.2">
      <c r="A22" s="289"/>
      <c r="B22" s="318">
        <v>28100</v>
      </c>
      <c r="C22" s="318" t="s">
        <v>1066</v>
      </c>
      <c r="D22" s="318" t="s">
        <v>687</v>
      </c>
      <c r="E22" s="314"/>
      <c r="F22" s="314"/>
      <c r="G22" s="314"/>
      <c r="H22" s="314"/>
      <c r="I22" s="314"/>
      <c r="J22" s="314" t="s">
        <v>181</v>
      </c>
      <c r="K22" s="314"/>
      <c r="L22" s="314"/>
      <c r="M22" s="314"/>
      <c r="N22" s="314"/>
      <c r="O22" s="314"/>
      <c r="P22" s="314"/>
      <c r="Q22" s="314"/>
      <c r="R22" s="314"/>
      <c r="S22" s="316" t="s">
        <v>1065</v>
      </c>
      <c r="T22" s="316" t="s">
        <v>1064</v>
      </c>
      <c r="U22" s="316" t="s">
        <v>1063</v>
      </c>
      <c r="V22" s="317" t="s">
        <v>1062</v>
      </c>
      <c r="W22" s="317" t="s">
        <v>1061</v>
      </c>
      <c r="X22" s="316" t="s">
        <v>1060</v>
      </c>
      <c r="Y22" s="315" t="s">
        <v>1059</v>
      </c>
      <c r="Z22" s="314" t="s">
        <v>181</v>
      </c>
      <c r="AA22" s="314" t="s">
        <v>181</v>
      </c>
      <c r="AB22" s="314" t="s">
        <v>181</v>
      </c>
      <c r="AC22" s="314" t="s">
        <v>181</v>
      </c>
      <c r="AD22" s="314"/>
      <c r="AE22" s="322" t="s">
        <v>1058</v>
      </c>
      <c r="AF22" s="312" t="s">
        <v>1057</v>
      </c>
      <c r="AG22" s="311" t="s">
        <v>1056</v>
      </c>
    </row>
    <row r="23" spans="1:88" s="310" customFormat="1" ht="171.75" customHeight="1" x14ac:dyDescent="0.2">
      <c r="A23" s="289"/>
      <c r="B23" s="318">
        <v>33100</v>
      </c>
      <c r="C23" s="318" t="s">
        <v>1055</v>
      </c>
      <c r="D23" s="318" t="s">
        <v>1054</v>
      </c>
      <c r="E23" s="314" t="s">
        <v>181</v>
      </c>
      <c r="F23" s="314"/>
      <c r="G23" s="314" t="s">
        <v>181</v>
      </c>
      <c r="H23" s="314" t="s">
        <v>181</v>
      </c>
      <c r="I23" s="314" t="s">
        <v>181</v>
      </c>
      <c r="J23" s="314" t="s">
        <v>181</v>
      </c>
      <c r="K23" s="314" t="s">
        <v>181</v>
      </c>
      <c r="L23" s="314" t="s">
        <v>181</v>
      </c>
      <c r="M23" s="314" t="s">
        <v>181</v>
      </c>
      <c r="N23" s="314"/>
      <c r="O23" s="314" t="s">
        <v>181</v>
      </c>
      <c r="P23" s="314" t="s">
        <v>181</v>
      </c>
      <c r="Q23" s="314"/>
      <c r="R23" s="314"/>
      <c r="S23" s="316" t="s">
        <v>1053</v>
      </c>
      <c r="T23" s="316" t="s">
        <v>1052</v>
      </c>
      <c r="U23" s="316"/>
      <c r="V23" s="317" t="s">
        <v>1051</v>
      </c>
      <c r="W23" s="317"/>
      <c r="X23" s="316"/>
      <c r="Y23" s="315" t="s">
        <v>1050</v>
      </c>
      <c r="Z23" s="314"/>
      <c r="AA23" s="314" t="s">
        <v>181</v>
      </c>
      <c r="AB23" s="314" t="s">
        <v>181</v>
      </c>
      <c r="AC23" s="314" t="s">
        <v>181</v>
      </c>
      <c r="AD23" s="314"/>
      <c r="AE23" s="313" t="s">
        <v>1049</v>
      </c>
      <c r="AF23" s="312"/>
      <c r="AG23" s="311"/>
    </row>
    <row r="24" spans="1:88" s="310" customFormat="1" ht="213" customHeight="1" x14ac:dyDescent="0.2">
      <c r="A24" s="289"/>
      <c r="B24" s="318">
        <v>34100</v>
      </c>
      <c r="C24" s="318" t="s">
        <v>1048</v>
      </c>
      <c r="D24" s="318" t="s">
        <v>652</v>
      </c>
      <c r="E24" s="314"/>
      <c r="F24" s="314"/>
      <c r="G24" s="314"/>
      <c r="H24" s="314" t="s">
        <v>181</v>
      </c>
      <c r="I24" s="314"/>
      <c r="J24" s="314"/>
      <c r="K24" s="314"/>
      <c r="L24" s="314"/>
      <c r="M24" s="314"/>
      <c r="N24" s="314"/>
      <c r="O24" s="314"/>
      <c r="P24" s="314"/>
      <c r="Q24" s="314"/>
      <c r="R24" s="314"/>
      <c r="S24" s="316" t="s">
        <v>1047</v>
      </c>
      <c r="T24" s="316" t="s">
        <v>1046</v>
      </c>
      <c r="U24" s="316" t="s">
        <v>1045</v>
      </c>
      <c r="V24" s="317" t="s">
        <v>1044</v>
      </c>
      <c r="W24" s="317" t="s">
        <v>1043</v>
      </c>
      <c r="X24" s="316" t="s">
        <v>1042</v>
      </c>
      <c r="Y24" s="315" t="s">
        <v>1041</v>
      </c>
      <c r="Z24" s="314" t="s">
        <v>181</v>
      </c>
      <c r="AA24" s="314" t="s">
        <v>181</v>
      </c>
      <c r="AB24" s="314" t="s">
        <v>181</v>
      </c>
      <c r="AC24" s="314" t="s">
        <v>181</v>
      </c>
      <c r="AD24" s="314"/>
      <c r="AE24" s="322" t="s">
        <v>1040</v>
      </c>
      <c r="AF24" s="312"/>
      <c r="AG24" s="319"/>
    </row>
    <row r="25" spans="1:88" s="310" customFormat="1" ht="159" customHeight="1" x14ac:dyDescent="0.2">
      <c r="A25" s="289"/>
      <c r="B25" s="318">
        <v>40100</v>
      </c>
      <c r="C25" s="318" t="s">
        <v>1039</v>
      </c>
      <c r="D25" s="318" t="s">
        <v>640</v>
      </c>
      <c r="E25" s="314"/>
      <c r="F25" s="314"/>
      <c r="G25" s="314"/>
      <c r="H25" s="314"/>
      <c r="I25" s="314"/>
      <c r="J25" s="314"/>
      <c r="K25" s="314"/>
      <c r="L25" s="314"/>
      <c r="M25" s="314"/>
      <c r="N25" s="314"/>
      <c r="O25" s="314" t="s">
        <v>181</v>
      </c>
      <c r="P25" s="314"/>
      <c r="Q25" s="314"/>
      <c r="R25" s="314"/>
      <c r="S25" s="316" t="s">
        <v>1038</v>
      </c>
      <c r="T25" s="316" t="s">
        <v>1037</v>
      </c>
      <c r="U25" s="316"/>
      <c r="V25" s="317" t="s">
        <v>1036</v>
      </c>
      <c r="W25" s="317"/>
      <c r="X25" s="316" t="s">
        <v>1035</v>
      </c>
      <c r="Y25" s="315" t="s">
        <v>1034</v>
      </c>
      <c r="Z25" s="314"/>
      <c r="AA25" s="314" t="s">
        <v>181</v>
      </c>
      <c r="AB25" s="314"/>
      <c r="AC25" s="314" t="s">
        <v>181</v>
      </c>
      <c r="AD25" s="314"/>
      <c r="AE25" s="321" t="s">
        <v>1033</v>
      </c>
      <c r="AF25" s="312"/>
      <c r="AG25" s="311"/>
    </row>
    <row r="26" spans="1:88" s="310" customFormat="1" ht="198.75" customHeight="1" x14ac:dyDescent="0.2">
      <c r="A26" s="289"/>
      <c r="B26" s="318">
        <v>40130</v>
      </c>
      <c r="C26" s="318" t="s">
        <v>1032</v>
      </c>
      <c r="D26" s="318" t="s">
        <v>1031</v>
      </c>
      <c r="E26" s="314"/>
      <c r="F26" s="314"/>
      <c r="G26" s="314" t="s">
        <v>181</v>
      </c>
      <c r="H26" s="314"/>
      <c r="I26" s="314"/>
      <c r="J26" s="314"/>
      <c r="K26" s="314"/>
      <c r="L26" s="314"/>
      <c r="M26" s="314"/>
      <c r="N26" s="314"/>
      <c r="O26" s="314"/>
      <c r="P26" s="314"/>
      <c r="Q26" s="314"/>
      <c r="R26" s="314"/>
      <c r="S26" s="316" t="s">
        <v>1030</v>
      </c>
      <c r="T26" s="316" t="s">
        <v>1029</v>
      </c>
      <c r="U26" s="316" t="s">
        <v>1028</v>
      </c>
      <c r="V26" s="317" t="s">
        <v>1027</v>
      </c>
      <c r="W26" s="317" t="s">
        <v>1026</v>
      </c>
      <c r="X26" s="316" t="s">
        <v>1025</v>
      </c>
      <c r="Y26" s="315"/>
      <c r="Z26" s="314" t="s">
        <v>181</v>
      </c>
      <c r="AA26" s="314" t="s">
        <v>181</v>
      </c>
      <c r="AB26" s="320" t="s">
        <v>181</v>
      </c>
      <c r="AC26" s="320" t="s">
        <v>181</v>
      </c>
      <c r="AD26" s="314"/>
      <c r="AE26" s="313" t="s">
        <v>1024</v>
      </c>
      <c r="AF26" s="312" t="s">
        <v>181</v>
      </c>
      <c r="AG26" s="319" t="s">
        <v>1023</v>
      </c>
    </row>
    <row r="27" spans="1:88" s="310" customFormat="1" ht="213" customHeight="1" x14ac:dyDescent="0.2">
      <c r="A27" s="289"/>
      <c r="B27" s="318">
        <v>43100</v>
      </c>
      <c r="C27" s="318" t="s">
        <v>1022</v>
      </c>
      <c r="D27" s="318" t="s">
        <v>1021</v>
      </c>
      <c r="E27" s="314"/>
      <c r="F27" s="314"/>
      <c r="G27" s="314"/>
      <c r="H27" s="314"/>
      <c r="I27" s="314"/>
      <c r="J27" s="314"/>
      <c r="K27" s="314"/>
      <c r="L27" s="314"/>
      <c r="M27" s="314"/>
      <c r="N27" s="314"/>
      <c r="O27" s="314"/>
      <c r="P27" s="314"/>
      <c r="Q27" s="314"/>
      <c r="R27" s="314" t="s">
        <v>181</v>
      </c>
      <c r="S27" s="316" t="s">
        <v>1020</v>
      </c>
      <c r="T27" s="316" t="s">
        <v>1019</v>
      </c>
      <c r="U27" s="316"/>
      <c r="V27" s="317" t="s">
        <v>1018</v>
      </c>
      <c r="W27" s="317"/>
      <c r="X27" s="316"/>
      <c r="Y27" s="315" t="s">
        <v>1017</v>
      </c>
      <c r="Z27" s="314"/>
      <c r="AA27" s="314" t="s">
        <v>181</v>
      </c>
      <c r="AB27" s="314"/>
      <c r="AC27" s="314"/>
      <c r="AD27" s="314"/>
      <c r="AE27" s="313" t="s">
        <v>1016</v>
      </c>
      <c r="AF27" s="312"/>
      <c r="AG27" s="311"/>
    </row>
    <row r="28" spans="1:88" ht="22.5" customHeight="1" x14ac:dyDescent="0.2">
      <c r="A28" s="309"/>
      <c r="B28" s="308"/>
      <c r="C28" s="308"/>
      <c r="D28" s="308"/>
      <c r="E28" s="304"/>
      <c r="F28" s="304"/>
      <c r="G28" s="304"/>
      <c r="H28" s="304"/>
      <c r="I28" s="304"/>
      <c r="J28" s="304"/>
      <c r="K28" s="304"/>
      <c r="L28" s="304"/>
      <c r="M28" s="304"/>
      <c r="N28" s="304"/>
      <c r="O28" s="304"/>
      <c r="P28" s="304"/>
      <c r="Q28" s="304"/>
      <c r="R28" s="304"/>
      <c r="S28" s="306"/>
      <c r="T28" s="306"/>
      <c r="U28" s="306"/>
      <c r="V28" s="307"/>
      <c r="W28" s="307"/>
      <c r="X28" s="306"/>
      <c r="Y28" s="305"/>
      <c r="Z28" s="304"/>
      <c r="AA28" s="304"/>
      <c r="AB28" s="304"/>
      <c r="AC28" s="304"/>
      <c r="AD28" s="304"/>
      <c r="AE28" s="303"/>
      <c r="AF28" s="287"/>
      <c r="AG28" s="287"/>
      <c r="AH28" s="298"/>
      <c r="AI28" s="302"/>
      <c r="AJ28" s="298"/>
      <c r="AK28" s="299"/>
      <c r="AL28" s="298"/>
      <c r="AM28" s="302"/>
      <c r="AN28" s="298"/>
      <c r="AO28" s="299"/>
      <c r="AP28" s="298"/>
      <c r="AQ28" s="302"/>
      <c r="AR28" s="298"/>
      <c r="AS28" s="299"/>
      <c r="AT28" s="298"/>
      <c r="AU28" s="299"/>
      <c r="AV28" s="298"/>
      <c r="AW28" s="299"/>
      <c r="AX28" s="298"/>
      <c r="AY28" s="299"/>
      <c r="AZ28" s="298"/>
      <c r="BA28" s="299"/>
      <c r="BB28" s="298"/>
      <c r="BC28" s="301"/>
      <c r="BD28" s="298"/>
      <c r="BE28" s="299"/>
      <c r="BF28" s="298"/>
      <c r="BG28" s="301"/>
      <c r="BH28" s="298"/>
      <c r="BI28" s="299"/>
      <c r="BJ28" s="298"/>
      <c r="BK28" s="299"/>
      <c r="BL28" s="298"/>
      <c r="BM28" s="301"/>
      <c r="BN28" s="298"/>
      <c r="BO28" s="301"/>
      <c r="BP28" s="298"/>
      <c r="BQ28" s="301"/>
      <c r="BR28" s="298"/>
      <c r="BS28" s="297"/>
      <c r="BT28" s="297"/>
      <c r="BU28" s="299"/>
      <c r="BV28" s="300"/>
      <c r="BW28" s="297"/>
      <c r="BX28" s="297"/>
      <c r="BY28" s="299"/>
      <c r="BZ28" s="298"/>
      <c r="CA28" s="299"/>
      <c r="CB28" s="298"/>
      <c r="CC28" s="297"/>
      <c r="CD28" s="297"/>
      <c r="CE28" s="297"/>
      <c r="CF28" s="297"/>
      <c r="CG28" s="297"/>
      <c r="CH28" s="298"/>
      <c r="CI28" s="297"/>
      <c r="CJ28" s="297"/>
    </row>
    <row r="29" spans="1:88" ht="22.5" customHeight="1" x14ac:dyDescent="0.2">
      <c r="B29" s="293" t="s">
        <v>1015</v>
      </c>
      <c r="C29" s="294"/>
      <c r="D29" s="294"/>
      <c r="E29" s="294"/>
      <c r="F29" s="294"/>
      <c r="G29" s="294"/>
      <c r="H29" s="294"/>
      <c r="I29" s="294"/>
      <c r="J29" s="294"/>
      <c r="K29" s="294"/>
      <c r="L29" s="294"/>
      <c r="M29" s="294"/>
      <c r="N29" s="294"/>
      <c r="O29" s="294"/>
      <c r="P29" s="294"/>
      <c r="Q29" s="294"/>
      <c r="R29" s="294"/>
      <c r="S29" s="294"/>
      <c r="T29" s="294"/>
      <c r="U29" s="294"/>
      <c r="V29" s="294"/>
      <c r="W29" s="294"/>
      <c r="X29" s="294"/>
      <c r="Y29" s="294"/>
      <c r="Z29" s="294"/>
      <c r="AA29" s="294"/>
      <c r="AB29" s="294"/>
      <c r="AC29" s="294"/>
      <c r="AD29" s="294"/>
      <c r="AE29" s="294"/>
    </row>
    <row r="30" spans="1:88" ht="22.5" customHeight="1" x14ac:dyDescent="0.2">
      <c r="B30" s="293" t="s">
        <v>1014</v>
      </c>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row>
    <row r="31" spans="1:88" ht="22.5" customHeight="1" x14ac:dyDescent="0.2">
      <c r="B31" s="296" t="s">
        <v>1013</v>
      </c>
      <c r="C31" s="295"/>
      <c r="D31" s="295"/>
      <c r="E31" s="295"/>
      <c r="F31" s="295"/>
      <c r="G31" s="295"/>
      <c r="H31" s="295"/>
      <c r="I31" s="295"/>
      <c r="J31" s="295"/>
      <c r="K31" s="295"/>
      <c r="L31" s="295"/>
      <c r="M31" s="295"/>
      <c r="N31" s="295"/>
      <c r="O31" s="295"/>
      <c r="P31" s="295"/>
      <c r="Q31" s="295"/>
      <c r="R31" s="295"/>
      <c r="S31" s="295"/>
      <c r="T31" s="295"/>
      <c r="U31" s="295"/>
      <c r="V31" s="295"/>
      <c r="W31" s="294"/>
      <c r="X31" s="295"/>
      <c r="Y31" s="294"/>
      <c r="Z31" s="294"/>
      <c r="AA31" s="294"/>
      <c r="AB31" s="294"/>
      <c r="AC31" s="294"/>
      <c r="AD31" s="294"/>
      <c r="AE31" s="294"/>
    </row>
    <row r="32" spans="1:88" ht="22.5" customHeight="1" x14ac:dyDescent="0.2">
      <c r="B32" s="296" t="s">
        <v>1012</v>
      </c>
      <c r="C32" s="295"/>
      <c r="D32" s="295"/>
      <c r="E32" s="295"/>
      <c r="F32" s="295"/>
      <c r="G32" s="295"/>
      <c r="H32" s="295"/>
      <c r="I32" s="295"/>
      <c r="J32" s="295"/>
      <c r="K32" s="295"/>
      <c r="L32" s="295"/>
      <c r="M32" s="295"/>
      <c r="N32" s="295"/>
      <c r="O32" s="295"/>
      <c r="P32" s="295"/>
      <c r="Q32" s="295"/>
      <c r="R32" s="295"/>
      <c r="S32" s="295"/>
      <c r="T32" s="295"/>
      <c r="U32" s="295"/>
      <c r="V32" s="295"/>
      <c r="W32" s="294"/>
      <c r="X32" s="295"/>
      <c r="Y32" s="294"/>
      <c r="Z32" s="294"/>
      <c r="AA32" s="294"/>
      <c r="AB32" s="294"/>
      <c r="AC32" s="294"/>
      <c r="AD32" s="294"/>
      <c r="AE32" s="294"/>
    </row>
    <row r="33" spans="2:31" ht="22.5" customHeight="1" x14ac:dyDescent="0.2">
      <c r="B33" s="293" t="s">
        <v>1011</v>
      </c>
      <c r="C33" s="294"/>
      <c r="D33" s="294"/>
      <c r="E33" s="294"/>
      <c r="F33" s="294"/>
      <c r="G33" s="294"/>
      <c r="H33" s="294"/>
      <c r="I33" s="294"/>
      <c r="J33" s="294"/>
      <c r="K33" s="294"/>
      <c r="L33" s="294"/>
      <c r="M33" s="294"/>
      <c r="N33" s="294"/>
      <c r="O33" s="294"/>
      <c r="P33" s="294"/>
      <c r="Q33" s="294"/>
      <c r="R33" s="294"/>
      <c r="S33" s="294"/>
      <c r="T33" s="294"/>
      <c r="U33" s="294"/>
      <c r="V33" s="294"/>
      <c r="W33" s="294"/>
      <c r="X33" s="294"/>
      <c r="Y33" s="294"/>
      <c r="Z33" s="294"/>
      <c r="AA33" s="294"/>
      <c r="AB33" s="294"/>
      <c r="AC33" s="294"/>
      <c r="AD33" s="294"/>
      <c r="AE33" s="294"/>
    </row>
    <row r="34" spans="2:31" ht="22.5" customHeight="1" x14ac:dyDescent="0.2">
      <c r="B34" s="293" t="s">
        <v>1010</v>
      </c>
      <c r="C34" s="294"/>
      <c r="D34" s="294"/>
      <c r="E34" s="294"/>
      <c r="F34" s="294"/>
      <c r="G34" s="294"/>
      <c r="H34" s="294"/>
      <c r="I34" s="294"/>
      <c r="J34" s="294"/>
      <c r="K34" s="294"/>
      <c r="L34" s="294"/>
      <c r="M34" s="294"/>
      <c r="N34" s="294"/>
      <c r="O34" s="294"/>
      <c r="P34" s="294"/>
      <c r="Q34" s="294"/>
      <c r="R34" s="294"/>
      <c r="S34" s="294"/>
      <c r="T34" s="294"/>
      <c r="U34" s="294"/>
      <c r="V34" s="294"/>
      <c r="W34" s="294"/>
      <c r="X34" s="294"/>
      <c r="Y34" s="294"/>
      <c r="Z34" s="294"/>
      <c r="AA34" s="294"/>
      <c r="AB34" s="294"/>
      <c r="AC34" s="294"/>
      <c r="AD34" s="294"/>
      <c r="AE34" s="294"/>
    </row>
    <row r="35" spans="2:31" ht="22.5" customHeight="1" x14ac:dyDescent="0.2">
      <c r="B35" s="293" t="s">
        <v>1009</v>
      </c>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294"/>
      <c r="AE35" s="294"/>
    </row>
    <row r="36" spans="2:31" ht="13.2" customHeight="1" x14ac:dyDescent="0.2">
      <c r="B36" s="293" t="s">
        <v>1008</v>
      </c>
      <c r="C36" s="294"/>
      <c r="D36" s="294"/>
      <c r="E36" s="294"/>
      <c r="F36" s="294"/>
      <c r="G36" s="294"/>
      <c r="H36" s="294"/>
      <c r="I36" s="294"/>
      <c r="J36" s="294"/>
      <c r="K36" s="294"/>
      <c r="L36" s="294"/>
      <c r="M36" s="294"/>
      <c r="N36" s="294"/>
      <c r="O36" s="294"/>
      <c r="P36" s="294"/>
      <c r="Q36" s="294"/>
      <c r="R36" s="294"/>
      <c r="S36" s="294"/>
      <c r="T36" s="294"/>
      <c r="U36" s="294"/>
      <c r="V36" s="294"/>
      <c r="W36" s="294"/>
      <c r="X36" s="294"/>
      <c r="Y36" s="294"/>
      <c r="Z36" s="294"/>
      <c r="AA36" s="294"/>
      <c r="AB36" s="294"/>
      <c r="AC36" s="294"/>
      <c r="AD36" s="294"/>
      <c r="AE36" s="294"/>
    </row>
    <row r="37" spans="2:31" ht="21.6" customHeight="1" x14ac:dyDescent="0.2">
      <c r="B37" s="293" t="s">
        <v>1007</v>
      </c>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294"/>
      <c r="AE37" s="294"/>
    </row>
    <row r="38" spans="2:31" ht="21" customHeight="1" x14ac:dyDescent="0.2">
      <c r="B38" s="293" t="s">
        <v>1006</v>
      </c>
      <c r="C38" s="294"/>
      <c r="D38" s="294"/>
      <c r="E38" s="294"/>
      <c r="F38" s="294"/>
      <c r="G38" s="294"/>
      <c r="H38" s="294"/>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row>
    <row r="39" spans="2:31" x14ac:dyDescent="0.2">
      <c r="B39" s="293" t="s">
        <v>1005</v>
      </c>
      <c r="C39" s="292"/>
      <c r="D39" s="292"/>
      <c r="E39" s="292"/>
      <c r="F39" s="292"/>
      <c r="G39" s="292"/>
      <c r="H39" s="292"/>
      <c r="I39" s="292"/>
      <c r="J39" s="292"/>
      <c r="K39" s="292"/>
      <c r="L39" s="292"/>
      <c r="M39" s="292"/>
      <c r="N39" s="292"/>
      <c r="O39" s="292"/>
      <c r="P39" s="292"/>
      <c r="Q39" s="292"/>
      <c r="R39" s="292"/>
      <c r="S39" s="292"/>
      <c r="T39" s="292"/>
      <c r="U39" s="292"/>
      <c r="V39" s="292"/>
      <c r="W39" s="292"/>
      <c r="X39" s="292"/>
      <c r="Y39" s="292"/>
      <c r="Z39" s="292"/>
      <c r="AA39" s="292"/>
      <c r="AB39" s="292"/>
      <c r="AC39" s="292"/>
      <c r="AD39" s="292"/>
      <c r="AE39" s="292"/>
    </row>
    <row r="40" spans="2:31" x14ac:dyDescent="0.2">
      <c r="B40" s="291" t="s">
        <v>1004</v>
      </c>
      <c r="C40" s="289"/>
    </row>
    <row r="41" spans="2:31" x14ac:dyDescent="0.2">
      <c r="B41" s="290" t="s">
        <v>1003</v>
      </c>
      <c r="C41" s="289"/>
    </row>
    <row r="42" spans="2:31" x14ac:dyDescent="0.2">
      <c r="C42" s="289"/>
    </row>
    <row r="43" spans="2:31" x14ac:dyDescent="0.2">
      <c r="C43" s="289"/>
    </row>
  </sheetData>
  <autoFilter ref="A5:CJ27"/>
  <mergeCells count="20">
    <mergeCell ref="T3:T5"/>
    <mergeCell ref="AF3:AF4"/>
    <mergeCell ref="AG3:AG5"/>
    <mergeCell ref="Z4:Z5"/>
    <mergeCell ref="AA4:AA5"/>
    <mergeCell ref="AB4:AB5"/>
    <mergeCell ref="AC4:AC5"/>
    <mergeCell ref="AD4:AD5"/>
    <mergeCell ref="AE4:AE5"/>
    <mergeCell ref="Z3:AE3"/>
    <mergeCell ref="U3:U5"/>
    <mergeCell ref="V3:V5"/>
    <mergeCell ref="W3:W5"/>
    <mergeCell ref="X3:X5"/>
    <mergeCell ref="Y3:Y5"/>
    <mergeCell ref="B3:B5"/>
    <mergeCell ref="C3:C5"/>
    <mergeCell ref="D3:D5"/>
    <mergeCell ref="E3:R3"/>
    <mergeCell ref="S3:S5"/>
  </mergeCells>
  <phoneticPr fontId="5"/>
  <dataValidations count="5">
    <dataValidation imeMode="on" allowBlank="1" showInputMessage="1" showErrorMessage="1" sqref="J6 G6 L6 T6 V6 A6:B6 Q6:R6 N6 AH6:FH6"/>
    <dataValidation type="list" imeMode="on" allowBlank="1" showInputMessage="1" showErrorMessage="1" sqref="U6 M6 C6:F6 H6:I6 O6:P6 K6 S6 W6:AG6">
      <formula1>#REF!</formula1>
    </dataValidation>
    <dataValidation type="list" allowBlank="1" showInputMessage="1" showErrorMessage="1" sqref="BU28 Z22:AD28 E22:R28 CG28 CE28 CC28 CA28 BW28 AI28 BS28 BK28 BI28 BE28 BA28 AY28 AW28 AQ28 AO28 AM28 AK28 BY28 CI28 AS28 AU28 E17:R17 E8:R15 Z8:AD15 Z17:AD17">
      <formula1>"○"</formula1>
    </dataValidation>
    <dataValidation type="list" allowBlank="1" showInputMessage="1" showErrorMessage="1" sqref="AF28 AF22:AF26 Z7:AD7 AF14 AF7:AF12 AF17">
      <formula1>#REF!</formula1>
    </dataValidation>
    <dataValidation type="list" allowBlank="1" showInputMessage="1" showErrorMessage="1" sqref="E18:R21 AF18:AF21 Z18:AD21 E16:R16 AF16 Z16:AD16">
      <formula1>$AH$3</formula1>
    </dataValidation>
  </dataValidations>
  <pageMargins left="0.27559055118110237" right="0.15748031496062992" top="0.55118110236220474" bottom="0.27559055118110237" header="0.31496062992125984" footer="0.23622047244094491"/>
  <pageSetup paperSize="9" scale="15"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topLeftCell="A7" zoomScale="85" zoomScaleNormal="40" zoomScaleSheetLayoutView="85" zoomScalePageLayoutView="80" workbookViewId="0">
      <selection activeCell="DB36" sqref="DB34:DQ37"/>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264</v>
      </c>
      <c r="E11" s="483"/>
      <c r="F11" s="483"/>
      <c r="G11" s="483"/>
      <c r="H11" s="483"/>
      <c r="I11" s="483"/>
      <c r="J11" s="483"/>
      <c r="K11" s="483"/>
      <c r="L11" s="483"/>
      <c r="M11" s="483"/>
      <c r="N11" s="481" t="str">
        <f>VLOOKUP(D11,調査票①!A1:HN31,2,FALSE)</f>
        <v>宮城県</v>
      </c>
      <c r="O11" s="481"/>
      <c r="P11" s="481"/>
      <c r="Q11" s="481"/>
      <c r="R11" s="481"/>
      <c r="S11" s="481"/>
      <c r="T11" s="481"/>
      <c r="U11" s="481"/>
      <c r="V11" s="481"/>
      <c r="W11" s="481"/>
      <c r="X11" s="481"/>
      <c r="Y11" s="481"/>
      <c r="Z11" s="481"/>
      <c r="AA11" s="481" t="str">
        <f>VLOOKUP(D11,調査票①!A1:HN31,3,FALSE)</f>
        <v>仙台市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設置予定</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未定</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委託予定無し</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v>
      </c>
      <c r="DC38" s="560"/>
      <c r="DD38" s="560"/>
      <c r="DE38" s="561"/>
      <c r="DF38" s="557" t="str">
        <f>VLOOKUP($D$11,調査票①!$A$1:$HN$31,201,FALSE)</f>
        <v>○</v>
      </c>
      <c r="DG38" s="560"/>
      <c r="DH38" s="560"/>
      <c r="DI38" s="561"/>
      <c r="DJ38" s="557" t="str">
        <f>VLOOKUP($D$11,調査票①!$A$1:$HN$31,202,FALSE)</f>
        <v>○</v>
      </c>
      <c r="DK38" s="560"/>
      <c r="DL38" s="560"/>
      <c r="DM38" s="561"/>
      <c r="DN38" s="557" t="str">
        <f>VLOOKUP($D$11,調査票①!$A$1:$HN$31,203,FALSE)</f>
        <v>　</v>
      </c>
      <c r="DO38" s="560"/>
      <c r="DP38" s="560"/>
      <c r="DQ38" s="561"/>
      <c r="DR38" s="557" t="str">
        <f>VLOOKUP($D$11,調査票①!$A$1:$HN$31,205,FALSE)</f>
        <v>○</v>
      </c>
      <c r="DS38" s="560"/>
      <c r="DT38" s="560"/>
      <c r="DU38" s="561"/>
      <c r="DV38" s="557" t="str">
        <f>VLOOKUP($D$11,調査票①!$A$1:$HN$31,206,FALSE)</f>
        <v>　</v>
      </c>
      <c r="DW38" s="560"/>
      <c r="DX38" s="560"/>
      <c r="DY38" s="561"/>
      <c r="DZ38" s="557" t="str">
        <f>VLOOKUP($D$11,調査票①!$A$1:$HN$31,207,FALSE)</f>
        <v>○</v>
      </c>
      <c r="EA38" s="560"/>
      <c r="EB38" s="560"/>
      <c r="EC38" s="561"/>
      <c r="ED38" s="557" t="str">
        <f>VLOOKUP($D$11,調査票①!$A$1:$HN$31,208,FALSE)</f>
        <v>○</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492" t="str">
        <f>VLOOKUP($D$11,調査票①!$A$1:$HN$31,33,FALSE)</f>
        <v>非常勤職員を活用し、人員配置の見直しを実施したところである。</v>
      </c>
      <c r="S39" s="492"/>
      <c r="T39" s="492"/>
      <c r="U39" s="492"/>
      <c r="V39" s="492"/>
      <c r="W39" s="492"/>
      <c r="X39" s="492"/>
      <c r="Y39" s="492"/>
      <c r="Z39" s="492"/>
      <c r="AA39" s="492"/>
      <c r="AB39" s="492"/>
      <c r="AC39" s="492"/>
      <c r="AD39" s="492"/>
      <c r="AE39" s="492"/>
      <c r="AF39" s="492"/>
      <c r="AG39" s="492"/>
      <c r="AH39" s="492"/>
      <c r="AI39" s="492"/>
      <c r="AJ39" s="492"/>
      <c r="AK39" s="492"/>
      <c r="AL39" s="492"/>
      <c r="AM39" s="492"/>
      <c r="AN39" s="492"/>
      <c r="AO39" s="492"/>
      <c r="AP39" s="492"/>
      <c r="AQ39" s="492"/>
      <c r="AR39" s="492"/>
      <c r="AS39" s="492"/>
      <c r="AT39" s="492"/>
      <c r="AU39" s="492"/>
      <c r="AV39" s="492"/>
      <c r="AW39" s="492"/>
      <c r="AX39" s="492"/>
      <c r="AY39" s="492"/>
      <c r="AZ39" s="492"/>
      <c r="BA39" s="492"/>
      <c r="BB39" s="492"/>
      <c r="BC39" s="492"/>
      <c r="BD39" s="492"/>
      <c r="BE39" s="492"/>
      <c r="BF39" s="492"/>
      <c r="BG39" s="492"/>
      <c r="BH39" s="492"/>
      <c r="BI39" s="492"/>
      <c r="BJ39" s="492"/>
      <c r="BK39" s="492"/>
      <c r="BL39" s="492"/>
      <c r="BM39" s="492"/>
      <c r="BN39" s="492"/>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　</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7</v>
      </c>
      <c r="M63" s="659"/>
      <c r="N63" s="659"/>
      <c r="O63" s="659">
        <f>VLOOKUP($D$11,調査票①!$A$1:$HN$31,56,FALSE)</f>
        <v>7</v>
      </c>
      <c r="P63" s="659"/>
      <c r="Q63" s="659"/>
      <c r="R63" s="660">
        <f>VLOOKUP($D$11,調査票①!$A$1:$HN$31,57,FALSE)</f>
        <v>1</v>
      </c>
      <c r="S63" s="660"/>
      <c r="T63" s="660"/>
      <c r="U63" s="661" t="str">
        <f>VLOOKUP($D$11,調査票①!$A$1:$HN$31,58,FALSE)</f>
        <v>　</v>
      </c>
      <c r="V63" s="662"/>
      <c r="W63" s="662"/>
      <c r="X63" s="662"/>
      <c r="Y63" s="662"/>
      <c r="Z63" s="662"/>
      <c r="AA63" s="662"/>
      <c r="AB63" s="662"/>
      <c r="AC63" s="662"/>
      <c r="AD63" s="662"/>
      <c r="AE63" s="662"/>
      <c r="AF63" s="662"/>
      <c r="AG63" s="662"/>
      <c r="AH63" s="662"/>
      <c r="AI63" s="663"/>
      <c r="AJ63" s="667">
        <f>VLOOKUP($D$11,調査票①!$A$1:$HN$31,59,FALSE)</f>
        <v>0</v>
      </c>
      <c r="AK63" s="667"/>
      <c r="AL63" s="667"/>
      <c r="AM63" s="668" t="str">
        <f>VLOOKUP($D$11,調査票①!$A$1:$HN$31,60,FALSE)</f>
        <v>　</v>
      </c>
      <c r="AN63" s="669"/>
      <c r="AO63" s="669"/>
      <c r="AP63" s="669"/>
      <c r="AQ63" s="669"/>
      <c r="AR63" s="669"/>
      <c r="AS63" s="669"/>
      <c r="AT63" s="669"/>
      <c r="AU63" s="669"/>
      <c r="AV63" s="669"/>
      <c r="AW63" s="669"/>
      <c r="AX63" s="669"/>
      <c r="AY63" s="669"/>
      <c r="AZ63" s="669"/>
      <c r="BA63" s="669"/>
      <c r="BB63" s="669"/>
      <c r="BC63" s="669"/>
      <c r="BD63" s="669"/>
      <c r="BE63" s="669"/>
      <c r="BF63" s="669"/>
      <c r="BG63" s="669"/>
      <c r="BH63" s="669"/>
      <c r="BI63" s="669"/>
      <c r="BJ63" s="669"/>
      <c r="BK63" s="669"/>
      <c r="BL63" s="669"/>
      <c r="BM63" s="669"/>
      <c r="BN63" s="670"/>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664"/>
      <c r="V64" s="665"/>
      <c r="W64" s="665"/>
      <c r="X64" s="665"/>
      <c r="Y64" s="665"/>
      <c r="Z64" s="665"/>
      <c r="AA64" s="665"/>
      <c r="AB64" s="665"/>
      <c r="AC64" s="665"/>
      <c r="AD64" s="665"/>
      <c r="AE64" s="665"/>
      <c r="AF64" s="665"/>
      <c r="AG64" s="665"/>
      <c r="AH64" s="665"/>
      <c r="AI64" s="666"/>
      <c r="AJ64" s="667"/>
      <c r="AK64" s="667"/>
      <c r="AL64" s="667"/>
      <c r="AM64" s="671"/>
      <c r="AN64" s="672"/>
      <c r="AO64" s="672"/>
      <c r="AP64" s="672"/>
      <c r="AQ64" s="672"/>
      <c r="AR64" s="672"/>
      <c r="AS64" s="672"/>
      <c r="AT64" s="672"/>
      <c r="AU64" s="672"/>
      <c r="AV64" s="672"/>
      <c r="AW64" s="672"/>
      <c r="AX64" s="672"/>
      <c r="AY64" s="672"/>
      <c r="AZ64" s="672"/>
      <c r="BA64" s="672"/>
      <c r="BB64" s="672"/>
      <c r="BC64" s="672"/>
      <c r="BD64" s="672"/>
      <c r="BE64" s="672"/>
      <c r="BF64" s="672"/>
      <c r="BG64" s="672"/>
      <c r="BH64" s="672"/>
      <c r="BI64" s="672"/>
      <c r="BJ64" s="672"/>
      <c r="BK64" s="672"/>
      <c r="BL64" s="672"/>
      <c r="BM64" s="672"/>
      <c r="BN64" s="673"/>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57</v>
      </c>
      <c r="M65" s="659"/>
      <c r="N65" s="659"/>
      <c r="O65" s="659">
        <f>VLOOKUP($D$11,調査票①!$A$1:$HN$31,62,FALSE)</f>
        <v>57</v>
      </c>
      <c r="P65" s="659"/>
      <c r="Q65" s="659"/>
      <c r="R65" s="660">
        <f>VLOOKUP($D$11,調査票①!$A$1:$HN$31,63,FALSE)</f>
        <v>1</v>
      </c>
      <c r="S65" s="660"/>
      <c r="T65" s="660"/>
      <c r="U65" s="693" t="str">
        <f>VLOOKUP($D$11,調査票①!$A$1:$HN$31,64,FALSE)</f>
        <v>　</v>
      </c>
      <c r="V65" s="694"/>
      <c r="W65" s="694"/>
      <c r="X65" s="694"/>
      <c r="Y65" s="694"/>
      <c r="Z65" s="694"/>
      <c r="AA65" s="694"/>
      <c r="AB65" s="694"/>
      <c r="AC65" s="694"/>
      <c r="AD65" s="694"/>
      <c r="AE65" s="694"/>
      <c r="AF65" s="694"/>
      <c r="AG65" s="694"/>
      <c r="AH65" s="694"/>
      <c r="AI65" s="695"/>
      <c r="AJ65" s="667">
        <f>VLOOKUP($D$11,調査票①!$A$1:$HN$31,65,FALSE)</f>
        <v>0</v>
      </c>
      <c r="AK65" s="667"/>
      <c r="AL65" s="667"/>
      <c r="AM65" s="668" t="str">
        <f>VLOOKUP($D$11,調査票①!$A$1:$HN$31,66,FALSE)</f>
        <v>　</v>
      </c>
      <c r="AN65" s="669"/>
      <c r="AO65" s="669"/>
      <c r="AP65" s="669"/>
      <c r="AQ65" s="669"/>
      <c r="AR65" s="669"/>
      <c r="AS65" s="669"/>
      <c r="AT65" s="669"/>
      <c r="AU65" s="669"/>
      <c r="AV65" s="669"/>
      <c r="AW65" s="669"/>
      <c r="AX65" s="669"/>
      <c r="AY65" s="669"/>
      <c r="AZ65" s="669"/>
      <c r="BA65" s="669"/>
      <c r="BB65" s="669"/>
      <c r="BC65" s="669"/>
      <c r="BD65" s="669"/>
      <c r="BE65" s="669"/>
      <c r="BF65" s="669"/>
      <c r="BG65" s="669"/>
      <c r="BH65" s="669"/>
      <c r="BI65" s="669"/>
      <c r="BJ65" s="669"/>
      <c r="BK65" s="669"/>
      <c r="BL65" s="669"/>
      <c r="BM65" s="669"/>
      <c r="BN65" s="670"/>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671"/>
      <c r="AN66" s="672"/>
      <c r="AO66" s="672"/>
      <c r="AP66" s="672"/>
      <c r="AQ66" s="672"/>
      <c r="AR66" s="672"/>
      <c r="AS66" s="672"/>
      <c r="AT66" s="672"/>
      <c r="AU66" s="672"/>
      <c r="AV66" s="672"/>
      <c r="AW66" s="672"/>
      <c r="AX66" s="672"/>
      <c r="AY66" s="672"/>
      <c r="AZ66" s="672"/>
      <c r="BA66" s="672"/>
      <c r="BB66" s="672"/>
      <c r="BC66" s="672"/>
      <c r="BD66" s="672"/>
      <c r="BE66" s="672"/>
      <c r="BF66" s="672"/>
      <c r="BG66" s="672"/>
      <c r="BH66" s="672"/>
      <c r="BI66" s="672"/>
      <c r="BJ66" s="672"/>
      <c r="BK66" s="672"/>
      <c r="BL66" s="672"/>
      <c r="BM66" s="672"/>
      <c r="BN66" s="673"/>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5</v>
      </c>
      <c r="M67" s="659"/>
      <c r="N67" s="659"/>
      <c r="O67" s="659">
        <f>VLOOKUP($D$11,調査票①!$A$1:$HN$31,68,FALSE)</f>
        <v>5</v>
      </c>
      <c r="P67" s="659"/>
      <c r="Q67" s="659"/>
      <c r="R67" s="660">
        <f>VLOOKUP($D$11,調査票①!$A$1:$HN$31,69,FALSE)</f>
        <v>1</v>
      </c>
      <c r="S67" s="660"/>
      <c r="T67" s="660"/>
      <c r="U67" s="661" t="str">
        <f>VLOOKUP($D$11,調査票①!$A$1:$HN$31,70,FALSE)</f>
        <v>　</v>
      </c>
      <c r="V67" s="662"/>
      <c r="W67" s="662"/>
      <c r="X67" s="662"/>
      <c r="Y67" s="662"/>
      <c r="Z67" s="662"/>
      <c r="AA67" s="662"/>
      <c r="AB67" s="662"/>
      <c r="AC67" s="662"/>
      <c r="AD67" s="662"/>
      <c r="AE67" s="662"/>
      <c r="AF67" s="662"/>
      <c r="AG67" s="662"/>
      <c r="AH67" s="662"/>
      <c r="AI67" s="663"/>
      <c r="AJ67" s="667">
        <f>VLOOKUP($D$11,調査票①!$A$1:$HN$31,71,FALSE)</f>
        <v>0</v>
      </c>
      <c r="AK67" s="667"/>
      <c r="AL67" s="667"/>
      <c r="AM67" s="668" t="str">
        <f>VLOOKUP($D$11,調査票①!$A$1:$HN$31,72,FALSE)</f>
        <v>　</v>
      </c>
      <c r="AN67" s="669"/>
      <c r="AO67" s="669"/>
      <c r="AP67" s="669"/>
      <c r="AQ67" s="669"/>
      <c r="AR67" s="669"/>
      <c r="AS67" s="669"/>
      <c r="AT67" s="669"/>
      <c r="AU67" s="669"/>
      <c r="AV67" s="669"/>
      <c r="AW67" s="669"/>
      <c r="AX67" s="669"/>
      <c r="AY67" s="669"/>
      <c r="AZ67" s="669"/>
      <c r="BA67" s="669"/>
      <c r="BB67" s="669"/>
      <c r="BC67" s="669"/>
      <c r="BD67" s="669"/>
      <c r="BE67" s="669"/>
      <c r="BF67" s="669"/>
      <c r="BG67" s="669"/>
      <c r="BH67" s="669"/>
      <c r="BI67" s="669"/>
      <c r="BJ67" s="669"/>
      <c r="BK67" s="669"/>
      <c r="BL67" s="669"/>
      <c r="BM67" s="669"/>
      <c r="BN67" s="670"/>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664"/>
      <c r="V68" s="665"/>
      <c r="W68" s="665"/>
      <c r="X68" s="665"/>
      <c r="Y68" s="665"/>
      <c r="Z68" s="665"/>
      <c r="AA68" s="665"/>
      <c r="AB68" s="665"/>
      <c r="AC68" s="665"/>
      <c r="AD68" s="665"/>
      <c r="AE68" s="665"/>
      <c r="AF68" s="665"/>
      <c r="AG68" s="665"/>
      <c r="AH68" s="665"/>
      <c r="AI68" s="666"/>
      <c r="AJ68" s="667"/>
      <c r="AK68" s="667"/>
      <c r="AL68" s="667"/>
      <c r="AM68" s="671"/>
      <c r="AN68" s="672"/>
      <c r="AO68" s="672"/>
      <c r="AP68" s="672"/>
      <c r="AQ68" s="672"/>
      <c r="AR68" s="672"/>
      <c r="AS68" s="672"/>
      <c r="AT68" s="672"/>
      <c r="AU68" s="672"/>
      <c r="AV68" s="672"/>
      <c r="AW68" s="672"/>
      <c r="AX68" s="672"/>
      <c r="AY68" s="672"/>
      <c r="AZ68" s="672"/>
      <c r="BA68" s="672"/>
      <c r="BB68" s="672"/>
      <c r="BC68" s="672"/>
      <c r="BD68" s="672"/>
      <c r="BE68" s="672"/>
      <c r="BF68" s="672"/>
      <c r="BG68" s="672"/>
      <c r="BH68" s="672"/>
      <c r="BI68" s="672"/>
      <c r="BJ68" s="672"/>
      <c r="BK68" s="672"/>
      <c r="BL68" s="672"/>
      <c r="BM68" s="672"/>
      <c r="BN68" s="673"/>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661" t="str">
        <f>VLOOKUP($D$11,調査票①!$A$1:$HN$31,76,FALSE)</f>
        <v>　</v>
      </c>
      <c r="V69" s="662"/>
      <c r="W69" s="662"/>
      <c r="X69" s="662"/>
      <c r="Y69" s="662"/>
      <c r="Z69" s="662"/>
      <c r="AA69" s="662"/>
      <c r="AB69" s="662"/>
      <c r="AC69" s="662"/>
      <c r="AD69" s="662"/>
      <c r="AE69" s="662"/>
      <c r="AF69" s="662"/>
      <c r="AG69" s="662"/>
      <c r="AH69" s="662"/>
      <c r="AI69" s="663"/>
      <c r="AJ69" s="667">
        <f>VLOOKUP($D$11,調査票①!$A$1:$HN$31,77,FALSE)</f>
        <v>0</v>
      </c>
      <c r="AK69" s="667"/>
      <c r="AL69" s="667"/>
      <c r="AM69" s="668" t="str">
        <f>VLOOKUP($D$11,調査票①!$A$1:$HN$31,78,FALSE)</f>
        <v>　</v>
      </c>
      <c r="AN69" s="669"/>
      <c r="AO69" s="669"/>
      <c r="AP69" s="669"/>
      <c r="AQ69" s="669"/>
      <c r="AR69" s="669"/>
      <c r="AS69" s="669"/>
      <c r="AT69" s="669"/>
      <c r="AU69" s="669"/>
      <c r="AV69" s="669"/>
      <c r="AW69" s="669"/>
      <c r="AX69" s="669"/>
      <c r="AY69" s="669"/>
      <c r="AZ69" s="669"/>
      <c r="BA69" s="669"/>
      <c r="BB69" s="669"/>
      <c r="BC69" s="669"/>
      <c r="BD69" s="669"/>
      <c r="BE69" s="669"/>
      <c r="BF69" s="669"/>
      <c r="BG69" s="669"/>
      <c r="BH69" s="669"/>
      <c r="BI69" s="669"/>
      <c r="BJ69" s="669"/>
      <c r="BK69" s="669"/>
      <c r="BL69" s="669"/>
      <c r="BM69" s="669"/>
      <c r="BN69" s="670"/>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664"/>
      <c r="V70" s="665"/>
      <c r="W70" s="665"/>
      <c r="X70" s="665"/>
      <c r="Y70" s="665"/>
      <c r="Z70" s="665"/>
      <c r="AA70" s="665"/>
      <c r="AB70" s="665"/>
      <c r="AC70" s="665"/>
      <c r="AD70" s="665"/>
      <c r="AE70" s="665"/>
      <c r="AF70" s="665"/>
      <c r="AG70" s="665"/>
      <c r="AH70" s="665"/>
      <c r="AI70" s="666"/>
      <c r="AJ70" s="667"/>
      <c r="AK70" s="667"/>
      <c r="AL70" s="667"/>
      <c r="AM70" s="671"/>
      <c r="AN70" s="672"/>
      <c r="AO70" s="672"/>
      <c r="AP70" s="672"/>
      <c r="AQ70" s="672"/>
      <c r="AR70" s="672"/>
      <c r="AS70" s="672"/>
      <c r="AT70" s="672"/>
      <c r="AU70" s="672"/>
      <c r="AV70" s="672"/>
      <c r="AW70" s="672"/>
      <c r="AX70" s="672"/>
      <c r="AY70" s="672"/>
      <c r="AZ70" s="672"/>
      <c r="BA70" s="672"/>
      <c r="BB70" s="672"/>
      <c r="BC70" s="672"/>
      <c r="BD70" s="672"/>
      <c r="BE70" s="672"/>
      <c r="BF70" s="672"/>
      <c r="BG70" s="672"/>
      <c r="BH70" s="672"/>
      <c r="BI70" s="672"/>
      <c r="BJ70" s="672"/>
      <c r="BK70" s="672"/>
      <c r="BL70" s="672"/>
      <c r="BM70" s="672"/>
      <c r="BN70" s="673"/>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708">
        <f>VLOOKUP($D$11,調査票①!$A$1:$HN$31,79,FALSE)</f>
        <v>0</v>
      </c>
      <c r="M71" s="708"/>
      <c r="N71" s="708"/>
      <c r="O71" s="708">
        <f>VLOOKUP($D$11,調査票①!$A$1:$HN$31,80,FALSE)</f>
        <v>0</v>
      </c>
      <c r="P71" s="708"/>
      <c r="Q71" s="708"/>
      <c r="R71" s="709" t="e">
        <f>VLOOKUP($D$11,調査票①!$A$1:$HN$31,81,FALSE)</f>
        <v>#DIV/0!</v>
      </c>
      <c r="S71" s="709"/>
      <c r="T71" s="709"/>
      <c r="U71" s="661" t="str">
        <f>VLOOKUP($D$11,調査票①!$A$1:$HN$31,82,FALSE)</f>
        <v>　</v>
      </c>
      <c r="V71" s="662"/>
      <c r="W71" s="662"/>
      <c r="X71" s="662"/>
      <c r="Y71" s="662"/>
      <c r="Z71" s="662"/>
      <c r="AA71" s="662"/>
      <c r="AB71" s="662"/>
      <c r="AC71" s="662"/>
      <c r="AD71" s="662"/>
      <c r="AE71" s="662"/>
      <c r="AF71" s="662"/>
      <c r="AG71" s="662"/>
      <c r="AH71" s="662"/>
      <c r="AI71" s="663"/>
      <c r="AJ71" s="667">
        <f>VLOOKUP($D$11,調査票①!$A$1:$HN$31,83,FALSE)</f>
        <v>0</v>
      </c>
      <c r="AK71" s="667"/>
      <c r="AL71" s="667"/>
      <c r="AM71" s="668" t="str">
        <f>VLOOKUP($D$11,調査票①!$A$1:$HN$31,84,FALSE)</f>
        <v>　</v>
      </c>
      <c r="AN71" s="669"/>
      <c r="AO71" s="669"/>
      <c r="AP71" s="669"/>
      <c r="AQ71" s="669"/>
      <c r="AR71" s="669"/>
      <c r="AS71" s="669"/>
      <c r="AT71" s="669"/>
      <c r="AU71" s="669"/>
      <c r="AV71" s="669"/>
      <c r="AW71" s="669"/>
      <c r="AX71" s="669"/>
      <c r="AY71" s="669"/>
      <c r="AZ71" s="669"/>
      <c r="BA71" s="669"/>
      <c r="BB71" s="669"/>
      <c r="BC71" s="669"/>
      <c r="BD71" s="669"/>
      <c r="BE71" s="669"/>
      <c r="BF71" s="669"/>
      <c r="BG71" s="669"/>
      <c r="BH71" s="669"/>
      <c r="BI71" s="669"/>
      <c r="BJ71" s="669"/>
      <c r="BK71" s="669"/>
      <c r="BL71" s="669"/>
      <c r="BM71" s="669"/>
      <c r="BN71" s="670"/>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708"/>
      <c r="M72" s="708"/>
      <c r="N72" s="708"/>
      <c r="O72" s="708"/>
      <c r="P72" s="708"/>
      <c r="Q72" s="708"/>
      <c r="R72" s="709"/>
      <c r="S72" s="709"/>
      <c r="T72" s="709"/>
      <c r="U72" s="664"/>
      <c r="V72" s="665"/>
      <c r="W72" s="665"/>
      <c r="X72" s="665"/>
      <c r="Y72" s="665"/>
      <c r="Z72" s="665"/>
      <c r="AA72" s="665"/>
      <c r="AB72" s="665"/>
      <c r="AC72" s="665"/>
      <c r="AD72" s="665"/>
      <c r="AE72" s="665"/>
      <c r="AF72" s="665"/>
      <c r="AG72" s="665"/>
      <c r="AH72" s="665"/>
      <c r="AI72" s="666"/>
      <c r="AJ72" s="667"/>
      <c r="AK72" s="667"/>
      <c r="AL72" s="667"/>
      <c r="AM72" s="671"/>
      <c r="AN72" s="672"/>
      <c r="AO72" s="672"/>
      <c r="AP72" s="672"/>
      <c r="AQ72" s="672"/>
      <c r="AR72" s="672"/>
      <c r="AS72" s="672"/>
      <c r="AT72" s="672"/>
      <c r="AU72" s="672"/>
      <c r="AV72" s="672"/>
      <c r="AW72" s="672"/>
      <c r="AX72" s="672"/>
      <c r="AY72" s="672"/>
      <c r="AZ72" s="672"/>
      <c r="BA72" s="672"/>
      <c r="BB72" s="672"/>
      <c r="BC72" s="672"/>
      <c r="BD72" s="672"/>
      <c r="BE72" s="672"/>
      <c r="BF72" s="672"/>
      <c r="BG72" s="672"/>
      <c r="BH72" s="672"/>
      <c r="BI72" s="672"/>
      <c r="BJ72" s="672"/>
      <c r="BK72" s="672"/>
      <c r="BL72" s="672"/>
      <c r="BM72" s="672"/>
      <c r="BN72" s="673"/>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708">
        <f>VLOOKUP($D$11,調査票①!$A$1:$HN$31,85,FALSE)</f>
        <v>0</v>
      </c>
      <c r="M73" s="708"/>
      <c r="N73" s="708"/>
      <c r="O73" s="708">
        <f>VLOOKUP($D$11,調査票①!$A$1:$HN$31,86,FALSE)</f>
        <v>0</v>
      </c>
      <c r="P73" s="708"/>
      <c r="Q73" s="708"/>
      <c r="R73" s="709" t="e">
        <f>VLOOKUP($D$11,調査票①!$A$1:$HN$31,87,FALSE)</f>
        <v>#DIV/0!</v>
      </c>
      <c r="S73" s="709"/>
      <c r="T73" s="709"/>
      <c r="U73" s="661" t="str">
        <f>VLOOKUP($D$11,調査票①!$A$1:$HN$31,88,FALSE)</f>
        <v>　</v>
      </c>
      <c r="V73" s="662"/>
      <c r="W73" s="662"/>
      <c r="X73" s="662"/>
      <c r="Y73" s="662"/>
      <c r="Z73" s="662"/>
      <c r="AA73" s="662"/>
      <c r="AB73" s="662"/>
      <c r="AC73" s="662"/>
      <c r="AD73" s="662"/>
      <c r="AE73" s="662"/>
      <c r="AF73" s="662"/>
      <c r="AG73" s="662"/>
      <c r="AH73" s="662"/>
      <c r="AI73" s="663"/>
      <c r="AJ73" s="667">
        <f>VLOOKUP($D$11,調査票①!$A$1:$HN$31,89,FALSE)</f>
        <v>0</v>
      </c>
      <c r="AK73" s="667"/>
      <c r="AL73" s="667"/>
      <c r="AM73" s="668" t="str">
        <f>VLOOKUP($D$11,調査票①!$A$1:$HN$31,90,FALSE)</f>
        <v>　</v>
      </c>
      <c r="AN73" s="669"/>
      <c r="AO73" s="669"/>
      <c r="AP73" s="669"/>
      <c r="AQ73" s="669"/>
      <c r="AR73" s="669"/>
      <c r="AS73" s="669"/>
      <c r="AT73" s="669"/>
      <c r="AU73" s="669"/>
      <c r="AV73" s="669"/>
      <c r="AW73" s="669"/>
      <c r="AX73" s="669"/>
      <c r="AY73" s="669"/>
      <c r="AZ73" s="669"/>
      <c r="BA73" s="669"/>
      <c r="BB73" s="669"/>
      <c r="BC73" s="669"/>
      <c r="BD73" s="669"/>
      <c r="BE73" s="669"/>
      <c r="BF73" s="669"/>
      <c r="BG73" s="669"/>
      <c r="BH73" s="669"/>
      <c r="BI73" s="669"/>
      <c r="BJ73" s="669"/>
      <c r="BK73" s="669"/>
      <c r="BL73" s="669"/>
      <c r="BM73" s="669"/>
      <c r="BN73" s="670"/>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708"/>
      <c r="M74" s="708"/>
      <c r="N74" s="708"/>
      <c r="O74" s="708"/>
      <c r="P74" s="708"/>
      <c r="Q74" s="708"/>
      <c r="R74" s="709"/>
      <c r="S74" s="709"/>
      <c r="T74" s="709"/>
      <c r="U74" s="664"/>
      <c r="V74" s="665"/>
      <c r="W74" s="665"/>
      <c r="X74" s="665"/>
      <c r="Y74" s="665"/>
      <c r="Z74" s="665"/>
      <c r="AA74" s="665"/>
      <c r="AB74" s="665"/>
      <c r="AC74" s="665"/>
      <c r="AD74" s="665"/>
      <c r="AE74" s="665"/>
      <c r="AF74" s="665"/>
      <c r="AG74" s="665"/>
      <c r="AH74" s="665"/>
      <c r="AI74" s="666"/>
      <c r="AJ74" s="667"/>
      <c r="AK74" s="667"/>
      <c r="AL74" s="667"/>
      <c r="AM74" s="671"/>
      <c r="AN74" s="672"/>
      <c r="AO74" s="672"/>
      <c r="AP74" s="672"/>
      <c r="AQ74" s="672"/>
      <c r="AR74" s="672"/>
      <c r="AS74" s="672"/>
      <c r="AT74" s="672"/>
      <c r="AU74" s="672"/>
      <c r="AV74" s="672"/>
      <c r="AW74" s="672"/>
      <c r="AX74" s="672"/>
      <c r="AY74" s="672"/>
      <c r="AZ74" s="672"/>
      <c r="BA74" s="672"/>
      <c r="BB74" s="672"/>
      <c r="BC74" s="672"/>
      <c r="BD74" s="672"/>
      <c r="BE74" s="672"/>
      <c r="BF74" s="672"/>
      <c r="BG74" s="672"/>
      <c r="BH74" s="672"/>
      <c r="BI74" s="672"/>
      <c r="BJ74" s="672"/>
      <c r="BK74" s="672"/>
      <c r="BL74" s="672"/>
      <c r="BM74" s="672"/>
      <c r="BN74" s="673"/>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659">
        <f>VLOOKUP($D$11,調査票①!$A$1:$HN$31,91,FALSE)</f>
        <v>3</v>
      </c>
      <c r="M75" s="659"/>
      <c r="N75" s="659"/>
      <c r="O75" s="659">
        <f>VLOOKUP($D$11,調査票①!$A$1:$HN$31,92,FALSE)</f>
        <v>2</v>
      </c>
      <c r="P75" s="659"/>
      <c r="Q75" s="659"/>
      <c r="R75" s="660">
        <f>VLOOKUP($D$11,調査票①!$A$1:$HN$31,93,FALSE)</f>
        <v>0.66666666666666663</v>
      </c>
      <c r="S75" s="660"/>
      <c r="T75" s="660"/>
      <c r="U75" s="711" t="str">
        <f>VLOOKUP($D$11,調査票①!$A$1:$HN$31,94,FALSE)</f>
        <v>東日本大震災被災により休園・復旧工事中であるため。</v>
      </c>
      <c r="V75" s="712"/>
      <c r="W75" s="712"/>
      <c r="X75" s="712"/>
      <c r="Y75" s="712"/>
      <c r="Z75" s="712"/>
      <c r="AA75" s="712"/>
      <c r="AB75" s="712"/>
      <c r="AC75" s="712"/>
      <c r="AD75" s="712"/>
      <c r="AE75" s="712"/>
      <c r="AF75" s="712"/>
      <c r="AG75" s="712"/>
      <c r="AH75" s="712"/>
      <c r="AI75" s="713"/>
      <c r="AJ75" s="667">
        <f>VLOOKUP($D$11,調査票①!$A$1:$HN$31,95,FALSE)</f>
        <v>0</v>
      </c>
      <c r="AK75" s="667"/>
      <c r="AL75" s="667"/>
      <c r="AM75" s="668" t="str">
        <f>VLOOKUP($D$11,調査票①!$A$1:$HN$31,96,FALSE)</f>
        <v>　</v>
      </c>
      <c r="AN75" s="669"/>
      <c r="AO75" s="669"/>
      <c r="AP75" s="669"/>
      <c r="AQ75" s="669"/>
      <c r="AR75" s="669"/>
      <c r="AS75" s="669"/>
      <c r="AT75" s="669"/>
      <c r="AU75" s="669"/>
      <c r="AV75" s="669"/>
      <c r="AW75" s="669"/>
      <c r="AX75" s="669"/>
      <c r="AY75" s="669"/>
      <c r="AZ75" s="669"/>
      <c r="BA75" s="669"/>
      <c r="BB75" s="669"/>
      <c r="BC75" s="669"/>
      <c r="BD75" s="669"/>
      <c r="BE75" s="669"/>
      <c r="BF75" s="669"/>
      <c r="BG75" s="669"/>
      <c r="BH75" s="669"/>
      <c r="BI75" s="669"/>
      <c r="BJ75" s="669"/>
      <c r="BK75" s="669"/>
      <c r="BL75" s="669"/>
      <c r="BM75" s="669"/>
      <c r="BN75" s="670"/>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659"/>
      <c r="M76" s="659"/>
      <c r="N76" s="659"/>
      <c r="O76" s="659"/>
      <c r="P76" s="659"/>
      <c r="Q76" s="659"/>
      <c r="R76" s="660"/>
      <c r="S76" s="660"/>
      <c r="T76" s="660"/>
      <c r="U76" s="714"/>
      <c r="V76" s="715"/>
      <c r="W76" s="715"/>
      <c r="X76" s="715"/>
      <c r="Y76" s="715"/>
      <c r="Z76" s="715"/>
      <c r="AA76" s="715"/>
      <c r="AB76" s="715"/>
      <c r="AC76" s="715"/>
      <c r="AD76" s="715"/>
      <c r="AE76" s="715"/>
      <c r="AF76" s="715"/>
      <c r="AG76" s="715"/>
      <c r="AH76" s="715"/>
      <c r="AI76" s="716"/>
      <c r="AJ76" s="667"/>
      <c r="AK76" s="667"/>
      <c r="AL76" s="667"/>
      <c r="AM76" s="671"/>
      <c r="AN76" s="672"/>
      <c r="AO76" s="672"/>
      <c r="AP76" s="672"/>
      <c r="AQ76" s="672"/>
      <c r="AR76" s="672"/>
      <c r="AS76" s="672"/>
      <c r="AT76" s="672"/>
      <c r="AU76" s="672"/>
      <c r="AV76" s="672"/>
      <c r="AW76" s="672"/>
      <c r="AX76" s="672"/>
      <c r="AY76" s="672"/>
      <c r="AZ76" s="672"/>
      <c r="BA76" s="672"/>
      <c r="BB76" s="672"/>
      <c r="BC76" s="672"/>
      <c r="BD76" s="672"/>
      <c r="BE76" s="672"/>
      <c r="BF76" s="672"/>
      <c r="BG76" s="672"/>
      <c r="BH76" s="672"/>
      <c r="BI76" s="672"/>
      <c r="BJ76" s="672"/>
      <c r="BK76" s="672"/>
      <c r="BL76" s="672"/>
      <c r="BM76" s="672"/>
      <c r="BN76" s="673"/>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1</v>
      </c>
      <c r="M77" s="659"/>
      <c r="N77" s="659"/>
      <c r="O77" s="659">
        <f>VLOOKUP($D$11,調査票①!$A$1:$HN$31,98,FALSE)</f>
        <v>1</v>
      </c>
      <c r="P77" s="659"/>
      <c r="Q77" s="659"/>
      <c r="R77" s="660">
        <f>VLOOKUP($D$11,調査票①!$A$1:$HN$31,99,FALSE)</f>
        <v>1</v>
      </c>
      <c r="S77" s="660"/>
      <c r="T77" s="660"/>
      <c r="U77" s="661" t="str">
        <f>VLOOKUP($D$11,調査票①!$A$1:$HN$31,100,FALSE)</f>
        <v>　</v>
      </c>
      <c r="V77" s="662"/>
      <c r="W77" s="662"/>
      <c r="X77" s="662"/>
      <c r="Y77" s="662"/>
      <c r="Z77" s="662"/>
      <c r="AA77" s="662"/>
      <c r="AB77" s="662"/>
      <c r="AC77" s="662"/>
      <c r="AD77" s="662"/>
      <c r="AE77" s="662"/>
      <c r="AF77" s="662"/>
      <c r="AG77" s="662"/>
      <c r="AH77" s="662"/>
      <c r="AI77" s="663"/>
      <c r="AJ77" s="667">
        <f>VLOOKUP($D$11,調査票①!$A$1:$HN$31,101,FALSE)</f>
        <v>0</v>
      </c>
      <c r="AK77" s="667"/>
      <c r="AL77" s="667"/>
      <c r="AM77" s="668" t="str">
        <f>VLOOKUP($D$11,調査票①!$A$1:$HN$31,102,FALSE)</f>
        <v>　</v>
      </c>
      <c r="AN77" s="669"/>
      <c r="AO77" s="669"/>
      <c r="AP77" s="669"/>
      <c r="AQ77" s="669"/>
      <c r="AR77" s="669"/>
      <c r="AS77" s="669"/>
      <c r="AT77" s="669"/>
      <c r="AU77" s="669"/>
      <c r="AV77" s="669"/>
      <c r="AW77" s="669"/>
      <c r="AX77" s="669"/>
      <c r="AY77" s="669"/>
      <c r="AZ77" s="669"/>
      <c r="BA77" s="669"/>
      <c r="BB77" s="669"/>
      <c r="BC77" s="669"/>
      <c r="BD77" s="669"/>
      <c r="BE77" s="669"/>
      <c r="BF77" s="669"/>
      <c r="BG77" s="669"/>
      <c r="BH77" s="669"/>
      <c r="BI77" s="669"/>
      <c r="BJ77" s="669"/>
      <c r="BK77" s="669"/>
      <c r="BL77" s="669"/>
      <c r="BM77" s="669"/>
      <c r="BN77" s="670"/>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664"/>
      <c r="V78" s="665"/>
      <c r="W78" s="665"/>
      <c r="X78" s="665"/>
      <c r="Y78" s="665"/>
      <c r="Z78" s="665"/>
      <c r="AA78" s="665"/>
      <c r="AB78" s="665"/>
      <c r="AC78" s="665"/>
      <c r="AD78" s="665"/>
      <c r="AE78" s="665"/>
      <c r="AF78" s="665"/>
      <c r="AG78" s="665"/>
      <c r="AH78" s="665"/>
      <c r="AI78" s="666"/>
      <c r="AJ78" s="667"/>
      <c r="AK78" s="667"/>
      <c r="AL78" s="667"/>
      <c r="AM78" s="671"/>
      <c r="AN78" s="672"/>
      <c r="AO78" s="672"/>
      <c r="AP78" s="672"/>
      <c r="AQ78" s="672"/>
      <c r="AR78" s="672"/>
      <c r="AS78" s="672"/>
      <c r="AT78" s="672"/>
      <c r="AU78" s="672"/>
      <c r="AV78" s="672"/>
      <c r="AW78" s="672"/>
      <c r="AX78" s="672"/>
      <c r="AY78" s="672"/>
      <c r="AZ78" s="672"/>
      <c r="BA78" s="672"/>
      <c r="BB78" s="672"/>
      <c r="BC78" s="672"/>
      <c r="BD78" s="672"/>
      <c r="BE78" s="672"/>
      <c r="BF78" s="672"/>
      <c r="BG78" s="672"/>
      <c r="BH78" s="672"/>
      <c r="BI78" s="672"/>
      <c r="BJ78" s="672"/>
      <c r="BK78" s="672"/>
      <c r="BL78" s="672"/>
      <c r="BM78" s="672"/>
      <c r="BN78" s="673"/>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2</v>
      </c>
      <c r="M79" s="659"/>
      <c r="N79" s="659"/>
      <c r="O79" s="659">
        <f>VLOOKUP($D$11,調査票①!$A$1:$HN$31,104,FALSE)</f>
        <v>2</v>
      </c>
      <c r="P79" s="659"/>
      <c r="Q79" s="659"/>
      <c r="R79" s="660">
        <f>VLOOKUP($D$11,調査票①!$A$1:$HN$31,105,FALSE)</f>
        <v>1</v>
      </c>
      <c r="S79" s="660"/>
      <c r="T79" s="660"/>
      <c r="U79" s="661" t="str">
        <f>VLOOKUP($D$11,調査票①!$A$1:$HN$31,106,FALSE)</f>
        <v>　</v>
      </c>
      <c r="V79" s="662"/>
      <c r="W79" s="662"/>
      <c r="X79" s="662"/>
      <c r="Y79" s="662"/>
      <c r="Z79" s="662"/>
      <c r="AA79" s="662"/>
      <c r="AB79" s="662"/>
      <c r="AC79" s="662"/>
      <c r="AD79" s="662"/>
      <c r="AE79" s="662"/>
      <c r="AF79" s="662"/>
      <c r="AG79" s="662"/>
      <c r="AH79" s="662"/>
      <c r="AI79" s="663"/>
      <c r="AJ79" s="667">
        <f>VLOOKUP($D$11,調査票①!$A$1:$HN$31,107,FALSE)</f>
        <v>0</v>
      </c>
      <c r="AK79" s="667"/>
      <c r="AL79" s="667"/>
      <c r="AM79" s="668" t="str">
        <f>VLOOKUP($D$11,調査票①!$A$1:$HN$31,108,FALSE)</f>
        <v>　</v>
      </c>
      <c r="AN79" s="669"/>
      <c r="AO79" s="669"/>
      <c r="AP79" s="669"/>
      <c r="AQ79" s="669"/>
      <c r="AR79" s="669"/>
      <c r="AS79" s="669"/>
      <c r="AT79" s="669"/>
      <c r="AU79" s="669"/>
      <c r="AV79" s="669"/>
      <c r="AW79" s="669"/>
      <c r="AX79" s="669"/>
      <c r="AY79" s="669"/>
      <c r="AZ79" s="669"/>
      <c r="BA79" s="669"/>
      <c r="BB79" s="669"/>
      <c r="BC79" s="669"/>
      <c r="BD79" s="669"/>
      <c r="BE79" s="669"/>
      <c r="BF79" s="669"/>
      <c r="BG79" s="669"/>
      <c r="BH79" s="669"/>
      <c r="BI79" s="669"/>
      <c r="BJ79" s="669"/>
      <c r="BK79" s="669"/>
      <c r="BL79" s="669"/>
      <c r="BM79" s="669"/>
      <c r="BN79" s="670"/>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664"/>
      <c r="V80" s="665"/>
      <c r="W80" s="665"/>
      <c r="X80" s="665"/>
      <c r="Y80" s="665"/>
      <c r="Z80" s="665"/>
      <c r="AA80" s="665"/>
      <c r="AB80" s="665"/>
      <c r="AC80" s="665"/>
      <c r="AD80" s="665"/>
      <c r="AE80" s="665"/>
      <c r="AF80" s="665"/>
      <c r="AG80" s="665"/>
      <c r="AH80" s="665"/>
      <c r="AI80" s="666"/>
      <c r="AJ80" s="667"/>
      <c r="AK80" s="667"/>
      <c r="AL80" s="667"/>
      <c r="AM80" s="671"/>
      <c r="AN80" s="672"/>
      <c r="AO80" s="672"/>
      <c r="AP80" s="672"/>
      <c r="AQ80" s="672"/>
      <c r="AR80" s="672"/>
      <c r="AS80" s="672"/>
      <c r="AT80" s="672"/>
      <c r="AU80" s="672"/>
      <c r="AV80" s="672"/>
      <c r="AW80" s="672"/>
      <c r="AX80" s="672"/>
      <c r="AY80" s="672"/>
      <c r="AZ80" s="672"/>
      <c r="BA80" s="672"/>
      <c r="BB80" s="672"/>
      <c r="BC80" s="672"/>
      <c r="BD80" s="672"/>
      <c r="BE80" s="672"/>
      <c r="BF80" s="672"/>
      <c r="BG80" s="672"/>
      <c r="BH80" s="672"/>
      <c r="BI80" s="672"/>
      <c r="BJ80" s="672"/>
      <c r="BK80" s="672"/>
      <c r="BL80" s="672"/>
      <c r="BM80" s="672"/>
      <c r="BN80" s="673"/>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661" t="str">
        <f>VLOOKUP($D$11,調査票①!$A$1:$HN$31,112,FALSE)</f>
        <v>　</v>
      </c>
      <c r="V81" s="662"/>
      <c r="W81" s="662"/>
      <c r="X81" s="662"/>
      <c r="Y81" s="662"/>
      <c r="Z81" s="662"/>
      <c r="AA81" s="662"/>
      <c r="AB81" s="662"/>
      <c r="AC81" s="662"/>
      <c r="AD81" s="662"/>
      <c r="AE81" s="662"/>
      <c r="AF81" s="662"/>
      <c r="AG81" s="662"/>
      <c r="AH81" s="662"/>
      <c r="AI81" s="663"/>
      <c r="AJ81" s="667">
        <f>VLOOKUP($D$11,調査票①!$A$1:$HN$31,113,FALSE)</f>
        <v>0</v>
      </c>
      <c r="AK81" s="667"/>
      <c r="AL81" s="667"/>
      <c r="AM81" s="668" t="str">
        <f>VLOOKUP($D$11,調査票①!$A$1:$HN$31,114,FALSE)</f>
        <v>　</v>
      </c>
      <c r="AN81" s="669"/>
      <c r="AO81" s="669"/>
      <c r="AP81" s="669"/>
      <c r="AQ81" s="669"/>
      <c r="AR81" s="669"/>
      <c r="AS81" s="669"/>
      <c r="AT81" s="669"/>
      <c r="AU81" s="669"/>
      <c r="AV81" s="669"/>
      <c r="AW81" s="669"/>
      <c r="AX81" s="669"/>
      <c r="AY81" s="669"/>
      <c r="AZ81" s="669"/>
      <c r="BA81" s="669"/>
      <c r="BB81" s="669"/>
      <c r="BC81" s="669"/>
      <c r="BD81" s="669"/>
      <c r="BE81" s="669"/>
      <c r="BF81" s="669"/>
      <c r="BG81" s="669"/>
      <c r="BH81" s="669"/>
      <c r="BI81" s="669"/>
      <c r="BJ81" s="669"/>
      <c r="BK81" s="669"/>
      <c r="BL81" s="669"/>
      <c r="BM81" s="669"/>
      <c r="BN81" s="670"/>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v>
      </c>
      <c r="CN81" s="517"/>
      <c r="CO81" s="517"/>
      <c r="CP81" s="517"/>
      <c r="CQ81" s="517"/>
      <c r="CR81" s="517"/>
      <c r="CS81" s="517"/>
      <c r="CT81" s="517"/>
      <c r="CU81" s="517"/>
      <c r="CV81" s="517"/>
      <c r="CW81" s="517"/>
      <c r="CX81" s="517"/>
      <c r="CY81" s="517"/>
      <c r="CZ81" s="518"/>
      <c r="DA81" s="10"/>
      <c r="DB81" s="10"/>
      <c r="DC81" s="10"/>
      <c r="DD81" s="720" t="str">
        <f>VLOOKUP(D11,調査票①!A1:HN31,220,FALSE)</f>
        <v>本市の基幹系システムの状況は、平成21年度にオープン化が完了し、1回目の機器更新をおおむね終えたところである。自治体クラウドの実施については、本市と周辺自治体とで人口規模が異なること、本市が区政を敷いており業務形態が異なることなどから、具体的な検討は進めていない。単独クラウドの実施については、社会保障・税番号制度対応の改修に伴う新たな投資や人的負担の増加といった厳しい状況があり、次期更新における具体的な検討は進めておらず、次々期更新以降における中期的な検討課題として認識している。</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664"/>
      <c r="V82" s="665"/>
      <c r="W82" s="665"/>
      <c r="X82" s="665"/>
      <c r="Y82" s="665"/>
      <c r="Z82" s="665"/>
      <c r="AA82" s="665"/>
      <c r="AB82" s="665"/>
      <c r="AC82" s="665"/>
      <c r="AD82" s="665"/>
      <c r="AE82" s="665"/>
      <c r="AF82" s="665"/>
      <c r="AG82" s="665"/>
      <c r="AH82" s="665"/>
      <c r="AI82" s="666"/>
      <c r="AJ82" s="667"/>
      <c r="AK82" s="667"/>
      <c r="AL82" s="667"/>
      <c r="AM82" s="671"/>
      <c r="AN82" s="672"/>
      <c r="AO82" s="672"/>
      <c r="AP82" s="672"/>
      <c r="AQ82" s="672"/>
      <c r="AR82" s="672"/>
      <c r="AS82" s="672"/>
      <c r="AT82" s="672"/>
      <c r="AU82" s="672"/>
      <c r="AV82" s="672"/>
      <c r="AW82" s="672"/>
      <c r="AX82" s="672"/>
      <c r="AY82" s="672"/>
      <c r="AZ82" s="672"/>
      <c r="BA82" s="672"/>
      <c r="BB82" s="672"/>
      <c r="BC82" s="672"/>
      <c r="BD82" s="672"/>
      <c r="BE82" s="672"/>
      <c r="BF82" s="672"/>
      <c r="BG82" s="672"/>
      <c r="BH82" s="672"/>
      <c r="BI82" s="672"/>
      <c r="BJ82" s="672"/>
      <c r="BK82" s="672"/>
      <c r="BL82" s="672"/>
      <c r="BM82" s="672"/>
      <c r="BN82" s="673"/>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708">
        <f>VLOOKUP($D$11,調査票①!$A$1:$HN$31,115,FALSE)</f>
        <v>0</v>
      </c>
      <c r="M83" s="708"/>
      <c r="N83" s="708"/>
      <c r="O83" s="708">
        <f>VLOOKUP($D$11,調査票①!$A$1:$HN$31,116,FALSE)</f>
        <v>0</v>
      </c>
      <c r="P83" s="708"/>
      <c r="Q83" s="708"/>
      <c r="R83" s="709" t="e">
        <f>VLOOKUP($D$11,調査票①!$A$1:$HN$31,117,FALSE)</f>
        <v>#DIV/0!</v>
      </c>
      <c r="S83" s="709"/>
      <c r="T83" s="709"/>
      <c r="U83" s="729" t="str">
        <f>VLOOKUP($D$11,調査票①!$A$1:$HN$31,118,FALSE)</f>
        <v>　</v>
      </c>
      <c r="V83" s="730"/>
      <c r="W83" s="730"/>
      <c r="X83" s="730"/>
      <c r="Y83" s="730"/>
      <c r="Z83" s="730"/>
      <c r="AA83" s="730"/>
      <c r="AB83" s="730"/>
      <c r="AC83" s="730"/>
      <c r="AD83" s="730"/>
      <c r="AE83" s="730"/>
      <c r="AF83" s="730"/>
      <c r="AG83" s="730"/>
      <c r="AH83" s="730"/>
      <c r="AI83" s="731"/>
      <c r="AJ83" s="667">
        <f>VLOOKUP($D$11,調査票①!$A$1:$HN$31,119,FALSE)</f>
        <v>0</v>
      </c>
      <c r="AK83" s="667"/>
      <c r="AL83" s="667"/>
      <c r="AM83" s="668" t="str">
        <f>VLOOKUP($D$11,調査票①!$A$1:$HN$31,120,FALSE)</f>
        <v>　</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708"/>
      <c r="M84" s="708"/>
      <c r="N84" s="708"/>
      <c r="O84" s="708"/>
      <c r="P84" s="708"/>
      <c r="Q84" s="708"/>
      <c r="R84" s="709"/>
      <c r="S84" s="709"/>
      <c r="T84" s="709"/>
      <c r="U84" s="732"/>
      <c r="V84" s="733"/>
      <c r="W84" s="733"/>
      <c r="X84" s="733"/>
      <c r="Y84" s="733"/>
      <c r="Z84" s="733"/>
      <c r="AA84" s="733"/>
      <c r="AB84" s="733"/>
      <c r="AC84" s="733"/>
      <c r="AD84" s="733"/>
      <c r="AE84" s="733"/>
      <c r="AF84" s="733"/>
      <c r="AG84" s="733"/>
      <c r="AH84" s="733"/>
      <c r="AI84" s="734"/>
      <c r="AJ84" s="667"/>
      <c r="AK84" s="667"/>
      <c r="AL84" s="667"/>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76</v>
      </c>
      <c r="M85" s="659"/>
      <c r="N85" s="659"/>
      <c r="O85" s="659">
        <f>VLOOKUP($D$11,調査票①!$A$1:$HN$31,122,FALSE)</f>
        <v>76</v>
      </c>
      <c r="P85" s="659"/>
      <c r="Q85" s="659"/>
      <c r="R85" s="660">
        <f>VLOOKUP($D$11,調査票①!$A$1:$HN$31,123,FALSE)</f>
        <v>1</v>
      </c>
      <c r="S85" s="660"/>
      <c r="T85" s="660"/>
      <c r="U85" s="740" t="str">
        <f>VLOOKUP($D$11,調査票①!$A$1:$HN$31,124,FALSE)</f>
        <v>　</v>
      </c>
      <c r="V85" s="741"/>
      <c r="W85" s="741"/>
      <c r="X85" s="741"/>
      <c r="Y85" s="741"/>
      <c r="Z85" s="741"/>
      <c r="AA85" s="741"/>
      <c r="AB85" s="741"/>
      <c r="AC85" s="741"/>
      <c r="AD85" s="741"/>
      <c r="AE85" s="741"/>
      <c r="AF85" s="741"/>
      <c r="AG85" s="741"/>
      <c r="AH85" s="741"/>
      <c r="AI85" s="742"/>
      <c r="AJ85" s="667">
        <f>VLOOKUP($D$11,調査票①!$A$1:$HN$31,125,FALSE)</f>
        <v>0</v>
      </c>
      <c r="AK85" s="667"/>
      <c r="AL85" s="667"/>
      <c r="AM85" s="668" t="str">
        <f>VLOOKUP($D$11,調査票①!$A$1:$HN$31,126,FALSE)</f>
        <v>　</v>
      </c>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70"/>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743"/>
      <c r="V86" s="744"/>
      <c r="W86" s="744"/>
      <c r="X86" s="744"/>
      <c r="Y86" s="744"/>
      <c r="Z86" s="744"/>
      <c r="AA86" s="744"/>
      <c r="AB86" s="744"/>
      <c r="AC86" s="744"/>
      <c r="AD86" s="744"/>
      <c r="AE86" s="744"/>
      <c r="AF86" s="744"/>
      <c r="AG86" s="744"/>
      <c r="AH86" s="744"/>
      <c r="AI86" s="745"/>
      <c r="AJ86" s="667"/>
      <c r="AK86" s="667"/>
      <c r="AL86" s="667"/>
      <c r="AM86" s="671"/>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3"/>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6</v>
      </c>
      <c r="M87" s="659"/>
      <c r="N87" s="659"/>
      <c r="O87" s="659">
        <f>VLOOKUP($D$11,調査票①!$A$1:$HN$31,128,FALSE)</f>
        <v>4</v>
      </c>
      <c r="P87" s="659"/>
      <c r="Q87" s="659"/>
      <c r="R87" s="660">
        <f>VLOOKUP($D$11,調査票①!$A$1:$HN$31,129,FALSE)</f>
        <v>0.66666666666666663</v>
      </c>
      <c r="S87" s="660"/>
      <c r="T87" s="660"/>
      <c r="U87" s="668" t="str">
        <f>VLOOKUP($D$11,調査票①!$A$1:$HN$31,130,FALSE)</f>
        <v>施設管理等の事実行為のみを委ねているため。</v>
      </c>
      <c r="V87" s="735"/>
      <c r="W87" s="735"/>
      <c r="X87" s="735"/>
      <c r="Y87" s="735"/>
      <c r="Z87" s="735"/>
      <c r="AA87" s="735"/>
      <c r="AB87" s="735"/>
      <c r="AC87" s="735"/>
      <c r="AD87" s="735"/>
      <c r="AE87" s="735"/>
      <c r="AF87" s="735"/>
      <c r="AG87" s="735"/>
      <c r="AH87" s="735"/>
      <c r="AI87" s="736"/>
      <c r="AJ87" s="667">
        <f>VLOOKUP($D$11,調査票①!$A$1:$HN$31,131,FALSE)</f>
        <v>0</v>
      </c>
      <c r="AK87" s="667"/>
      <c r="AL87" s="667"/>
      <c r="AM87" s="668" t="str">
        <f>VLOOKUP($D$11,調査票①!$A$1:$HN$31,132,FALSE)</f>
        <v>　</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4</v>
      </c>
      <c r="M89" s="659"/>
      <c r="N89" s="659"/>
      <c r="O89" s="659">
        <f>VLOOKUP($D$11,調査票①!$A$1:$HN$31,134,FALSE)</f>
        <v>1</v>
      </c>
      <c r="P89" s="659"/>
      <c r="Q89" s="659"/>
      <c r="R89" s="660">
        <f>VLOOKUP($D$11,調査票①!$A$1:$HN$31,135,FALSE)</f>
        <v>0.25</v>
      </c>
      <c r="S89" s="660"/>
      <c r="T89" s="660"/>
      <c r="U89" s="729" t="str">
        <f>VLOOKUP($D$11,調査票①!$A$1:$HN$31,136,FALSE)</f>
        <v>施設管理等の事実行為のみを委ねているため。</v>
      </c>
      <c r="V89" s="730"/>
      <c r="W89" s="730"/>
      <c r="X89" s="730"/>
      <c r="Y89" s="730"/>
      <c r="Z89" s="730"/>
      <c r="AA89" s="730"/>
      <c r="AB89" s="730"/>
      <c r="AC89" s="730"/>
      <c r="AD89" s="730"/>
      <c r="AE89" s="730"/>
      <c r="AF89" s="730"/>
      <c r="AG89" s="730"/>
      <c r="AH89" s="730"/>
      <c r="AI89" s="731"/>
      <c r="AJ89" s="667">
        <f>VLOOKUP($D$11,調査票①!$A$1:$HN$31,137,FALSE)</f>
        <v>0</v>
      </c>
      <c r="AK89" s="667"/>
      <c r="AL89" s="667"/>
      <c r="AM89" s="668" t="str">
        <f>VLOOKUP($D$11,調査票①!$A$1:$HN$31,138,FALSE)</f>
        <v>　</v>
      </c>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7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67"/>
      <c r="AK90" s="667"/>
      <c r="AL90" s="667"/>
      <c r="AM90" s="671"/>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8</v>
      </c>
      <c r="M91" s="659"/>
      <c r="N91" s="659"/>
      <c r="O91" s="659">
        <f>VLOOKUP($D$11,調査票①!$A$1:$HN$31,140,FALSE)</f>
        <v>3</v>
      </c>
      <c r="P91" s="659"/>
      <c r="Q91" s="659"/>
      <c r="R91" s="660">
        <f>VLOOKUP($D$11,調査票①!$A$1:$HN$31,141,FALSE)</f>
        <v>0.375</v>
      </c>
      <c r="S91" s="660"/>
      <c r="T91" s="660"/>
      <c r="U91" s="668" t="str">
        <f>VLOOKUP($D$11,調査票①!$A$1:$HN$31,142,FALSE)</f>
        <v>導入館の運営状況を検証中であるため。</v>
      </c>
      <c r="V91" s="735"/>
      <c r="W91" s="735"/>
      <c r="X91" s="735"/>
      <c r="Y91" s="735"/>
      <c r="Z91" s="735"/>
      <c r="AA91" s="735"/>
      <c r="AB91" s="735"/>
      <c r="AC91" s="735"/>
      <c r="AD91" s="735"/>
      <c r="AE91" s="735"/>
      <c r="AF91" s="735"/>
      <c r="AG91" s="735"/>
      <c r="AH91" s="735"/>
      <c r="AI91" s="736"/>
      <c r="AJ91" s="601">
        <f>VLOOKUP($D$11,調査票①!$A$1:$HN$31,143,FALSE)</f>
        <v>5</v>
      </c>
      <c r="AK91" s="601"/>
      <c r="AL91" s="601"/>
      <c r="AM91" s="668" t="str">
        <f>VLOOKUP($D$11,調査票①!$A$1:$HN$31,144,FALSE)</f>
        <v>仙台市図書館では、住民サービスの向上、経費の節減を目指し市立図書館のうち３館に指定管理制度を導入してきたところ。現在は導入館の運営状況を検証中であり、残り施設への導入は未定。</v>
      </c>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70"/>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671"/>
      <c r="AN92" s="672"/>
      <c r="AO92" s="672"/>
      <c r="AP92" s="672"/>
      <c r="AQ92" s="672"/>
      <c r="AR92" s="672"/>
      <c r="AS92" s="672"/>
      <c r="AT92" s="672"/>
      <c r="AU92" s="672"/>
      <c r="AV92" s="672"/>
      <c r="AW92" s="672"/>
      <c r="AX92" s="672"/>
      <c r="AY92" s="672"/>
      <c r="AZ92" s="672"/>
      <c r="BA92" s="672"/>
      <c r="BB92" s="672"/>
      <c r="BC92" s="672"/>
      <c r="BD92" s="672"/>
      <c r="BE92" s="672"/>
      <c r="BF92" s="672"/>
      <c r="BG92" s="672"/>
      <c r="BH92" s="672"/>
      <c r="BI92" s="672"/>
      <c r="BJ92" s="672"/>
      <c r="BK92" s="672"/>
      <c r="BL92" s="672"/>
      <c r="BM92" s="672"/>
      <c r="BN92" s="673"/>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8</v>
      </c>
      <c r="M93" s="659"/>
      <c r="N93" s="659"/>
      <c r="O93" s="659">
        <f>VLOOKUP($D$11,調査票①!$A$1:$HN$31,146,FALSE)</f>
        <v>6</v>
      </c>
      <c r="P93" s="659"/>
      <c r="Q93" s="659"/>
      <c r="R93" s="660">
        <f>VLOOKUP($D$11,調査票①!$A$1:$HN$31,147,FALSE)</f>
        <v>0.75</v>
      </c>
      <c r="S93" s="660"/>
      <c r="T93" s="660"/>
      <c r="U93" s="729" t="str">
        <f>VLOOKUP($D$11,調査票①!$A$1:$HN$31,148,FALSE)</f>
        <v>大規模改修工事の実施時期と併せて検討する必要がある等のため。</v>
      </c>
      <c r="V93" s="730"/>
      <c r="W93" s="730"/>
      <c r="X93" s="730"/>
      <c r="Y93" s="730"/>
      <c r="Z93" s="730"/>
      <c r="AA93" s="730"/>
      <c r="AB93" s="730"/>
      <c r="AC93" s="730"/>
      <c r="AD93" s="730"/>
      <c r="AE93" s="730"/>
      <c r="AF93" s="730"/>
      <c r="AG93" s="730"/>
      <c r="AH93" s="730"/>
      <c r="AI93" s="731"/>
      <c r="AJ93" s="601">
        <f>VLOOKUP($D$11,調査票①!$A$1:$HN$31,149,FALSE)</f>
        <v>2</v>
      </c>
      <c r="AK93" s="601"/>
      <c r="AL93" s="601"/>
      <c r="AM93" s="668" t="str">
        <f>VLOOKUP($D$11,調査票①!$A$1:$HN$31,150,FALSE)</f>
        <v>博物館は、文化財を継承しつつ、市民のレファレンスに的確に対応できる学芸員を養成するため直営としており、科学館は、学校教育の支援に関する業務の質を確保するため市教委の職員である指導主事を配置している。</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60</v>
      </c>
      <c r="M95" s="659"/>
      <c r="N95" s="659"/>
      <c r="O95" s="659">
        <f>VLOOKUP($D$11,調査票①!$A$1:$HN$31,152,FALSE)</f>
        <v>60</v>
      </c>
      <c r="P95" s="659"/>
      <c r="Q95" s="659"/>
      <c r="R95" s="660">
        <f>VLOOKUP($D$11,調査票①!$A$1:$HN$31,153,FALSE)</f>
        <v>1</v>
      </c>
      <c r="S95" s="660"/>
      <c r="T95" s="660"/>
      <c r="U95" s="740" t="str">
        <f>VLOOKUP($D$11,調査票①!$A$1:$HN$31,154,FALSE)</f>
        <v>　</v>
      </c>
      <c r="V95" s="741"/>
      <c r="W95" s="741"/>
      <c r="X95" s="741"/>
      <c r="Y95" s="741"/>
      <c r="Z95" s="741"/>
      <c r="AA95" s="741"/>
      <c r="AB95" s="741"/>
      <c r="AC95" s="741"/>
      <c r="AD95" s="741"/>
      <c r="AE95" s="741"/>
      <c r="AF95" s="741"/>
      <c r="AG95" s="741"/>
      <c r="AH95" s="741"/>
      <c r="AI95" s="742"/>
      <c r="AJ95" s="667">
        <f>VLOOKUP($D$11,調査票①!$A$1:$HN$31,155,FALSE)</f>
        <v>0</v>
      </c>
      <c r="AK95" s="667"/>
      <c r="AL95" s="667"/>
      <c r="AM95" s="668" t="str">
        <f>VLOOKUP($D$11,調査票①!$A$1:$HN$31,156,FALSE)</f>
        <v>　</v>
      </c>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70"/>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43"/>
      <c r="V96" s="744"/>
      <c r="W96" s="744"/>
      <c r="X96" s="744"/>
      <c r="Y96" s="744"/>
      <c r="Z96" s="744"/>
      <c r="AA96" s="744"/>
      <c r="AB96" s="744"/>
      <c r="AC96" s="744"/>
      <c r="AD96" s="744"/>
      <c r="AE96" s="744"/>
      <c r="AF96" s="744"/>
      <c r="AG96" s="744"/>
      <c r="AH96" s="744"/>
      <c r="AI96" s="745"/>
      <c r="AJ96" s="667"/>
      <c r="AK96" s="667"/>
      <c r="AL96" s="667"/>
      <c r="AM96" s="671"/>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3"/>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8</v>
      </c>
      <c r="M97" s="659"/>
      <c r="N97" s="659"/>
      <c r="O97" s="659">
        <f>VLOOKUP($D$11,調査票①!$A$1:$HN$31,158,FALSE)</f>
        <v>8</v>
      </c>
      <c r="P97" s="659"/>
      <c r="Q97" s="659"/>
      <c r="R97" s="660">
        <f>VLOOKUP($D$11,調査票①!$A$1:$HN$31,159,FALSE)</f>
        <v>1</v>
      </c>
      <c r="S97" s="660"/>
      <c r="T97" s="660"/>
      <c r="U97" s="740" t="str">
        <f>VLOOKUP($D$11,調査票①!$A$1:$HN$31,160,FALSE)</f>
        <v>　</v>
      </c>
      <c r="V97" s="741"/>
      <c r="W97" s="741"/>
      <c r="X97" s="741"/>
      <c r="Y97" s="741"/>
      <c r="Z97" s="741"/>
      <c r="AA97" s="741"/>
      <c r="AB97" s="741"/>
      <c r="AC97" s="741"/>
      <c r="AD97" s="741"/>
      <c r="AE97" s="741"/>
      <c r="AF97" s="741"/>
      <c r="AG97" s="741"/>
      <c r="AH97" s="741"/>
      <c r="AI97" s="742"/>
      <c r="AJ97" s="667">
        <f>VLOOKUP($D$11,調査票①!$A$1:$HN$31,161,FALSE)</f>
        <v>0</v>
      </c>
      <c r="AK97" s="667"/>
      <c r="AL97" s="667"/>
      <c r="AM97" s="668" t="str">
        <f>VLOOKUP($D$11,調査票①!$A$1:$HN$31,162,FALSE)</f>
        <v>　</v>
      </c>
      <c r="AN97" s="669"/>
      <c r="AO97" s="669"/>
      <c r="AP97" s="669"/>
      <c r="AQ97" s="669"/>
      <c r="AR97" s="669"/>
      <c r="AS97" s="669"/>
      <c r="AT97" s="669"/>
      <c r="AU97" s="669"/>
      <c r="AV97" s="669"/>
      <c r="AW97" s="669"/>
      <c r="AX97" s="669"/>
      <c r="AY97" s="669"/>
      <c r="AZ97" s="669"/>
      <c r="BA97" s="669"/>
      <c r="BB97" s="669"/>
      <c r="BC97" s="669"/>
      <c r="BD97" s="669"/>
      <c r="BE97" s="669"/>
      <c r="BF97" s="669"/>
      <c r="BG97" s="669"/>
      <c r="BH97" s="669"/>
      <c r="BI97" s="669"/>
      <c r="BJ97" s="669"/>
      <c r="BK97" s="669"/>
      <c r="BL97" s="669"/>
      <c r="BM97" s="669"/>
      <c r="BN97" s="670"/>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743"/>
      <c r="V98" s="744"/>
      <c r="W98" s="744"/>
      <c r="X98" s="744"/>
      <c r="Y98" s="744"/>
      <c r="Z98" s="744"/>
      <c r="AA98" s="744"/>
      <c r="AB98" s="744"/>
      <c r="AC98" s="744"/>
      <c r="AD98" s="744"/>
      <c r="AE98" s="744"/>
      <c r="AF98" s="744"/>
      <c r="AG98" s="744"/>
      <c r="AH98" s="744"/>
      <c r="AI98" s="745"/>
      <c r="AJ98" s="667"/>
      <c r="AK98" s="667"/>
      <c r="AL98" s="667"/>
      <c r="AM98" s="671"/>
      <c r="AN98" s="672"/>
      <c r="AO98" s="672"/>
      <c r="AP98" s="672"/>
      <c r="AQ98" s="672"/>
      <c r="AR98" s="672"/>
      <c r="AS98" s="672"/>
      <c r="AT98" s="672"/>
      <c r="AU98" s="672"/>
      <c r="AV98" s="672"/>
      <c r="AW98" s="672"/>
      <c r="AX98" s="672"/>
      <c r="AY98" s="672"/>
      <c r="AZ98" s="672"/>
      <c r="BA98" s="672"/>
      <c r="BB98" s="672"/>
      <c r="BC98" s="672"/>
      <c r="BD98" s="672"/>
      <c r="BE98" s="672"/>
      <c r="BF98" s="672"/>
      <c r="BG98" s="672"/>
      <c r="BH98" s="672"/>
      <c r="BI98" s="672"/>
      <c r="BJ98" s="672"/>
      <c r="BK98" s="672"/>
      <c r="BL98" s="672"/>
      <c r="BM98" s="672"/>
      <c r="BN98" s="673"/>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1</v>
      </c>
      <c r="M99" s="659"/>
      <c r="N99" s="659"/>
      <c r="O99" s="659">
        <f>VLOOKUP($D$11,調査票①!$A$1:$HN$31,164,FALSE)</f>
        <v>1</v>
      </c>
      <c r="P99" s="659"/>
      <c r="Q99" s="659"/>
      <c r="R99" s="660">
        <f>VLOOKUP($D$11,調査票①!$A$1:$HN$31,165,FALSE)</f>
        <v>1</v>
      </c>
      <c r="S99" s="660"/>
      <c r="T99" s="660"/>
      <c r="U99" s="740" t="str">
        <f>VLOOKUP($D$11,調査票①!$A$1:$HN$31,166,FALSE)</f>
        <v>　</v>
      </c>
      <c r="V99" s="741"/>
      <c r="W99" s="741"/>
      <c r="X99" s="741"/>
      <c r="Y99" s="741"/>
      <c r="Z99" s="741"/>
      <c r="AA99" s="741"/>
      <c r="AB99" s="741"/>
      <c r="AC99" s="741"/>
      <c r="AD99" s="741"/>
      <c r="AE99" s="741"/>
      <c r="AF99" s="741"/>
      <c r="AG99" s="741"/>
      <c r="AH99" s="741"/>
      <c r="AI99" s="742"/>
      <c r="AJ99" s="667">
        <f>VLOOKUP($D$11,調査票①!$A$1:$HN$31,167,FALSE)</f>
        <v>0</v>
      </c>
      <c r="AK99" s="667"/>
      <c r="AL99" s="667"/>
      <c r="AM99" s="668" t="str">
        <f>VLOOKUP($D$11,調査票①!$A$1:$HN$31,168,FALSE)</f>
        <v>　</v>
      </c>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70"/>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743"/>
      <c r="V100" s="744"/>
      <c r="W100" s="744"/>
      <c r="X100" s="744"/>
      <c r="Y100" s="744"/>
      <c r="Z100" s="744"/>
      <c r="AA100" s="744"/>
      <c r="AB100" s="744"/>
      <c r="AC100" s="744"/>
      <c r="AD100" s="744"/>
      <c r="AE100" s="744"/>
      <c r="AF100" s="744"/>
      <c r="AG100" s="744"/>
      <c r="AH100" s="744"/>
      <c r="AI100" s="745"/>
      <c r="AJ100" s="667"/>
      <c r="AK100" s="667"/>
      <c r="AL100" s="667"/>
      <c r="AM100" s="671"/>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3"/>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708">
        <f>VLOOKUP($D$11,調査票①!$A$1:$HN$31,169,FALSE)</f>
        <v>0</v>
      </c>
      <c r="M101" s="708"/>
      <c r="N101" s="708"/>
      <c r="O101" s="708">
        <f>VLOOKUP($D$11,調査票①!$A$1:$HN$31,170,FALSE)</f>
        <v>0</v>
      </c>
      <c r="P101" s="708"/>
      <c r="Q101" s="708"/>
      <c r="R101" s="709" t="e">
        <f>VLOOKUP($D$11,調査票①!$A$1:$HN$31,171,FALSE)</f>
        <v>#DIV/0!</v>
      </c>
      <c r="S101" s="709"/>
      <c r="T101" s="709"/>
      <c r="U101" s="740" t="str">
        <f>VLOOKUP($D$11,調査票①!$A$1:$HN$31,172,FALSE)</f>
        <v>　</v>
      </c>
      <c r="V101" s="741"/>
      <c r="W101" s="741"/>
      <c r="X101" s="741"/>
      <c r="Y101" s="741"/>
      <c r="Z101" s="741"/>
      <c r="AA101" s="741"/>
      <c r="AB101" s="741"/>
      <c r="AC101" s="741"/>
      <c r="AD101" s="741"/>
      <c r="AE101" s="741"/>
      <c r="AF101" s="741"/>
      <c r="AG101" s="741"/>
      <c r="AH101" s="741"/>
      <c r="AI101" s="742"/>
      <c r="AJ101" s="667">
        <f>VLOOKUP($D$11,調査票①!$A$1:$HN$31,173,FALSE)</f>
        <v>0</v>
      </c>
      <c r="AK101" s="667"/>
      <c r="AL101" s="667"/>
      <c r="AM101" s="668" t="str">
        <f>VLOOKUP($D$11,調査票①!$A$1:$HN$31,174,FALSE)</f>
        <v>　</v>
      </c>
      <c r="AN101" s="669"/>
      <c r="AO101" s="669"/>
      <c r="AP101" s="669"/>
      <c r="AQ101" s="669"/>
      <c r="AR101" s="669"/>
      <c r="AS101" s="669"/>
      <c r="AT101" s="669"/>
      <c r="AU101" s="669"/>
      <c r="AV101" s="669"/>
      <c r="AW101" s="669"/>
      <c r="AX101" s="669"/>
      <c r="AY101" s="669"/>
      <c r="AZ101" s="669"/>
      <c r="BA101" s="669"/>
      <c r="BB101" s="669"/>
      <c r="BC101" s="669"/>
      <c r="BD101" s="669"/>
      <c r="BE101" s="669"/>
      <c r="BF101" s="669"/>
      <c r="BG101" s="669"/>
      <c r="BH101" s="669"/>
      <c r="BI101" s="669"/>
      <c r="BJ101" s="669"/>
      <c r="BK101" s="669"/>
      <c r="BL101" s="669"/>
      <c r="BM101" s="669"/>
      <c r="BN101" s="670"/>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708"/>
      <c r="M102" s="708"/>
      <c r="N102" s="708"/>
      <c r="O102" s="708"/>
      <c r="P102" s="708"/>
      <c r="Q102" s="708"/>
      <c r="R102" s="709"/>
      <c r="S102" s="709"/>
      <c r="T102" s="709"/>
      <c r="U102" s="743"/>
      <c r="V102" s="744"/>
      <c r="W102" s="744"/>
      <c r="X102" s="744"/>
      <c r="Y102" s="744"/>
      <c r="Z102" s="744"/>
      <c r="AA102" s="744"/>
      <c r="AB102" s="744"/>
      <c r="AC102" s="744"/>
      <c r="AD102" s="744"/>
      <c r="AE102" s="744"/>
      <c r="AF102" s="744"/>
      <c r="AG102" s="744"/>
      <c r="AH102" s="744"/>
      <c r="AI102" s="745"/>
      <c r="AJ102" s="667"/>
      <c r="AK102" s="667"/>
      <c r="AL102" s="667"/>
      <c r="AM102" s="671"/>
      <c r="AN102" s="672"/>
      <c r="AO102" s="672"/>
      <c r="AP102" s="672"/>
      <c r="AQ102" s="672"/>
      <c r="AR102" s="672"/>
      <c r="AS102" s="672"/>
      <c r="AT102" s="672"/>
      <c r="AU102" s="672"/>
      <c r="AV102" s="672"/>
      <c r="AW102" s="672"/>
      <c r="AX102" s="672"/>
      <c r="AY102" s="672"/>
      <c r="AZ102" s="672"/>
      <c r="BA102" s="672"/>
      <c r="BB102" s="672"/>
      <c r="BC102" s="672"/>
      <c r="BD102" s="672"/>
      <c r="BE102" s="672"/>
      <c r="BF102" s="672"/>
      <c r="BG102" s="672"/>
      <c r="BH102" s="672"/>
      <c r="BI102" s="672"/>
      <c r="BJ102" s="672"/>
      <c r="BK102" s="672"/>
      <c r="BL102" s="672"/>
      <c r="BM102" s="672"/>
      <c r="BN102" s="673"/>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661" t="str">
        <f>VLOOKUP($D$11,調査票①!$A$1:$HN$31,178,FALSE)</f>
        <v>　</v>
      </c>
      <c r="V103" s="662"/>
      <c r="W103" s="662"/>
      <c r="X103" s="662"/>
      <c r="Y103" s="662"/>
      <c r="Z103" s="662"/>
      <c r="AA103" s="662"/>
      <c r="AB103" s="662"/>
      <c r="AC103" s="662"/>
      <c r="AD103" s="662"/>
      <c r="AE103" s="662"/>
      <c r="AF103" s="662"/>
      <c r="AG103" s="662"/>
      <c r="AH103" s="662"/>
      <c r="AI103" s="663"/>
      <c r="AJ103" s="667">
        <f>VLOOKUP($D$11,調査票①!$A$1:$HN$31,179,FALSE)</f>
        <v>0</v>
      </c>
      <c r="AK103" s="667"/>
      <c r="AL103" s="667"/>
      <c r="AM103" s="668" t="str">
        <f>VLOOKUP($D$11,調査票①!$A$1:$HN$31,180,FALSE)</f>
        <v>　</v>
      </c>
      <c r="AN103" s="669"/>
      <c r="AO103" s="669"/>
      <c r="AP103" s="669"/>
      <c r="AQ103" s="669"/>
      <c r="AR103" s="669"/>
      <c r="AS103" s="669"/>
      <c r="AT103" s="669"/>
      <c r="AU103" s="669"/>
      <c r="AV103" s="669"/>
      <c r="AW103" s="669"/>
      <c r="AX103" s="669"/>
      <c r="AY103" s="669"/>
      <c r="AZ103" s="669"/>
      <c r="BA103" s="669"/>
      <c r="BB103" s="669"/>
      <c r="BC103" s="669"/>
      <c r="BD103" s="669"/>
      <c r="BE103" s="669"/>
      <c r="BF103" s="669"/>
      <c r="BG103" s="669"/>
      <c r="BH103" s="669"/>
      <c r="BI103" s="669"/>
      <c r="BJ103" s="669"/>
      <c r="BK103" s="669"/>
      <c r="BL103" s="669"/>
      <c r="BM103" s="669"/>
      <c r="BN103" s="670"/>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664"/>
      <c r="V104" s="665"/>
      <c r="W104" s="665"/>
      <c r="X104" s="665"/>
      <c r="Y104" s="665"/>
      <c r="Z104" s="665"/>
      <c r="AA104" s="665"/>
      <c r="AB104" s="665"/>
      <c r="AC104" s="665"/>
      <c r="AD104" s="665"/>
      <c r="AE104" s="665"/>
      <c r="AF104" s="665"/>
      <c r="AG104" s="665"/>
      <c r="AH104" s="665"/>
      <c r="AI104" s="666"/>
      <c r="AJ104" s="667"/>
      <c r="AK104" s="667"/>
      <c r="AL104" s="667"/>
      <c r="AM104" s="671"/>
      <c r="AN104" s="672"/>
      <c r="AO104" s="672"/>
      <c r="AP104" s="672"/>
      <c r="AQ104" s="672"/>
      <c r="AR104" s="672"/>
      <c r="AS104" s="672"/>
      <c r="AT104" s="672"/>
      <c r="AU104" s="672"/>
      <c r="AV104" s="672"/>
      <c r="AW104" s="672"/>
      <c r="AX104" s="672"/>
      <c r="AY104" s="672"/>
      <c r="AZ104" s="672"/>
      <c r="BA104" s="672"/>
      <c r="BB104" s="672"/>
      <c r="BC104" s="672"/>
      <c r="BD104" s="672"/>
      <c r="BE104" s="672"/>
      <c r="BF104" s="672"/>
      <c r="BG104" s="672"/>
      <c r="BH104" s="672"/>
      <c r="BI104" s="672"/>
      <c r="BJ104" s="672"/>
      <c r="BK104" s="672"/>
      <c r="BL104" s="672"/>
      <c r="BM104" s="672"/>
      <c r="BN104" s="673"/>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47</v>
      </c>
      <c r="M105" s="659"/>
      <c r="N105" s="659"/>
      <c r="O105" s="659">
        <f>VLOOKUP($D$11,調査票①!$A$1:$HN$31,182,FALSE)</f>
        <v>36</v>
      </c>
      <c r="P105" s="659"/>
      <c r="Q105" s="659"/>
      <c r="R105" s="660">
        <f>VLOOKUP($D$11,調査票①!$A$1:$HN$31,183,FALSE)</f>
        <v>0.76595744680851063</v>
      </c>
      <c r="S105" s="660"/>
      <c r="T105" s="660"/>
      <c r="U105" s="760" t="str">
        <f>VLOOKUP($D$11,調査票①!$A$1:$HN$31,184,FALSE)</f>
        <v>施設の設置趣旨（保健所機能の一部であり、保健所との連携が必要である）から、直営で運営する必要があるため。また、自治体職員が直接実施すべき専門性の高い業務（健康相談・保健指導等）を行っているため。</v>
      </c>
      <c r="V105" s="761"/>
      <c r="W105" s="761"/>
      <c r="X105" s="761"/>
      <c r="Y105" s="761"/>
      <c r="Z105" s="761"/>
      <c r="AA105" s="761"/>
      <c r="AB105" s="761"/>
      <c r="AC105" s="761"/>
      <c r="AD105" s="761"/>
      <c r="AE105" s="761"/>
      <c r="AF105" s="761"/>
      <c r="AG105" s="761"/>
      <c r="AH105" s="761"/>
      <c r="AI105" s="762"/>
      <c r="AJ105" s="601">
        <f>VLOOKUP($D$11,調査票①!$A$1:$HN$31,185,FALSE)</f>
        <v>11</v>
      </c>
      <c r="AK105" s="601"/>
      <c r="AL105" s="601"/>
      <c r="AM105" s="729" t="str">
        <f>VLOOKUP($D$11,調査票①!$A$1:$HN$31,186,FALSE)</f>
        <v>施設の設置趣旨（保健所機能の一部であり、保健所との連携が必要である）から、直営で運営し、自治体職員を常駐で配置する必要があるため。また、自治体職員が直接実施すべき専門性の高い業務（健康相談・保健指導等）を行っているため。</v>
      </c>
      <c r="AN105" s="749"/>
      <c r="AO105" s="749"/>
      <c r="AP105" s="749"/>
      <c r="AQ105" s="749"/>
      <c r="AR105" s="749"/>
      <c r="AS105" s="749"/>
      <c r="AT105" s="749"/>
      <c r="AU105" s="749"/>
      <c r="AV105" s="749"/>
      <c r="AW105" s="749"/>
      <c r="AX105" s="749"/>
      <c r="AY105" s="749"/>
      <c r="AZ105" s="749"/>
      <c r="BA105" s="749"/>
      <c r="BB105" s="749"/>
      <c r="BC105" s="749"/>
      <c r="BD105" s="749"/>
      <c r="BE105" s="749"/>
      <c r="BF105" s="749"/>
      <c r="BG105" s="749"/>
      <c r="BH105" s="749"/>
      <c r="BI105" s="749"/>
      <c r="BJ105" s="749"/>
      <c r="BK105" s="749"/>
      <c r="BL105" s="749"/>
      <c r="BM105" s="749"/>
      <c r="BN105" s="750"/>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763"/>
      <c r="V106" s="764"/>
      <c r="W106" s="764"/>
      <c r="X106" s="764"/>
      <c r="Y106" s="764"/>
      <c r="Z106" s="764"/>
      <c r="AA106" s="764"/>
      <c r="AB106" s="764"/>
      <c r="AC106" s="764"/>
      <c r="AD106" s="764"/>
      <c r="AE106" s="764"/>
      <c r="AF106" s="764"/>
      <c r="AG106" s="764"/>
      <c r="AH106" s="764"/>
      <c r="AI106" s="765"/>
      <c r="AJ106" s="601"/>
      <c r="AK106" s="601"/>
      <c r="AL106" s="601"/>
      <c r="AM106" s="751"/>
      <c r="AN106" s="752"/>
      <c r="AO106" s="752"/>
      <c r="AP106" s="752"/>
      <c r="AQ106" s="752"/>
      <c r="AR106" s="752"/>
      <c r="AS106" s="752"/>
      <c r="AT106" s="752"/>
      <c r="AU106" s="752"/>
      <c r="AV106" s="752"/>
      <c r="AW106" s="752"/>
      <c r="AX106" s="752"/>
      <c r="AY106" s="752"/>
      <c r="AZ106" s="752"/>
      <c r="BA106" s="752"/>
      <c r="BB106" s="752"/>
      <c r="BC106" s="752"/>
      <c r="BD106" s="752"/>
      <c r="BE106" s="752"/>
      <c r="BF106" s="752"/>
      <c r="BG106" s="752"/>
      <c r="BH106" s="752"/>
      <c r="BI106" s="752"/>
      <c r="BJ106" s="752"/>
      <c r="BK106" s="752"/>
      <c r="BL106" s="752"/>
      <c r="BM106" s="752"/>
      <c r="BN106" s="753"/>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98</v>
      </c>
      <c r="M107" s="659"/>
      <c r="N107" s="659"/>
      <c r="O107" s="659">
        <f>VLOOKUP($D$11,調査票①!$A$1:$HN$31,188,FALSE)</f>
        <v>98</v>
      </c>
      <c r="P107" s="659"/>
      <c r="Q107" s="659"/>
      <c r="R107" s="660">
        <f>VLOOKUP($D$11,調査票①!$A$1:$HN$31,189,FALSE)</f>
        <v>1</v>
      </c>
      <c r="S107" s="660"/>
      <c r="T107" s="660"/>
      <c r="U107" s="668" t="str">
        <f>VLOOKUP($D$11,調査票①!$A$1:$HN$31,190,FALSE)</f>
        <v>　</v>
      </c>
      <c r="V107" s="735"/>
      <c r="W107" s="735"/>
      <c r="X107" s="735"/>
      <c r="Y107" s="735"/>
      <c r="Z107" s="735"/>
      <c r="AA107" s="735"/>
      <c r="AB107" s="735"/>
      <c r="AC107" s="735"/>
      <c r="AD107" s="735"/>
      <c r="AE107" s="735"/>
      <c r="AF107" s="735"/>
      <c r="AG107" s="735"/>
      <c r="AH107" s="735"/>
      <c r="AI107" s="736"/>
      <c r="AJ107" s="667">
        <f>VLOOKUP($D$11,調査票①!$A$1:$HN$31,191,FALSE)</f>
        <v>0</v>
      </c>
      <c r="AK107" s="667"/>
      <c r="AL107" s="667"/>
      <c r="AM107" s="668" t="str">
        <f>VLOOKUP($D$11,調査票①!$A$1:$HN$31,192,FALSE)</f>
        <v>　</v>
      </c>
      <c r="AN107" s="669"/>
      <c r="AO107" s="669"/>
      <c r="AP107" s="669"/>
      <c r="AQ107" s="669"/>
      <c r="AR107" s="669"/>
      <c r="AS107" s="669"/>
      <c r="AT107" s="669"/>
      <c r="AU107" s="669"/>
      <c r="AV107" s="669"/>
      <c r="AW107" s="669"/>
      <c r="AX107" s="669"/>
      <c r="AY107" s="669"/>
      <c r="AZ107" s="669"/>
      <c r="BA107" s="669"/>
      <c r="BB107" s="669"/>
      <c r="BC107" s="669"/>
      <c r="BD107" s="669"/>
      <c r="BE107" s="669"/>
      <c r="BF107" s="669"/>
      <c r="BG107" s="669"/>
      <c r="BH107" s="669"/>
      <c r="BI107" s="669"/>
      <c r="BJ107" s="669"/>
      <c r="BK107" s="669"/>
      <c r="BL107" s="669"/>
      <c r="BM107" s="669"/>
      <c r="BN107" s="670"/>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67"/>
      <c r="AK108" s="667"/>
      <c r="AL108" s="667"/>
      <c r="AM108" s="671"/>
      <c r="AN108" s="672"/>
      <c r="AO108" s="672"/>
      <c r="AP108" s="672"/>
      <c r="AQ108" s="672"/>
      <c r="AR108" s="672"/>
      <c r="AS108" s="672"/>
      <c r="AT108" s="672"/>
      <c r="AU108" s="672"/>
      <c r="AV108" s="672"/>
      <c r="AW108" s="672"/>
      <c r="AX108" s="672"/>
      <c r="AY108" s="672"/>
      <c r="AZ108" s="672"/>
      <c r="BA108" s="672"/>
      <c r="BB108" s="672"/>
      <c r="BC108" s="672"/>
      <c r="BD108" s="672"/>
      <c r="BE108" s="672"/>
      <c r="BF108" s="672"/>
      <c r="BG108" s="672"/>
      <c r="BH108" s="672"/>
      <c r="BI108" s="672"/>
      <c r="BJ108" s="672"/>
      <c r="BK108" s="672"/>
      <c r="BL108" s="672"/>
      <c r="BM108" s="672"/>
      <c r="BN108" s="673"/>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6725" priority="354" operator="equal">
      <formula>0</formula>
    </cfRule>
  </conditionalFormatting>
  <conditionalFormatting sqref="DL105">
    <cfRule type="cellIs" dxfId="6724" priority="353" operator="equal">
      <formula>0</formula>
    </cfRule>
  </conditionalFormatting>
  <conditionalFormatting sqref="DA91:DA92">
    <cfRule type="cellIs" dxfId="6723" priority="352" operator="equal">
      <formula>0</formula>
    </cfRule>
  </conditionalFormatting>
  <conditionalFormatting sqref="CQ66:EL66 EJ62:EJ65 DA71:DD71 CQ67:DD67 CQ68:DC68 EJ68:EL68 DA70:DC70 DA72:DC72 EJ72:EP72 EJ70:EL70">
    <cfRule type="cellIs" dxfId="6722" priority="351" operator="equal">
      <formula>0</formula>
    </cfRule>
  </conditionalFormatting>
  <conditionalFormatting sqref="CM19 CW20:CY20 CW19:CZ19 DJ19 DT20:DV20 DT19:DW19 EG19">
    <cfRule type="cellIs" dxfId="6721" priority="350" operator="equal">
      <formula>0</formula>
    </cfRule>
  </conditionalFormatting>
  <conditionalFormatting sqref="D55">
    <cfRule type="cellIs" dxfId="6720" priority="349" operator="equal">
      <formula>0</formula>
    </cfRule>
  </conditionalFormatting>
  <conditionalFormatting sqref="EA44:EC44">
    <cfRule type="cellIs" dxfId="6719" priority="324" operator="equal">
      <formula>0</formula>
    </cfRule>
  </conditionalFormatting>
  <conditionalFormatting sqref="DD62 DD64">
    <cfRule type="cellIs" dxfId="6718" priority="348" operator="equal">
      <formula>0</formula>
    </cfRule>
  </conditionalFormatting>
  <conditionalFormatting sqref="DI44">
    <cfRule type="cellIs" dxfId="6717" priority="312" operator="equal">
      <formula>0</formula>
    </cfRule>
  </conditionalFormatting>
  <conditionalFormatting sqref="DZ52:EG52 DA52:DR52">
    <cfRule type="cellIs" dxfId="6716" priority="347" operator="equal">
      <formula>0</formula>
    </cfRule>
  </conditionalFormatting>
  <conditionalFormatting sqref="DZ51:EG51 CZ51:DR51">
    <cfRule type="cellIs" dxfId="6715" priority="346" operator="equal">
      <formula>0</formula>
    </cfRule>
  </conditionalFormatting>
  <conditionalFormatting sqref="DG56:DI56">
    <cfRule type="cellIs" dxfId="6714" priority="279" operator="equal">
      <formula>0</formula>
    </cfRule>
  </conditionalFormatting>
  <conditionalFormatting sqref="CM44:CN44">
    <cfRule type="cellIs" dxfId="6713" priority="318" operator="equal">
      <formula>0</formula>
    </cfRule>
  </conditionalFormatting>
  <conditionalFormatting sqref="R21 R23 R25 R27 R29 R31 R33 R35 R37 R39 R41 R43 R45 R47 R49 R51 R53">
    <cfRule type="cellIs" dxfId="6712" priority="344" operator="equal">
      <formula>0</formula>
    </cfRule>
  </conditionalFormatting>
  <conditionalFormatting sqref="DL62 DL64">
    <cfRule type="cellIs" dxfId="6711" priority="343" operator="equal">
      <formula>0</formula>
    </cfRule>
  </conditionalFormatting>
  <conditionalFormatting sqref="CM69">
    <cfRule type="cellIs" dxfId="6710" priority="345" operator="equal">
      <formula>0</formula>
    </cfRule>
  </conditionalFormatting>
  <conditionalFormatting sqref="CO52">
    <cfRule type="cellIs" dxfId="6709" priority="263" operator="equal">
      <formula>0</formula>
    </cfRule>
  </conditionalFormatting>
  <conditionalFormatting sqref="DN51:DP52">
    <cfRule type="cellIs" dxfId="6708" priority="294" operator="equal">
      <formula>0</formula>
    </cfRule>
  </conditionalFormatting>
  <conditionalFormatting sqref="DK51:DM52">
    <cfRule type="cellIs" dxfId="6707" priority="295" operator="equal">
      <formula>0</formula>
    </cfRule>
  </conditionalFormatting>
  <conditionalFormatting sqref="EN44:EP55">
    <cfRule type="cellIs" dxfId="6706" priority="342" operator="equal">
      <formula>0</formula>
    </cfRule>
  </conditionalFormatting>
  <conditionalFormatting sqref="EN56:EP56">
    <cfRule type="cellIs" dxfId="6705" priority="341" operator="equal">
      <formula>0</formula>
    </cfRule>
  </conditionalFormatting>
  <conditionalFormatting sqref="EH51:EJ52 EH55:EJ56">
    <cfRule type="cellIs" dxfId="6704" priority="340" operator="equal">
      <formula>0</formula>
    </cfRule>
  </conditionalFormatting>
  <conditionalFormatting sqref="EK51:EM56">
    <cfRule type="cellIs" dxfId="6703" priority="339" operator="equal">
      <formula>0</formula>
    </cfRule>
  </conditionalFormatting>
  <conditionalFormatting sqref="EL44:EM50">
    <cfRule type="cellIs" dxfId="6702" priority="338" operator="equal">
      <formula>0</formula>
    </cfRule>
  </conditionalFormatting>
  <conditionalFormatting sqref="DV51:DX52 DV55:DX55 DV53:DW54">
    <cfRule type="cellIs" dxfId="6701" priority="337" operator="equal">
      <formula>0</formula>
    </cfRule>
  </conditionalFormatting>
  <conditionalFormatting sqref="DV56:DX56">
    <cfRule type="cellIs" dxfId="6700" priority="336" operator="equal">
      <formula>0</formula>
    </cfRule>
  </conditionalFormatting>
  <conditionalFormatting sqref="DP51:DR56">
    <cfRule type="cellIs" dxfId="6699" priority="335" operator="equal">
      <formula>0</formula>
    </cfRule>
  </conditionalFormatting>
  <conditionalFormatting sqref="DS51:DU56">
    <cfRule type="cellIs" dxfId="6698" priority="334" operator="equal">
      <formula>0</formula>
    </cfRule>
  </conditionalFormatting>
  <conditionalFormatting sqref="EF51:EH52 EF55:EH55">
    <cfRule type="cellIs" dxfId="6697" priority="333" operator="equal">
      <formula>0</formula>
    </cfRule>
  </conditionalFormatting>
  <conditionalFormatting sqref="EF56:EH56">
    <cfRule type="cellIs" dxfId="6696" priority="332" operator="equal">
      <formula>0</formula>
    </cfRule>
  </conditionalFormatting>
  <conditionalFormatting sqref="DZ51:EB52 DZ55:EB56">
    <cfRule type="cellIs" dxfId="6695" priority="331" operator="equal">
      <formula>0</formula>
    </cfRule>
  </conditionalFormatting>
  <conditionalFormatting sqref="EC51:EE52 EC55:EE56">
    <cfRule type="cellIs" dxfId="6694" priority="330" operator="equal">
      <formula>0</formula>
    </cfRule>
  </conditionalFormatting>
  <conditionalFormatting sqref="EI44:EK44">
    <cfRule type="cellIs" dxfId="6693" priority="329" operator="equal">
      <formula>0</formula>
    </cfRule>
  </conditionalFormatting>
  <conditionalFormatting sqref="EH44">
    <cfRule type="cellIs" dxfId="6692" priority="328" operator="equal">
      <formula>0</formula>
    </cfRule>
  </conditionalFormatting>
  <conditionalFormatting sqref="EE44:EG44">
    <cfRule type="cellIs" dxfId="6691" priority="327" operator="equal">
      <formula>0</formula>
    </cfRule>
  </conditionalFormatting>
  <conditionalFormatting sqref="ED44">
    <cfRule type="cellIs" dxfId="6690" priority="326" operator="equal">
      <formula>0</formula>
    </cfRule>
  </conditionalFormatting>
  <conditionalFormatting sqref="DW44:DX44">
    <cfRule type="cellIs" dxfId="6689" priority="325" operator="equal">
      <formula>0</formula>
    </cfRule>
  </conditionalFormatting>
  <conditionalFormatting sqref="DJ44:DL44">
    <cfRule type="cellIs" dxfId="6688" priority="313" operator="equal">
      <formula>0</formula>
    </cfRule>
  </conditionalFormatting>
  <conditionalFormatting sqref="DY44:DZ44">
    <cfRule type="cellIs" dxfId="6687" priority="323" operator="equal">
      <formula>0</formula>
    </cfRule>
  </conditionalFormatting>
  <conditionalFormatting sqref="CY44:DA44">
    <cfRule type="cellIs" dxfId="6686" priority="322" operator="equal">
      <formula>0</formula>
    </cfRule>
  </conditionalFormatting>
  <conditionalFormatting sqref="CX44">
    <cfRule type="cellIs" dxfId="6685" priority="321" operator="equal">
      <formula>0</formula>
    </cfRule>
  </conditionalFormatting>
  <conditionalFormatting sqref="CU44:CW44">
    <cfRule type="cellIs" dxfId="6684" priority="320" operator="equal">
      <formula>0</formula>
    </cfRule>
  </conditionalFormatting>
  <conditionalFormatting sqref="CT44">
    <cfRule type="cellIs" dxfId="6683" priority="319" operator="equal">
      <formula>0</formula>
    </cfRule>
  </conditionalFormatting>
  <conditionalFormatting sqref="CQ44:CS44">
    <cfRule type="cellIs" dxfId="6682" priority="317" operator="equal">
      <formula>0</formula>
    </cfRule>
  </conditionalFormatting>
  <conditionalFormatting sqref="CO44:CP44">
    <cfRule type="cellIs" dxfId="6681" priority="316" operator="equal">
      <formula>0</formula>
    </cfRule>
  </conditionalFormatting>
  <conditionalFormatting sqref="DN44:DP44">
    <cfRule type="cellIs" dxfId="6680" priority="315" operator="equal">
      <formula>0</formula>
    </cfRule>
  </conditionalFormatting>
  <conditionalFormatting sqref="DM44">
    <cfRule type="cellIs" dxfId="6679" priority="314" operator="equal">
      <formula>0</formula>
    </cfRule>
  </conditionalFormatting>
  <conditionalFormatting sqref="DS51:DU52">
    <cfRule type="cellIs" dxfId="6678" priority="301" operator="equal">
      <formula>0</formula>
    </cfRule>
  </conditionalFormatting>
  <conditionalFormatting sqref="DB44:DC44">
    <cfRule type="cellIs" dxfId="6677" priority="311" operator="equal">
      <formula>0</formula>
    </cfRule>
  </conditionalFormatting>
  <conditionalFormatting sqref="DF44:DH44">
    <cfRule type="cellIs" dxfId="6676" priority="310" operator="equal">
      <formula>0</formula>
    </cfRule>
  </conditionalFormatting>
  <conditionalFormatting sqref="DD44:DE44">
    <cfRule type="cellIs" dxfId="6675" priority="309" operator="equal">
      <formula>0</formula>
    </cfRule>
  </conditionalFormatting>
  <conditionalFormatting sqref="EC44:EE44">
    <cfRule type="cellIs" dxfId="6674" priority="308" operator="equal">
      <formula>0</formula>
    </cfRule>
  </conditionalFormatting>
  <conditionalFormatting sqref="EB44">
    <cfRule type="cellIs" dxfId="6673" priority="307" operator="equal">
      <formula>0</formula>
    </cfRule>
  </conditionalFormatting>
  <conditionalFormatting sqref="DY44:EA44">
    <cfRule type="cellIs" dxfId="6672" priority="306" operator="equal">
      <formula>0</formula>
    </cfRule>
  </conditionalFormatting>
  <conditionalFormatting sqref="DX44">
    <cfRule type="cellIs" dxfId="6671" priority="305" operator="equal">
      <formula>0</formula>
    </cfRule>
  </conditionalFormatting>
  <conditionalFormatting sqref="DQ44:DR44">
    <cfRule type="cellIs" dxfId="6670" priority="304" operator="equal">
      <formula>0</formula>
    </cfRule>
  </conditionalFormatting>
  <conditionalFormatting sqref="DU44:DW44">
    <cfRule type="cellIs" dxfId="6669" priority="303" operator="equal">
      <formula>0</formula>
    </cfRule>
  </conditionalFormatting>
  <conditionalFormatting sqref="DS44:DT44">
    <cfRule type="cellIs" dxfId="6668" priority="302" operator="equal">
      <formula>0</formula>
    </cfRule>
  </conditionalFormatting>
  <conditionalFormatting sqref="DV51:DV52">
    <cfRule type="cellIs" dxfId="6667" priority="300" operator="equal">
      <formula>0</formula>
    </cfRule>
  </conditionalFormatting>
  <conditionalFormatting sqref="DG51:DI52">
    <cfRule type="cellIs" dxfId="6666" priority="299" operator="equal">
      <formula>0</formula>
    </cfRule>
  </conditionalFormatting>
  <conditionalFormatting sqref="DA51:DC52 CZ51">
    <cfRule type="cellIs" dxfId="6665" priority="298" operator="equal">
      <formula>0</formula>
    </cfRule>
  </conditionalFormatting>
  <conditionalFormatting sqref="DD51:DF52">
    <cfRule type="cellIs" dxfId="6664" priority="297" operator="equal">
      <formula>0</formula>
    </cfRule>
  </conditionalFormatting>
  <conditionalFormatting sqref="DQ51:DS52">
    <cfRule type="cellIs" dxfId="6663" priority="296" operator="equal">
      <formula>0</formula>
    </cfRule>
  </conditionalFormatting>
  <conditionalFormatting sqref="CB52:CC52">
    <cfRule type="cellIs" dxfId="6662" priority="293" operator="equal">
      <formula>0</formula>
    </cfRule>
  </conditionalFormatting>
  <conditionalFormatting sqref="CB51:CC51">
    <cfRule type="cellIs" dxfId="6661" priority="292" operator="equal">
      <formula>0</formula>
    </cfRule>
  </conditionalFormatting>
  <conditionalFormatting sqref="CP51">
    <cfRule type="cellIs" dxfId="6660" priority="291" operator="equal">
      <formula>0</formula>
    </cfRule>
  </conditionalFormatting>
  <conditionalFormatting sqref="CP51">
    <cfRule type="cellIs" dxfId="6659" priority="290" operator="equal">
      <formula>0</formula>
    </cfRule>
  </conditionalFormatting>
  <conditionalFormatting sqref="CB51:CC52">
    <cfRule type="cellIs" dxfId="6658" priority="289" operator="equal">
      <formula>0</formula>
    </cfRule>
  </conditionalFormatting>
  <conditionalFormatting sqref="CD51">
    <cfRule type="cellIs" dxfId="6657" priority="288" operator="equal">
      <formula>0</formula>
    </cfRule>
  </conditionalFormatting>
  <conditionalFormatting sqref="CD51">
    <cfRule type="cellIs" dxfId="6656" priority="287" operator="equal">
      <formula>0</formula>
    </cfRule>
  </conditionalFormatting>
  <conditionalFormatting sqref="CW41">
    <cfRule type="cellIs" dxfId="6655" priority="59" operator="equal">
      <formula>0</formula>
    </cfRule>
  </conditionalFormatting>
  <conditionalFormatting sqref="CX41">
    <cfRule type="cellIs" dxfId="6654" priority="58" operator="equal">
      <formula>0</formula>
    </cfRule>
  </conditionalFormatting>
  <conditionalFormatting sqref="DX53">
    <cfRule type="cellIs" dxfId="6653" priority="286" operator="equal">
      <formula>0</formula>
    </cfRule>
  </conditionalFormatting>
  <conditionalFormatting sqref="DX53">
    <cfRule type="cellIs" dxfId="6652" priority="285" operator="equal">
      <formula>0</formula>
    </cfRule>
  </conditionalFormatting>
  <conditionalFormatting sqref="EH39">
    <cfRule type="cellIs" dxfId="6651" priority="16" operator="equal">
      <formula>0</formula>
    </cfRule>
  </conditionalFormatting>
  <conditionalFormatting sqref="DO56:DQ56">
    <cfRule type="cellIs" dxfId="6650" priority="284" operator="equal">
      <formula>0</formula>
    </cfRule>
  </conditionalFormatting>
  <conditionalFormatting sqref="DC56:DE56">
    <cfRule type="cellIs" dxfId="6649" priority="283" operator="equal">
      <formula>0</formula>
    </cfRule>
  </conditionalFormatting>
  <conditionalFormatting sqref="CX56:CY56">
    <cfRule type="cellIs" dxfId="6648" priority="282" operator="equal">
      <formula>0</formula>
    </cfRule>
  </conditionalFormatting>
  <conditionalFormatting sqref="CZ56:DB56">
    <cfRule type="cellIs" dxfId="6647" priority="281" operator="equal">
      <formula>0</formula>
    </cfRule>
  </conditionalFormatting>
  <conditionalFormatting sqref="DM56:DO56">
    <cfRule type="cellIs" dxfId="6646" priority="280" operator="equal">
      <formula>0</formula>
    </cfRule>
  </conditionalFormatting>
  <conditionalFormatting sqref="CF44:CH44 CF45:CG46">
    <cfRule type="cellIs" dxfId="6645" priority="227" operator="equal">
      <formula>0</formula>
    </cfRule>
  </conditionalFormatting>
  <conditionalFormatting sqref="DJ56:DL56">
    <cfRule type="cellIs" dxfId="6644" priority="278" operator="equal">
      <formula>0</formula>
    </cfRule>
  </conditionalFormatting>
  <conditionalFormatting sqref="CG56:CI56">
    <cfRule type="cellIs" dxfId="6643" priority="277" operator="equal">
      <formula>0</formula>
    </cfRule>
  </conditionalFormatting>
  <conditionalFormatting sqref="CB56:CC56">
    <cfRule type="cellIs" dxfId="6642" priority="276" operator="equal">
      <formula>0</formula>
    </cfRule>
  </conditionalFormatting>
  <conditionalFormatting sqref="CD56:CF56">
    <cfRule type="cellIs" dxfId="6641" priority="275" operator="equal">
      <formula>0</formula>
    </cfRule>
  </conditionalFormatting>
  <conditionalFormatting sqref="CQ56:CR56">
    <cfRule type="cellIs" dxfId="6640" priority="274" operator="equal">
      <formula>0</formula>
    </cfRule>
  </conditionalFormatting>
  <conditionalFormatting sqref="CK56:CM56">
    <cfRule type="cellIs" dxfId="6639" priority="273" operator="equal">
      <formula>0</formula>
    </cfRule>
  </conditionalFormatting>
  <conditionalFormatting sqref="CN56:CP56">
    <cfRule type="cellIs" dxfId="6638" priority="272" operator="equal">
      <formula>0</formula>
    </cfRule>
  </conditionalFormatting>
  <conditionalFormatting sqref="CX56:CZ56">
    <cfRule type="cellIs" dxfId="6637" priority="271" operator="equal">
      <formula>0</formula>
    </cfRule>
  </conditionalFormatting>
  <conditionalFormatting sqref="CS56:CT56">
    <cfRule type="cellIs" dxfId="6636" priority="270" operator="equal">
      <formula>0</formula>
    </cfRule>
  </conditionalFormatting>
  <conditionalFormatting sqref="CU56:CW56">
    <cfRule type="cellIs" dxfId="6635" priority="269" operator="equal">
      <formula>0</formula>
    </cfRule>
  </conditionalFormatting>
  <conditionalFormatting sqref="DH56:DI56">
    <cfRule type="cellIs" dxfId="6634" priority="268" operator="equal">
      <formula>0</formula>
    </cfRule>
  </conditionalFormatting>
  <conditionalFormatting sqref="DB56:DD56">
    <cfRule type="cellIs" dxfId="6633" priority="267" operator="equal">
      <formula>0</formula>
    </cfRule>
  </conditionalFormatting>
  <conditionalFormatting sqref="DE56:DG56">
    <cfRule type="cellIs" dxfId="6632" priority="266" operator="equal">
      <formula>0</formula>
    </cfRule>
  </conditionalFormatting>
  <conditionalFormatting sqref="CO51">
    <cfRule type="cellIs" dxfId="6631" priority="265" operator="equal">
      <formula>0</formula>
    </cfRule>
  </conditionalFormatting>
  <conditionalFormatting sqref="CO51">
    <cfRule type="cellIs" dxfId="6630" priority="264" operator="equal">
      <formula>0</formula>
    </cfRule>
  </conditionalFormatting>
  <conditionalFormatting sqref="CB37">
    <cfRule type="cellIs" dxfId="6629" priority="211" operator="equal">
      <formula>0</formula>
    </cfRule>
  </conditionalFormatting>
  <conditionalFormatting sqref="CO52">
    <cfRule type="cellIs" dxfId="6628" priority="262" operator="equal">
      <formula>0</formula>
    </cfRule>
  </conditionalFormatting>
  <conditionalFormatting sqref="DH40">
    <cfRule type="cellIs" dxfId="6627" priority="34" operator="equal">
      <formula>0</formula>
    </cfRule>
  </conditionalFormatting>
  <conditionalFormatting sqref="CY34:CY35">
    <cfRule type="cellIs" dxfId="6626" priority="81" operator="equal">
      <formula>0</formula>
    </cfRule>
  </conditionalFormatting>
  <conditionalFormatting sqref="CY36:DA36">
    <cfRule type="cellIs" dxfId="6625" priority="80" operator="equal">
      <formula>0</formula>
    </cfRule>
  </conditionalFormatting>
  <conditionalFormatting sqref="CX36">
    <cfRule type="cellIs" dxfId="6624" priority="79" operator="equal">
      <formula>0</formula>
    </cfRule>
  </conditionalFormatting>
  <conditionalFormatting sqref="DP40:DQ41">
    <cfRule type="cellIs" dxfId="6623" priority="33" operator="equal">
      <formula>0</formula>
    </cfRule>
  </conditionalFormatting>
  <conditionalFormatting sqref="DC40:DE41">
    <cfRule type="cellIs" dxfId="6622" priority="36" operator="equal">
      <formula>0</formula>
    </cfRule>
  </conditionalFormatting>
  <conditionalFormatting sqref="CX34:CX35">
    <cfRule type="cellIs" dxfId="6621" priority="83" operator="equal">
      <formula>0</formula>
    </cfRule>
  </conditionalFormatting>
  <conditionalFormatting sqref="CX34:CX35">
    <cfRule type="cellIs" dxfId="6620" priority="82" operator="equal">
      <formula>0</formula>
    </cfRule>
  </conditionalFormatting>
  <conditionalFormatting sqref="CW37">
    <cfRule type="cellIs" dxfId="6619" priority="76" operator="equal">
      <formula>0</formula>
    </cfRule>
  </conditionalFormatting>
  <conditionalFormatting sqref="CW37">
    <cfRule type="cellIs" dxfId="6618" priority="75" operator="equal">
      <formula>0</formula>
    </cfRule>
  </conditionalFormatting>
  <conditionalFormatting sqref="DF40:DG41">
    <cfRule type="cellIs" dxfId="6617" priority="38" operator="equal">
      <formula>0</formula>
    </cfRule>
  </conditionalFormatting>
  <conditionalFormatting sqref="CF47:CG47">
    <cfRule type="cellIs" dxfId="6616" priority="261" operator="equal">
      <formula>0</formula>
    </cfRule>
  </conditionalFormatting>
  <conditionalFormatting sqref="CB47">
    <cfRule type="cellIs" dxfId="6615" priority="260" operator="equal">
      <formula>0</formula>
    </cfRule>
  </conditionalFormatting>
  <conditionalFormatting sqref="CC47:CE47">
    <cfRule type="cellIs" dxfId="6614" priority="259" operator="equal">
      <formula>0</formula>
    </cfRule>
  </conditionalFormatting>
  <conditionalFormatting sqref="CJ48:CL48 CB48">
    <cfRule type="cellIs" dxfId="6613" priority="258" operator="equal">
      <formula>0</formula>
    </cfRule>
  </conditionalFormatting>
  <conditionalFormatting sqref="CF48:CH48 CF49:CG50">
    <cfRule type="cellIs" dxfId="6612" priority="257" operator="equal">
      <formula>0</formula>
    </cfRule>
  </conditionalFormatting>
  <conditionalFormatting sqref="CB48:CB50">
    <cfRule type="cellIs" dxfId="6611" priority="256" operator="equal">
      <formula>0</formula>
    </cfRule>
  </conditionalFormatting>
  <conditionalFormatting sqref="CC48:CE50">
    <cfRule type="cellIs" dxfId="6610" priority="255" operator="equal">
      <formula>0</formula>
    </cfRule>
  </conditionalFormatting>
  <conditionalFormatting sqref="CJ48:CL48">
    <cfRule type="cellIs" dxfId="6609" priority="254" operator="equal">
      <formula>0</formula>
    </cfRule>
  </conditionalFormatting>
  <conditionalFormatting sqref="CC48:CE48">
    <cfRule type="cellIs" dxfId="6608" priority="253" operator="equal">
      <formula>0</formula>
    </cfRule>
  </conditionalFormatting>
  <conditionalFormatting sqref="CF48">
    <cfRule type="cellIs" dxfId="6607" priority="252" operator="equal">
      <formula>0</formula>
    </cfRule>
  </conditionalFormatting>
  <conditionalFormatting sqref="CB48:CC48">
    <cfRule type="cellIs" dxfId="6606" priority="251" operator="equal">
      <formula>0</formula>
    </cfRule>
  </conditionalFormatting>
  <conditionalFormatting sqref="CH49">
    <cfRule type="cellIs" dxfId="6605" priority="250" operator="equal">
      <formula>0</formula>
    </cfRule>
  </conditionalFormatting>
  <conditionalFormatting sqref="CH49">
    <cfRule type="cellIs" dxfId="6604" priority="249" operator="equal">
      <formula>0</formula>
    </cfRule>
  </conditionalFormatting>
  <conditionalFormatting sqref="CJ38:CL38 CB38">
    <cfRule type="cellIs" dxfId="6603" priority="248" operator="equal">
      <formula>0</formula>
    </cfRule>
  </conditionalFormatting>
  <conditionalFormatting sqref="CF38:CH38 CF39:CG40">
    <cfRule type="cellIs" dxfId="6602" priority="247" operator="equal">
      <formula>0</formula>
    </cfRule>
  </conditionalFormatting>
  <conditionalFormatting sqref="CB37:CB40">
    <cfRule type="cellIs" dxfId="6601" priority="246" operator="equal">
      <formula>0</formula>
    </cfRule>
  </conditionalFormatting>
  <conditionalFormatting sqref="CC38:CE40">
    <cfRule type="cellIs" dxfId="6600" priority="245" operator="equal">
      <formula>0</formula>
    </cfRule>
  </conditionalFormatting>
  <conditionalFormatting sqref="CJ38:CL38">
    <cfRule type="cellIs" dxfId="6599" priority="244" operator="equal">
      <formula>0</formula>
    </cfRule>
  </conditionalFormatting>
  <conditionalFormatting sqref="CC38:CE38">
    <cfRule type="cellIs" dxfId="6598" priority="243" operator="equal">
      <formula>0</formula>
    </cfRule>
  </conditionalFormatting>
  <conditionalFormatting sqref="CF38">
    <cfRule type="cellIs" dxfId="6597" priority="242" operator="equal">
      <formula>0</formula>
    </cfRule>
  </conditionalFormatting>
  <conditionalFormatting sqref="CB38:CC38">
    <cfRule type="cellIs" dxfId="6596" priority="241" operator="equal">
      <formula>0</formula>
    </cfRule>
  </conditionalFormatting>
  <conditionalFormatting sqref="CH39">
    <cfRule type="cellIs" dxfId="6595" priority="240" operator="equal">
      <formula>0</formula>
    </cfRule>
  </conditionalFormatting>
  <conditionalFormatting sqref="CH39">
    <cfRule type="cellIs" dxfId="6594" priority="239" operator="equal">
      <formula>0</formula>
    </cfRule>
  </conditionalFormatting>
  <conditionalFormatting sqref="CJ41:CL41 CB41">
    <cfRule type="cellIs" dxfId="6593" priority="238" operator="equal">
      <formula>0</formula>
    </cfRule>
  </conditionalFormatting>
  <conditionalFormatting sqref="CF41:CH41 CF42:CG43">
    <cfRule type="cellIs" dxfId="6592" priority="237" operator="equal">
      <formula>0</formula>
    </cfRule>
  </conditionalFormatting>
  <conditionalFormatting sqref="CB40:CB43">
    <cfRule type="cellIs" dxfId="6591" priority="236" operator="equal">
      <formula>0</formula>
    </cfRule>
  </conditionalFormatting>
  <conditionalFormatting sqref="CC41:CE43">
    <cfRule type="cellIs" dxfId="6590" priority="235" operator="equal">
      <formula>0</formula>
    </cfRule>
  </conditionalFormatting>
  <conditionalFormatting sqref="CJ41:CL41">
    <cfRule type="cellIs" dxfId="6589" priority="234" operator="equal">
      <formula>0</formula>
    </cfRule>
  </conditionalFormatting>
  <conditionalFormatting sqref="CC41:CE41">
    <cfRule type="cellIs" dxfId="6588" priority="233" operator="equal">
      <formula>0</formula>
    </cfRule>
  </conditionalFormatting>
  <conditionalFormatting sqref="CF41">
    <cfRule type="cellIs" dxfId="6587" priority="232" operator="equal">
      <formula>0</formula>
    </cfRule>
  </conditionalFormatting>
  <conditionalFormatting sqref="CB41:CC41">
    <cfRule type="cellIs" dxfId="6586" priority="231" operator="equal">
      <formula>0</formula>
    </cfRule>
  </conditionalFormatting>
  <conditionalFormatting sqref="CH42">
    <cfRule type="cellIs" dxfId="6585" priority="230" operator="equal">
      <formula>0</formula>
    </cfRule>
  </conditionalFormatting>
  <conditionalFormatting sqref="CH42">
    <cfRule type="cellIs" dxfId="6584" priority="229" operator="equal">
      <formula>0</formula>
    </cfRule>
  </conditionalFormatting>
  <conditionalFormatting sqref="CJ44:CL44 CB44">
    <cfRule type="cellIs" dxfId="6583" priority="228" operator="equal">
      <formula>0</formula>
    </cfRule>
  </conditionalFormatting>
  <conditionalFormatting sqref="CB44:CB46">
    <cfRule type="cellIs" dxfId="6582" priority="226" operator="equal">
      <formula>0</formula>
    </cfRule>
  </conditionalFormatting>
  <conditionalFormatting sqref="CC44:CE46">
    <cfRule type="cellIs" dxfId="6581" priority="225" operator="equal">
      <formula>0</formula>
    </cfRule>
  </conditionalFormatting>
  <conditionalFormatting sqref="CJ44:CL44">
    <cfRule type="cellIs" dxfId="6580" priority="224" operator="equal">
      <formula>0</formula>
    </cfRule>
  </conditionalFormatting>
  <conditionalFormatting sqref="CC44:CE44">
    <cfRule type="cellIs" dxfId="6579" priority="223" operator="equal">
      <formula>0</formula>
    </cfRule>
  </conditionalFormatting>
  <conditionalFormatting sqref="CF44">
    <cfRule type="cellIs" dxfId="6578" priority="222" operator="equal">
      <formula>0</formula>
    </cfRule>
  </conditionalFormatting>
  <conditionalFormatting sqref="CB44:CC44">
    <cfRule type="cellIs" dxfId="6577" priority="221" operator="equal">
      <formula>0</formula>
    </cfRule>
  </conditionalFormatting>
  <conditionalFormatting sqref="CH45">
    <cfRule type="cellIs" dxfId="6576" priority="220" operator="equal">
      <formula>0</formula>
    </cfRule>
  </conditionalFormatting>
  <conditionalFormatting sqref="CH45">
    <cfRule type="cellIs" dxfId="6575" priority="219" operator="equal">
      <formula>0</formula>
    </cfRule>
  </conditionalFormatting>
  <conditionalFormatting sqref="CB32">
    <cfRule type="cellIs" dxfId="6574" priority="218" operator="equal">
      <formula>0</formula>
    </cfRule>
  </conditionalFormatting>
  <conditionalFormatting sqref="CB32:CB34">
    <cfRule type="cellIs" dxfId="6573" priority="217" operator="equal">
      <formula>0</formula>
    </cfRule>
  </conditionalFormatting>
  <conditionalFormatting sqref="CB32">
    <cfRule type="cellIs" dxfId="6572" priority="216" operator="equal">
      <formula>0</formula>
    </cfRule>
  </conditionalFormatting>
  <conditionalFormatting sqref="CB35">
    <cfRule type="cellIs" dxfId="6571" priority="215" operator="equal">
      <formula>0</formula>
    </cfRule>
  </conditionalFormatting>
  <conditionalFormatting sqref="CB35:CB36">
    <cfRule type="cellIs" dxfId="6570" priority="214" operator="equal">
      <formula>0</formula>
    </cfRule>
  </conditionalFormatting>
  <conditionalFormatting sqref="CB35">
    <cfRule type="cellIs" dxfId="6569" priority="213" operator="equal">
      <formula>0</formula>
    </cfRule>
  </conditionalFormatting>
  <conditionalFormatting sqref="CB37">
    <cfRule type="cellIs" dxfId="6568" priority="212" operator="equal">
      <formula>0</formula>
    </cfRule>
  </conditionalFormatting>
  <conditionalFormatting sqref="CB40">
    <cfRule type="cellIs" dxfId="6567" priority="210" operator="equal">
      <formula>0</formula>
    </cfRule>
  </conditionalFormatting>
  <conditionalFormatting sqref="CB40">
    <cfRule type="cellIs" dxfId="6566" priority="209" operator="equal">
      <formula>0</formula>
    </cfRule>
  </conditionalFormatting>
  <conditionalFormatting sqref="CK32:CM32 CC32">
    <cfRule type="cellIs" dxfId="6565" priority="208" operator="equal">
      <formula>0</formula>
    </cfRule>
  </conditionalFormatting>
  <conditionalFormatting sqref="CG32:CI32">
    <cfRule type="cellIs" dxfId="6564" priority="207" operator="equal">
      <formula>0</formula>
    </cfRule>
  </conditionalFormatting>
  <conditionalFormatting sqref="CC32">
    <cfRule type="cellIs" dxfId="6563" priority="206" operator="equal">
      <formula>0</formula>
    </cfRule>
  </conditionalFormatting>
  <conditionalFormatting sqref="CD32:CF32">
    <cfRule type="cellIs" dxfId="6562" priority="205" operator="equal">
      <formula>0</formula>
    </cfRule>
  </conditionalFormatting>
  <conditionalFormatting sqref="CK32:CM32">
    <cfRule type="cellIs" dxfId="6561" priority="204" operator="equal">
      <formula>0</formula>
    </cfRule>
  </conditionalFormatting>
  <conditionalFormatting sqref="CD32:CF32">
    <cfRule type="cellIs" dxfId="6560" priority="203" operator="equal">
      <formula>0</formula>
    </cfRule>
  </conditionalFormatting>
  <conditionalFormatting sqref="CG32">
    <cfRule type="cellIs" dxfId="6559" priority="202" operator="equal">
      <formula>0</formula>
    </cfRule>
  </conditionalFormatting>
  <conditionalFormatting sqref="CC32:CD32">
    <cfRule type="cellIs" dxfId="6558" priority="201" operator="equal">
      <formula>0</formula>
    </cfRule>
  </conditionalFormatting>
  <conditionalFormatting sqref="CK33:CM33 CC33">
    <cfRule type="cellIs" dxfId="6557" priority="200" operator="equal">
      <formula>0</formula>
    </cfRule>
  </conditionalFormatting>
  <conditionalFormatting sqref="CG33:CI33">
    <cfRule type="cellIs" dxfId="6556" priority="199" operator="equal">
      <formula>0</formula>
    </cfRule>
  </conditionalFormatting>
  <conditionalFormatting sqref="CC33">
    <cfRule type="cellIs" dxfId="6555" priority="198" operator="equal">
      <formula>0</formula>
    </cfRule>
  </conditionalFormatting>
  <conditionalFormatting sqref="CD33:CF33">
    <cfRule type="cellIs" dxfId="6554" priority="197" operator="equal">
      <formula>0</formula>
    </cfRule>
  </conditionalFormatting>
  <conditionalFormatting sqref="CK33:CM33">
    <cfRule type="cellIs" dxfId="6553" priority="196" operator="equal">
      <formula>0</formula>
    </cfRule>
  </conditionalFormatting>
  <conditionalFormatting sqref="CD33:CF33">
    <cfRule type="cellIs" dxfId="6552" priority="195" operator="equal">
      <formula>0</formula>
    </cfRule>
  </conditionalFormatting>
  <conditionalFormatting sqref="CG33">
    <cfRule type="cellIs" dxfId="6551" priority="194" operator="equal">
      <formula>0</formula>
    </cfRule>
  </conditionalFormatting>
  <conditionalFormatting sqref="CC33:CD33">
    <cfRule type="cellIs" dxfId="6550" priority="193" operator="equal">
      <formula>0</formula>
    </cfRule>
  </conditionalFormatting>
  <conditionalFormatting sqref="CV32:CX32 CN32">
    <cfRule type="cellIs" dxfId="6549" priority="192" operator="equal">
      <formula>0</formula>
    </cfRule>
  </conditionalFormatting>
  <conditionalFormatting sqref="CR32:CT32">
    <cfRule type="cellIs" dxfId="6548" priority="191" operator="equal">
      <formula>0</formula>
    </cfRule>
  </conditionalFormatting>
  <conditionalFormatting sqref="CN32">
    <cfRule type="cellIs" dxfId="6547" priority="190" operator="equal">
      <formula>0</formula>
    </cfRule>
  </conditionalFormatting>
  <conditionalFormatting sqref="CO32:CQ32">
    <cfRule type="cellIs" dxfId="6546" priority="189" operator="equal">
      <formula>0</formula>
    </cfRule>
  </conditionalFormatting>
  <conditionalFormatting sqref="CV32:CX32">
    <cfRule type="cellIs" dxfId="6545" priority="188" operator="equal">
      <formula>0</formula>
    </cfRule>
  </conditionalFormatting>
  <conditionalFormatting sqref="CO32:CQ32">
    <cfRule type="cellIs" dxfId="6544" priority="187" operator="equal">
      <formula>0</formula>
    </cfRule>
  </conditionalFormatting>
  <conditionalFormatting sqref="CR32">
    <cfRule type="cellIs" dxfId="6543" priority="186" operator="equal">
      <formula>0</formula>
    </cfRule>
  </conditionalFormatting>
  <conditionalFormatting sqref="CN32:CO32">
    <cfRule type="cellIs" dxfId="6542" priority="185" operator="equal">
      <formula>0</formula>
    </cfRule>
  </conditionalFormatting>
  <conditionalFormatting sqref="CV33:CX33 CN33">
    <cfRule type="cellIs" dxfId="6541" priority="184" operator="equal">
      <formula>0</formula>
    </cfRule>
  </conditionalFormatting>
  <conditionalFormatting sqref="CR33:CT33">
    <cfRule type="cellIs" dxfId="6540" priority="183" operator="equal">
      <formula>0</formula>
    </cfRule>
  </conditionalFormatting>
  <conditionalFormatting sqref="CN33">
    <cfRule type="cellIs" dxfId="6539" priority="182" operator="equal">
      <formula>0</formula>
    </cfRule>
  </conditionalFormatting>
  <conditionalFormatting sqref="CO33:CQ33">
    <cfRule type="cellIs" dxfId="6538" priority="181" operator="equal">
      <formula>0</formula>
    </cfRule>
  </conditionalFormatting>
  <conditionalFormatting sqref="CV33:CX33">
    <cfRule type="cellIs" dxfId="6537" priority="180" operator="equal">
      <formula>0</formula>
    </cfRule>
  </conditionalFormatting>
  <conditionalFormatting sqref="CO33:CQ33">
    <cfRule type="cellIs" dxfId="6536" priority="179" operator="equal">
      <formula>0</formula>
    </cfRule>
  </conditionalFormatting>
  <conditionalFormatting sqref="CR33">
    <cfRule type="cellIs" dxfId="6535" priority="178" operator="equal">
      <formula>0</formula>
    </cfRule>
  </conditionalFormatting>
  <conditionalFormatting sqref="CN33:CO33">
    <cfRule type="cellIs" dxfId="6534" priority="177" operator="equal">
      <formula>0</formula>
    </cfRule>
  </conditionalFormatting>
  <conditionalFormatting sqref="DG32:DI32 CY32">
    <cfRule type="cellIs" dxfId="6533" priority="176" operator="equal">
      <formula>0</formula>
    </cfRule>
  </conditionalFormatting>
  <conditionalFormatting sqref="DC32:DE32">
    <cfRule type="cellIs" dxfId="6532" priority="175" operator="equal">
      <formula>0</formula>
    </cfRule>
  </conditionalFormatting>
  <conditionalFormatting sqref="CY32">
    <cfRule type="cellIs" dxfId="6531" priority="174" operator="equal">
      <formula>0</formula>
    </cfRule>
  </conditionalFormatting>
  <conditionalFormatting sqref="CZ32:DB32">
    <cfRule type="cellIs" dxfId="6530" priority="173" operator="equal">
      <formula>0</formula>
    </cfRule>
  </conditionalFormatting>
  <conditionalFormatting sqref="DG32:DI32">
    <cfRule type="cellIs" dxfId="6529" priority="172" operator="equal">
      <formula>0</formula>
    </cfRule>
  </conditionalFormatting>
  <conditionalFormatting sqref="CZ32:DB32">
    <cfRule type="cellIs" dxfId="6528" priority="171" operator="equal">
      <formula>0</formula>
    </cfRule>
  </conditionalFormatting>
  <conditionalFormatting sqref="DC32">
    <cfRule type="cellIs" dxfId="6527" priority="170" operator="equal">
      <formula>0</formula>
    </cfRule>
  </conditionalFormatting>
  <conditionalFormatting sqref="CY32:CZ32">
    <cfRule type="cellIs" dxfId="6526" priority="169" operator="equal">
      <formula>0</formula>
    </cfRule>
  </conditionalFormatting>
  <conditionalFormatting sqref="DG33:DI33 CY33">
    <cfRule type="cellIs" dxfId="6525" priority="168" operator="equal">
      <formula>0</formula>
    </cfRule>
  </conditionalFormatting>
  <conditionalFormatting sqref="DC33:DE33">
    <cfRule type="cellIs" dxfId="6524" priority="167" operator="equal">
      <formula>0</formula>
    </cfRule>
  </conditionalFormatting>
  <conditionalFormatting sqref="CY33">
    <cfRule type="cellIs" dxfId="6523" priority="166" operator="equal">
      <formula>0</formula>
    </cfRule>
  </conditionalFormatting>
  <conditionalFormatting sqref="CZ33:DB33">
    <cfRule type="cellIs" dxfId="6522" priority="165" operator="equal">
      <formula>0</formula>
    </cfRule>
  </conditionalFormatting>
  <conditionalFormatting sqref="DG33:DI33">
    <cfRule type="cellIs" dxfId="6521" priority="164" operator="equal">
      <formula>0</formula>
    </cfRule>
  </conditionalFormatting>
  <conditionalFormatting sqref="CZ33:DB33">
    <cfRule type="cellIs" dxfId="6520" priority="163" operator="equal">
      <formula>0</formula>
    </cfRule>
  </conditionalFormatting>
  <conditionalFormatting sqref="DC33">
    <cfRule type="cellIs" dxfId="6519" priority="162" operator="equal">
      <formula>0</formula>
    </cfRule>
  </conditionalFormatting>
  <conditionalFormatting sqref="CY33:CZ33">
    <cfRule type="cellIs" dxfId="6518" priority="161" operator="equal">
      <formula>0</formula>
    </cfRule>
  </conditionalFormatting>
  <conditionalFormatting sqref="DR32:DT32 DJ32">
    <cfRule type="cellIs" dxfId="6517" priority="160" operator="equal">
      <formula>0</formula>
    </cfRule>
  </conditionalFormatting>
  <conditionalFormatting sqref="DN32:DP32">
    <cfRule type="cellIs" dxfId="6516" priority="159" operator="equal">
      <formula>0</formula>
    </cfRule>
  </conditionalFormatting>
  <conditionalFormatting sqref="DJ32">
    <cfRule type="cellIs" dxfId="6515" priority="158" operator="equal">
      <formula>0</formula>
    </cfRule>
  </conditionalFormatting>
  <conditionalFormatting sqref="DK32:DM32">
    <cfRule type="cellIs" dxfId="6514" priority="157" operator="equal">
      <formula>0</formula>
    </cfRule>
  </conditionalFormatting>
  <conditionalFormatting sqref="DR32:DT32">
    <cfRule type="cellIs" dxfId="6513" priority="156" operator="equal">
      <formula>0</formula>
    </cfRule>
  </conditionalFormatting>
  <conditionalFormatting sqref="DK32:DM32">
    <cfRule type="cellIs" dxfId="6512" priority="155" operator="equal">
      <formula>0</formula>
    </cfRule>
  </conditionalFormatting>
  <conditionalFormatting sqref="DN32">
    <cfRule type="cellIs" dxfId="6511" priority="154" operator="equal">
      <formula>0</formula>
    </cfRule>
  </conditionalFormatting>
  <conditionalFormatting sqref="DJ32:DK32">
    <cfRule type="cellIs" dxfId="6510" priority="153" operator="equal">
      <formula>0</formula>
    </cfRule>
  </conditionalFormatting>
  <conditionalFormatting sqref="DR33:DT33 DJ33">
    <cfRule type="cellIs" dxfId="6509" priority="152" operator="equal">
      <formula>0</formula>
    </cfRule>
  </conditionalFormatting>
  <conditionalFormatting sqref="DN33:DP33">
    <cfRule type="cellIs" dxfId="6508" priority="151" operator="equal">
      <formula>0</formula>
    </cfRule>
  </conditionalFormatting>
  <conditionalFormatting sqref="DJ33">
    <cfRule type="cellIs" dxfId="6507" priority="150" operator="equal">
      <formula>0</formula>
    </cfRule>
  </conditionalFormatting>
  <conditionalFormatting sqref="DK33:DM33">
    <cfRule type="cellIs" dxfId="6506" priority="149" operator="equal">
      <formula>0</formula>
    </cfRule>
  </conditionalFormatting>
  <conditionalFormatting sqref="DR33:DT33">
    <cfRule type="cellIs" dxfId="6505" priority="148" operator="equal">
      <formula>0</formula>
    </cfRule>
  </conditionalFormatting>
  <conditionalFormatting sqref="DK33:DM33">
    <cfRule type="cellIs" dxfId="6504" priority="147" operator="equal">
      <formula>0</formula>
    </cfRule>
  </conditionalFormatting>
  <conditionalFormatting sqref="DN33">
    <cfRule type="cellIs" dxfId="6503" priority="146" operator="equal">
      <formula>0</formula>
    </cfRule>
  </conditionalFormatting>
  <conditionalFormatting sqref="DJ33:DK33">
    <cfRule type="cellIs" dxfId="6502" priority="145" operator="equal">
      <formula>0</formula>
    </cfRule>
  </conditionalFormatting>
  <conditionalFormatting sqref="EC32:EE32 DU32">
    <cfRule type="cellIs" dxfId="6501" priority="144" operator="equal">
      <formula>0</formula>
    </cfRule>
  </conditionalFormatting>
  <conditionalFormatting sqref="DY32:EA32">
    <cfRule type="cellIs" dxfId="6500" priority="143" operator="equal">
      <formula>0</formula>
    </cfRule>
  </conditionalFormatting>
  <conditionalFormatting sqref="DU32">
    <cfRule type="cellIs" dxfId="6499" priority="142" operator="equal">
      <formula>0</formula>
    </cfRule>
  </conditionalFormatting>
  <conditionalFormatting sqref="DV32:DX32">
    <cfRule type="cellIs" dxfId="6498" priority="141" operator="equal">
      <formula>0</formula>
    </cfRule>
  </conditionalFormatting>
  <conditionalFormatting sqref="EC32:EE32">
    <cfRule type="cellIs" dxfId="6497" priority="140" operator="equal">
      <formula>0</formula>
    </cfRule>
  </conditionalFormatting>
  <conditionalFormatting sqref="DV32:DX32">
    <cfRule type="cellIs" dxfId="6496" priority="139" operator="equal">
      <formula>0</formula>
    </cfRule>
  </conditionalFormatting>
  <conditionalFormatting sqref="DY32">
    <cfRule type="cellIs" dxfId="6495" priority="138" operator="equal">
      <formula>0</formula>
    </cfRule>
  </conditionalFormatting>
  <conditionalFormatting sqref="DU32:DV32">
    <cfRule type="cellIs" dxfId="6494" priority="137" operator="equal">
      <formula>0</formula>
    </cfRule>
  </conditionalFormatting>
  <conditionalFormatting sqref="EC33:EE33 DU33">
    <cfRule type="cellIs" dxfId="6493" priority="136" operator="equal">
      <formula>0</formula>
    </cfRule>
  </conditionalFormatting>
  <conditionalFormatting sqref="DY33:EA33">
    <cfRule type="cellIs" dxfId="6492" priority="135" operator="equal">
      <formula>0</formula>
    </cfRule>
  </conditionalFormatting>
  <conditionalFormatting sqref="DU33">
    <cfRule type="cellIs" dxfId="6491" priority="134" operator="equal">
      <formula>0</formula>
    </cfRule>
  </conditionalFormatting>
  <conditionalFormatting sqref="DV33:DX33">
    <cfRule type="cellIs" dxfId="6490" priority="133" operator="equal">
      <formula>0</formula>
    </cfRule>
  </conditionalFormatting>
  <conditionalFormatting sqref="EC33:EE33">
    <cfRule type="cellIs" dxfId="6489" priority="132" operator="equal">
      <formula>0</formula>
    </cfRule>
  </conditionalFormatting>
  <conditionalFormatting sqref="DV33:DX33">
    <cfRule type="cellIs" dxfId="6488" priority="131" operator="equal">
      <formula>0</formula>
    </cfRule>
  </conditionalFormatting>
  <conditionalFormatting sqref="DY33">
    <cfRule type="cellIs" dxfId="6487" priority="130" operator="equal">
      <formula>0</formula>
    </cfRule>
  </conditionalFormatting>
  <conditionalFormatting sqref="DU33:DV33">
    <cfRule type="cellIs" dxfId="6486" priority="129" operator="equal">
      <formula>0</formula>
    </cfRule>
  </conditionalFormatting>
  <conditionalFormatting sqref="EN32:EP32 EF32">
    <cfRule type="cellIs" dxfId="6485" priority="128" operator="equal">
      <formula>0</formula>
    </cfRule>
  </conditionalFormatting>
  <conditionalFormatting sqref="EJ32:EL32">
    <cfRule type="cellIs" dxfId="6484" priority="127" operator="equal">
      <formula>0</formula>
    </cfRule>
  </conditionalFormatting>
  <conditionalFormatting sqref="EF32">
    <cfRule type="cellIs" dxfId="6483" priority="126" operator="equal">
      <formula>0</formula>
    </cfRule>
  </conditionalFormatting>
  <conditionalFormatting sqref="EG32:EI32">
    <cfRule type="cellIs" dxfId="6482" priority="125" operator="equal">
      <formula>0</formula>
    </cfRule>
  </conditionalFormatting>
  <conditionalFormatting sqref="EN32:EP32">
    <cfRule type="cellIs" dxfId="6481" priority="124" operator="equal">
      <formula>0</formula>
    </cfRule>
  </conditionalFormatting>
  <conditionalFormatting sqref="EG32:EI32">
    <cfRule type="cellIs" dxfId="6480" priority="123" operator="equal">
      <formula>0</formula>
    </cfRule>
  </conditionalFormatting>
  <conditionalFormatting sqref="EJ32">
    <cfRule type="cellIs" dxfId="6479" priority="122" operator="equal">
      <formula>0</formula>
    </cfRule>
  </conditionalFormatting>
  <conditionalFormatting sqref="EF32:EG32">
    <cfRule type="cellIs" dxfId="6478" priority="121" operator="equal">
      <formula>0</formula>
    </cfRule>
  </conditionalFormatting>
  <conditionalFormatting sqref="EN33:EP33 EF33">
    <cfRule type="cellIs" dxfId="6477" priority="120" operator="equal">
      <formula>0</formula>
    </cfRule>
  </conditionalFormatting>
  <conditionalFormatting sqref="EJ33:EL33">
    <cfRule type="cellIs" dxfId="6476" priority="119" operator="equal">
      <formula>0</formula>
    </cfRule>
  </conditionalFormatting>
  <conditionalFormatting sqref="EF33">
    <cfRule type="cellIs" dxfId="6475" priority="118" operator="equal">
      <formula>0</formula>
    </cfRule>
  </conditionalFormatting>
  <conditionalFormatting sqref="EG33 EI33">
    <cfRule type="cellIs" dxfId="6474" priority="117" operator="equal">
      <formula>0</formula>
    </cfRule>
  </conditionalFormatting>
  <conditionalFormatting sqref="EN33:EP33">
    <cfRule type="cellIs" dxfId="6473" priority="116" operator="equal">
      <formula>0</formula>
    </cfRule>
  </conditionalFormatting>
  <conditionalFormatting sqref="EG33 EI33">
    <cfRule type="cellIs" dxfId="6472" priority="115" operator="equal">
      <formula>0</formula>
    </cfRule>
  </conditionalFormatting>
  <conditionalFormatting sqref="EJ33">
    <cfRule type="cellIs" dxfId="6471" priority="114" operator="equal">
      <formula>0</formula>
    </cfRule>
  </conditionalFormatting>
  <conditionalFormatting sqref="EF33:EG33">
    <cfRule type="cellIs" dxfId="6470" priority="113" operator="equal">
      <formula>0</formula>
    </cfRule>
  </conditionalFormatting>
  <conditionalFormatting sqref="CU38:CV39 CM38:CM39">
    <cfRule type="cellIs" dxfId="6469" priority="112" operator="equal">
      <formula>0</formula>
    </cfRule>
  </conditionalFormatting>
  <conditionalFormatting sqref="CQ38:CS39">
    <cfRule type="cellIs" dxfId="6468" priority="111" operator="equal">
      <formula>0</formula>
    </cfRule>
  </conditionalFormatting>
  <conditionalFormatting sqref="CM38:CM39">
    <cfRule type="cellIs" dxfId="6467" priority="110" operator="equal">
      <formula>0</formula>
    </cfRule>
  </conditionalFormatting>
  <conditionalFormatting sqref="CN38:CP39">
    <cfRule type="cellIs" dxfId="6466" priority="109" operator="equal">
      <formula>0</formula>
    </cfRule>
  </conditionalFormatting>
  <conditionalFormatting sqref="CU38:CV39">
    <cfRule type="cellIs" dxfId="6465" priority="108" operator="equal">
      <formula>0</formula>
    </cfRule>
  </conditionalFormatting>
  <conditionalFormatting sqref="CN38:CP39">
    <cfRule type="cellIs" dxfId="6464" priority="107" operator="equal">
      <formula>0</formula>
    </cfRule>
  </conditionalFormatting>
  <conditionalFormatting sqref="CQ38:CQ39">
    <cfRule type="cellIs" dxfId="6463" priority="106" operator="equal">
      <formula>0</formula>
    </cfRule>
  </conditionalFormatting>
  <conditionalFormatting sqref="CM38:CN39">
    <cfRule type="cellIs" dxfId="6462" priority="105" operator="equal">
      <formula>0</formula>
    </cfRule>
  </conditionalFormatting>
  <conditionalFormatting sqref="CU40:CV40 CM40">
    <cfRule type="cellIs" dxfId="6461" priority="104" operator="equal">
      <formula>0</formula>
    </cfRule>
  </conditionalFormatting>
  <conditionalFormatting sqref="CQ40:CS40">
    <cfRule type="cellIs" dxfId="6460" priority="103" operator="equal">
      <formula>0</formula>
    </cfRule>
  </conditionalFormatting>
  <conditionalFormatting sqref="CM40">
    <cfRule type="cellIs" dxfId="6459" priority="102" operator="equal">
      <formula>0</formula>
    </cfRule>
  </conditionalFormatting>
  <conditionalFormatting sqref="CN40:CP40">
    <cfRule type="cellIs" dxfId="6458" priority="101" operator="equal">
      <formula>0</formula>
    </cfRule>
  </conditionalFormatting>
  <conditionalFormatting sqref="CU40:CV40">
    <cfRule type="cellIs" dxfId="6457" priority="100" operator="equal">
      <formula>0</formula>
    </cfRule>
  </conditionalFormatting>
  <conditionalFormatting sqref="CN40:CP40">
    <cfRule type="cellIs" dxfId="6456" priority="99" operator="equal">
      <formula>0</formula>
    </cfRule>
  </conditionalFormatting>
  <conditionalFormatting sqref="CQ40">
    <cfRule type="cellIs" dxfId="6455" priority="98" operator="equal">
      <formula>0</formula>
    </cfRule>
  </conditionalFormatting>
  <conditionalFormatting sqref="CM40:CN40">
    <cfRule type="cellIs" dxfId="6454" priority="97" operator="equal">
      <formula>0</formula>
    </cfRule>
  </conditionalFormatting>
  <conditionalFormatting sqref="CU41:CV41 CM41">
    <cfRule type="cellIs" dxfId="6453" priority="96" operator="equal">
      <formula>0</formula>
    </cfRule>
  </conditionalFormatting>
  <conditionalFormatting sqref="CQ41:CS41">
    <cfRule type="cellIs" dxfId="6452" priority="95" operator="equal">
      <formula>0</formula>
    </cfRule>
  </conditionalFormatting>
  <conditionalFormatting sqref="CM41">
    <cfRule type="cellIs" dxfId="6451" priority="94" operator="equal">
      <formula>0</formula>
    </cfRule>
  </conditionalFormatting>
  <conditionalFormatting sqref="CN41:CP41">
    <cfRule type="cellIs" dxfId="6450" priority="93" operator="equal">
      <formula>0</formula>
    </cfRule>
  </conditionalFormatting>
  <conditionalFormatting sqref="CU41:CV41">
    <cfRule type="cellIs" dxfId="6449" priority="92" operator="equal">
      <formula>0</formula>
    </cfRule>
  </conditionalFormatting>
  <conditionalFormatting sqref="CN41:CP41">
    <cfRule type="cellIs" dxfId="6448" priority="91" operator="equal">
      <formula>0</formula>
    </cfRule>
  </conditionalFormatting>
  <conditionalFormatting sqref="CQ41">
    <cfRule type="cellIs" dxfId="6447" priority="90" operator="equal">
      <formula>0</formula>
    </cfRule>
  </conditionalFormatting>
  <conditionalFormatting sqref="CM41:CN41">
    <cfRule type="cellIs" dxfId="6446" priority="89" operator="equal">
      <formula>0</formula>
    </cfRule>
  </conditionalFormatting>
  <conditionalFormatting sqref="CX38:CZ39">
    <cfRule type="cellIs" dxfId="6445" priority="69" operator="equal">
      <formula>0</formula>
    </cfRule>
  </conditionalFormatting>
  <conditionalFormatting sqref="CW34:CW35">
    <cfRule type="cellIs" dxfId="6444" priority="88" operator="equal">
      <formula>0</formula>
    </cfRule>
  </conditionalFormatting>
  <conditionalFormatting sqref="CW34:CW35">
    <cfRule type="cellIs" dxfId="6443" priority="87" operator="equal">
      <formula>0</formula>
    </cfRule>
  </conditionalFormatting>
  <conditionalFormatting sqref="CX38:CX39">
    <cfRule type="cellIs" dxfId="6442" priority="66" operator="equal">
      <formula>0</formula>
    </cfRule>
  </conditionalFormatting>
  <conditionalFormatting sqref="CX40:CZ40">
    <cfRule type="cellIs" dxfId="6441" priority="65" operator="equal">
      <formula>0</formula>
    </cfRule>
  </conditionalFormatting>
  <conditionalFormatting sqref="CW36">
    <cfRule type="cellIs" dxfId="6440" priority="86" operator="equal">
      <formula>0</formula>
    </cfRule>
  </conditionalFormatting>
  <conditionalFormatting sqref="CW36">
    <cfRule type="cellIs" dxfId="6439" priority="85" operator="equal">
      <formula>0</formula>
    </cfRule>
  </conditionalFormatting>
  <conditionalFormatting sqref="CX40">
    <cfRule type="cellIs" dxfId="6438" priority="62" operator="equal">
      <formula>0</formula>
    </cfRule>
  </conditionalFormatting>
  <conditionalFormatting sqref="CX41:CZ41">
    <cfRule type="cellIs" dxfId="6437" priority="61" operator="equal">
      <formula>0</formula>
    </cfRule>
  </conditionalFormatting>
  <conditionalFormatting sqref="CY34:DA35">
    <cfRule type="cellIs" dxfId="6436" priority="84" operator="equal">
      <formula>0</formula>
    </cfRule>
  </conditionalFormatting>
  <conditionalFormatting sqref="DY42">
    <cfRule type="cellIs" dxfId="6435" priority="43" operator="equal">
      <formula>0</formula>
    </cfRule>
  </conditionalFormatting>
  <conditionalFormatting sqref="DY42">
    <cfRule type="cellIs" dxfId="6434" priority="42" operator="equal">
      <formula>0</formula>
    </cfRule>
  </conditionalFormatting>
  <conditionalFormatting sqref="DF42:DG42">
    <cfRule type="cellIs" dxfId="6433" priority="41" operator="equal">
      <formula>0</formula>
    </cfRule>
  </conditionalFormatting>
  <conditionalFormatting sqref="DA42:DB42">
    <cfRule type="cellIs" dxfId="6432" priority="40" operator="equal">
      <formula>0</formula>
    </cfRule>
  </conditionalFormatting>
  <conditionalFormatting sqref="DC42:DE42">
    <cfRule type="cellIs" dxfId="6431" priority="39" operator="equal">
      <formula>0</formula>
    </cfRule>
  </conditionalFormatting>
  <conditionalFormatting sqref="CX36">
    <cfRule type="cellIs" dxfId="6430" priority="78" operator="equal">
      <formula>0</formula>
    </cfRule>
  </conditionalFormatting>
  <conditionalFormatting sqref="CY36">
    <cfRule type="cellIs" dxfId="6429" priority="77" operator="equal">
      <formula>0</formula>
    </cfRule>
  </conditionalFormatting>
  <conditionalFormatting sqref="CW41">
    <cfRule type="cellIs" dxfId="6428" priority="60" operator="equal">
      <formula>0</formula>
    </cfRule>
  </conditionalFormatting>
  <conditionalFormatting sqref="EH39">
    <cfRule type="cellIs" dxfId="6427" priority="17" operator="equal">
      <formula>0</formula>
    </cfRule>
  </conditionalFormatting>
  <conditionalFormatting sqref="EH34">
    <cfRule type="cellIs" dxfId="6426" priority="24" operator="equal">
      <formula>0</formula>
    </cfRule>
  </conditionalFormatting>
  <conditionalFormatting sqref="EH35:EH36">
    <cfRule type="cellIs" dxfId="6425" priority="23" operator="equal">
      <formula>0</formula>
    </cfRule>
  </conditionalFormatting>
  <conditionalFormatting sqref="EH33">
    <cfRule type="cellIs" dxfId="6424" priority="26" operator="equal">
      <formula>0</formula>
    </cfRule>
  </conditionalFormatting>
  <conditionalFormatting sqref="EH37">
    <cfRule type="cellIs" dxfId="6423" priority="20" operator="equal">
      <formula>0</formula>
    </cfRule>
  </conditionalFormatting>
  <conditionalFormatting sqref="EH38">
    <cfRule type="cellIs" dxfId="6422" priority="19" operator="equal">
      <formula>0</formula>
    </cfRule>
  </conditionalFormatting>
  <conditionalFormatting sqref="CY37:DA37 DA38">
    <cfRule type="cellIs" dxfId="6421" priority="74" operator="equal">
      <formula>0</formula>
    </cfRule>
  </conditionalFormatting>
  <conditionalFormatting sqref="CX37">
    <cfRule type="cellIs" dxfId="6420" priority="73" operator="equal">
      <formula>0</formula>
    </cfRule>
  </conditionalFormatting>
  <conditionalFormatting sqref="CX37">
    <cfRule type="cellIs" dxfId="6419" priority="72" operator="equal">
      <formula>0</formula>
    </cfRule>
  </conditionalFormatting>
  <conditionalFormatting sqref="CY37">
    <cfRule type="cellIs" dxfId="6418" priority="71" operator="equal">
      <formula>0</formula>
    </cfRule>
  </conditionalFormatting>
  <conditionalFormatting sqref="DA39">
    <cfRule type="cellIs" dxfId="6417" priority="70" operator="equal">
      <formula>0</formula>
    </cfRule>
  </conditionalFormatting>
  <conditionalFormatting sqref="CW40">
    <cfRule type="cellIs" dxfId="6416" priority="64" operator="equal">
      <formula>0</formula>
    </cfRule>
  </conditionalFormatting>
  <conditionalFormatting sqref="CW40">
    <cfRule type="cellIs" dxfId="6415" priority="63" operator="equal">
      <formula>0</formula>
    </cfRule>
  </conditionalFormatting>
  <conditionalFormatting sqref="EH38">
    <cfRule type="cellIs" dxfId="6414" priority="18" operator="equal">
      <formula>0</formula>
    </cfRule>
  </conditionalFormatting>
  <conditionalFormatting sqref="CW38:CW39">
    <cfRule type="cellIs" dxfId="6413" priority="68" operator="equal">
      <formula>0</formula>
    </cfRule>
  </conditionalFormatting>
  <conditionalFormatting sqref="CW38:CW39">
    <cfRule type="cellIs" dxfId="6412" priority="67" operator="equal">
      <formula>0</formula>
    </cfRule>
  </conditionalFormatting>
  <conditionalFormatting sqref="EH35:EH36">
    <cfRule type="cellIs" dxfId="6411" priority="22" operator="equal">
      <formula>0</formula>
    </cfRule>
  </conditionalFormatting>
  <conditionalFormatting sqref="EH37">
    <cfRule type="cellIs" dxfId="6410" priority="21" operator="equal">
      <formula>0</formula>
    </cfRule>
  </conditionalFormatting>
  <conditionalFormatting sqref="CR42:CS43">
    <cfRule type="cellIs" dxfId="6409" priority="57" operator="equal">
      <formula>0</formula>
    </cfRule>
  </conditionalFormatting>
  <conditionalFormatting sqref="CM43">
    <cfRule type="cellIs" dxfId="6408" priority="56" operator="equal">
      <formula>0</formula>
    </cfRule>
  </conditionalFormatting>
  <conditionalFormatting sqref="CO42:CQ43">
    <cfRule type="cellIs" dxfId="6407" priority="55" operator="equal">
      <formula>0</formula>
    </cfRule>
  </conditionalFormatting>
  <conditionalFormatting sqref="CT42">
    <cfRule type="cellIs" dxfId="6406" priority="54" operator="equal">
      <formula>0</formula>
    </cfRule>
  </conditionalFormatting>
  <conditionalFormatting sqref="CT42">
    <cfRule type="cellIs" dxfId="6405" priority="53" operator="equal">
      <formula>0</formula>
    </cfRule>
  </conditionalFormatting>
  <conditionalFormatting sqref="DI43:DJ43">
    <cfRule type="cellIs" dxfId="6404" priority="52" operator="equal">
      <formula>0</formula>
    </cfRule>
  </conditionalFormatting>
  <conditionalFormatting sqref="DD43:DE43">
    <cfRule type="cellIs" dxfId="6403" priority="51" operator="equal">
      <formula>0</formula>
    </cfRule>
  </conditionalFormatting>
  <conditionalFormatting sqref="DF43:DH43">
    <cfRule type="cellIs" dxfId="6402" priority="50" operator="equal">
      <formula>0</formula>
    </cfRule>
  </conditionalFormatting>
  <conditionalFormatting sqref="DY40">
    <cfRule type="cellIs" dxfId="6401" priority="29" operator="equal">
      <formula>0</formula>
    </cfRule>
  </conditionalFormatting>
  <conditionalFormatting sqref="DY40">
    <cfRule type="cellIs" dxfId="6400" priority="28" operator="equal">
      <formula>0</formula>
    </cfRule>
  </conditionalFormatting>
  <conditionalFormatting sqref="DO43">
    <cfRule type="cellIs" dxfId="6399" priority="49" operator="equal">
      <formula>0</formula>
    </cfRule>
  </conditionalFormatting>
  <conditionalFormatting sqref="DP43">
    <cfRule type="cellIs" dxfId="6398" priority="48" operator="equal">
      <formula>0</formula>
    </cfRule>
  </conditionalFormatting>
  <conditionalFormatting sqref="DQ43">
    <cfRule type="cellIs" dxfId="6397" priority="47" operator="equal">
      <formula>0</formula>
    </cfRule>
  </conditionalFormatting>
  <conditionalFormatting sqref="DW42:DX43">
    <cfRule type="cellIs" dxfId="6396" priority="46" operator="equal">
      <formula>0</formula>
    </cfRule>
  </conditionalFormatting>
  <conditionalFormatting sqref="DR42:DS43">
    <cfRule type="cellIs" dxfId="6395" priority="45" operator="equal">
      <formula>0</formula>
    </cfRule>
  </conditionalFormatting>
  <conditionalFormatting sqref="DT42:DV43">
    <cfRule type="cellIs" dxfId="6394" priority="44" operator="equal">
      <formula>0</formula>
    </cfRule>
  </conditionalFormatting>
  <conditionalFormatting sqref="DA40:DB41">
    <cfRule type="cellIs" dxfId="6393" priority="37" operator="equal">
      <formula>0</formula>
    </cfRule>
  </conditionalFormatting>
  <conditionalFormatting sqref="DH40">
    <cfRule type="cellIs" dxfId="6392" priority="35" operator="equal">
      <formula>0</formula>
    </cfRule>
  </conditionalFormatting>
  <conditionalFormatting sqref="DW40:DX41">
    <cfRule type="cellIs" dxfId="6391" priority="32" operator="equal">
      <formula>0</formula>
    </cfRule>
  </conditionalFormatting>
  <conditionalFormatting sqref="DR40:DS41">
    <cfRule type="cellIs" dxfId="6390" priority="31" operator="equal">
      <formula>0</formula>
    </cfRule>
  </conditionalFormatting>
  <conditionalFormatting sqref="DT40:DV41">
    <cfRule type="cellIs" dxfId="6389" priority="30" operator="equal">
      <formula>0</formula>
    </cfRule>
  </conditionalFormatting>
  <conditionalFormatting sqref="EH33">
    <cfRule type="cellIs" dxfId="6388" priority="27" operator="equal">
      <formula>0</formula>
    </cfRule>
  </conditionalFormatting>
  <conditionalFormatting sqref="EH34">
    <cfRule type="cellIs" dxfId="6387" priority="25" operator="equal">
      <formula>0</formula>
    </cfRule>
  </conditionalFormatting>
  <conditionalFormatting sqref="CN42">
    <cfRule type="cellIs" dxfId="6386" priority="15" operator="equal">
      <formula>0</formula>
    </cfRule>
  </conditionalFormatting>
  <conditionalFormatting sqref="EI39">
    <cfRule type="cellIs" dxfId="6385" priority="14" operator="equal">
      <formula>0</formula>
    </cfRule>
  </conditionalFormatting>
  <conditionalFormatting sqref="EP39">
    <cfRule type="cellIs" dxfId="6384" priority="13" operator="equal">
      <formula>0</formula>
    </cfRule>
  </conditionalFormatting>
  <conditionalFormatting sqref="EJ39:EL39">
    <cfRule type="cellIs" dxfId="6383" priority="12" operator="equal">
      <formula>0</formula>
    </cfRule>
  </conditionalFormatting>
  <conditionalFormatting sqref="EM39:EO39">
    <cfRule type="cellIs" dxfId="6382" priority="11" operator="equal">
      <formula>0</formula>
    </cfRule>
  </conditionalFormatting>
  <conditionalFormatting sqref="EI39:EJ39">
    <cfRule type="cellIs" dxfId="6381" priority="10" operator="equal">
      <formula>0</formula>
    </cfRule>
  </conditionalFormatting>
  <conditionalFormatting sqref="EI40">
    <cfRule type="cellIs" dxfId="6380" priority="9" operator="equal">
      <formula>0</formula>
    </cfRule>
  </conditionalFormatting>
  <conditionalFormatting sqref="EP40:EP43">
    <cfRule type="cellIs" dxfId="6379" priority="8" operator="equal">
      <formula>0</formula>
    </cfRule>
  </conditionalFormatting>
  <conditionalFormatting sqref="EJ40:EL40 EJ43:EL43">
    <cfRule type="cellIs" dxfId="6378" priority="7" operator="equal">
      <formula>0</formula>
    </cfRule>
  </conditionalFormatting>
  <conditionalFormatting sqref="EM40:EO43">
    <cfRule type="cellIs" dxfId="6377" priority="6" operator="equal">
      <formula>0</formula>
    </cfRule>
  </conditionalFormatting>
  <conditionalFormatting sqref="EI40:EJ40 EI43:EJ43">
    <cfRule type="cellIs" dxfId="6376" priority="5" operator="equal">
      <formula>0</formula>
    </cfRule>
  </conditionalFormatting>
  <conditionalFormatting sqref="CB20:CB21">
    <cfRule type="cellIs" dxfId="6375" priority="4" operator="equal">
      <formula>0</formula>
    </cfRule>
  </conditionalFormatting>
  <conditionalFormatting sqref="DA53:DA55">
    <cfRule type="cellIs" dxfId="6374" priority="3" operator="equal">
      <formula>0</formula>
    </cfRule>
  </conditionalFormatting>
  <conditionalFormatting sqref="CW53:CW55">
    <cfRule type="cellIs" dxfId="6373" priority="2" operator="equal">
      <formula>0</formula>
    </cfRule>
  </conditionalFormatting>
  <conditionalFormatting sqref="CX53:CZ55">
    <cfRule type="cellIs" dxfId="6372"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DB36" sqref="DB34:DQ37"/>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265</v>
      </c>
      <c r="E11" s="483"/>
      <c r="F11" s="483"/>
      <c r="G11" s="483"/>
      <c r="H11" s="483"/>
      <c r="I11" s="483"/>
      <c r="J11" s="483"/>
      <c r="K11" s="483"/>
      <c r="L11" s="483"/>
      <c r="M11" s="483"/>
      <c r="N11" s="481" t="str">
        <f>VLOOKUP(D11,調査票①!A1:HN31,2,FALSE)</f>
        <v>埼玉県</v>
      </c>
      <c r="O11" s="481"/>
      <c r="P11" s="481"/>
      <c r="Q11" s="481"/>
      <c r="R11" s="481"/>
      <c r="S11" s="481"/>
      <c r="T11" s="481"/>
      <c r="U11" s="481"/>
      <c r="V11" s="481"/>
      <c r="W11" s="481"/>
      <c r="X11" s="481"/>
      <c r="Y11" s="481"/>
      <c r="Z11" s="481"/>
      <c r="AA11" s="481" t="str">
        <f>VLOOKUP(D11,調査票①!A1:HN31,3,FALSE)</f>
        <v>さいたま市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設置済み</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766" t="s">
        <v>131</v>
      </c>
      <c r="DC34" s="543"/>
      <c r="DD34" s="543"/>
      <c r="DE34" s="543"/>
      <c r="DF34" s="543"/>
      <c r="DG34" s="543"/>
      <c r="DH34" s="543"/>
      <c r="DI34" s="543"/>
      <c r="DJ34" s="543"/>
      <c r="DK34" s="543"/>
      <c r="DL34" s="543"/>
      <c r="DM34" s="543"/>
      <c r="DN34" s="543"/>
      <c r="DO34" s="543"/>
      <c r="DP34" s="543"/>
      <c r="DQ34" s="767"/>
      <c r="DR34" s="769"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558"/>
      <c r="DC35" s="545"/>
      <c r="DD35" s="545"/>
      <c r="DE35" s="545"/>
      <c r="DF35" s="545"/>
      <c r="DG35" s="545"/>
      <c r="DH35" s="545"/>
      <c r="DI35" s="545"/>
      <c r="DJ35" s="545"/>
      <c r="DK35" s="545"/>
      <c r="DL35" s="545"/>
      <c r="DM35" s="545"/>
      <c r="DN35" s="545"/>
      <c r="DO35" s="545"/>
      <c r="DP35" s="545"/>
      <c r="DQ35" s="768"/>
      <c r="DR35" s="770"/>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619" t="s">
        <v>128</v>
      </c>
      <c r="DC36" s="571"/>
      <c r="DD36" s="571"/>
      <c r="DE36" s="572"/>
      <c r="DF36" s="619" t="s">
        <v>127</v>
      </c>
      <c r="DG36" s="571"/>
      <c r="DH36" s="571"/>
      <c r="DI36" s="572"/>
      <c r="DJ36" s="619" t="s">
        <v>126</v>
      </c>
      <c r="DK36" s="571"/>
      <c r="DL36" s="571"/>
      <c r="DM36" s="572"/>
      <c r="DN36" s="619" t="s">
        <v>125</v>
      </c>
      <c r="DO36" s="571"/>
      <c r="DP36" s="571"/>
      <c r="DQ36" s="772"/>
      <c r="DR36" s="774"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771"/>
      <c r="DC37" s="573"/>
      <c r="DD37" s="573"/>
      <c r="DE37" s="574"/>
      <c r="DF37" s="771"/>
      <c r="DG37" s="573"/>
      <c r="DH37" s="573"/>
      <c r="DI37" s="574"/>
      <c r="DJ37" s="771"/>
      <c r="DK37" s="573"/>
      <c r="DL37" s="573"/>
      <c r="DM37" s="574"/>
      <c r="DN37" s="771"/>
      <c r="DO37" s="573"/>
      <c r="DP37" s="573"/>
      <c r="DQ37" s="773"/>
      <c r="DR37" s="775"/>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v>
      </c>
      <c r="DC38" s="560"/>
      <c r="DD38" s="560"/>
      <c r="DE38" s="561"/>
      <c r="DF38" s="557" t="str">
        <f>VLOOKUP($D$11,調査票①!$A$1:$HN$31,201,FALSE)</f>
        <v>○</v>
      </c>
      <c r="DG38" s="560"/>
      <c r="DH38" s="560"/>
      <c r="DI38" s="561"/>
      <c r="DJ38" s="557" t="str">
        <f>VLOOKUP($D$11,調査票①!$A$1:$HN$31,202,FALSE)</f>
        <v>○</v>
      </c>
      <c r="DK38" s="560"/>
      <c r="DL38" s="560"/>
      <c r="DM38" s="561"/>
      <c r="DN38" s="557" t="str">
        <f>VLOOKUP($D$11,調査票①!$A$1:$HN$31,203,FALSE)</f>
        <v>○</v>
      </c>
      <c r="DO38" s="560"/>
      <c r="DP38" s="560"/>
      <c r="DQ38" s="561"/>
      <c r="DR38" s="557" t="str">
        <f>VLOOKUP($D$11,調査票①!$A$1:$HN$31,205,FALSE)</f>
        <v>○</v>
      </c>
      <c r="DS38" s="560"/>
      <c r="DT38" s="560"/>
      <c r="DU38" s="561"/>
      <c r="DV38" s="557" t="str">
        <f>VLOOKUP($D$11,調査票①!$A$1:$HN$31,206,FALSE)</f>
        <v>　</v>
      </c>
      <c r="DW38" s="560"/>
      <c r="DX38" s="560"/>
      <c r="DY38" s="561"/>
      <c r="DZ38" s="557" t="str">
        <f>VLOOKUP($D$11,調査票①!$A$1:$HN$31,207,FALSE)</f>
        <v>○</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　</v>
      </c>
      <c r="O39" s="491"/>
      <c r="P39" s="491"/>
      <c r="Q39" s="491"/>
      <c r="R39" s="492" t="str">
        <f>VLOOKUP($D$11,調査票①!$A$1:$HN$31,33,FALSE)</f>
        <v>　</v>
      </c>
      <c r="S39" s="492"/>
      <c r="T39" s="492"/>
      <c r="U39" s="492"/>
      <c r="V39" s="492"/>
      <c r="W39" s="492"/>
      <c r="X39" s="492"/>
      <c r="Y39" s="492"/>
      <c r="Z39" s="492"/>
      <c r="AA39" s="492"/>
      <c r="AB39" s="492"/>
      <c r="AC39" s="492"/>
      <c r="AD39" s="492"/>
      <c r="AE39" s="492"/>
      <c r="AF39" s="492"/>
      <c r="AG39" s="492"/>
      <c r="AH39" s="492"/>
      <c r="AI39" s="492"/>
      <c r="AJ39" s="492"/>
      <c r="AK39" s="492"/>
      <c r="AL39" s="492"/>
      <c r="AM39" s="492"/>
      <c r="AN39" s="492"/>
      <c r="AO39" s="492"/>
      <c r="AP39" s="492"/>
      <c r="AQ39" s="492"/>
      <c r="AR39" s="492"/>
      <c r="AS39" s="492"/>
      <c r="AT39" s="492"/>
      <c r="AU39" s="492"/>
      <c r="AV39" s="492"/>
      <c r="AW39" s="492"/>
      <c r="AX39" s="492"/>
      <c r="AY39" s="492"/>
      <c r="AZ39" s="492"/>
      <c r="BA39" s="492"/>
      <c r="BB39" s="492"/>
      <c r="BC39" s="492"/>
      <c r="BD39" s="492"/>
      <c r="BE39" s="492"/>
      <c r="BF39" s="492"/>
      <c r="BG39" s="492"/>
      <c r="BH39" s="492"/>
      <c r="BI39" s="492"/>
      <c r="BJ39" s="492"/>
      <c r="BK39" s="492"/>
      <c r="BL39" s="492"/>
      <c r="BM39" s="492"/>
      <c r="BN39" s="492"/>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6</v>
      </c>
      <c r="M63" s="659"/>
      <c r="N63" s="659"/>
      <c r="O63" s="659">
        <f>VLOOKUP($D$11,調査票①!$A$1:$HN$31,56,FALSE)</f>
        <v>6</v>
      </c>
      <c r="P63" s="659"/>
      <c r="Q63" s="659"/>
      <c r="R63" s="660">
        <f>VLOOKUP($D$11,調査票①!$A$1:$HN$31,57,FALSE)</f>
        <v>1</v>
      </c>
      <c r="S63" s="660"/>
      <c r="T63" s="660"/>
      <c r="U63" s="661" t="str">
        <f>VLOOKUP($D$11,調査票①!$A$1:$HN$31,58,FALSE)</f>
        <v>　</v>
      </c>
      <c r="V63" s="662"/>
      <c r="W63" s="662"/>
      <c r="X63" s="662"/>
      <c r="Y63" s="662"/>
      <c r="Z63" s="662"/>
      <c r="AA63" s="662"/>
      <c r="AB63" s="662"/>
      <c r="AC63" s="662"/>
      <c r="AD63" s="662"/>
      <c r="AE63" s="662"/>
      <c r="AF63" s="662"/>
      <c r="AG63" s="662"/>
      <c r="AH63" s="662"/>
      <c r="AI63" s="663"/>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664"/>
      <c r="V64" s="665"/>
      <c r="W64" s="665"/>
      <c r="X64" s="665"/>
      <c r="Y64" s="665"/>
      <c r="Z64" s="665"/>
      <c r="AA64" s="665"/>
      <c r="AB64" s="665"/>
      <c r="AC64" s="665"/>
      <c r="AD64" s="665"/>
      <c r="AE64" s="665"/>
      <c r="AF64" s="665"/>
      <c r="AG64" s="665"/>
      <c r="AH64" s="665"/>
      <c r="AI64" s="666"/>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1</v>
      </c>
      <c r="M65" s="659"/>
      <c r="N65" s="659"/>
      <c r="O65" s="659">
        <f>VLOOKUP($D$11,調査票①!$A$1:$HN$31,62,FALSE)</f>
        <v>1</v>
      </c>
      <c r="P65" s="659"/>
      <c r="Q65" s="659"/>
      <c r="R65" s="660">
        <f>VLOOKUP($D$11,調査票①!$A$1:$HN$31,63,FALSE)</f>
        <v>1</v>
      </c>
      <c r="S65" s="660"/>
      <c r="T65" s="660"/>
      <c r="U65" s="693" t="str">
        <f>VLOOKUP($D$11,調査票①!$A$1:$HN$31,64,FALSE)</f>
        <v>　</v>
      </c>
      <c r="V65" s="694"/>
      <c r="W65" s="694"/>
      <c r="X65" s="694"/>
      <c r="Y65" s="694"/>
      <c r="Z65" s="694"/>
      <c r="AA65" s="694"/>
      <c r="AB65" s="694"/>
      <c r="AC65" s="694"/>
      <c r="AD65" s="694"/>
      <c r="AE65" s="694"/>
      <c r="AF65" s="694"/>
      <c r="AG65" s="694"/>
      <c r="AH65" s="694"/>
      <c r="AI65" s="695"/>
      <c r="AJ65" s="667">
        <f>VLOOKUP($D$11,調査票①!$A$1:$HN$31,65,FALSE)</f>
        <v>0</v>
      </c>
      <c r="AK65" s="667"/>
      <c r="AL65" s="667"/>
      <c r="AM65" s="729" t="str">
        <f>VLOOKUP($D$11,調査票①!$A$1:$HN$31,66,FALSE)</f>
        <v>　</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4</v>
      </c>
      <c r="M67" s="659"/>
      <c r="N67" s="659"/>
      <c r="O67" s="659">
        <f>VLOOKUP($D$11,調査票①!$A$1:$HN$31,68,FALSE)</f>
        <v>4</v>
      </c>
      <c r="P67" s="659"/>
      <c r="Q67" s="659"/>
      <c r="R67" s="660">
        <f>VLOOKUP($D$11,調査票①!$A$1:$HN$31,69,FALSE)</f>
        <v>1</v>
      </c>
      <c r="S67" s="660"/>
      <c r="T67" s="660"/>
      <c r="U67" s="661" t="str">
        <f>VLOOKUP($D$11,調査票①!$A$1:$HN$31,70,FALSE)</f>
        <v>　</v>
      </c>
      <c r="V67" s="662"/>
      <c r="W67" s="662"/>
      <c r="X67" s="662"/>
      <c r="Y67" s="662"/>
      <c r="Z67" s="662"/>
      <c r="AA67" s="662"/>
      <c r="AB67" s="662"/>
      <c r="AC67" s="662"/>
      <c r="AD67" s="662"/>
      <c r="AE67" s="662"/>
      <c r="AF67" s="662"/>
      <c r="AG67" s="662"/>
      <c r="AH67" s="662"/>
      <c r="AI67" s="663"/>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664"/>
      <c r="V68" s="665"/>
      <c r="W68" s="665"/>
      <c r="X68" s="665"/>
      <c r="Y68" s="665"/>
      <c r="Z68" s="665"/>
      <c r="AA68" s="665"/>
      <c r="AB68" s="665"/>
      <c r="AC68" s="665"/>
      <c r="AD68" s="665"/>
      <c r="AE68" s="665"/>
      <c r="AF68" s="665"/>
      <c r="AG68" s="665"/>
      <c r="AH68" s="665"/>
      <c r="AI68" s="666"/>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661" t="str">
        <f>VLOOKUP($D$11,調査票①!$A$1:$HN$31,76,FALSE)</f>
        <v>　</v>
      </c>
      <c r="V69" s="662"/>
      <c r="W69" s="662"/>
      <c r="X69" s="662"/>
      <c r="Y69" s="662"/>
      <c r="Z69" s="662"/>
      <c r="AA69" s="662"/>
      <c r="AB69" s="662"/>
      <c r="AC69" s="662"/>
      <c r="AD69" s="662"/>
      <c r="AE69" s="662"/>
      <c r="AF69" s="662"/>
      <c r="AG69" s="662"/>
      <c r="AH69" s="662"/>
      <c r="AI69" s="663"/>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664"/>
      <c r="V70" s="665"/>
      <c r="W70" s="665"/>
      <c r="X70" s="665"/>
      <c r="Y70" s="665"/>
      <c r="Z70" s="665"/>
      <c r="AA70" s="665"/>
      <c r="AB70" s="665"/>
      <c r="AC70" s="665"/>
      <c r="AD70" s="665"/>
      <c r="AE70" s="665"/>
      <c r="AF70" s="665"/>
      <c r="AG70" s="665"/>
      <c r="AH70" s="665"/>
      <c r="AI70" s="666"/>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659">
        <f>VLOOKUP($D$11,調査票①!$A$1:$HN$31,79,FALSE)</f>
        <v>2</v>
      </c>
      <c r="M71" s="659"/>
      <c r="N71" s="659"/>
      <c r="O71" s="659">
        <f>VLOOKUP($D$11,調査票①!$A$1:$HN$31,80,FALSE)</f>
        <v>2</v>
      </c>
      <c r="P71" s="659"/>
      <c r="Q71" s="659"/>
      <c r="R71" s="660">
        <f>VLOOKUP($D$11,調査票①!$A$1:$HN$31,81,FALSE)</f>
        <v>1</v>
      </c>
      <c r="S71" s="660"/>
      <c r="T71" s="660"/>
      <c r="U71" s="661" t="str">
        <f>VLOOKUP($D$11,調査票①!$A$1:$HN$31,82,FALSE)</f>
        <v>　</v>
      </c>
      <c r="V71" s="662"/>
      <c r="W71" s="662"/>
      <c r="X71" s="662"/>
      <c r="Y71" s="662"/>
      <c r="Z71" s="662"/>
      <c r="AA71" s="662"/>
      <c r="AB71" s="662"/>
      <c r="AC71" s="662"/>
      <c r="AD71" s="662"/>
      <c r="AE71" s="662"/>
      <c r="AF71" s="662"/>
      <c r="AG71" s="662"/>
      <c r="AH71" s="662"/>
      <c r="AI71" s="663"/>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659"/>
      <c r="M72" s="659"/>
      <c r="N72" s="659"/>
      <c r="O72" s="659"/>
      <c r="P72" s="659"/>
      <c r="Q72" s="659"/>
      <c r="R72" s="660"/>
      <c r="S72" s="660"/>
      <c r="T72" s="660"/>
      <c r="U72" s="664"/>
      <c r="V72" s="665"/>
      <c r="W72" s="665"/>
      <c r="X72" s="665"/>
      <c r="Y72" s="665"/>
      <c r="Z72" s="665"/>
      <c r="AA72" s="665"/>
      <c r="AB72" s="665"/>
      <c r="AC72" s="665"/>
      <c r="AD72" s="665"/>
      <c r="AE72" s="665"/>
      <c r="AF72" s="665"/>
      <c r="AG72" s="665"/>
      <c r="AH72" s="665"/>
      <c r="AI72" s="666"/>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659">
        <f>VLOOKUP($D$11,調査票①!$A$1:$HN$31,85,FALSE)</f>
        <v>1</v>
      </c>
      <c r="M73" s="659"/>
      <c r="N73" s="659"/>
      <c r="O73" s="659">
        <f>VLOOKUP($D$11,調査票①!$A$1:$HN$31,86,FALSE)</f>
        <v>1</v>
      </c>
      <c r="P73" s="659"/>
      <c r="Q73" s="659"/>
      <c r="R73" s="660">
        <f>VLOOKUP($D$11,調査票①!$A$1:$HN$31,87,FALSE)</f>
        <v>1</v>
      </c>
      <c r="S73" s="660"/>
      <c r="T73" s="660"/>
      <c r="U73" s="661" t="str">
        <f>VLOOKUP($D$11,調査票①!$A$1:$HN$31,88,FALSE)</f>
        <v>　</v>
      </c>
      <c r="V73" s="662"/>
      <c r="W73" s="662"/>
      <c r="X73" s="662"/>
      <c r="Y73" s="662"/>
      <c r="Z73" s="662"/>
      <c r="AA73" s="662"/>
      <c r="AB73" s="662"/>
      <c r="AC73" s="662"/>
      <c r="AD73" s="662"/>
      <c r="AE73" s="662"/>
      <c r="AF73" s="662"/>
      <c r="AG73" s="662"/>
      <c r="AH73" s="662"/>
      <c r="AI73" s="663"/>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659"/>
      <c r="M74" s="659"/>
      <c r="N74" s="659"/>
      <c r="O74" s="659"/>
      <c r="P74" s="659"/>
      <c r="Q74" s="659"/>
      <c r="R74" s="660"/>
      <c r="S74" s="660"/>
      <c r="T74" s="660"/>
      <c r="U74" s="664"/>
      <c r="V74" s="665"/>
      <c r="W74" s="665"/>
      <c r="X74" s="665"/>
      <c r="Y74" s="665"/>
      <c r="Z74" s="665"/>
      <c r="AA74" s="665"/>
      <c r="AB74" s="665"/>
      <c r="AC74" s="665"/>
      <c r="AD74" s="665"/>
      <c r="AE74" s="665"/>
      <c r="AF74" s="665"/>
      <c r="AG74" s="665"/>
      <c r="AH74" s="665"/>
      <c r="AI74" s="666"/>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659">
        <f>VLOOKUP($D$11,調査票①!$A$1:$HN$31,91,FALSE)</f>
        <v>2</v>
      </c>
      <c r="M75" s="659"/>
      <c r="N75" s="659"/>
      <c r="O75" s="659">
        <f>VLOOKUP($D$11,調査票①!$A$1:$HN$31,92,FALSE)</f>
        <v>1</v>
      </c>
      <c r="P75" s="659"/>
      <c r="Q75" s="659"/>
      <c r="R75" s="660">
        <f>VLOOKUP($D$11,調査票①!$A$1:$HN$31,93,FALSE)</f>
        <v>0.5</v>
      </c>
      <c r="S75" s="660"/>
      <c r="T75" s="660"/>
      <c r="U75" s="661" t="str">
        <f>VLOOKUP($D$11,調査票①!$A$1:$HN$31,94,FALSE)</f>
        <v>直営で運営すべき施設であり、指定管理にすることでコストが増加したり、指定管理料が少額になるため応募が見込めなかったりするため。</v>
      </c>
      <c r="V75" s="662"/>
      <c r="W75" s="662"/>
      <c r="X75" s="662"/>
      <c r="Y75" s="662"/>
      <c r="Z75" s="662"/>
      <c r="AA75" s="662"/>
      <c r="AB75" s="662"/>
      <c r="AC75" s="662"/>
      <c r="AD75" s="662"/>
      <c r="AE75" s="662"/>
      <c r="AF75" s="662"/>
      <c r="AG75" s="662"/>
      <c r="AH75" s="662"/>
      <c r="AI75" s="663"/>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v>
      </c>
      <c r="CN75" s="517"/>
      <c r="CO75" s="517"/>
      <c r="CP75" s="517"/>
      <c r="CQ75" s="517"/>
      <c r="CR75" s="517"/>
      <c r="CS75" s="517"/>
      <c r="CT75" s="517"/>
      <c r="CU75" s="517"/>
      <c r="CV75" s="517"/>
      <c r="CW75" s="517"/>
      <c r="CX75" s="517"/>
      <c r="CY75" s="517"/>
      <c r="CZ75" s="518"/>
      <c r="DA75" s="10"/>
      <c r="DB75" s="10"/>
      <c r="DC75" s="10"/>
      <c r="DD75" s="717" t="str">
        <f>VLOOKUP(D11,調査票①!A1:HN31,218,FALSE)</f>
        <v>平成35年度稼働に向け、単独クラウドを検討中</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659"/>
      <c r="M76" s="659"/>
      <c r="N76" s="659"/>
      <c r="O76" s="659"/>
      <c r="P76" s="659"/>
      <c r="Q76" s="659"/>
      <c r="R76" s="660"/>
      <c r="S76" s="660"/>
      <c r="T76" s="660"/>
      <c r="U76" s="664"/>
      <c r="V76" s="665"/>
      <c r="W76" s="665"/>
      <c r="X76" s="665"/>
      <c r="Y76" s="665"/>
      <c r="Z76" s="665"/>
      <c r="AA76" s="665"/>
      <c r="AB76" s="665"/>
      <c r="AC76" s="665"/>
      <c r="AD76" s="665"/>
      <c r="AE76" s="665"/>
      <c r="AF76" s="665"/>
      <c r="AG76" s="665"/>
      <c r="AH76" s="665"/>
      <c r="AI76" s="666"/>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1</v>
      </c>
      <c r="M77" s="659"/>
      <c r="N77" s="659"/>
      <c r="O77" s="659">
        <f>VLOOKUP($D$11,調査票①!$A$1:$HN$31,98,FALSE)</f>
        <v>0</v>
      </c>
      <c r="P77" s="659"/>
      <c r="Q77" s="659"/>
      <c r="R77" s="660">
        <f>VLOOKUP($D$11,調査票①!$A$1:$HN$31,99,FALSE)</f>
        <v>0</v>
      </c>
      <c r="S77" s="660"/>
      <c r="T77" s="660"/>
      <c r="U77" s="760" t="str">
        <f>VLOOKUP($D$11,調査票①!$A$1:$HN$31,100,FALSE)</f>
        <v>産業振興会館は、計量検査所を併設していて、計量検査所部分の管理は職員がおこなう必要がある。建物の規模を考えると、すべてを職員でおこなった方が効率的であると考える。</v>
      </c>
      <c r="V77" s="761"/>
      <c r="W77" s="761"/>
      <c r="X77" s="761"/>
      <c r="Y77" s="761"/>
      <c r="Z77" s="761"/>
      <c r="AA77" s="761"/>
      <c r="AB77" s="761"/>
      <c r="AC77" s="761"/>
      <c r="AD77" s="761"/>
      <c r="AE77" s="761"/>
      <c r="AF77" s="761"/>
      <c r="AG77" s="761"/>
      <c r="AH77" s="761"/>
      <c r="AI77" s="762"/>
      <c r="AJ77" s="601">
        <f>VLOOKUP($D$11,調査票①!$A$1:$HN$31,101,FALSE)</f>
        <v>1</v>
      </c>
      <c r="AK77" s="601"/>
      <c r="AL77" s="601"/>
      <c r="AM77" s="668" t="str">
        <f>VLOOKUP($D$11,調査票①!$A$1:$HN$31,102,FALSE)</f>
        <v>左記の「前年度以降、導入が進んでいない理由」に記載のとおり、直営で運営すべき施設と考えている</v>
      </c>
      <c r="AN77" s="669"/>
      <c r="AO77" s="669"/>
      <c r="AP77" s="669"/>
      <c r="AQ77" s="669"/>
      <c r="AR77" s="669"/>
      <c r="AS77" s="669"/>
      <c r="AT77" s="669"/>
      <c r="AU77" s="669"/>
      <c r="AV77" s="669"/>
      <c r="AW77" s="669"/>
      <c r="AX77" s="669"/>
      <c r="AY77" s="669"/>
      <c r="AZ77" s="669"/>
      <c r="BA77" s="669"/>
      <c r="BB77" s="669"/>
      <c r="BC77" s="669"/>
      <c r="BD77" s="669"/>
      <c r="BE77" s="669"/>
      <c r="BF77" s="669"/>
      <c r="BG77" s="669"/>
      <c r="BH77" s="669"/>
      <c r="BI77" s="669"/>
      <c r="BJ77" s="669"/>
      <c r="BK77" s="669"/>
      <c r="BL77" s="669"/>
      <c r="BM77" s="669"/>
      <c r="BN77" s="670"/>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763"/>
      <c r="V78" s="764"/>
      <c r="W78" s="764"/>
      <c r="X78" s="764"/>
      <c r="Y78" s="764"/>
      <c r="Z78" s="764"/>
      <c r="AA78" s="764"/>
      <c r="AB78" s="764"/>
      <c r="AC78" s="764"/>
      <c r="AD78" s="764"/>
      <c r="AE78" s="764"/>
      <c r="AF78" s="764"/>
      <c r="AG78" s="764"/>
      <c r="AH78" s="764"/>
      <c r="AI78" s="765"/>
      <c r="AJ78" s="601"/>
      <c r="AK78" s="601"/>
      <c r="AL78" s="601"/>
      <c r="AM78" s="671"/>
      <c r="AN78" s="672"/>
      <c r="AO78" s="672"/>
      <c r="AP78" s="672"/>
      <c r="AQ78" s="672"/>
      <c r="AR78" s="672"/>
      <c r="AS78" s="672"/>
      <c r="AT78" s="672"/>
      <c r="AU78" s="672"/>
      <c r="AV78" s="672"/>
      <c r="AW78" s="672"/>
      <c r="AX78" s="672"/>
      <c r="AY78" s="672"/>
      <c r="AZ78" s="672"/>
      <c r="BA78" s="672"/>
      <c r="BB78" s="672"/>
      <c r="BC78" s="672"/>
      <c r="BD78" s="672"/>
      <c r="BE78" s="672"/>
      <c r="BF78" s="672"/>
      <c r="BG78" s="672"/>
      <c r="BH78" s="672"/>
      <c r="BI78" s="672"/>
      <c r="BJ78" s="672"/>
      <c r="BK78" s="672"/>
      <c r="BL78" s="672"/>
      <c r="BM78" s="672"/>
      <c r="BN78" s="673"/>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659">
        <f>VLOOKUP($D$11,調査票①!$A$1:$HN$31,103,FALSE)</f>
        <v>1</v>
      </c>
      <c r="M79" s="659"/>
      <c r="N79" s="659"/>
      <c r="O79" s="659">
        <f>VLOOKUP($D$11,調査票①!$A$1:$HN$31,104,FALSE)</f>
        <v>0</v>
      </c>
      <c r="P79" s="659"/>
      <c r="Q79" s="659"/>
      <c r="R79" s="660">
        <f>VLOOKUP($D$11,調査票①!$A$1:$HN$31,105,FALSE)</f>
        <v>0</v>
      </c>
      <c r="S79" s="660"/>
      <c r="T79" s="660"/>
      <c r="U79" s="729" t="str">
        <f>VLOOKUP($D$11,調査票①!$A$1:$HN$31,106,FALSE)</f>
        <v>防火・防災意識の高揚を図るための施設であることから、防火・防災の知識を熟知している職員が直営運営することが望ましいため。</v>
      </c>
      <c r="V79" s="730"/>
      <c r="W79" s="730"/>
      <c r="X79" s="730"/>
      <c r="Y79" s="730"/>
      <c r="Z79" s="730"/>
      <c r="AA79" s="730"/>
      <c r="AB79" s="730"/>
      <c r="AC79" s="730"/>
      <c r="AD79" s="730"/>
      <c r="AE79" s="730"/>
      <c r="AF79" s="730"/>
      <c r="AG79" s="730"/>
      <c r="AH79" s="730"/>
      <c r="AI79" s="731"/>
      <c r="AJ79" s="601">
        <f>VLOOKUP($D$11,調査票①!$A$1:$HN$31,107,FALSE)</f>
        <v>1</v>
      </c>
      <c r="AK79" s="601"/>
      <c r="AL79" s="601"/>
      <c r="AM79" s="668" t="str">
        <f>VLOOKUP($D$11,調査票①!$A$1:$HN$31,108,FALSE)</f>
        <v>防火・防災意識の高揚を図るための施設であることから、防火・防災の知識を熟知している職員が直営運営することが望ましいため。</v>
      </c>
      <c r="AN79" s="669"/>
      <c r="AO79" s="669"/>
      <c r="AP79" s="669"/>
      <c r="AQ79" s="669"/>
      <c r="AR79" s="669"/>
      <c r="AS79" s="669"/>
      <c r="AT79" s="669"/>
      <c r="AU79" s="669"/>
      <c r="AV79" s="669"/>
      <c r="AW79" s="669"/>
      <c r="AX79" s="669"/>
      <c r="AY79" s="669"/>
      <c r="AZ79" s="669"/>
      <c r="BA79" s="669"/>
      <c r="BB79" s="669"/>
      <c r="BC79" s="669"/>
      <c r="BD79" s="669"/>
      <c r="BE79" s="669"/>
      <c r="BF79" s="669"/>
      <c r="BG79" s="669"/>
      <c r="BH79" s="669"/>
      <c r="BI79" s="669"/>
      <c r="BJ79" s="669"/>
      <c r="BK79" s="669"/>
      <c r="BL79" s="669"/>
      <c r="BM79" s="669"/>
      <c r="BN79" s="670"/>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659"/>
      <c r="M80" s="659"/>
      <c r="N80" s="659"/>
      <c r="O80" s="659"/>
      <c r="P80" s="659"/>
      <c r="Q80" s="659"/>
      <c r="R80" s="660"/>
      <c r="S80" s="660"/>
      <c r="T80" s="660"/>
      <c r="U80" s="732"/>
      <c r="V80" s="733"/>
      <c r="W80" s="733"/>
      <c r="X80" s="733"/>
      <c r="Y80" s="733"/>
      <c r="Z80" s="733"/>
      <c r="AA80" s="733"/>
      <c r="AB80" s="733"/>
      <c r="AC80" s="733"/>
      <c r="AD80" s="733"/>
      <c r="AE80" s="733"/>
      <c r="AF80" s="733"/>
      <c r="AG80" s="733"/>
      <c r="AH80" s="733"/>
      <c r="AI80" s="734"/>
      <c r="AJ80" s="601"/>
      <c r="AK80" s="601"/>
      <c r="AL80" s="601"/>
      <c r="AM80" s="671"/>
      <c r="AN80" s="672"/>
      <c r="AO80" s="672"/>
      <c r="AP80" s="672"/>
      <c r="AQ80" s="672"/>
      <c r="AR80" s="672"/>
      <c r="AS80" s="672"/>
      <c r="AT80" s="672"/>
      <c r="AU80" s="672"/>
      <c r="AV80" s="672"/>
      <c r="AW80" s="672"/>
      <c r="AX80" s="672"/>
      <c r="AY80" s="672"/>
      <c r="AZ80" s="672"/>
      <c r="BA80" s="672"/>
      <c r="BB80" s="672"/>
      <c r="BC80" s="672"/>
      <c r="BD80" s="672"/>
      <c r="BE80" s="672"/>
      <c r="BF80" s="672"/>
      <c r="BG80" s="672"/>
      <c r="BH80" s="672"/>
      <c r="BI80" s="672"/>
      <c r="BJ80" s="672"/>
      <c r="BK80" s="672"/>
      <c r="BL80" s="672"/>
      <c r="BM80" s="672"/>
      <c r="BN80" s="673"/>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661" t="str">
        <f>VLOOKUP($D$11,調査票①!$A$1:$HN$31,112,FALSE)</f>
        <v>　</v>
      </c>
      <c r="V81" s="662"/>
      <c r="W81" s="662"/>
      <c r="X81" s="662"/>
      <c r="Y81" s="662"/>
      <c r="Z81" s="662"/>
      <c r="AA81" s="662"/>
      <c r="AB81" s="662"/>
      <c r="AC81" s="662"/>
      <c r="AD81" s="662"/>
      <c r="AE81" s="662"/>
      <c r="AF81" s="662"/>
      <c r="AG81" s="662"/>
      <c r="AH81" s="662"/>
      <c r="AI81" s="663"/>
      <c r="AJ81" s="667">
        <f>VLOOKUP($D$11,調査票①!$A$1:$HN$31,113,FALSE)</f>
        <v>0</v>
      </c>
      <c r="AK81" s="667"/>
      <c r="AL81" s="667"/>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　</v>
      </c>
      <c r="CN81" s="517"/>
      <c r="CO81" s="517"/>
      <c r="CP81" s="517"/>
      <c r="CQ81" s="517"/>
      <c r="CR81" s="517"/>
      <c r="CS81" s="517"/>
      <c r="CT81" s="517"/>
      <c r="CU81" s="517"/>
      <c r="CV81" s="517"/>
      <c r="CW81" s="517"/>
      <c r="CX81" s="517"/>
      <c r="CY81" s="517"/>
      <c r="CZ81" s="518"/>
      <c r="DA81" s="10"/>
      <c r="DB81" s="10"/>
      <c r="DC81" s="10"/>
      <c r="DD81" s="720" t="str">
        <f>VLOOKUP(D11,調査票①!A1:HN31,220,FALSE)</f>
        <v>　</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664"/>
      <c r="V82" s="665"/>
      <c r="W82" s="665"/>
      <c r="X82" s="665"/>
      <c r="Y82" s="665"/>
      <c r="Z82" s="665"/>
      <c r="AA82" s="665"/>
      <c r="AB82" s="665"/>
      <c r="AC82" s="665"/>
      <c r="AD82" s="665"/>
      <c r="AE82" s="665"/>
      <c r="AF82" s="665"/>
      <c r="AG82" s="665"/>
      <c r="AH82" s="665"/>
      <c r="AI82" s="666"/>
      <c r="AJ82" s="667"/>
      <c r="AK82" s="667"/>
      <c r="AL82" s="667"/>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10</v>
      </c>
      <c r="M83" s="659"/>
      <c r="N83" s="659"/>
      <c r="O83" s="659">
        <f>VLOOKUP($D$11,調査票①!$A$1:$HN$31,116,FALSE)</f>
        <v>10</v>
      </c>
      <c r="P83" s="659"/>
      <c r="Q83" s="659"/>
      <c r="R83" s="660">
        <f>VLOOKUP($D$11,調査票①!$A$1:$HN$31,117,FALSE)</f>
        <v>1</v>
      </c>
      <c r="S83" s="660"/>
      <c r="T83" s="660"/>
      <c r="U83" s="729" t="str">
        <f>VLOOKUP($D$11,調査票①!$A$1:$HN$31,118,FALSE)</f>
        <v>　</v>
      </c>
      <c r="V83" s="730"/>
      <c r="W83" s="730"/>
      <c r="X83" s="730"/>
      <c r="Y83" s="730"/>
      <c r="Z83" s="730"/>
      <c r="AA83" s="730"/>
      <c r="AB83" s="730"/>
      <c r="AC83" s="730"/>
      <c r="AD83" s="730"/>
      <c r="AE83" s="730"/>
      <c r="AF83" s="730"/>
      <c r="AG83" s="730"/>
      <c r="AH83" s="730"/>
      <c r="AI83" s="731"/>
      <c r="AJ83" s="667">
        <f>VLOOKUP($D$11,調査票①!$A$1:$HN$31,119,FALSE)</f>
        <v>0</v>
      </c>
      <c r="AK83" s="667"/>
      <c r="AL83" s="667"/>
      <c r="AM83" s="729" t="str">
        <f>VLOOKUP($D$11,調査票①!$A$1:$HN$31,120,FALSE)</f>
        <v>　</v>
      </c>
      <c r="AN83" s="776"/>
      <c r="AO83" s="776"/>
      <c r="AP83" s="776"/>
      <c r="AQ83" s="776"/>
      <c r="AR83" s="776"/>
      <c r="AS83" s="776"/>
      <c r="AT83" s="776"/>
      <c r="AU83" s="776"/>
      <c r="AV83" s="776"/>
      <c r="AW83" s="776"/>
      <c r="AX83" s="776"/>
      <c r="AY83" s="776"/>
      <c r="AZ83" s="776"/>
      <c r="BA83" s="776"/>
      <c r="BB83" s="776"/>
      <c r="BC83" s="776"/>
      <c r="BD83" s="776"/>
      <c r="BE83" s="776"/>
      <c r="BF83" s="776"/>
      <c r="BG83" s="776"/>
      <c r="BH83" s="776"/>
      <c r="BI83" s="776"/>
      <c r="BJ83" s="776"/>
      <c r="BK83" s="776"/>
      <c r="BL83" s="776"/>
      <c r="BM83" s="776"/>
      <c r="BN83" s="777"/>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67"/>
      <c r="AK84" s="667"/>
      <c r="AL84" s="667"/>
      <c r="AM84" s="778"/>
      <c r="AN84" s="779"/>
      <c r="AO84" s="779"/>
      <c r="AP84" s="779"/>
      <c r="AQ84" s="779"/>
      <c r="AR84" s="779"/>
      <c r="AS84" s="779"/>
      <c r="AT84" s="779"/>
      <c r="AU84" s="779"/>
      <c r="AV84" s="779"/>
      <c r="AW84" s="779"/>
      <c r="AX84" s="779"/>
      <c r="AY84" s="779"/>
      <c r="AZ84" s="779"/>
      <c r="BA84" s="779"/>
      <c r="BB84" s="779"/>
      <c r="BC84" s="779"/>
      <c r="BD84" s="779"/>
      <c r="BE84" s="779"/>
      <c r="BF84" s="779"/>
      <c r="BG84" s="779"/>
      <c r="BH84" s="779"/>
      <c r="BI84" s="779"/>
      <c r="BJ84" s="779"/>
      <c r="BK84" s="779"/>
      <c r="BL84" s="779"/>
      <c r="BM84" s="779"/>
      <c r="BN84" s="780"/>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36</v>
      </c>
      <c r="M85" s="659"/>
      <c r="N85" s="659"/>
      <c r="O85" s="659">
        <f>VLOOKUP($D$11,調査票①!$A$1:$HN$31,122,FALSE)</f>
        <v>0</v>
      </c>
      <c r="P85" s="659"/>
      <c r="Q85" s="659"/>
      <c r="R85" s="660">
        <f>VLOOKUP($D$11,調査票①!$A$1:$HN$31,123,FALSE)</f>
        <v>0</v>
      </c>
      <c r="S85" s="660"/>
      <c r="T85" s="660"/>
      <c r="U85" s="693" t="str">
        <f>VLOOKUP($D$11,調査票①!$A$1:$HN$31,124,FALSE)</f>
        <v>すでにすべての施設において公営住宅法の規定による管理代行を実施しているため</v>
      </c>
      <c r="V85" s="694"/>
      <c r="W85" s="694"/>
      <c r="X85" s="694"/>
      <c r="Y85" s="694"/>
      <c r="Z85" s="694"/>
      <c r="AA85" s="694"/>
      <c r="AB85" s="694"/>
      <c r="AC85" s="694"/>
      <c r="AD85" s="694"/>
      <c r="AE85" s="694"/>
      <c r="AF85" s="694"/>
      <c r="AG85" s="694"/>
      <c r="AH85" s="694"/>
      <c r="AI85" s="695"/>
      <c r="AJ85" s="667">
        <f>VLOOKUP($D$11,調査票①!$A$1:$HN$31,125,FALSE)</f>
        <v>0</v>
      </c>
      <c r="AK85" s="667"/>
      <c r="AL85" s="667"/>
      <c r="AM85" s="729" t="str">
        <f>VLOOKUP($D$11,調査票①!$A$1:$HN$31,126,FALSE)</f>
        <v>　</v>
      </c>
      <c r="AN85" s="776"/>
      <c r="AO85" s="776"/>
      <c r="AP85" s="776"/>
      <c r="AQ85" s="776"/>
      <c r="AR85" s="776"/>
      <c r="AS85" s="776"/>
      <c r="AT85" s="776"/>
      <c r="AU85" s="776"/>
      <c r="AV85" s="776"/>
      <c r="AW85" s="776"/>
      <c r="AX85" s="776"/>
      <c r="AY85" s="776"/>
      <c r="AZ85" s="776"/>
      <c r="BA85" s="776"/>
      <c r="BB85" s="776"/>
      <c r="BC85" s="776"/>
      <c r="BD85" s="776"/>
      <c r="BE85" s="776"/>
      <c r="BF85" s="776"/>
      <c r="BG85" s="776"/>
      <c r="BH85" s="776"/>
      <c r="BI85" s="776"/>
      <c r="BJ85" s="776"/>
      <c r="BK85" s="776"/>
      <c r="BL85" s="776"/>
      <c r="BM85" s="776"/>
      <c r="BN85" s="777"/>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696"/>
      <c r="V86" s="697"/>
      <c r="W86" s="697"/>
      <c r="X86" s="697"/>
      <c r="Y86" s="697"/>
      <c r="Z86" s="697"/>
      <c r="AA86" s="697"/>
      <c r="AB86" s="697"/>
      <c r="AC86" s="697"/>
      <c r="AD86" s="697"/>
      <c r="AE86" s="697"/>
      <c r="AF86" s="697"/>
      <c r="AG86" s="697"/>
      <c r="AH86" s="697"/>
      <c r="AI86" s="698"/>
      <c r="AJ86" s="667"/>
      <c r="AK86" s="667"/>
      <c r="AL86" s="667"/>
      <c r="AM86" s="778"/>
      <c r="AN86" s="779"/>
      <c r="AO86" s="779"/>
      <c r="AP86" s="779"/>
      <c r="AQ86" s="779"/>
      <c r="AR86" s="779"/>
      <c r="AS86" s="779"/>
      <c r="AT86" s="779"/>
      <c r="AU86" s="779"/>
      <c r="AV86" s="779"/>
      <c r="AW86" s="779"/>
      <c r="AX86" s="779"/>
      <c r="AY86" s="779"/>
      <c r="AZ86" s="779"/>
      <c r="BA86" s="779"/>
      <c r="BB86" s="779"/>
      <c r="BC86" s="779"/>
      <c r="BD86" s="779"/>
      <c r="BE86" s="779"/>
      <c r="BF86" s="779"/>
      <c r="BG86" s="779"/>
      <c r="BH86" s="779"/>
      <c r="BI86" s="779"/>
      <c r="BJ86" s="779"/>
      <c r="BK86" s="779"/>
      <c r="BL86" s="779"/>
      <c r="BM86" s="779"/>
      <c r="BN86" s="780"/>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33</v>
      </c>
      <c r="M87" s="659"/>
      <c r="N87" s="659"/>
      <c r="O87" s="659">
        <f>VLOOKUP($D$11,調査票①!$A$1:$HN$31,128,FALSE)</f>
        <v>31</v>
      </c>
      <c r="P87" s="659"/>
      <c r="Q87" s="659"/>
      <c r="R87" s="660">
        <f>VLOOKUP($D$11,調査票①!$A$1:$HN$31,129,FALSE)</f>
        <v>0.93939393939393945</v>
      </c>
      <c r="S87" s="660"/>
      <c r="T87" s="660"/>
      <c r="U87" s="668" t="str">
        <f>VLOOKUP($D$11,調査票①!$A$1:$HN$31,130,FALSE)</f>
        <v>将来的な指定管理者導入を検討中である。</v>
      </c>
      <c r="V87" s="735"/>
      <c r="W87" s="735"/>
      <c r="X87" s="735"/>
      <c r="Y87" s="735"/>
      <c r="Z87" s="735"/>
      <c r="AA87" s="735"/>
      <c r="AB87" s="735"/>
      <c r="AC87" s="735"/>
      <c r="AD87" s="735"/>
      <c r="AE87" s="735"/>
      <c r="AF87" s="735"/>
      <c r="AG87" s="735"/>
      <c r="AH87" s="735"/>
      <c r="AI87" s="736"/>
      <c r="AJ87" s="667">
        <f>VLOOKUP($D$11,調査票①!$A$1:$HN$31,131,FALSE)</f>
        <v>0</v>
      </c>
      <c r="AK87" s="667"/>
      <c r="AL87" s="667"/>
      <c r="AM87" s="729" t="str">
        <f>VLOOKUP($D$11,調査票①!$A$1:$HN$31,132,FALSE)</f>
        <v>　</v>
      </c>
      <c r="AN87" s="776"/>
      <c r="AO87" s="776"/>
      <c r="AP87" s="776"/>
      <c r="AQ87" s="776"/>
      <c r="AR87" s="776"/>
      <c r="AS87" s="776"/>
      <c r="AT87" s="776"/>
      <c r="AU87" s="776"/>
      <c r="AV87" s="776"/>
      <c r="AW87" s="776"/>
      <c r="AX87" s="776"/>
      <c r="AY87" s="776"/>
      <c r="AZ87" s="776"/>
      <c r="BA87" s="776"/>
      <c r="BB87" s="776"/>
      <c r="BC87" s="776"/>
      <c r="BD87" s="776"/>
      <c r="BE87" s="776"/>
      <c r="BF87" s="776"/>
      <c r="BG87" s="776"/>
      <c r="BH87" s="776"/>
      <c r="BI87" s="776"/>
      <c r="BJ87" s="776"/>
      <c r="BK87" s="776"/>
      <c r="BL87" s="776"/>
      <c r="BM87" s="776"/>
      <c r="BN87" s="777"/>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778"/>
      <c r="AN88" s="779"/>
      <c r="AO88" s="779"/>
      <c r="AP88" s="779"/>
      <c r="AQ88" s="779"/>
      <c r="AR88" s="779"/>
      <c r="AS88" s="779"/>
      <c r="AT88" s="779"/>
      <c r="AU88" s="779"/>
      <c r="AV88" s="779"/>
      <c r="AW88" s="779"/>
      <c r="AX88" s="779"/>
      <c r="AY88" s="779"/>
      <c r="AZ88" s="779"/>
      <c r="BA88" s="779"/>
      <c r="BB88" s="779"/>
      <c r="BC88" s="779"/>
      <c r="BD88" s="779"/>
      <c r="BE88" s="779"/>
      <c r="BF88" s="779"/>
      <c r="BG88" s="779"/>
      <c r="BH88" s="779"/>
      <c r="BI88" s="779"/>
      <c r="BJ88" s="779"/>
      <c r="BK88" s="779"/>
      <c r="BL88" s="779"/>
      <c r="BM88" s="779"/>
      <c r="BN88" s="780"/>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10</v>
      </c>
      <c r="M89" s="659"/>
      <c r="N89" s="659"/>
      <c r="O89" s="659">
        <f>VLOOKUP($D$11,調査票①!$A$1:$HN$31,134,FALSE)</f>
        <v>1</v>
      </c>
      <c r="P89" s="659"/>
      <c r="Q89" s="659"/>
      <c r="R89" s="660">
        <f>VLOOKUP($D$11,調査票①!$A$1:$HN$31,135,FALSE)</f>
        <v>0.1</v>
      </c>
      <c r="S89" s="660"/>
      <c r="T89" s="660"/>
      <c r="U89" s="729" t="str">
        <f>VLOOKUP($D$11,調査票①!$A$1:$HN$31,136,FALSE)</f>
        <v>大規模修繕と墓地の再整備を行うため</v>
      </c>
      <c r="V89" s="730"/>
      <c r="W89" s="730"/>
      <c r="X89" s="730"/>
      <c r="Y89" s="730"/>
      <c r="Z89" s="730"/>
      <c r="AA89" s="730"/>
      <c r="AB89" s="730"/>
      <c r="AC89" s="730"/>
      <c r="AD89" s="730"/>
      <c r="AE89" s="730"/>
      <c r="AF89" s="730"/>
      <c r="AG89" s="730"/>
      <c r="AH89" s="730"/>
      <c r="AI89" s="731"/>
      <c r="AJ89" s="601">
        <f>VLOOKUP($D$11,調査票①!$A$1:$HN$31,137,FALSE)</f>
        <v>5</v>
      </c>
      <c r="AK89" s="601"/>
      <c r="AL89" s="601"/>
      <c r="AM89" s="668" t="str">
        <f>VLOOKUP($D$11,調査票①!$A$1:$HN$31,138,FALSE)</f>
        <v>業務委託による１施設、職員が常駐していない３施設を除く5施設で施設の管理、運営等のため市職員を常駐している。</v>
      </c>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7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01"/>
      <c r="AK90" s="601"/>
      <c r="AL90" s="601"/>
      <c r="AM90" s="671"/>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22</v>
      </c>
      <c r="M91" s="659"/>
      <c r="N91" s="659"/>
      <c r="O91" s="659">
        <f>VLOOKUP($D$11,調査票①!$A$1:$HN$31,140,FALSE)</f>
        <v>0</v>
      </c>
      <c r="P91" s="659"/>
      <c r="Q91" s="659"/>
      <c r="R91" s="660">
        <f>VLOOKUP($D$11,調査票①!$A$1:$HN$31,141,FALSE)</f>
        <v>0</v>
      </c>
      <c r="S91" s="660"/>
      <c r="T91" s="660"/>
      <c r="U91" s="668" t="str">
        <f>VLOOKUP($D$11,調査票①!$A$1:$HN$31,142,FALSE)</f>
        <v>長期で指定管理者を指定できる大宮図書館について平成３１年度に導入するよう準備を進めている。</v>
      </c>
      <c r="V91" s="735"/>
      <c r="W91" s="735"/>
      <c r="X91" s="735"/>
      <c r="Y91" s="735"/>
      <c r="Z91" s="735"/>
      <c r="AA91" s="735"/>
      <c r="AB91" s="735"/>
      <c r="AC91" s="735"/>
      <c r="AD91" s="735"/>
      <c r="AE91" s="735"/>
      <c r="AF91" s="735"/>
      <c r="AG91" s="735"/>
      <c r="AH91" s="735"/>
      <c r="AI91" s="736"/>
      <c r="AJ91" s="601">
        <f>VLOOKUP($D$11,調査票①!$A$1:$HN$31,143,FALSE)</f>
        <v>22</v>
      </c>
      <c r="AK91" s="601"/>
      <c r="AL91" s="601"/>
      <c r="AM91" s="668" t="str">
        <f>VLOOKUP($D$11,調査票①!$A$1:$HN$31,144,FALSE)</f>
        <v>長期的な視点に立った持続的で安定した図書館運営を行うため</v>
      </c>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70"/>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671"/>
      <c r="AN92" s="672"/>
      <c r="AO92" s="672"/>
      <c r="AP92" s="672"/>
      <c r="AQ92" s="672"/>
      <c r="AR92" s="672"/>
      <c r="AS92" s="672"/>
      <c r="AT92" s="672"/>
      <c r="AU92" s="672"/>
      <c r="AV92" s="672"/>
      <c r="AW92" s="672"/>
      <c r="AX92" s="672"/>
      <c r="AY92" s="672"/>
      <c r="AZ92" s="672"/>
      <c r="BA92" s="672"/>
      <c r="BB92" s="672"/>
      <c r="BC92" s="672"/>
      <c r="BD92" s="672"/>
      <c r="BE92" s="672"/>
      <c r="BF92" s="672"/>
      <c r="BG92" s="672"/>
      <c r="BH92" s="672"/>
      <c r="BI92" s="672"/>
      <c r="BJ92" s="672"/>
      <c r="BK92" s="672"/>
      <c r="BL92" s="672"/>
      <c r="BM92" s="672"/>
      <c r="BN92" s="673"/>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9</v>
      </c>
      <c r="M93" s="659"/>
      <c r="N93" s="659"/>
      <c r="O93" s="659">
        <f>VLOOKUP($D$11,調査票①!$A$1:$HN$31,146,FALSE)</f>
        <v>1</v>
      </c>
      <c r="P93" s="659"/>
      <c r="Q93" s="659"/>
      <c r="R93" s="660">
        <f>VLOOKUP($D$11,調査票①!$A$1:$HN$31,147,FALSE)</f>
        <v>0.1111111111111111</v>
      </c>
      <c r="S93" s="660"/>
      <c r="T93" s="660"/>
      <c r="U93" s="729" t="str">
        <f>VLOOKUP($D$11,調査票①!$A$1:$HN$31,148,FALSE)</f>
        <v>収蔵品や文化財産としての施設管理に関する専門知識や熟達した技術が必要（博物館・美術館・漫画会館）。教育施設として指導主事による事業運営が必須（宇宙科学館・博物館）。</v>
      </c>
      <c r="V93" s="730"/>
      <c r="W93" s="730"/>
      <c r="X93" s="730"/>
      <c r="Y93" s="730"/>
      <c r="Z93" s="730"/>
      <c r="AA93" s="730"/>
      <c r="AB93" s="730"/>
      <c r="AC93" s="730"/>
      <c r="AD93" s="730"/>
      <c r="AE93" s="730"/>
      <c r="AF93" s="730"/>
      <c r="AG93" s="730"/>
      <c r="AH93" s="730"/>
      <c r="AI93" s="731"/>
      <c r="AJ93" s="601">
        <f>VLOOKUP($D$11,調査票①!$A$1:$HN$31,149,FALSE)</f>
        <v>8</v>
      </c>
      <c r="AK93" s="601"/>
      <c r="AL93" s="601"/>
      <c r="AM93" s="729" t="str">
        <f>VLOOKUP($D$11,調査票①!$A$1:$HN$31,150,FALSE)</f>
        <v>収蔵品や文化財産としての施設管理に関する専門知識や熟達した技術が必要（博物館・美術館・漫画会館）。教育施設として指導主事による事業運営が必須（宇宙科学館・博物館）。</v>
      </c>
      <c r="AN93" s="776"/>
      <c r="AO93" s="776"/>
      <c r="AP93" s="776"/>
      <c r="AQ93" s="776"/>
      <c r="AR93" s="776"/>
      <c r="AS93" s="776"/>
      <c r="AT93" s="776"/>
      <c r="AU93" s="776"/>
      <c r="AV93" s="776"/>
      <c r="AW93" s="776"/>
      <c r="AX93" s="776"/>
      <c r="AY93" s="776"/>
      <c r="AZ93" s="776"/>
      <c r="BA93" s="776"/>
      <c r="BB93" s="776"/>
      <c r="BC93" s="776"/>
      <c r="BD93" s="776"/>
      <c r="BE93" s="776"/>
      <c r="BF93" s="776"/>
      <c r="BG93" s="776"/>
      <c r="BH93" s="776"/>
      <c r="BI93" s="776"/>
      <c r="BJ93" s="776"/>
      <c r="BK93" s="776"/>
      <c r="BL93" s="776"/>
      <c r="BM93" s="776"/>
      <c r="BN93" s="777"/>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778"/>
      <c r="AN94" s="779"/>
      <c r="AO94" s="779"/>
      <c r="AP94" s="779"/>
      <c r="AQ94" s="779"/>
      <c r="AR94" s="779"/>
      <c r="AS94" s="779"/>
      <c r="AT94" s="779"/>
      <c r="AU94" s="779"/>
      <c r="AV94" s="779"/>
      <c r="AW94" s="779"/>
      <c r="AX94" s="779"/>
      <c r="AY94" s="779"/>
      <c r="AZ94" s="779"/>
      <c r="BA94" s="779"/>
      <c r="BB94" s="779"/>
      <c r="BC94" s="779"/>
      <c r="BD94" s="779"/>
      <c r="BE94" s="779"/>
      <c r="BF94" s="779"/>
      <c r="BG94" s="779"/>
      <c r="BH94" s="779"/>
      <c r="BI94" s="779"/>
      <c r="BJ94" s="779"/>
      <c r="BK94" s="779"/>
      <c r="BL94" s="779"/>
      <c r="BM94" s="779"/>
      <c r="BN94" s="780"/>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82</v>
      </c>
      <c r="M95" s="659"/>
      <c r="N95" s="659"/>
      <c r="O95" s="659">
        <f>VLOOKUP($D$11,調査票①!$A$1:$HN$31,152,FALSE)</f>
        <v>21</v>
      </c>
      <c r="P95" s="659"/>
      <c r="Q95" s="659"/>
      <c r="R95" s="660">
        <f>VLOOKUP($D$11,調査票①!$A$1:$HN$31,153,FALSE)</f>
        <v>0.25609756097560976</v>
      </c>
      <c r="S95" s="660"/>
      <c r="T95" s="660"/>
      <c r="U95" s="760" t="str">
        <f>VLOOKUP($D$11,調査票①!$A$1:$HN$31,154,FALSE)</f>
        <v>市民活動サポートセンターは管理の基準等を定めている段階にあるため。公民館は地域自治会・学校・社会福祉協議会等との連携事業の円滑な連携調整ができなくなり、コミュニティ活動の停滞を招く恐れがあるため。</v>
      </c>
      <c r="V95" s="761"/>
      <c r="W95" s="761"/>
      <c r="X95" s="761"/>
      <c r="Y95" s="761"/>
      <c r="Z95" s="761"/>
      <c r="AA95" s="761"/>
      <c r="AB95" s="761"/>
      <c r="AC95" s="761"/>
      <c r="AD95" s="761"/>
      <c r="AE95" s="761"/>
      <c r="AF95" s="761"/>
      <c r="AG95" s="761"/>
      <c r="AH95" s="761"/>
      <c r="AI95" s="762"/>
      <c r="AJ95" s="601">
        <f>VLOOKUP($D$11,調査票①!$A$1:$HN$31,155,FALSE)</f>
        <v>61</v>
      </c>
      <c r="AK95" s="601"/>
      <c r="AL95" s="601"/>
      <c r="AM95" s="729" t="str">
        <f>VLOOKUP($D$11,調査票①!$A$1:$HN$31,156,FALSE)</f>
        <v>市民活動サポートセンターは委託できない収納事務があるため。公民館は生涯学習・地域コミュニティの拠点であり地域自治会・学校・社協等と実施している連携事業の自治体職員による円滑な連携調整が必要であるため。</v>
      </c>
      <c r="AN95" s="776"/>
      <c r="AO95" s="776"/>
      <c r="AP95" s="776"/>
      <c r="AQ95" s="776"/>
      <c r="AR95" s="776"/>
      <c r="AS95" s="776"/>
      <c r="AT95" s="776"/>
      <c r="AU95" s="776"/>
      <c r="AV95" s="776"/>
      <c r="AW95" s="776"/>
      <c r="AX95" s="776"/>
      <c r="AY95" s="776"/>
      <c r="AZ95" s="776"/>
      <c r="BA95" s="776"/>
      <c r="BB95" s="776"/>
      <c r="BC95" s="776"/>
      <c r="BD95" s="776"/>
      <c r="BE95" s="776"/>
      <c r="BF95" s="776"/>
      <c r="BG95" s="776"/>
      <c r="BH95" s="776"/>
      <c r="BI95" s="776"/>
      <c r="BJ95" s="776"/>
      <c r="BK95" s="776"/>
      <c r="BL95" s="776"/>
      <c r="BM95" s="776"/>
      <c r="BN95" s="777"/>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63"/>
      <c r="V96" s="764"/>
      <c r="W96" s="764"/>
      <c r="X96" s="764"/>
      <c r="Y96" s="764"/>
      <c r="Z96" s="764"/>
      <c r="AA96" s="764"/>
      <c r="AB96" s="764"/>
      <c r="AC96" s="764"/>
      <c r="AD96" s="764"/>
      <c r="AE96" s="764"/>
      <c r="AF96" s="764"/>
      <c r="AG96" s="764"/>
      <c r="AH96" s="764"/>
      <c r="AI96" s="765"/>
      <c r="AJ96" s="601"/>
      <c r="AK96" s="601"/>
      <c r="AL96" s="601"/>
      <c r="AM96" s="778"/>
      <c r="AN96" s="779"/>
      <c r="AO96" s="779"/>
      <c r="AP96" s="779"/>
      <c r="AQ96" s="779"/>
      <c r="AR96" s="779"/>
      <c r="AS96" s="779"/>
      <c r="AT96" s="779"/>
      <c r="AU96" s="779"/>
      <c r="AV96" s="779"/>
      <c r="AW96" s="779"/>
      <c r="AX96" s="779"/>
      <c r="AY96" s="779"/>
      <c r="AZ96" s="779"/>
      <c r="BA96" s="779"/>
      <c r="BB96" s="779"/>
      <c r="BC96" s="779"/>
      <c r="BD96" s="779"/>
      <c r="BE96" s="779"/>
      <c r="BF96" s="779"/>
      <c r="BG96" s="779"/>
      <c r="BH96" s="779"/>
      <c r="BI96" s="779"/>
      <c r="BJ96" s="779"/>
      <c r="BK96" s="779"/>
      <c r="BL96" s="779"/>
      <c r="BM96" s="779"/>
      <c r="BN96" s="780"/>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11</v>
      </c>
      <c r="M97" s="659"/>
      <c r="N97" s="659"/>
      <c r="O97" s="659">
        <f>VLOOKUP($D$11,調査票①!$A$1:$HN$31,158,FALSE)</f>
        <v>11</v>
      </c>
      <c r="P97" s="659"/>
      <c r="Q97" s="659"/>
      <c r="R97" s="660">
        <f>VLOOKUP($D$11,調査票①!$A$1:$HN$31,159,FALSE)</f>
        <v>1</v>
      </c>
      <c r="S97" s="660"/>
      <c r="T97" s="660"/>
      <c r="U97" s="740" t="str">
        <f>VLOOKUP($D$11,調査票①!$A$1:$HN$31,160,FALSE)</f>
        <v>　</v>
      </c>
      <c r="V97" s="741"/>
      <c r="W97" s="741"/>
      <c r="X97" s="741"/>
      <c r="Y97" s="741"/>
      <c r="Z97" s="741"/>
      <c r="AA97" s="741"/>
      <c r="AB97" s="741"/>
      <c r="AC97" s="741"/>
      <c r="AD97" s="741"/>
      <c r="AE97" s="741"/>
      <c r="AF97" s="741"/>
      <c r="AG97" s="741"/>
      <c r="AH97" s="741"/>
      <c r="AI97" s="742"/>
      <c r="AJ97" s="667">
        <f>VLOOKUP($D$11,調査票①!$A$1:$HN$31,161,FALSE)</f>
        <v>0</v>
      </c>
      <c r="AK97" s="667"/>
      <c r="AL97" s="667"/>
      <c r="AM97" s="729" t="str">
        <f>VLOOKUP($D$11,調査票①!$A$1:$HN$31,162,FALSE)</f>
        <v>　</v>
      </c>
      <c r="AN97" s="776"/>
      <c r="AO97" s="776"/>
      <c r="AP97" s="776"/>
      <c r="AQ97" s="776"/>
      <c r="AR97" s="776"/>
      <c r="AS97" s="776"/>
      <c r="AT97" s="776"/>
      <c r="AU97" s="776"/>
      <c r="AV97" s="776"/>
      <c r="AW97" s="776"/>
      <c r="AX97" s="776"/>
      <c r="AY97" s="776"/>
      <c r="AZ97" s="776"/>
      <c r="BA97" s="776"/>
      <c r="BB97" s="776"/>
      <c r="BC97" s="776"/>
      <c r="BD97" s="776"/>
      <c r="BE97" s="776"/>
      <c r="BF97" s="776"/>
      <c r="BG97" s="776"/>
      <c r="BH97" s="776"/>
      <c r="BI97" s="776"/>
      <c r="BJ97" s="776"/>
      <c r="BK97" s="776"/>
      <c r="BL97" s="776"/>
      <c r="BM97" s="776"/>
      <c r="BN97" s="777"/>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743"/>
      <c r="V98" s="744"/>
      <c r="W98" s="744"/>
      <c r="X98" s="744"/>
      <c r="Y98" s="744"/>
      <c r="Z98" s="744"/>
      <c r="AA98" s="744"/>
      <c r="AB98" s="744"/>
      <c r="AC98" s="744"/>
      <c r="AD98" s="744"/>
      <c r="AE98" s="744"/>
      <c r="AF98" s="744"/>
      <c r="AG98" s="744"/>
      <c r="AH98" s="744"/>
      <c r="AI98" s="745"/>
      <c r="AJ98" s="667"/>
      <c r="AK98" s="667"/>
      <c r="AL98" s="667"/>
      <c r="AM98" s="778"/>
      <c r="AN98" s="779"/>
      <c r="AO98" s="779"/>
      <c r="AP98" s="779"/>
      <c r="AQ98" s="779"/>
      <c r="AR98" s="779"/>
      <c r="AS98" s="779"/>
      <c r="AT98" s="779"/>
      <c r="AU98" s="779"/>
      <c r="AV98" s="779"/>
      <c r="AW98" s="779"/>
      <c r="AX98" s="779"/>
      <c r="AY98" s="779"/>
      <c r="AZ98" s="779"/>
      <c r="BA98" s="779"/>
      <c r="BB98" s="779"/>
      <c r="BC98" s="779"/>
      <c r="BD98" s="779"/>
      <c r="BE98" s="779"/>
      <c r="BF98" s="779"/>
      <c r="BG98" s="779"/>
      <c r="BH98" s="779"/>
      <c r="BI98" s="779"/>
      <c r="BJ98" s="779"/>
      <c r="BK98" s="779"/>
      <c r="BL98" s="779"/>
      <c r="BM98" s="779"/>
      <c r="BN98" s="780"/>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2</v>
      </c>
      <c r="M99" s="659"/>
      <c r="N99" s="659"/>
      <c r="O99" s="659">
        <f>VLOOKUP($D$11,調査票①!$A$1:$HN$31,164,FALSE)</f>
        <v>0</v>
      </c>
      <c r="P99" s="659"/>
      <c r="Q99" s="659"/>
      <c r="R99" s="660">
        <f>VLOOKUP($D$11,調査票①!$A$1:$HN$31,165,FALSE)</f>
        <v>0</v>
      </c>
      <c r="S99" s="660"/>
      <c r="T99" s="660"/>
      <c r="U99" s="740" t="str">
        <f>VLOOKUP($D$11,調査票①!$A$1:$HN$31,166,FALSE)</f>
        <v>直営で運営すべき施設と考えているため。</v>
      </c>
      <c r="V99" s="741"/>
      <c r="W99" s="741"/>
      <c r="X99" s="741"/>
      <c r="Y99" s="741"/>
      <c r="Z99" s="741"/>
      <c r="AA99" s="741"/>
      <c r="AB99" s="741"/>
      <c r="AC99" s="741"/>
      <c r="AD99" s="741"/>
      <c r="AE99" s="741"/>
      <c r="AF99" s="741"/>
      <c r="AG99" s="741"/>
      <c r="AH99" s="741"/>
      <c r="AI99" s="742"/>
      <c r="AJ99" s="601">
        <f>VLOOKUP($D$11,調査票①!$A$1:$HN$31,167,FALSE)</f>
        <v>2</v>
      </c>
      <c r="AK99" s="601"/>
      <c r="AL99" s="601"/>
      <c r="AM99" s="729" t="str">
        <f>VLOOKUP($D$11,調査票①!$A$1:$HN$31,168,FALSE)</f>
        <v>少年自然の家は、教育委員会の指導主事の配置により、質の高い自然の教室を実施するため。農業者トレーニングセンターは、附属施設管理の問題があり、今後については検討中である。</v>
      </c>
      <c r="AN99" s="776"/>
      <c r="AO99" s="776"/>
      <c r="AP99" s="776"/>
      <c r="AQ99" s="776"/>
      <c r="AR99" s="776"/>
      <c r="AS99" s="776"/>
      <c r="AT99" s="776"/>
      <c r="AU99" s="776"/>
      <c r="AV99" s="776"/>
      <c r="AW99" s="776"/>
      <c r="AX99" s="776"/>
      <c r="AY99" s="776"/>
      <c r="AZ99" s="776"/>
      <c r="BA99" s="776"/>
      <c r="BB99" s="776"/>
      <c r="BC99" s="776"/>
      <c r="BD99" s="776"/>
      <c r="BE99" s="776"/>
      <c r="BF99" s="776"/>
      <c r="BG99" s="776"/>
      <c r="BH99" s="776"/>
      <c r="BI99" s="776"/>
      <c r="BJ99" s="776"/>
      <c r="BK99" s="776"/>
      <c r="BL99" s="776"/>
      <c r="BM99" s="776"/>
      <c r="BN99" s="777"/>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743"/>
      <c r="V100" s="744"/>
      <c r="W100" s="744"/>
      <c r="X100" s="744"/>
      <c r="Y100" s="744"/>
      <c r="Z100" s="744"/>
      <c r="AA100" s="744"/>
      <c r="AB100" s="744"/>
      <c r="AC100" s="744"/>
      <c r="AD100" s="744"/>
      <c r="AE100" s="744"/>
      <c r="AF100" s="744"/>
      <c r="AG100" s="744"/>
      <c r="AH100" s="744"/>
      <c r="AI100" s="745"/>
      <c r="AJ100" s="601"/>
      <c r="AK100" s="601"/>
      <c r="AL100" s="601"/>
      <c r="AM100" s="778"/>
      <c r="AN100" s="779"/>
      <c r="AO100" s="779"/>
      <c r="AP100" s="779"/>
      <c r="AQ100" s="779"/>
      <c r="AR100" s="779"/>
      <c r="AS100" s="779"/>
      <c r="AT100" s="779"/>
      <c r="AU100" s="779"/>
      <c r="AV100" s="779"/>
      <c r="AW100" s="779"/>
      <c r="AX100" s="779"/>
      <c r="AY100" s="779"/>
      <c r="AZ100" s="779"/>
      <c r="BA100" s="779"/>
      <c r="BB100" s="779"/>
      <c r="BC100" s="779"/>
      <c r="BD100" s="779"/>
      <c r="BE100" s="779"/>
      <c r="BF100" s="779"/>
      <c r="BG100" s="779"/>
      <c r="BH100" s="779"/>
      <c r="BI100" s="779"/>
      <c r="BJ100" s="779"/>
      <c r="BK100" s="779"/>
      <c r="BL100" s="779"/>
      <c r="BM100" s="779"/>
      <c r="BN100" s="780"/>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708">
        <f>VLOOKUP($D$11,調査票①!$A$1:$HN$31,169,FALSE)</f>
        <v>0</v>
      </c>
      <c r="M101" s="708"/>
      <c r="N101" s="708"/>
      <c r="O101" s="708">
        <f>VLOOKUP($D$11,調査票①!$A$1:$HN$31,170,FALSE)</f>
        <v>0</v>
      </c>
      <c r="P101" s="708"/>
      <c r="Q101" s="708"/>
      <c r="R101" s="709" t="e">
        <f>VLOOKUP($D$11,調査票①!$A$1:$HN$31,171,FALSE)</f>
        <v>#DIV/0!</v>
      </c>
      <c r="S101" s="709"/>
      <c r="T101" s="709"/>
      <c r="U101" s="787" t="str">
        <f>VLOOKUP($D$11,調査票①!$A$1:$HN$31,172,FALSE)</f>
        <v>　</v>
      </c>
      <c r="V101" s="788"/>
      <c r="W101" s="788"/>
      <c r="X101" s="788"/>
      <c r="Y101" s="788"/>
      <c r="Z101" s="788"/>
      <c r="AA101" s="788"/>
      <c r="AB101" s="788"/>
      <c r="AC101" s="788"/>
      <c r="AD101" s="788"/>
      <c r="AE101" s="788"/>
      <c r="AF101" s="788"/>
      <c r="AG101" s="788"/>
      <c r="AH101" s="788"/>
      <c r="AI101" s="789"/>
      <c r="AJ101" s="667">
        <f>VLOOKUP($D$11,調査票①!$A$1:$HN$31,173,FALSE)</f>
        <v>0</v>
      </c>
      <c r="AK101" s="667"/>
      <c r="AL101" s="667"/>
      <c r="AM101" s="729" t="str">
        <f>VLOOKUP($D$11,調査票①!$A$1:$HN$31,174,FALSE)</f>
        <v>　</v>
      </c>
      <c r="AN101" s="776"/>
      <c r="AO101" s="776"/>
      <c r="AP101" s="776"/>
      <c r="AQ101" s="776"/>
      <c r="AR101" s="776"/>
      <c r="AS101" s="776"/>
      <c r="AT101" s="776"/>
      <c r="AU101" s="776"/>
      <c r="AV101" s="776"/>
      <c r="AW101" s="776"/>
      <c r="AX101" s="776"/>
      <c r="AY101" s="776"/>
      <c r="AZ101" s="776"/>
      <c r="BA101" s="776"/>
      <c r="BB101" s="776"/>
      <c r="BC101" s="776"/>
      <c r="BD101" s="776"/>
      <c r="BE101" s="776"/>
      <c r="BF101" s="776"/>
      <c r="BG101" s="776"/>
      <c r="BH101" s="776"/>
      <c r="BI101" s="776"/>
      <c r="BJ101" s="776"/>
      <c r="BK101" s="776"/>
      <c r="BL101" s="776"/>
      <c r="BM101" s="776"/>
      <c r="BN101" s="777"/>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708"/>
      <c r="M102" s="708"/>
      <c r="N102" s="708"/>
      <c r="O102" s="708"/>
      <c r="P102" s="708"/>
      <c r="Q102" s="708"/>
      <c r="R102" s="709"/>
      <c r="S102" s="709"/>
      <c r="T102" s="709"/>
      <c r="U102" s="790"/>
      <c r="V102" s="791"/>
      <c r="W102" s="791"/>
      <c r="X102" s="791"/>
      <c r="Y102" s="791"/>
      <c r="Z102" s="791"/>
      <c r="AA102" s="791"/>
      <c r="AB102" s="791"/>
      <c r="AC102" s="791"/>
      <c r="AD102" s="791"/>
      <c r="AE102" s="791"/>
      <c r="AF102" s="791"/>
      <c r="AG102" s="791"/>
      <c r="AH102" s="791"/>
      <c r="AI102" s="792"/>
      <c r="AJ102" s="667"/>
      <c r="AK102" s="667"/>
      <c r="AL102" s="667"/>
      <c r="AM102" s="778"/>
      <c r="AN102" s="779"/>
      <c r="AO102" s="779"/>
      <c r="AP102" s="779"/>
      <c r="AQ102" s="779"/>
      <c r="AR102" s="779"/>
      <c r="AS102" s="779"/>
      <c r="AT102" s="779"/>
      <c r="AU102" s="779"/>
      <c r="AV102" s="779"/>
      <c r="AW102" s="779"/>
      <c r="AX102" s="779"/>
      <c r="AY102" s="779"/>
      <c r="AZ102" s="779"/>
      <c r="BA102" s="779"/>
      <c r="BB102" s="779"/>
      <c r="BC102" s="779"/>
      <c r="BD102" s="779"/>
      <c r="BE102" s="779"/>
      <c r="BF102" s="779"/>
      <c r="BG102" s="779"/>
      <c r="BH102" s="779"/>
      <c r="BI102" s="779"/>
      <c r="BJ102" s="779"/>
      <c r="BK102" s="779"/>
      <c r="BL102" s="779"/>
      <c r="BM102" s="779"/>
      <c r="BN102" s="780"/>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781" t="str">
        <f>VLOOKUP($D$11,調査票①!$A$1:$HN$31,178,FALSE)</f>
        <v>　</v>
      </c>
      <c r="V103" s="782"/>
      <c r="W103" s="782"/>
      <c r="X103" s="782"/>
      <c r="Y103" s="782"/>
      <c r="Z103" s="782"/>
      <c r="AA103" s="782"/>
      <c r="AB103" s="782"/>
      <c r="AC103" s="782"/>
      <c r="AD103" s="782"/>
      <c r="AE103" s="782"/>
      <c r="AF103" s="782"/>
      <c r="AG103" s="782"/>
      <c r="AH103" s="782"/>
      <c r="AI103" s="783"/>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784"/>
      <c r="V104" s="785"/>
      <c r="W104" s="785"/>
      <c r="X104" s="785"/>
      <c r="Y104" s="785"/>
      <c r="Z104" s="785"/>
      <c r="AA104" s="785"/>
      <c r="AB104" s="785"/>
      <c r="AC104" s="785"/>
      <c r="AD104" s="785"/>
      <c r="AE104" s="785"/>
      <c r="AF104" s="785"/>
      <c r="AG104" s="785"/>
      <c r="AH104" s="785"/>
      <c r="AI104" s="786"/>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45</v>
      </c>
      <c r="M105" s="659"/>
      <c r="N105" s="659"/>
      <c r="O105" s="659">
        <f>VLOOKUP($D$11,調査票①!$A$1:$HN$31,182,FALSE)</f>
        <v>38</v>
      </c>
      <c r="P105" s="659"/>
      <c r="Q105" s="659"/>
      <c r="R105" s="660">
        <f>VLOOKUP($D$11,調査票①!$A$1:$HN$31,183,FALSE)</f>
        <v>0.84444444444444444</v>
      </c>
      <c r="S105" s="660"/>
      <c r="T105" s="660"/>
      <c r="U105" s="760" t="str">
        <f>VLOOKUP($D$11,調査票①!$A$1:$HN$31,184,FALSE)</f>
        <v>精神保健及び精神障害者福祉に関する法律により設置している施設や、即時判断・即時対応が要求される施設、市を含めた独自の相談支援システムを整備している施設、医師確保が困難な施設であるため。</v>
      </c>
      <c r="V105" s="761"/>
      <c r="W105" s="761"/>
      <c r="X105" s="761"/>
      <c r="Y105" s="761"/>
      <c r="Z105" s="761"/>
      <c r="AA105" s="761"/>
      <c r="AB105" s="761"/>
      <c r="AC105" s="761"/>
      <c r="AD105" s="761"/>
      <c r="AE105" s="761"/>
      <c r="AF105" s="761"/>
      <c r="AG105" s="761"/>
      <c r="AH105" s="761"/>
      <c r="AI105" s="762"/>
      <c r="AJ105" s="601">
        <f>VLOOKUP($D$11,調査票①!$A$1:$HN$31,185,FALSE)</f>
        <v>6</v>
      </c>
      <c r="AK105" s="601"/>
      <c r="AL105" s="601"/>
      <c r="AM105" s="729" t="str">
        <f>VLOOKUP($D$11,調査票①!$A$1:$HN$31,186,FALSE)</f>
        <v>精神保健及び精神障害者福祉に関する法律により設置している施設や、即時判断・即時対応が要求される施設、市を含めた独自の相談支援システムを整備している施設、医師確保が困難な施設について直営としている。</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763"/>
      <c r="V106" s="764"/>
      <c r="W106" s="764"/>
      <c r="X106" s="764"/>
      <c r="Y106" s="764"/>
      <c r="Z106" s="764"/>
      <c r="AA106" s="764"/>
      <c r="AB106" s="764"/>
      <c r="AC106" s="764"/>
      <c r="AD106" s="764"/>
      <c r="AE106" s="764"/>
      <c r="AF106" s="764"/>
      <c r="AG106" s="764"/>
      <c r="AH106" s="764"/>
      <c r="AI106" s="765"/>
      <c r="AJ106" s="601"/>
      <c r="AK106" s="601"/>
      <c r="AL106" s="601"/>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92</v>
      </c>
      <c r="M107" s="659"/>
      <c r="N107" s="659"/>
      <c r="O107" s="659">
        <f>VLOOKUP($D$11,調査票①!$A$1:$HN$31,188,FALSE)</f>
        <v>92</v>
      </c>
      <c r="P107" s="659"/>
      <c r="Q107" s="659"/>
      <c r="R107" s="660">
        <f>VLOOKUP($D$11,調査票①!$A$1:$HN$31,189,FALSE)</f>
        <v>1</v>
      </c>
      <c r="S107" s="660"/>
      <c r="T107" s="660"/>
      <c r="U107" s="668" t="str">
        <f>VLOOKUP($D$11,調査票①!$A$1:$HN$31,190,FALSE)</f>
        <v>　</v>
      </c>
      <c r="V107" s="735"/>
      <c r="W107" s="735"/>
      <c r="X107" s="735"/>
      <c r="Y107" s="735"/>
      <c r="Z107" s="735"/>
      <c r="AA107" s="735"/>
      <c r="AB107" s="735"/>
      <c r="AC107" s="735"/>
      <c r="AD107" s="735"/>
      <c r="AE107" s="735"/>
      <c r="AF107" s="735"/>
      <c r="AG107" s="735"/>
      <c r="AH107" s="735"/>
      <c r="AI107" s="736"/>
      <c r="AJ107" s="601">
        <f>VLOOKUP($D$11,調査票①!$A$1:$HN$31,191,FALSE)</f>
        <v>0</v>
      </c>
      <c r="AK107" s="601"/>
      <c r="AL107" s="601"/>
      <c r="AM107" s="729" t="str">
        <f>VLOOKUP($D$11,調査票①!$A$1:$HN$31,192,FALSE)</f>
        <v>　</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01"/>
      <c r="AK108" s="601"/>
      <c r="AL108" s="601"/>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6371" priority="354" operator="equal">
      <formula>0</formula>
    </cfRule>
  </conditionalFormatting>
  <conditionalFormatting sqref="DL105">
    <cfRule type="cellIs" dxfId="6370" priority="353" operator="equal">
      <formula>0</formula>
    </cfRule>
  </conditionalFormatting>
  <conditionalFormatting sqref="DA91:DA92">
    <cfRule type="cellIs" dxfId="6369" priority="352" operator="equal">
      <formula>0</formula>
    </cfRule>
  </conditionalFormatting>
  <conditionalFormatting sqref="CQ66:EL66 EJ62:EJ65 DA71:DD71 CQ67:DD67 CQ68:DC68 EJ68:EL68 DA70:DC70 DA72:DC72 EJ72:EP72 EJ70:EL70">
    <cfRule type="cellIs" dxfId="6368" priority="351" operator="equal">
      <formula>0</formula>
    </cfRule>
  </conditionalFormatting>
  <conditionalFormatting sqref="CM19 CW20:CY20 CW19:CZ19 DJ19 DT20:DV20 DT19:DW19 EG19">
    <cfRule type="cellIs" dxfId="6367" priority="350" operator="equal">
      <formula>0</formula>
    </cfRule>
  </conditionalFormatting>
  <conditionalFormatting sqref="D55">
    <cfRule type="cellIs" dxfId="6366" priority="349" operator="equal">
      <formula>0</formula>
    </cfRule>
  </conditionalFormatting>
  <conditionalFormatting sqref="EA44:EC44">
    <cfRule type="cellIs" dxfId="6365" priority="324" operator="equal">
      <formula>0</formula>
    </cfRule>
  </conditionalFormatting>
  <conditionalFormatting sqref="DD62 DD64">
    <cfRule type="cellIs" dxfId="6364" priority="348" operator="equal">
      <formula>0</formula>
    </cfRule>
  </conditionalFormatting>
  <conditionalFormatting sqref="DI44">
    <cfRule type="cellIs" dxfId="6363" priority="312" operator="equal">
      <formula>0</formula>
    </cfRule>
  </conditionalFormatting>
  <conditionalFormatting sqref="DZ52:EG52 DA52:DR52">
    <cfRule type="cellIs" dxfId="6362" priority="347" operator="equal">
      <formula>0</formula>
    </cfRule>
  </conditionalFormatting>
  <conditionalFormatting sqref="DZ51:EG51 CZ51:DR51">
    <cfRule type="cellIs" dxfId="6361" priority="346" operator="equal">
      <formula>0</formula>
    </cfRule>
  </conditionalFormatting>
  <conditionalFormatting sqref="DG56:DI56">
    <cfRule type="cellIs" dxfId="6360" priority="279" operator="equal">
      <formula>0</formula>
    </cfRule>
  </conditionalFormatting>
  <conditionalFormatting sqref="CM44:CN44">
    <cfRule type="cellIs" dxfId="6359" priority="318" operator="equal">
      <formula>0</formula>
    </cfRule>
  </conditionalFormatting>
  <conditionalFormatting sqref="R21 R23 R25 R27 R29 R31 R33 R35 R37 R39 R41 R43 R45 R47 R49 R51 R53">
    <cfRule type="cellIs" dxfId="6358" priority="344" operator="equal">
      <formula>0</formula>
    </cfRule>
  </conditionalFormatting>
  <conditionalFormatting sqref="DL62 DL64">
    <cfRule type="cellIs" dxfId="6357" priority="343" operator="equal">
      <formula>0</formula>
    </cfRule>
  </conditionalFormatting>
  <conditionalFormatting sqref="CM69">
    <cfRule type="cellIs" dxfId="6356" priority="345" operator="equal">
      <formula>0</formula>
    </cfRule>
  </conditionalFormatting>
  <conditionalFormatting sqref="CO52">
    <cfRule type="cellIs" dxfId="6355" priority="263" operator="equal">
      <formula>0</formula>
    </cfRule>
  </conditionalFormatting>
  <conditionalFormatting sqref="DN51:DP52">
    <cfRule type="cellIs" dxfId="6354" priority="294" operator="equal">
      <formula>0</formula>
    </cfRule>
  </conditionalFormatting>
  <conditionalFormatting sqref="DK51:DM52">
    <cfRule type="cellIs" dxfId="6353" priority="295" operator="equal">
      <formula>0</formula>
    </cfRule>
  </conditionalFormatting>
  <conditionalFormatting sqref="EN44:EP55">
    <cfRule type="cellIs" dxfId="6352" priority="342" operator="equal">
      <formula>0</formula>
    </cfRule>
  </conditionalFormatting>
  <conditionalFormatting sqref="EN56:EP56">
    <cfRule type="cellIs" dxfId="6351" priority="341" operator="equal">
      <formula>0</formula>
    </cfRule>
  </conditionalFormatting>
  <conditionalFormatting sqref="EH51:EJ52 EH55:EJ56">
    <cfRule type="cellIs" dxfId="6350" priority="340" operator="equal">
      <formula>0</formula>
    </cfRule>
  </conditionalFormatting>
  <conditionalFormatting sqref="EK51:EM56">
    <cfRule type="cellIs" dxfId="6349" priority="339" operator="equal">
      <formula>0</formula>
    </cfRule>
  </conditionalFormatting>
  <conditionalFormatting sqref="EL44:EM50">
    <cfRule type="cellIs" dxfId="6348" priority="338" operator="equal">
      <formula>0</formula>
    </cfRule>
  </conditionalFormatting>
  <conditionalFormatting sqref="DV51:DX52 DV55:DX55 DV53:DW54">
    <cfRule type="cellIs" dxfId="6347" priority="337" operator="equal">
      <formula>0</formula>
    </cfRule>
  </conditionalFormatting>
  <conditionalFormatting sqref="DV56:DX56">
    <cfRule type="cellIs" dxfId="6346" priority="336" operator="equal">
      <formula>0</formula>
    </cfRule>
  </conditionalFormatting>
  <conditionalFormatting sqref="DP51:DR56">
    <cfRule type="cellIs" dxfId="6345" priority="335" operator="equal">
      <formula>0</formula>
    </cfRule>
  </conditionalFormatting>
  <conditionalFormatting sqref="DS51:DU56">
    <cfRule type="cellIs" dxfId="6344" priority="334" operator="equal">
      <formula>0</formula>
    </cfRule>
  </conditionalFormatting>
  <conditionalFormatting sqref="EF51:EH52 EF55:EH55">
    <cfRule type="cellIs" dxfId="6343" priority="333" operator="equal">
      <formula>0</formula>
    </cfRule>
  </conditionalFormatting>
  <conditionalFormatting sqref="EF56:EH56">
    <cfRule type="cellIs" dxfId="6342" priority="332" operator="equal">
      <formula>0</formula>
    </cfRule>
  </conditionalFormatting>
  <conditionalFormatting sqref="DZ51:EB52 DZ55:EB56">
    <cfRule type="cellIs" dxfId="6341" priority="331" operator="equal">
      <formula>0</formula>
    </cfRule>
  </conditionalFormatting>
  <conditionalFormatting sqref="EC51:EE52 EC55:EE56">
    <cfRule type="cellIs" dxfId="6340" priority="330" operator="equal">
      <formula>0</formula>
    </cfRule>
  </conditionalFormatting>
  <conditionalFormatting sqref="EI44:EK44">
    <cfRule type="cellIs" dxfId="6339" priority="329" operator="equal">
      <formula>0</formula>
    </cfRule>
  </conditionalFormatting>
  <conditionalFormatting sqref="EH44">
    <cfRule type="cellIs" dxfId="6338" priority="328" operator="equal">
      <formula>0</formula>
    </cfRule>
  </conditionalFormatting>
  <conditionalFormatting sqref="EE44:EG44">
    <cfRule type="cellIs" dxfId="6337" priority="327" operator="equal">
      <formula>0</formula>
    </cfRule>
  </conditionalFormatting>
  <conditionalFormatting sqref="ED44">
    <cfRule type="cellIs" dxfId="6336" priority="326" operator="equal">
      <formula>0</formula>
    </cfRule>
  </conditionalFormatting>
  <conditionalFormatting sqref="DW44:DX44">
    <cfRule type="cellIs" dxfId="6335" priority="325" operator="equal">
      <formula>0</formula>
    </cfRule>
  </conditionalFormatting>
  <conditionalFormatting sqref="DJ44:DL44">
    <cfRule type="cellIs" dxfId="6334" priority="313" operator="equal">
      <formula>0</formula>
    </cfRule>
  </conditionalFormatting>
  <conditionalFormatting sqref="DY44:DZ44">
    <cfRule type="cellIs" dxfId="6333" priority="323" operator="equal">
      <formula>0</formula>
    </cfRule>
  </conditionalFormatting>
  <conditionalFormatting sqref="CY44:DA44">
    <cfRule type="cellIs" dxfId="6332" priority="322" operator="equal">
      <formula>0</formula>
    </cfRule>
  </conditionalFormatting>
  <conditionalFormatting sqref="CX44">
    <cfRule type="cellIs" dxfId="6331" priority="321" operator="equal">
      <formula>0</formula>
    </cfRule>
  </conditionalFormatting>
  <conditionalFormatting sqref="CU44:CW44">
    <cfRule type="cellIs" dxfId="6330" priority="320" operator="equal">
      <formula>0</formula>
    </cfRule>
  </conditionalFormatting>
  <conditionalFormatting sqref="CT44">
    <cfRule type="cellIs" dxfId="6329" priority="319" operator="equal">
      <formula>0</formula>
    </cfRule>
  </conditionalFormatting>
  <conditionalFormatting sqref="CQ44:CS44">
    <cfRule type="cellIs" dxfId="6328" priority="317" operator="equal">
      <formula>0</formula>
    </cfRule>
  </conditionalFormatting>
  <conditionalFormatting sqref="CO44:CP44">
    <cfRule type="cellIs" dxfId="6327" priority="316" operator="equal">
      <formula>0</formula>
    </cfRule>
  </conditionalFormatting>
  <conditionalFormatting sqref="DN44:DP44">
    <cfRule type="cellIs" dxfId="6326" priority="315" operator="equal">
      <formula>0</formula>
    </cfRule>
  </conditionalFormatting>
  <conditionalFormatting sqref="DM44">
    <cfRule type="cellIs" dxfId="6325" priority="314" operator="equal">
      <formula>0</formula>
    </cfRule>
  </conditionalFormatting>
  <conditionalFormatting sqref="DS51:DU52">
    <cfRule type="cellIs" dxfId="6324" priority="301" operator="equal">
      <formula>0</formula>
    </cfRule>
  </conditionalFormatting>
  <conditionalFormatting sqref="DB44:DC44">
    <cfRule type="cellIs" dxfId="6323" priority="311" operator="equal">
      <formula>0</formula>
    </cfRule>
  </conditionalFormatting>
  <conditionalFormatting sqref="DF44:DH44">
    <cfRule type="cellIs" dxfId="6322" priority="310" operator="equal">
      <formula>0</formula>
    </cfRule>
  </conditionalFormatting>
  <conditionalFormatting sqref="DD44:DE44">
    <cfRule type="cellIs" dxfId="6321" priority="309" operator="equal">
      <formula>0</formula>
    </cfRule>
  </conditionalFormatting>
  <conditionalFormatting sqref="EC44:EE44">
    <cfRule type="cellIs" dxfId="6320" priority="308" operator="equal">
      <formula>0</formula>
    </cfRule>
  </conditionalFormatting>
  <conditionalFormatting sqref="EB44">
    <cfRule type="cellIs" dxfId="6319" priority="307" operator="equal">
      <formula>0</formula>
    </cfRule>
  </conditionalFormatting>
  <conditionalFormatting sqref="DY44:EA44">
    <cfRule type="cellIs" dxfId="6318" priority="306" operator="equal">
      <formula>0</formula>
    </cfRule>
  </conditionalFormatting>
  <conditionalFormatting sqref="DX44">
    <cfRule type="cellIs" dxfId="6317" priority="305" operator="equal">
      <formula>0</formula>
    </cfRule>
  </conditionalFormatting>
  <conditionalFormatting sqref="DQ44:DR44">
    <cfRule type="cellIs" dxfId="6316" priority="304" operator="equal">
      <formula>0</formula>
    </cfRule>
  </conditionalFormatting>
  <conditionalFormatting sqref="DU44:DW44">
    <cfRule type="cellIs" dxfId="6315" priority="303" operator="equal">
      <formula>0</formula>
    </cfRule>
  </conditionalFormatting>
  <conditionalFormatting sqref="DS44:DT44">
    <cfRule type="cellIs" dxfId="6314" priority="302" operator="equal">
      <formula>0</formula>
    </cfRule>
  </conditionalFormatting>
  <conditionalFormatting sqref="DV51:DV52">
    <cfRule type="cellIs" dxfId="6313" priority="300" operator="equal">
      <formula>0</formula>
    </cfRule>
  </conditionalFormatting>
  <conditionalFormatting sqref="DG51:DI52">
    <cfRule type="cellIs" dxfId="6312" priority="299" operator="equal">
      <formula>0</formula>
    </cfRule>
  </conditionalFormatting>
  <conditionalFormatting sqref="DA51:DC52 CZ51">
    <cfRule type="cellIs" dxfId="6311" priority="298" operator="equal">
      <formula>0</formula>
    </cfRule>
  </conditionalFormatting>
  <conditionalFormatting sqref="DD51:DF52">
    <cfRule type="cellIs" dxfId="6310" priority="297" operator="equal">
      <formula>0</formula>
    </cfRule>
  </conditionalFormatting>
  <conditionalFormatting sqref="DQ51:DS52">
    <cfRule type="cellIs" dxfId="6309" priority="296" operator="equal">
      <formula>0</formula>
    </cfRule>
  </conditionalFormatting>
  <conditionalFormatting sqref="CB52:CC52">
    <cfRule type="cellIs" dxfId="6308" priority="293" operator="equal">
      <formula>0</formula>
    </cfRule>
  </conditionalFormatting>
  <conditionalFormatting sqref="CB51:CC51">
    <cfRule type="cellIs" dxfId="6307" priority="292" operator="equal">
      <formula>0</formula>
    </cfRule>
  </conditionalFormatting>
  <conditionalFormatting sqref="CP51">
    <cfRule type="cellIs" dxfId="6306" priority="291" operator="equal">
      <formula>0</formula>
    </cfRule>
  </conditionalFormatting>
  <conditionalFormatting sqref="CP51">
    <cfRule type="cellIs" dxfId="6305" priority="290" operator="equal">
      <formula>0</formula>
    </cfRule>
  </conditionalFormatting>
  <conditionalFormatting sqref="CB51:CC52">
    <cfRule type="cellIs" dxfId="6304" priority="289" operator="equal">
      <formula>0</formula>
    </cfRule>
  </conditionalFormatting>
  <conditionalFormatting sqref="CD51">
    <cfRule type="cellIs" dxfId="6303" priority="288" operator="equal">
      <formula>0</formula>
    </cfRule>
  </conditionalFormatting>
  <conditionalFormatting sqref="CD51">
    <cfRule type="cellIs" dxfId="6302" priority="287" operator="equal">
      <formula>0</formula>
    </cfRule>
  </conditionalFormatting>
  <conditionalFormatting sqref="CW41">
    <cfRule type="cellIs" dxfId="6301" priority="59" operator="equal">
      <formula>0</formula>
    </cfRule>
  </conditionalFormatting>
  <conditionalFormatting sqref="CX41">
    <cfRule type="cellIs" dxfId="6300" priority="58" operator="equal">
      <formula>0</formula>
    </cfRule>
  </conditionalFormatting>
  <conditionalFormatting sqref="DX53">
    <cfRule type="cellIs" dxfId="6299" priority="286" operator="equal">
      <formula>0</formula>
    </cfRule>
  </conditionalFormatting>
  <conditionalFormatting sqref="DX53">
    <cfRule type="cellIs" dxfId="6298" priority="285" operator="equal">
      <formula>0</formula>
    </cfRule>
  </conditionalFormatting>
  <conditionalFormatting sqref="EH39">
    <cfRule type="cellIs" dxfId="6297" priority="16" operator="equal">
      <formula>0</formula>
    </cfRule>
  </conditionalFormatting>
  <conditionalFormatting sqref="DO56:DQ56">
    <cfRule type="cellIs" dxfId="6296" priority="284" operator="equal">
      <formula>0</formula>
    </cfRule>
  </conditionalFormatting>
  <conditionalFormatting sqref="DC56:DE56">
    <cfRule type="cellIs" dxfId="6295" priority="283" operator="equal">
      <formula>0</formula>
    </cfRule>
  </conditionalFormatting>
  <conditionalFormatting sqref="CX56:CY56">
    <cfRule type="cellIs" dxfId="6294" priority="282" operator="equal">
      <formula>0</formula>
    </cfRule>
  </conditionalFormatting>
  <conditionalFormatting sqref="CZ56:DB56">
    <cfRule type="cellIs" dxfId="6293" priority="281" operator="equal">
      <formula>0</formula>
    </cfRule>
  </conditionalFormatting>
  <conditionalFormatting sqref="DM56:DO56">
    <cfRule type="cellIs" dxfId="6292" priority="280" operator="equal">
      <formula>0</formula>
    </cfRule>
  </conditionalFormatting>
  <conditionalFormatting sqref="CF44:CH44 CF45:CG46">
    <cfRule type="cellIs" dxfId="6291" priority="227" operator="equal">
      <formula>0</formula>
    </cfRule>
  </conditionalFormatting>
  <conditionalFormatting sqref="DJ56:DL56">
    <cfRule type="cellIs" dxfId="6290" priority="278" operator="equal">
      <formula>0</formula>
    </cfRule>
  </conditionalFormatting>
  <conditionalFormatting sqref="CG56:CI56">
    <cfRule type="cellIs" dxfId="6289" priority="277" operator="equal">
      <formula>0</formula>
    </cfRule>
  </conditionalFormatting>
  <conditionalFormatting sqref="CB56:CC56">
    <cfRule type="cellIs" dxfId="6288" priority="276" operator="equal">
      <formula>0</formula>
    </cfRule>
  </conditionalFormatting>
  <conditionalFormatting sqref="CD56:CF56">
    <cfRule type="cellIs" dxfId="6287" priority="275" operator="equal">
      <formula>0</formula>
    </cfRule>
  </conditionalFormatting>
  <conditionalFormatting sqref="CQ56:CR56">
    <cfRule type="cellIs" dxfId="6286" priority="274" operator="equal">
      <formula>0</formula>
    </cfRule>
  </conditionalFormatting>
  <conditionalFormatting sqref="CK56:CM56">
    <cfRule type="cellIs" dxfId="6285" priority="273" operator="equal">
      <formula>0</formula>
    </cfRule>
  </conditionalFormatting>
  <conditionalFormatting sqref="CN56:CP56">
    <cfRule type="cellIs" dxfId="6284" priority="272" operator="equal">
      <formula>0</formula>
    </cfRule>
  </conditionalFormatting>
  <conditionalFormatting sqref="CX56:CZ56">
    <cfRule type="cellIs" dxfId="6283" priority="271" operator="equal">
      <formula>0</formula>
    </cfRule>
  </conditionalFormatting>
  <conditionalFormatting sqref="CS56:CT56">
    <cfRule type="cellIs" dxfId="6282" priority="270" operator="equal">
      <formula>0</formula>
    </cfRule>
  </conditionalFormatting>
  <conditionalFormatting sqref="CU56:CW56">
    <cfRule type="cellIs" dxfId="6281" priority="269" operator="equal">
      <formula>0</formula>
    </cfRule>
  </conditionalFormatting>
  <conditionalFormatting sqref="DH56:DI56">
    <cfRule type="cellIs" dxfId="6280" priority="268" operator="equal">
      <formula>0</formula>
    </cfRule>
  </conditionalFormatting>
  <conditionalFormatting sqref="DB56:DD56">
    <cfRule type="cellIs" dxfId="6279" priority="267" operator="equal">
      <formula>0</formula>
    </cfRule>
  </conditionalFormatting>
  <conditionalFormatting sqref="DE56:DG56">
    <cfRule type="cellIs" dxfId="6278" priority="266" operator="equal">
      <formula>0</formula>
    </cfRule>
  </conditionalFormatting>
  <conditionalFormatting sqref="CO51">
    <cfRule type="cellIs" dxfId="6277" priority="265" operator="equal">
      <formula>0</formula>
    </cfRule>
  </conditionalFormatting>
  <conditionalFormatting sqref="CO51">
    <cfRule type="cellIs" dxfId="6276" priority="264" operator="equal">
      <formula>0</formula>
    </cfRule>
  </conditionalFormatting>
  <conditionalFormatting sqref="CB37">
    <cfRule type="cellIs" dxfId="6275" priority="211" operator="equal">
      <formula>0</formula>
    </cfRule>
  </conditionalFormatting>
  <conditionalFormatting sqref="CO52">
    <cfRule type="cellIs" dxfId="6274" priority="262" operator="equal">
      <formula>0</formula>
    </cfRule>
  </conditionalFormatting>
  <conditionalFormatting sqref="DH40">
    <cfRule type="cellIs" dxfId="6273" priority="34" operator="equal">
      <formula>0</formula>
    </cfRule>
  </conditionalFormatting>
  <conditionalFormatting sqref="CY34:CY35">
    <cfRule type="cellIs" dxfId="6272" priority="81" operator="equal">
      <formula>0</formula>
    </cfRule>
  </conditionalFormatting>
  <conditionalFormatting sqref="CY36:DA36">
    <cfRule type="cellIs" dxfId="6271" priority="80" operator="equal">
      <formula>0</formula>
    </cfRule>
  </conditionalFormatting>
  <conditionalFormatting sqref="CX36">
    <cfRule type="cellIs" dxfId="6270" priority="79" operator="equal">
      <formula>0</formula>
    </cfRule>
  </conditionalFormatting>
  <conditionalFormatting sqref="DP40:DQ41">
    <cfRule type="cellIs" dxfId="6269" priority="33" operator="equal">
      <formula>0</formula>
    </cfRule>
  </conditionalFormatting>
  <conditionalFormatting sqref="DC40:DE41">
    <cfRule type="cellIs" dxfId="6268" priority="36" operator="equal">
      <formula>0</formula>
    </cfRule>
  </conditionalFormatting>
  <conditionalFormatting sqref="CX34:CX35">
    <cfRule type="cellIs" dxfId="6267" priority="83" operator="equal">
      <formula>0</formula>
    </cfRule>
  </conditionalFormatting>
  <conditionalFormatting sqref="CX34:CX35">
    <cfRule type="cellIs" dxfId="6266" priority="82" operator="equal">
      <formula>0</formula>
    </cfRule>
  </conditionalFormatting>
  <conditionalFormatting sqref="CW37">
    <cfRule type="cellIs" dxfId="6265" priority="76" operator="equal">
      <formula>0</formula>
    </cfRule>
  </conditionalFormatting>
  <conditionalFormatting sqref="CW37">
    <cfRule type="cellIs" dxfId="6264" priority="75" operator="equal">
      <formula>0</formula>
    </cfRule>
  </conditionalFormatting>
  <conditionalFormatting sqref="DF40:DG41">
    <cfRule type="cellIs" dxfId="6263" priority="38" operator="equal">
      <formula>0</formula>
    </cfRule>
  </conditionalFormatting>
  <conditionalFormatting sqref="CF47:CG47">
    <cfRule type="cellIs" dxfId="6262" priority="261" operator="equal">
      <formula>0</formula>
    </cfRule>
  </conditionalFormatting>
  <conditionalFormatting sqref="CB47">
    <cfRule type="cellIs" dxfId="6261" priority="260" operator="equal">
      <formula>0</formula>
    </cfRule>
  </conditionalFormatting>
  <conditionalFormatting sqref="CC47:CE47">
    <cfRule type="cellIs" dxfId="6260" priority="259" operator="equal">
      <formula>0</formula>
    </cfRule>
  </conditionalFormatting>
  <conditionalFormatting sqref="CJ48:CL48 CB48">
    <cfRule type="cellIs" dxfId="6259" priority="258" operator="equal">
      <formula>0</formula>
    </cfRule>
  </conditionalFormatting>
  <conditionalFormatting sqref="CF48:CH48 CF49:CG50">
    <cfRule type="cellIs" dxfId="6258" priority="257" operator="equal">
      <formula>0</formula>
    </cfRule>
  </conditionalFormatting>
  <conditionalFormatting sqref="CB48:CB50">
    <cfRule type="cellIs" dxfId="6257" priority="256" operator="equal">
      <formula>0</formula>
    </cfRule>
  </conditionalFormatting>
  <conditionalFormatting sqref="CC48:CE50">
    <cfRule type="cellIs" dxfId="6256" priority="255" operator="equal">
      <formula>0</formula>
    </cfRule>
  </conditionalFormatting>
  <conditionalFormatting sqref="CJ48:CL48">
    <cfRule type="cellIs" dxfId="6255" priority="254" operator="equal">
      <formula>0</formula>
    </cfRule>
  </conditionalFormatting>
  <conditionalFormatting sqref="CC48:CE48">
    <cfRule type="cellIs" dxfId="6254" priority="253" operator="equal">
      <formula>0</formula>
    </cfRule>
  </conditionalFormatting>
  <conditionalFormatting sqref="CF48">
    <cfRule type="cellIs" dxfId="6253" priority="252" operator="equal">
      <formula>0</formula>
    </cfRule>
  </conditionalFormatting>
  <conditionalFormatting sqref="CB48:CC48">
    <cfRule type="cellIs" dxfId="6252" priority="251" operator="equal">
      <formula>0</formula>
    </cfRule>
  </conditionalFormatting>
  <conditionalFormatting sqref="CH49">
    <cfRule type="cellIs" dxfId="6251" priority="250" operator="equal">
      <formula>0</formula>
    </cfRule>
  </conditionalFormatting>
  <conditionalFormatting sqref="CH49">
    <cfRule type="cellIs" dxfId="6250" priority="249" operator="equal">
      <formula>0</formula>
    </cfRule>
  </conditionalFormatting>
  <conditionalFormatting sqref="CJ38:CL38 CB38">
    <cfRule type="cellIs" dxfId="6249" priority="248" operator="equal">
      <formula>0</formula>
    </cfRule>
  </conditionalFormatting>
  <conditionalFormatting sqref="CF38:CH38 CF39:CG40">
    <cfRule type="cellIs" dxfId="6248" priority="247" operator="equal">
      <formula>0</formula>
    </cfRule>
  </conditionalFormatting>
  <conditionalFormatting sqref="CB37:CB40">
    <cfRule type="cellIs" dxfId="6247" priority="246" operator="equal">
      <formula>0</formula>
    </cfRule>
  </conditionalFormatting>
  <conditionalFormatting sqref="CC38:CE40">
    <cfRule type="cellIs" dxfId="6246" priority="245" operator="equal">
      <formula>0</formula>
    </cfRule>
  </conditionalFormatting>
  <conditionalFormatting sqref="CJ38:CL38">
    <cfRule type="cellIs" dxfId="6245" priority="244" operator="equal">
      <formula>0</formula>
    </cfRule>
  </conditionalFormatting>
  <conditionalFormatting sqref="CC38:CE38">
    <cfRule type="cellIs" dxfId="6244" priority="243" operator="equal">
      <formula>0</formula>
    </cfRule>
  </conditionalFormatting>
  <conditionalFormatting sqref="CF38">
    <cfRule type="cellIs" dxfId="6243" priority="242" operator="equal">
      <formula>0</formula>
    </cfRule>
  </conditionalFormatting>
  <conditionalFormatting sqref="CB38:CC38">
    <cfRule type="cellIs" dxfId="6242" priority="241" operator="equal">
      <formula>0</formula>
    </cfRule>
  </conditionalFormatting>
  <conditionalFormatting sqref="CH39">
    <cfRule type="cellIs" dxfId="6241" priority="240" operator="equal">
      <formula>0</formula>
    </cfRule>
  </conditionalFormatting>
  <conditionalFormatting sqref="CH39">
    <cfRule type="cellIs" dxfId="6240" priority="239" operator="equal">
      <formula>0</formula>
    </cfRule>
  </conditionalFormatting>
  <conditionalFormatting sqref="CJ41:CL41 CB41">
    <cfRule type="cellIs" dxfId="6239" priority="238" operator="equal">
      <formula>0</formula>
    </cfRule>
  </conditionalFormatting>
  <conditionalFormatting sqref="CF41:CH41 CF42:CG43">
    <cfRule type="cellIs" dxfId="6238" priority="237" operator="equal">
      <formula>0</formula>
    </cfRule>
  </conditionalFormatting>
  <conditionalFormatting sqref="CB40:CB43">
    <cfRule type="cellIs" dxfId="6237" priority="236" operator="equal">
      <formula>0</formula>
    </cfRule>
  </conditionalFormatting>
  <conditionalFormatting sqref="CC41:CE43">
    <cfRule type="cellIs" dxfId="6236" priority="235" operator="equal">
      <formula>0</formula>
    </cfRule>
  </conditionalFormatting>
  <conditionalFormatting sqref="CJ41:CL41">
    <cfRule type="cellIs" dxfId="6235" priority="234" operator="equal">
      <formula>0</formula>
    </cfRule>
  </conditionalFormatting>
  <conditionalFormatting sqref="CC41:CE41">
    <cfRule type="cellIs" dxfId="6234" priority="233" operator="equal">
      <formula>0</formula>
    </cfRule>
  </conditionalFormatting>
  <conditionalFormatting sqref="CF41">
    <cfRule type="cellIs" dxfId="6233" priority="232" operator="equal">
      <formula>0</formula>
    </cfRule>
  </conditionalFormatting>
  <conditionalFormatting sqref="CB41:CC41">
    <cfRule type="cellIs" dxfId="6232" priority="231" operator="equal">
      <formula>0</formula>
    </cfRule>
  </conditionalFormatting>
  <conditionalFormatting sqref="CH42">
    <cfRule type="cellIs" dxfId="6231" priority="230" operator="equal">
      <formula>0</formula>
    </cfRule>
  </conditionalFormatting>
  <conditionalFormatting sqref="CH42">
    <cfRule type="cellIs" dxfId="6230" priority="229" operator="equal">
      <formula>0</formula>
    </cfRule>
  </conditionalFormatting>
  <conditionalFormatting sqref="CJ44:CL44 CB44">
    <cfRule type="cellIs" dxfId="6229" priority="228" operator="equal">
      <formula>0</formula>
    </cfRule>
  </conditionalFormatting>
  <conditionalFormatting sqref="CB44:CB46">
    <cfRule type="cellIs" dxfId="6228" priority="226" operator="equal">
      <formula>0</formula>
    </cfRule>
  </conditionalFormatting>
  <conditionalFormatting sqref="CC44:CE46">
    <cfRule type="cellIs" dxfId="6227" priority="225" operator="equal">
      <formula>0</formula>
    </cfRule>
  </conditionalFormatting>
  <conditionalFormatting sqref="CJ44:CL44">
    <cfRule type="cellIs" dxfId="6226" priority="224" operator="equal">
      <formula>0</formula>
    </cfRule>
  </conditionalFormatting>
  <conditionalFormatting sqref="CC44:CE44">
    <cfRule type="cellIs" dxfId="6225" priority="223" operator="equal">
      <formula>0</formula>
    </cfRule>
  </conditionalFormatting>
  <conditionalFormatting sqref="CF44">
    <cfRule type="cellIs" dxfId="6224" priority="222" operator="equal">
      <formula>0</formula>
    </cfRule>
  </conditionalFormatting>
  <conditionalFormatting sqref="CB44:CC44">
    <cfRule type="cellIs" dxfId="6223" priority="221" operator="equal">
      <formula>0</formula>
    </cfRule>
  </conditionalFormatting>
  <conditionalFormatting sqref="CH45">
    <cfRule type="cellIs" dxfId="6222" priority="220" operator="equal">
      <formula>0</formula>
    </cfRule>
  </conditionalFormatting>
  <conditionalFormatting sqref="CH45">
    <cfRule type="cellIs" dxfId="6221" priority="219" operator="equal">
      <formula>0</formula>
    </cfRule>
  </conditionalFormatting>
  <conditionalFormatting sqref="CB32">
    <cfRule type="cellIs" dxfId="6220" priority="218" operator="equal">
      <formula>0</formula>
    </cfRule>
  </conditionalFormatting>
  <conditionalFormatting sqref="CB32:CB34">
    <cfRule type="cellIs" dxfId="6219" priority="217" operator="equal">
      <formula>0</formula>
    </cfRule>
  </conditionalFormatting>
  <conditionalFormatting sqref="CB32">
    <cfRule type="cellIs" dxfId="6218" priority="216" operator="equal">
      <formula>0</formula>
    </cfRule>
  </conditionalFormatting>
  <conditionalFormatting sqref="CB35">
    <cfRule type="cellIs" dxfId="6217" priority="215" operator="equal">
      <formula>0</formula>
    </cfRule>
  </conditionalFormatting>
  <conditionalFormatting sqref="CB35:CB36">
    <cfRule type="cellIs" dxfId="6216" priority="214" operator="equal">
      <formula>0</formula>
    </cfRule>
  </conditionalFormatting>
  <conditionalFormatting sqref="CB35">
    <cfRule type="cellIs" dxfId="6215" priority="213" operator="equal">
      <formula>0</formula>
    </cfRule>
  </conditionalFormatting>
  <conditionalFormatting sqref="CB37">
    <cfRule type="cellIs" dxfId="6214" priority="212" operator="equal">
      <formula>0</formula>
    </cfRule>
  </conditionalFormatting>
  <conditionalFormatting sqref="CB40">
    <cfRule type="cellIs" dxfId="6213" priority="210" operator="equal">
      <formula>0</formula>
    </cfRule>
  </conditionalFormatting>
  <conditionalFormatting sqref="CB40">
    <cfRule type="cellIs" dxfId="6212" priority="209" operator="equal">
      <formula>0</formula>
    </cfRule>
  </conditionalFormatting>
  <conditionalFormatting sqref="CK32:CM32 CC32">
    <cfRule type="cellIs" dxfId="6211" priority="208" operator="equal">
      <formula>0</formula>
    </cfRule>
  </conditionalFormatting>
  <conditionalFormatting sqref="CG32:CI32">
    <cfRule type="cellIs" dxfId="6210" priority="207" operator="equal">
      <formula>0</formula>
    </cfRule>
  </conditionalFormatting>
  <conditionalFormatting sqref="CC32">
    <cfRule type="cellIs" dxfId="6209" priority="206" operator="equal">
      <formula>0</formula>
    </cfRule>
  </conditionalFormatting>
  <conditionalFormatting sqref="CD32:CF32">
    <cfRule type="cellIs" dxfId="6208" priority="205" operator="equal">
      <formula>0</formula>
    </cfRule>
  </conditionalFormatting>
  <conditionalFormatting sqref="CK32:CM32">
    <cfRule type="cellIs" dxfId="6207" priority="204" operator="equal">
      <formula>0</formula>
    </cfRule>
  </conditionalFormatting>
  <conditionalFormatting sqref="CD32:CF32">
    <cfRule type="cellIs" dxfId="6206" priority="203" operator="equal">
      <formula>0</formula>
    </cfRule>
  </conditionalFormatting>
  <conditionalFormatting sqref="CG32">
    <cfRule type="cellIs" dxfId="6205" priority="202" operator="equal">
      <formula>0</formula>
    </cfRule>
  </conditionalFormatting>
  <conditionalFormatting sqref="CC32:CD32">
    <cfRule type="cellIs" dxfId="6204" priority="201" operator="equal">
      <formula>0</formula>
    </cfRule>
  </conditionalFormatting>
  <conditionalFormatting sqref="CK33:CM33 CC33">
    <cfRule type="cellIs" dxfId="6203" priority="200" operator="equal">
      <formula>0</formula>
    </cfRule>
  </conditionalFormatting>
  <conditionalFormatting sqref="CG33:CI33">
    <cfRule type="cellIs" dxfId="6202" priority="199" operator="equal">
      <formula>0</formula>
    </cfRule>
  </conditionalFormatting>
  <conditionalFormatting sqref="CC33">
    <cfRule type="cellIs" dxfId="6201" priority="198" operator="equal">
      <formula>0</formula>
    </cfRule>
  </conditionalFormatting>
  <conditionalFormatting sqref="CD33:CF33">
    <cfRule type="cellIs" dxfId="6200" priority="197" operator="equal">
      <formula>0</formula>
    </cfRule>
  </conditionalFormatting>
  <conditionalFormatting sqref="CK33:CM33">
    <cfRule type="cellIs" dxfId="6199" priority="196" operator="equal">
      <formula>0</formula>
    </cfRule>
  </conditionalFormatting>
  <conditionalFormatting sqref="CD33:CF33">
    <cfRule type="cellIs" dxfId="6198" priority="195" operator="equal">
      <formula>0</formula>
    </cfRule>
  </conditionalFormatting>
  <conditionalFormatting sqref="CG33">
    <cfRule type="cellIs" dxfId="6197" priority="194" operator="equal">
      <formula>0</formula>
    </cfRule>
  </conditionalFormatting>
  <conditionalFormatting sqref="CC33:CD33">
    <cfRule type="cellIs" dxfId="6196" priority="193" operator="equal">
      <formula>0</formula>
    </cfRule>
  </conditionalFormatting>
  <conditionalFormatting sqref="CV32:CX32 CN32">
    <cfRule type="cellIs" dxfId="6195" priority="192" operator="equal">
      <formula>0</formula>
    </cfRule>
  </conditionalFormatting>
  <conditionalFormatting sqref="CR32:CT32">
    <cfRule type="cellIs" dxfId="6194" priority="191" operator="equal">
      <formula>0</formula>
    </cfRule>
  </conditionalFormatting>
  <conditionalFormatting sqref="CN32">
    <cfRule type="cellIs" dxfId="6193" priority="190" operator="equal">
      <formula>0</formula>
    </cfRule>
  </conditionalFormatting>
  <conditionalFormatting sqref="CO32:CQ32">
    <cfRule type="cellIs" dxfId="6192" priority="189" operator="equal">
      <formula>0</formula>
    </cfRule>
  </conditionalFormatting>
  <conditionalFormatting sqref="CV32:CX32">
    <cfRule type="cellIs" dxfId="6191" priority="188" operator="equal">
      <formula>0</formula>
    </cfRule>
  </conditionalFormatting>
  <conditionalFormatting sqref="CO32:CQ32">
    <cfRule type="cellIs" dxfId="6190" priority="187" operator="equal">
      <formula>0</formula>
    </cfRule>
  </conditionalFormatting>
  <conditionalFormatting sqref="CR32">
    <cfRule type="cellIs" dxfId="6189" priority="186" operator="equal">
      <formula>0</formula>
    </cfRule>
  </conditionalFormatting>
  <conditionalFormatting sqref="CN32:CO32">
    <cfRule type="cellIs" dxfId="6188" priority="185" operator="equal">
      <formula>0</formula>
    </cfRule>
  </conditionalFormatting>
  <conditionalFormatting sqref="CV33:CX33 CN33">
    <cfRule type="cellIs" dxfId="6187" priority="184" operator="equal">
      <formula>0</formula>
    </cfRule>
  </conditionalFormatting>
  <conditionalFormatting sqref="CR33:CT33">
    <cfRule type="cellIs" dxfId="6186" priority="183" operator="equal">
      <formula>0</formula>
    </cfRule>
  </conditionalFormatting>
  <conditionalFormatting sqref="CN33">
    <cfRule type="cellIs" dxfId="6185" priority="182" operator="equal">
      <formula>0</formula>
    </cfRule>
  </conditionalFormatting>
  <conditionalFormatting sqref="CO33:CQ33">
    <cfRule type="cellIs" dxfId="6184" priority="181" operator="equal">
      <formula>0</formula>
    </cfRule>
  </conditionalFormatting>
  <conditionalFormatting sqref="CV33:CX33">
    <cfRule type="cellIs" dxfId="6183" priority="180" operator="equal">
      <formula>0</formula>
    </cfRule>
  </conditionalFormatting>
  <conditionalFormatting sqref="CO33:CQ33">
    <cfRule type="cellIs" dxfId="6182" priority="179" operator="equal">
      <formula>0</formula>
    </cfRule>
  </conditionalFormatting>
  <conditionalFormatting sqref="CR33">
    <cfRule type="cellIs" dxfId="6181" priority="178" operator="equal">
      <formula>0</formula>
    </cfRule>
  </conditionalFormatting>
  <conditionalFormatting sqref="CN33:CO33">
    <cfRule type="cellIs" dxfId="6180" priority="177" operator="equal">
      <formula>0</formula>
    </cfRule>
  </conditionalFormatting>
  <conditionalFormatting sqref="DG32:DI32 CY32">
    <cfRule type="cellIs" dxfId="6179" priority="176" operator="equal">
      <formula>0</formula>
    </cfRule>
  </conditionalFormatting>
  <conditionalFormatting sqref="DC32:DE32">
    <cfRule type="cellIs" dxfId="6178" priority="175" operator="equal">
      <formula>0</formula>
    </cfRule>
  </conditionalFormatting>
  <conditionalFormatting sqref="CY32">
    <cfRule type="cellIs" dxfId="6177" priority="174" operator="equal">
      <formula>0</formula>
    </cfRule>
  </conditionalFormatting>
  <conditionalFormatting sqref="CZ32:DB32">
    <cfRule type="cellIs" dxfId="6176" priority="173" operator="equal">
      <formula>0</formula>
    </cfRule>
  </conditionalFormatting>
  <conditionalFormatting sqref="DG32:DI32">
    <cfRule type="cellIs" dxfId="6175" priority="172" operator="equal">
      <formula>0</formula>
    </cfRule>
  </conditionalFormatting>
  <conditionalFormatting sqref="CZ32:DB32">
    <cfRule type="cellIs" dxfId="6174" priority="171" operator="equal">
      <formula>0</formula>
    </cfRule>
  </conditionalFormatting>
  <conditionalFormatting sqref="DC32">
    <cfRule type="cellIs" dxfId="6173" priority="170" operator="equal">
      <formula>0</formula>
    </cfRule>
  </conditionalFormatting>
  <conditionalFormatting sqref="CY32:CZ32">
    <cfRule type="cellIs" dxfId="6172" priority="169" operator="equal">
      <formula>0</formula>
    </cfRule>
  </conditionalFormatting>
  <conditionalFormatting sqref="DG33:DI33 CY33">
    <cfRule type="cellIs" dxfId="6171" priority="168" operator="equal">
      <formula>0</formula>
    </cfRule>
  </conditionalFormatting>
  <conditionalFormatting sqref="DC33:DE33">
    <cfRule type="cellIs" dxfId="6170" priority="167" operator="equal">
      <formula>0</formula>
    </cfRule>
  </conditionalFormatting>
  <conditionalFormatting sqref="CY33">
    <cfRule type="cellIs" dxfId="6169" priority="166" operator="equal">
      <formula>0</formula>
    </cfRule>
  </conditionalFormatting>
  <conditionalFormatting sqref="CZ33:DB33">
    <cfRule type="cellIs" dxfId="6168" priority="165" operator="equal">
      <formula>0</formula>
    </cfRule>
  </conditionalFormatting>
  <conditionalFormatting sqref="DG33:DI33">
    <cfRule type="cellIs" dxfId="6167" priority="164" operator="equal">
      <formula>0</formula>
    </cfRule>
  </conditionalFormatting>
  <conditionalFormatting sqref="CZ33:DB33">
    <cfRule type="cellIs" dxfId="6166" priority="163" operator="equal">
      <formula>0</formula>
    </cfRule>
  </conditionalFormatting>
  <conditionalFormatting sqref="DC33">
    <cfRule type="cellIs" dxfId="6165" priority="162" operator="equal">
      <formula>0</formula>
    </cfRule>
  </conditionalFormatting>
  <conditionalFormatting sqref="CY33:CZ33">
    <cfRule type="cellIs" dxfId="6164" priority="161" operator="equal">
      <formula>0</formula>
    </cfRule>
  </conditionalFormatting>
  <conditionalFormatting sqref="DR32:DT32 DJ32">
    <cfRule type="cellIs" dxfId="6163" priority="160" operator="equal">
      <formula>0</formula>
    </cfRule>
  </conditionalFormatting>
  <conditionalFormatting sqref="DN32:DP32">
    <cfRule type="cellIs" dxfId="6162" priority="159" operator="equal">
      <formula>0</formula>
    </cfRule>
  </conditionalFormatting>
  <conditionalFormatting sqref="DJ32">
    <cfRule type="cellIs" dxfId="6161" priority="158" operator="equal">
      <formula>0</formula>
    </cfRule>
  </conditionalFormatting>
  <conditionalFormatting sqref="DK32:DM32">
    <cfRule type="cellIs" dxfId="6160" priority="157" operator="equal">
      <formula>0</formula>
    </cfRule>
  </conditionalFormatting>
  <conditionalFormatting sqref="DR32:DT32">
    <cfRule type="cellIs" dxfId="6159" priority="156" operator="equal">
      <formula>0</formula>
    </cfRule>
  </conditionalFormatting>
  <conditionalFormatting sqref="DK32:DM32">
    <cfRule type="cellIs" dxfId="6158" priority="155" operator="equal">
      <formula>0</formula>
    </cfRule>
  </conditionalFormatting>
  <conditionalFormatting sqref="DN32">
    <cfRule type="cellIs" dxfId="6157" priority="154" operator="equal">
      <formula>0</formula>
    </cfRule>
  </conditionalFormatting>
  <conditionalFormatting sqref="DJ32:DK32">
    <cfRule type="cellIs" dxfId="6156" priority="153" operator="equal">
      <formula>0</formula>
    </cfRule>
  </conditionalFormatting>
  <conditionalFormatting sqref="DR33:DT33 DJ33">
    <cfRule type="cellIs" dxfId="6155" priority="152" operator="equal">
      <formula>0</formula>
    </cfRule>
  </conditionalFormatting>
  <conditionalFormatting sqref="DN33:DP33">
    <cfRule type="cellIs" dxfId="6154" priority="151" operator="equal">
      <formula>0</formula>
    </cfRule>
  </conditionalFormatting>
  <conditionalFormatting sqref="DJ33">
    <cfRule type="cellIs" dxfId="6153" priority="150" operator="equal">
      <formula>0</formula>
    </cfRule>
  </conditionalFormatting>
  <conditionalFormatting sqref="DK33:DM33">
    <cfRule type="cellIs" dxfId="6152" priority="149" operator="equal">
      <formula>0</formula>
    </cfRule>
  </conditionalFormatting>
  <conditionalFormatting sqref="DR33:DT33">
    <cfRule type="cellIs" dxfId="6151" priority="148" operator="equal">
      <formula>0</formula>
    </cfRule>
  </conditionalFormatting>
  <conditionalFormatting sqref="DK33:DM33">
    <cfRule type="cellIs" dxfId="6150" priority="147" operator="equal">
      <formula>0</formula>
    </cfRule>
  </conditionalFormatting>
  <conditionalFormatting sqref="DN33">
    <cfRule type="cellIs" dxfId="6149" priority="146" operator="equal">
      <formula>0</formula>
    </cfRule>
  </conditionalFormatting>
  <conditionalFormatting sqref="DJ33:DK33">
    <cfRule type="cellIs" dxfId="6148" priority="145" operator="equal">
      <formula>0</formula>
    </cfRule>
  </conditionalFormatting>
  <conditionalFormatting sqref="EC32:EE32 DU32">
    <cfRule type="cellIs" dxfId="6147" priority="144" operator="equal">
      <formula>0</formula>
    </cfRule>
  </conditionalFormatting>
  <conditionalFormatting sqref="DY32:EA32">
    <cfRule type="cellIs" dxfId="6146" priority="143" operator="equal">
      <formula>0</formula>
    </cfRule>
  </conditionalFormatting>
  <conditionalFormatting sqref="DU32">
    <cfRule type="cellIs" dxfId="6145" priority="142" operator="equal">
      <formula>0</formula>
    </cfRule>
  </conditionalFormatting>
  <conditionalFormatting sqref="DV32:DX32">
    <cfRule type="cellIs" dxfId="6144" priority="141" operator="equal">
      <formula>0</formula>
    </cfRule>
  </conditionalFormatting>
  <conditionalFormatting sqref="EC32:EE32">
    <cfRule type="cellIs" dxfId="6143" priority="140" operator="equal">
      <formula>0</formula>
    </cfRule>
  </conditionalFormatting>
  <conditionalFormatting sqref="DV32:DX32">
    <cfRule type="cellIs" dxfId="6142" priority="139" operator="equal">
      <formula>0</formula>
    </cfRule>
  </conditionalFormatting>
  <conditionalFormatting sqref="DY32">
    <cfRule type="cellIs" dxfId="6141" priority="138" operator="equal">
      <formula>0</formula>
    </cfRule>
  </conditionalFormatting>
  <conditionalFormatting sqref="DU32:DV32">
    <cfRule type="cellIs" dxfId="6140" priority="137" operator="equal">
      <formula>0</formula>
    </cfRule>
  </conditionalFormatting>
  <conditionalFormatting sqref="EC33:EE33 DU33">
    <cfRule type="cellIs" dxfId="6139" priority="136" operator="equal">
      <formula>0</formula>
    </cfRule>
  </conditionalFormatting>
  <conditionalFormatting sqref="DY33:EA33">
    <cfRule type="cellIs" dxfId="6138" priority="135" operator="equal">
      <formula>0</formula>
    </cfRule>
  </conditionalFormatting>
  <conditionalFormatting sqref="DU33">
    <cfRule type="cellIs" dxfId="6137" priority="134" operator="equal">
      <formula>0</formula>
    </cfRule>
  </conditionalFormatting>
  <conditionalFormatting sqref="DV33:DX33">
    <cfRule type="cellIs" dxfId="6136" priority="133" operator="equal">
      <formula>0</formula>
    </cfRule>
  </conditionalFormatting>
  <conditionalFormatting sqref="EC33:EE33">
    <cfRule type="cellIs" dxfId="6135" priority="132" operator="equal">
      <formula>0</formula>
    </cfRule>
  </conditionalFormatting>
  <conditionalFormatting sqref="DV33:DX33">
    <cfRule type="cellIs" dxfId="6134" priority="131" operator="equal">
      <formula>0</formula>
    </cfRule>
  </conditionalFormatting>
  <conditionalFormatting sqref="DY33">
    <cfRule type="cellIs" dxfId="6133" priority="130" operator="equal">
      <formula>0</formula>
    </cfRule>
  </conditionalFormatting>
  <conditionalFormatting sqref="DU33:DV33">
    <cfRule type="cellIs" dxfId="6132" priority="129" operator="equal">
      <formula>0</formula>
    </cfRule>
  </conditionalFormatting>
  <conditionalFormatting sqref="EN32:EP32 EF32">
    <cfRule type="cellIs" dxfId="6131" priority="128" operator="equal">
      <formula>0</formula>
    </cfRule>
  </conditionalFormatting>
  <conditionalFormatting sqref="EJ32:EL32">
    <cfRule type="cellIs" dxfId="6130" priority="127" operator="equal">
      <formula>0</formula>
    </cfRule>
  </conditionalFormatting>
  <conditionalFormatting sqref="EF32">
    <cfRule type="cellIs" dxfId="6129" priority="126" operator="equal">
      <formula>0</formula>
    </cfRule>
  </conditionalFormatting>
  <conditionalFormatting sqref="EG32:EI32">
    <cfRule type="cellIs" dxfId="6128" priority="125" operator="equal">
      <formula>0</formula>
    </cfRule>
  </conditionalFormatting>
  <conditionalFormatting sqref="EN32:EP32">
    <cfRule type="cellIs" dxfId="6127" priority="124" operator="equal">
      <formula>0</formula>
    </cfRule>
  </conditionalFormatting>
  <conditionalFormatting sqref="EG32:EI32">
    <cfRule type="cellIs" dxfId="6126" priority="123" operator="equal">
      <formula>0</formula>
    </cfRule>
  </conditionalFormatting>
  <conditionalFormatting sqref="EJ32">
    <cfRule type="cellIs" dxfId="6125" priority="122" operator="equal">
      <formula>0</formula>
    </cfRule>
  </conditionalFormatting>
  <conditionalFormatting sqref="EF32:EG32">
    <cfRule type="cellIs" dxfId="6124" priority="121" operator="equal">
      <formula>0</formula>
    </cfRule>
  </conditionalFormatting>
  <conditionalFormatting sqref="EN33:EP33 EF33">
    <cfRule type="cellIs" dxfId="6123" priority="120" operator="equal">
      <formula>0</formula>
    </cfRule>
  </conditionalFormatting>
  <conditionalFormatting sqref="EJ33:EL33">
    <cfRule type="cellIs" dxfId="6122" priority="119" operator="equal">
      <formula>0</formula>
    </cfRule>
  </conditionalFormatting>
  <conditionalFormatting sqref="EF33">
    <cfRule type="cellIs" dxfId="6121" priority="118" operator="equal">
      <formula>0</formula>
    </cfRule>
  </conditionalFormatting>
  <conditionalFormatting sqref="EG33 EI33">
    <cfRule type="cellIs" dxfId="6120" priority="117" operator="equal">
      <formula>0</formula>
    </cfRule>
  </conditionalFormatting>
  <conditionalFormatting sqref="EN33:EP33">
    <cfRule type="cellIs" dxfId="6119" priority="116" operator="equal">
      <formula>0</formula>
    </cfRule>
  </conditionalFormatting>
  <conditionalFormatting sqref="EG33 EI33">
    <cfRule type="cellIs" dxfId="6118" priority="115" operator="equal">
      <formula>0</formula>
    </cfRule>
  </conditionalFormatting>
  <conditionalFormatting sqref="EJ33">
    <cfRule type="cellIs" dxfId="6117" priority="114" operator="equal">
      <formula>0</formula>
    </cfRule>
  </conditionalFormatting>
  <conditionalFormatting sqref="EF33:EG33">
    <cfRule type="cellIs" dxfId="6116" priority="113" operator="equal">
      <formula>0</formula>
    </cfRule>
  </conditionalFormatting>
  <conditionalFormatting sqref="CU38:CV39 CM38:CM39">
    <cfRule type="cellIs" dxfId="6115" priority="112" operator="equal">
      <formula>0</formula>
    </cfRule>
  </conditionalFormatting>
  <conditionalFormatting sqref="CQ38:CS39">
    <cfRule type="cellIs" dxfId="6114" priority="111" operator="equal">
      <formula>0</formula>
    </cfRule>
  </conditionalFormatting>
  <conditionalFormatting sqref="CM38:CM39">
    <cfRule type="cellIs" dxfId="6113" priority="110" operator="equal">
      <formula>0</formula>
    </cfRule>
  </conditionalFormatting>
  <conditionalFormatting sqref="CN38:CP39">
    <cfRule type="cellIs" dxfId="6112" priority="109" operator="equal">
      <formula>0</formula>
    </cfRule>
  </conditionalFormatting>
  <conditionalFormatting sqref="CU38:CV39">
    <cfRule type="cellIs" dxfId="6111" priority="108" operator="equal">
      <formula>0</formula>
    </cfRule>
  </conditionalFormatting>
  <conditionalFormatting sqref="CN38:CP39">
    <cfRule type="cellIs" dxfId="6110" priority="107" operator="equal">
      <formula>0</formula>
    </cfRule>
  </conditionalFormatting>
  <conditionalFormatting sqref="CQ38:CQ39">
    <cfRule type="cellIs" dxfId="6109" priority="106" operator="equal">
      <formula>0</formula>
    </cfRule>
  </conditionalFormatting>
  <conditionalFormatting sqref="CM38:CN39">
    <cfRule type="cellIs" dxfId="6108" priority="105" operator="equal">
      <formula>0</formula>
    </cfRule>
  </conditionalFormatting>
  <conditionalFormatting sqref="CU40:CV40 CM40">
    <cfRule type="cellIs" dxfId="6107" priority="104" operator="equal">
      <formula>0</formula>
    </cfRule>
  </conditionalFormatting>
  <conditionalFormatting sqref="CQ40:CS40">
    <cfRule type="cellIs" dxfId="6106" priority="103" operator="equal">
      <formula>0</formula>
    </cfRule>
  </conditionalFormatting>
  <conditionalFormatting sqref="CM40">
    <cfRule type="cellIs" dxfId="6105" priority="102" operator="equal">
      <formula>0</formula>
    </cfRule>
  </conditionalFormatting>
  <conditionalFormatting sqref="CN40:CP40">
    <cfRule type="cellIs" dxfId="6104" priority="101" operator="equal">
      <formula>0</formula>
    </cfRule>
  </conditionalFormatting>
  <conditionalFormatting sqref="CU40:CV40">
    <cfRule type="cellIs" dxfId="6103" priority="100" operator="equal">
      <formula>0</formula>
    </cfRule>
  </conditionalFormatting>
  <conditionalFormatting sqref="CN40:CP40">
    <cfRule type="cellIs" dxfId="6102" priority="99" operator="equal">
      <formula>0</formula>
    </cfRule>
  </conditionalFormatting>
  <conditionalFormatting sqref="CQ40">
    <cfRule type="cellIs" dxfId="6101" priority="98" operator="equal">
      <formula>0</formula>
    </cfRule>
  </conditionalFormatting>
  <conditionalFormatting sqref="CM40:CN40">
    <cfRule type="cellIs" dxfId="6100" priority="97" operator="equal">
      <formula>0</formula>
    </cfRule>
  </conditionalFormatting>
  <conditionalFormatting sqref="CU41:CV41 CM41">
    <cfRule type="cellIs" dxfId="6099" priority="96" operator="equal">
      <formula>0</formula>
    </cfRule>
  </conditionalFormatting>
  <conditionalFormatting sqref="CQ41:CS41">
    <cfRule type="cellIs" dxfId="6098" priority="95" operator="equal">
      <formula>0</formula>
    </cfRule>
  </conditionalFormatting>
  <conditionalFormatting sqref="CM41">
    <cfRule type="cellIs" dxfId="6097" priority="94" operator="equal">
      <formula>0</formula>
    </cfRule>
  </conditionalFormatting>
  <conditionalFormatting sqref="CN41:CP41">
    <cfRule type="cellIs" dxfId="6096" priority="93" operator="equal">
      <formula>0</formula>
    </cfRule>
  </conditionalFormatting>
  <conditionalFormatting sqref="CU41:CV41">
    <cfRule type="cellIs" dxfId="6095" priority="92" operator="equal">
      <formula>0</formula>
    </cfRule>
  </conditionalFormatting>
  <conditionalFormatting sqref="CN41:CP41">
    <cfRule type="cellIs" dxfId="6094" priority="91" operator="equal">
      <formula>0</formula>
    </cfRule>
  </conditionalFormatting>
  <conditionalFormatting sqref="CQ41">
    <cfRule type="cellIs" dxfId="6093" priority="90" operator="equal">
      <formula>0</formula>
    </cfRule>
  </conditionalFormatting>
  <conditionalFormatting sqref="CM41:CN41">
    <cfRule type="cellIs" dxfId="6092" priority="89" operator="equal">
      <formula>0</formula>
    </cfRule>
  </conditionalFormatting>
  <conditionalFormatting sqref="CX38:CZ39">
    <cfRule type="cellIs" dxfId="6091" priority="69" operator="equal">
      <formula>0</formula>
    </cfRule>
  </conditionalFormatting>
  <conditionalFormatting sqref="CW34:CW35">
    <cfRule type="cellIs" dxfId="6090" priority="88" operator="equal">
      <formula>0</formula>
    </cfRule>
  </conditionalFormatting>
  <conditionalFormatting sqref="CW34:CW35">
    <cfRule type="cellIs" dxfId="6089" priority="87" operator="equal">
      <formula>0</formula>
    </cfRule>
  </conditionalFormatting>
  <conditionalFormatting sqref="CX38:CX39">
    <cfRule type="cellIs" dxfId="6088" priority="66" operator="equal">
      <formula>0</formula>
    </cfRule>
  </conditionalFormatting>
  <conditionalFormatting sqref="CX40:CZ40">
    <cfRule type="cellIs" dxfId="6087" priority="65" operator="equal">
      <formula>0</formula>
    </cfRule>
  </conditionalFormatting>
  <conditionalFormatting sqref="CW36">
    <cfRule type="cellIs" dxfId="6086" priority="86" operator="equal">
      <formula>0</formula>
    </cfRule>
  </conditionalFormatting>
  <conditionalFormatting sqref="CW36">
    <cfRule type="cellIs" dxfId="6085" priority="85" operator="equal">
      <formula>0</formula>
    </cfRule>
  </conditionalFormatting>
  <conditionalFormatting sqref="CX40">
    <cfRule type="cellIs" dxfId="6084" priority="62" operator="equal">
      <formula>0</formula>
    </cfRule>
  </conditionalFormatting>
  <conditionalFormatting sqref="CX41:CZ41">
    <cfRule type="cellIs" dxfId="6083" priority="61" operator="equal">
      <formula>0</formula>
    </cfRule>
  </conditionalFormatting>
  <conditionalFormatting sqref="CY34:DA35">
    <cfRule type="cellIs" dxfId="6082" priority="84" operator="equal">
      <formula>0</formula>
    </cfRule>
  </conditionalFormatting>
  <conditionalFormatting sqref="DY42">
    <cfRule type="cellIs" dxfId="6081" priority="43" operator="equal">
      <formula>0</formula>
    </cfRule>
  </conditionalFormatting>
  <conditionalFormatting sqref="DY42">
    <cfRule type="cellIs" dxfId="6080" priority="42" operator="equal">
      <formula>0</formula>
    </cfRule>
  </conditionalFormatting>
  <conditionalFormatting sqref="DF42:DG42">
    <cfRule type="cellIs" dxfId="6079" priority="41" operator="equal">
      <formula>0</formula>
    </cfRule>
  </conditionalFormatting>
  <conditionalFormatting sqref="DA42:DB42">
    <cfRule type="cellIs" dxfId="6078" priority="40" operator="equal">
      <formula>0</formula>
    </cfRule>
  </conditionalFormatting>
  <conditionalFormatting sqref="DC42:DE42">
    <cfRule type="cellIs" dxfId="6077" priority="39" operator="equal">
      <formula>0</formula>
    </cfRule>
  </conditionalFormatting>
  <conditionalFormatting sqref="CX36">
    <cfRule type="cellIs" dxfId="6076" priority="78" operator="equal">
      <formula>0</formula>
    </cfRule>
  </conditionalFormatting>
  <conditionalFormatting sqref="CY36">
    <cfRule type="cellIs" dxfId="6075" priority="77" operator="equal">
      <formula>0</formula>
    </cfRule>
  </conditionalFormatting>
  <conditionalFormatting sqref="CW41">
    <cfRule type="cellIs" dxfId="6074" priority="60" operator="equal">
      <formula>0</formula>
    </cfRule>
  </conditionalFormatting>
  <conditionalFormatting sqref="EH39">
    <cfRule type="cellIs" dxfId="6073" priority="17" operator="equal">
      <formula>0</formula>
    </cfRule>
  </conditionalFormatting>
  <conditionalFormatting sqref="EH34">
    <cfRule type="cellIs" dxfId="6072" priority="24" operator="equal">
      <formula>0</formula>
    </cfRule>
  </conditionalFormatting>
  <conditionalFormatting sqref="EH35:EH36">
    <cfRule type="cellIs" dxfId="6071" priority="23" operator="equal">
      <formula>0</formula>
    </cfRule>
  </conditionalFormatting>
  <conditionalFormatting sqref="EH33">
    <cfRule type="cellIs" dxfId="6070" priority="26" operator="equal">
      <formula>0</formula>
    </cfRule>
  </conditionalFormatting>
  <conditionalFormatting sqref="EH37">
    <cfRule type="cellIs" dxfId="6069" priority="20" operator="equal">
      <formula>0</formula>
    </cfRule>
  </conditionalFormatting>
  <conditionalFormatting sqref="EH38">
    <cfRule type="cellIs" dxfId="6068" priority="19" operator="equal">
      <formula>0</formula>
    </cfRule>
  </conditionalFormatting>
  <conditionalFormatting sqref="CY37:DA37 DA38">
    <cfRule type="cellIs" dxfId="6067" priority="74" operator="equal">
      <formula>0</formula>
    </cfRule>
  </conditionalFormatting>
  <conditionalFormatting sqref="CX37">
    <cfRule type="cellIs" dxfId="6066" priority="73" operator="equal">
      <formula>0</formula>
    </cfRule>
  </conditionalFormatting>
  <conditionalFormatting sqref="CX37">
    <cfRule type="cellIs" dxfId="6065" priority="72" operator="equal">
      <formula>0</formula>
    </cfRule>
  </conditionalFormatting>
  <conditionalFormatting sqref="CY37">
    <cfRule type="cellIs" dxfId="6064" priority="71" operator="equal">
      <formula>0</formula>
    </cfRule>
  </conditionalFormatting>
  <conditionalFormatting sqref="DA39">
    <cfRule type="cellIs" dxfId="6063" priority="70" operator="equal">
      <formula>0</formula>
    </cfRule>
  </conditionalFormatting>
  <conditionalFormatting sqref="CW40">
    <cfRule type="cellIs" dxfId="6062" priority="64" operator="equal">
      <formula>0</formula>
    </cfRule>
  </conditionalFormatting>
  <conditionalFormatting sqref="CW40">
    <cfRule type="cellIs" dxfId="6061" priority="63" operator="equal">
      <formula>0</formula>
    </cfRule>
  </conditionalFormatting>
  <conditionalFormatting sqref="EH38">
    <cfRule type="cellIs" dxfId="6060" priority="18" operator="equal">
      <formula>0</formula>
    </cfRule>
  </conditionalFormatting>
  <conditionalFormatting sqref="CW38:CW39">
    <cfRule type="cellIs" dxfId="6059" priority="68" operator="equal">
      <formula>0</formula>
    </cfRule>
  </conditionalFormatting>
  <conditionalFormatting sqref="CW38:CW39">
    <cfRule type="cellIs" dxfId="6058" priority="67" operator="equal">
      <formula>0</formula>
    </cfRule>
  </conditionalFormatting>
  <conditionalFormatting sqref="EH35:EH36">
    <cfRule type="cellIs" dxfId="6057" priority="22" operator="equal">
      <formula>0</formula>
    </cfRule>
  </conditionalFormatting>
  <conditionalFormatting sqref="EH37">
    <cfRule type="cellIs" dxfId="6056" priority="21" operator="equal">
      <formula>0</formula>
    </cfRule>
  </conditionalFormatting>
  <conditionalFormatting sqref="CR42:CS43">
    <cfRule type="cellIs" dxfId="6055" priority="57" operator="equal">
      <formula>0</formula>
    </cfRule>
  </conditionalFormatting>
  <conditionalFormatting sqref="CM43">
    <cfRule type="cellIs" dxfId="6054" priority="56" operator="equal">
      <formula>0</formula>
    </cfRule>
  </conditionalFormatting>
  <conditionalFormatting sqref="CO42:CQ43">
    <cfRule type="cellIs" dxfId="6053" priority="55" operator="equal">
      <formula>0</formula>
    </cfRule>
  </conditionalFormatting>
  <conditionalFormatting sqref="CT42">
    <cfRule type="cellIs" dxfId="6052" priority="54" operator="equal">
      <formula>0</formula>
    </cfRule>
  </conditionalFormatting>
  <conditionalFormatting sqref="CT42">
    <cfRule type="cellIs" dxfId="6051" priority="53" operator="equal">
      <formula>0</formula>
    </cfRule>
  </conditionalFormatting>
  <conditionalFormatting sqref="DI43:DJ43">
    <cfRule type="cellIs" dxfId="6050" priority="52" operator="equal">
      <formula>0</formula>
    </cfRule>
  </conditionalFormatting>
  <conditionalFormatting sqref="DD43:DE43">
    <cfRule type="cellIs" dxfId="6049" priority="51" operator="equal">
      <formula>0</formula>
    </cfRule>
  </conditionalFormatting>
  <conditionalFormatting sqref="DF43:DH43">
    <cfRule type="cellIs" dxfId="6048" priority="50" operator="equal">
      <formula>0</formula>
    </cfRule>
  </conditionalFormatting>
  <conditionalFormatting sqref="DY40">
    <cfRule type="cellIs" dxfId="6047" priority="29" operator="equal">
      <formula>0</formula>
    </cfRule>
  </conditionalFormatting>
  <conditionalFormatting sqref="DY40">
    <cfRule type="cellIs" dxfId="6046" priority="28" operator="equal">
      <formula>0</formula>
    </cfRule>
  </conditionalFormatting>
  <conditionalFormatting sqref="DO43">
    <cfRule type="cellIs" dxfId="6045" priority="49" operator="equal">
      <formula>0</formula>
    </cfRule>
  </conditionalFormatting>
  <conditionalFormatting sqref="DP43">
    <cfRule type="cellIs" dxfId="6044" priority="48" operator="equal">
      <formula>0</formula>
    </cfRule>
  </conditionalFormatting>
  <conditionalFormatting sqref="DQ43">
    <cfRule type="cellIs" dxfId="6043" priority="47" operator="equal">
      <formula>0</formula>
    </cfRule>
  </conditionalFormatting>
  <conditionalFormatting sqref="DW42:DX43">
    <cfRule type="cellIs" dxfId="6042" priority="46" operator="equal">
      <formula>0</formula>
    </cfRule>
  </conditionalFormatting>
  <conditionalFormatting sqref="DR42:DS43">
    <cfRule type="cellIs" dxfId="6041" priority="45" operator="equal">
      <formula>0</formula>
    </cfRule>
  </conditionalFormatting>
  <conditionalFormatting sqref="DT42:DV43">
    <cfRule type="cellIs" dxfId="6040" priority="44" operator="equal">
      <formula>0</formula>
    </cfRule>
  </conditionalFormatting>
  <conditionalFormatting sqref="DA40:DB41">
    <cfRule type="cellIs" dxfId="6039" priority="37" operator="equal">
      <formula>0</formula>
    </cfRule>
  </conditionalFormatting>
  <conditionalFormatting sqref="DH40">
    <cfRule type="cellIs" dxfId="6038" priority="35" operator="equal">
      <formula>0</formula>
    </cfRule>
  </conditionalFormatting>
  <conditionalFormatting sqref="DW40:DX41">
    <cfRule type="cellIs" dxfId="6037" priority="32" operator="equal">
      <formula>0</formula>
    </cfRule>
  </conditionalFormatting>
  <conditionalFormatting sqref="DR40:DS41">
    <cfRule type="cellIs" dxfId="6036" priority="31" operator="equal">
      <formula>0</formula>
    </cfRule>
  </conditionalFormatting>
  <conditionalFormatting sqref="DT40:DV41">
    <cfRule type="cellIs" dxfId="6035" priority="30" operator="equal">
      <formula>0</formula>
    </cfRule>
  </conditionalFormatting>
  <conditionalFormatting sqref="EH33">
    <cfRule type="cellIs" dxfId="6034" priority="27" operator="equal">
      <formula>0</formula>
    </cfRule>
  </conditionalFormatting>
  <conditionalFormatting sqref="EH34">
    <cfRule type="cellIs" dxfId="6033" priority="25" operator="equal">
      <formula>0</formula>
    </cfRule>
  </conditionalFormatting>
  <conditionalFormatting sqref="CN42">
    <cfRule type="cellIs" dxfId="6032" priority="15" operator="equal">
      <formula>0</formula>
    </cfRule>
  </conditionalFormatting>
  <conditionalFormatting sqref="EI39">
    <cfRule type="cellIs" dxfId="6031" priority="14" operator="equal">
      <formula>0</formula>
    </cfRule>
  </conditionalFormatting>
  <conditionalFormatting sqref="EP39">
    <cfRule type="cellIs" dxfId="6030" priority="13" operator="equal">
      <formula>0</formula>
    </cfRule>
  </conditionalFormatting>
  <conditionalFormatting sqref="EJ39:EL39">
    <cfRule type="cellIs" dxfId="6029" priority="12" operator="equal">
      <formula>0</formula>
    </cfRule>
  </conditionalFormatting>
  <conditionalFormatting sqref="EM39:EO39">
    <cfRule type="cellIs" dxfId="6028" priority="11" operator="equal">
      <formula>0</formula>
    </cfRule>
  </conditionalFormatting>
  <conditionalFormatting sqref="EI39:EJ39">
    <cfRule type="cellIs" dxfId="6027" priority="10" operator="equal">
      <formula>0</formula>
    </cfRule>
  </conditionalFormatting>
  <conditionalFormatting sqref="EI40">
    <cfRule type="cellIs" dxfId="6026" priority="9" operator="equal">
      <formula>0</formula>
    </cfRule>
  </conditionalFormatting>
  <conditionalFormatting sqref="EP40:EP43">
    <cfRule type="cellIs" dxfId="6025" priority="8" operator="equal">
      <formula>0</formula>
    </cfRule>
  </conditionalFormatting>
  <conditionalFormatting sqref="EJ40:EL40 EJ43:EL43">
    <cfRule type="cellIs" dxfId="6024" priority="7" operator="equal">
      <formula>0</formula>
    </cfRule>
  </conditionalFormatting>
  <conditionalFormatting sqref="EM40:EO43">
    <cfRule type="cellIs" dxfId="6023" priority="6" operator="equal">
      <formula>0</formula>
    </cfRule>
  </conditionalFormatting>
  <conditionalFormatting sqref="EI40:EJ40 EI43:EJ43">
    <cfRule type="cellIs" dxfId="6022" priority="5" operator="equal">
      <formula>0</formula>
    </cfRule>
  </conditionalFormatting>
  <conditionalFormatting sqref="CB20:CB21">
    <cfRule type="cellIs" dxfId="6021" priority="4" operator="equal">
      <formula>0</formula>
    </cfRule>
  </conditionalFormatting>
  <conditionalFormatting sqref="DA53:DA55">
    <cfRule type="cellIs" dxfId="6020" priority="3" operator="equal">
      <formula>0</formula>
    </cfRule>
  </conditionalFormatting>
  <conditionalFormatting sqref="CW53:CW55">
    <cfRule type="cellIs" dxfId="6019" priority="2" operator="equal">
      <formula>0</formula>
    </cfRule>
  </conditionalFormatting>
  <conditionalFormatting sqref="CX53:CZ55">
    <cfRule type="cellIs" dxfId="6018"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DB36" sqref="DB34:DQ37"/>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266</v>
      </c>
      <c r="E11" s="483"/>
      <c r="F11" s="483"/>
      <c r="G11" s="483"/>
      <c r="H11" s="483"/>
      <c r="I11" s="483"/>
      <c r="J11" s="483"/>
      <c r="K11" s="483"/>
      <c r="L11" s="483"/>
      <c r="M11" s="483"/>
      <c r="N11" s="481" t="str">
        <f>VLOOKUP(D11,調査票①!A1:HN31,2,FALSE)</f>
        <v>千葉県</v>
      </c>
      <c r="O11" s="481"/>
      <c r="P11" s="481"/>
      <c r="Q11" s="481"/>
      <c r="R11" s="481"/>
      <c r="S11" s="481"/>
      <c r="T11" s="481"/>
      <c r="U11" s="481"/>
      <c r="V11" s="481"/>
      <c r="W11" s="481"/>
      <c r="X11" s="481"/>
      <c r="Y11" s="481"/>
      <c r="Z11" s="481"/>
      <c r="AA11" s="481" t="str">
        <f>VLOOKUP(D11,調査票①!A1:HN31,3,FALSE)</f>
        <v>千葉市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設置済み</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793" t="str">
        <f>VLOOKUP($D$11,調査票①!$A$1:$HN$31,195,FALSE)</f>
        <v>委託予定無し</v>
      </c>
      <c r="EH19" s="576"/>
      <c r="EI19" s="576"/>
      <c r="EJ19" s="576"/>
      <c r="EK19" s="576"/>
      <c r="EL19" s="577"/>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578"/>
      <c r="EH20" s="579"/>
      <c r="EI20" s="579"/>
      <c r="EJ20" s="579"/>
      <c r="EK20" s="579"/>
      <c r="EL20" s="580"/>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実施予定無し</v>
      </c>
      <c r="CD36" s="543"/>
      <c r="CE36" s="543"/>
      <c r="CF36" s="543"/>
      <c r="CG36" s="543"/>
      <c r="CH36" s="543"/>
      <c r="CI36" s="543"/>
      <c r="CJ36" s="543"/>
      <c r="CK36" s="543"/>
      <c r="CL36" s="544"/>
      <c r="CM36" s="557" t="str">
        <f>VLOOKUP($D$11,調査票①!$A$1:$HN$31,199,FALSE)</f>
        <v>委託予定無し</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　</v>
      </c>
      <c r="DC38" s="560"/>
      <c r="DD38" s="560"/>
      <c r="DE38" s="561"/>
      <c r="DF38" s="557" t="str">
        <f>VLOOKUP($D$11,調査票①!$A$1:$HN$31,201,FALSE)</f>
        <v>　</v>
      </c>
      <c r="DG38" s="560"/>
      <c r="DH38" s="560"/>
      <c r="DI38" s="561"/>
      <c r="DJ38" s="557" t="str">
        <f>VLOOKUP($D$11,調査票①!$A$1:$HN$31,202,FALSE)</f>
        <v>　</v>
      </c>
      <c r="DK38" s="560"/>
      <c r="DL38" s="560"/>
      <c r="DM38" s="561"/>
      <c r="DN38" s="557" t="str">
        <f>VLOOKUP($D$11,調査票①!$A$1:$HN$31,203,FALSE)</f>
        <v>　</v>
      </c>
      <c r="DO38" s="560"/>
      <c r="DP38" s="560"/>
      <c r="DQ38" s="561"/>
      <c r="DR38" s="557" t="str">
        <f>VLOOKUP($D$11,調査票①!$A$1:$HN$31,205,FALSE)</f>
        <v>　</v>
      </c>
      <c r="DS38" s="560"/>
      <c r="DT38" s="560"/>
      <c r="DU38" s="561"/>
      <c r="DV38" s="557" t="str">
        <f>VLOOKUP($D$11,調査票①!$A$1:$HN$31,206,FALSE)</f>
        <v>　</v>
      </c>
      <c r="DW38" s="560"/>
      <c r="DX38" s="560"/>
      <c r="DY38" s="561"/>
      <c r="DZ38" s="557" t="str">
        <f>VLOOKUP($D$11,調査票①!$A$1:$HN$31,207,FALSE)</f>
        <v>　</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492" t="str">
        <f>VLOOKUP($D$11,調査票①!$A$1:$HN$31,33,FALSE)</f>
        <v>用務員の配置基準等について検討中。</v>
      </c>
      <c r="S39" s="492"/>
      <c r="T39" s="492"/>
      <c r="U39" s="492"/>
      <c r="V39" s="492"/>
      <c r="W39" s="492"/>
      <c r="X39" s="492"/>
      <c r="Y39" s="492"/>
      <c r="Z39" s="492"/>
      <c r="AA39" s="492"/>
      <c r="AB39" s="492"/>
      <c r="AC39" s="492"/>
      <c r="AD39" s="492"/>
      <c r="AE39" s="492"/>
      <c r="AF39" s="492"/>
      <c r="AG39" s="492"/>
      <c r="AH39" s="492"/>
      <c r="AI39" s="492"/>
      <c r="AJ39" s="492"/>
      <c r="AK39" s="492"/>
      <c r="AL39" s="492"/>
      <c r="AM39" s="492"/>
      <c r="AN39" s="492"/>
      <c r="AO39" s="492"/>
      <c r="AP39" s="492"/>
      <c r="AQ39" s="492"/>
      <c r="AR39" s="492"/>
      <c r="AS39" s="492"/>
      <c r="AT39" s="492"/>
      <c r="AU39" s="492"/>
      <c r="AV39" s="492"/>
      <c r="AW39" s="492"/>
      <c r="AX39" s="492"/>
      <c r="AY39" s="492"/>
      <c r="AZ39" s="492"/>
      <c r="BA39" s="492"/>
      <c r="BB39" s="492"/>
      <c r="BC39" s="492"/>
      <c r="BD39" s="492"/>
      <c r="BE39" s="492"/>
      <c r="BF39" s="492"/>
      <c r="BG39" s="492"/>
      <c r="BH39" s="492"/>
      <c r="BI39" s="492"/>
      <c r="BJ39" s="492"/>
      <c r="BK39" s="492"/>
      <c r="BL39" s="492"/>
      <c r="BM39" s="492"/>
      <c r="BN39" s="492"/>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794" t="str">
        <f>VLOOKUP($D$11,調査票①!$A$1:$HN$31,204,FALSE)</f>
        <v>平成29年4月に庶務事務システムを導入したが、審査確認等の事務の集約化については、今年度に、システム導入後の業務プロセスの整理、アウトソーシング等の手法や費用対効果等の調査・分析をふまえて、実施を検討する予定であるため。</v>
      </c>
      <c r="CN45" s="795"/>
      <c r="CO45" s="795"/>
      <c r="CP45" s="795"/>
      <c r="CQ45" s="795"/>
      <c r="CR45" s="795"/>
      <c r="CS45" s="795"/>
      <c r="CT45" s="795"/>
      <c r="CU45" s="795"/>
      <c r="CV45" s="795"/>
      <c r="CW45" s="795"/>
      <c r="CX45" s="795"/>
      <c r="CY45" s="795"/>
      <c r="CZ45" s="795"/>
      <c r="DA45" s="795"/>
      <c r="DB45" s="795"/>
      <c r="DC45" s="795"/>
      <c r="DD45" s="795"/>
      <c r="DE45" s="795"/>
      <c r="DF45" s="795"/>
      <c r="DG45" s="795"/>
      <c r="DH45" s="795"/>
      <c r="DI45" s="795"/>
      <c r="DJ45" s="795"/>
      <c r="DK45" s="795"/>
      <c r="DL45" s="795"/>
      <c r="DM45" s="795"/>
      <c r="DN45" s="795"/>
      <c r="DO45" s="795"/>
      <c r="DP45" s="795"/>
      <c r="DQ45" s="795"/>
      <c r="DR45" s="795"/>
      <c r="DS45" s="795"/>
      <c r="DT45" s="795"/>
      <c r="DU45" s="795"/>
      <c r="DV45" s="795"/>
      <c r="DW45" s="795"/>
      <c r="DX45" s="795"/>
      <c r="DY45" s="795"/>
      <c r="DZ45" s="795"/>
      <c r="EA45" s="795"/>
      <c r="EB45" s="795"/>
      <c r="EC45" s="795"/>
      <c r="ED45" s="795"/>
      <c r="EE45" s="795"/>
      <c r="EF45" s="795"/>
      <c r="EG45" s="795"/>
      <c r="EH45" s="795"/>
      <c r="EI45" s="795"/>
      <c r="EJ45" s="795"/>
      <c r="EK45" s="796"/>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797"/>
      <c r="CN46" s="798"/>
      <c r="CO46" s="798"/>
      <c r="CP46" s="798"/>
      <c r="CQ46" s="798"/>
      <c r="CR46" s="798"/>
      <c r="CS46" s="798"/>
      <c r="CT46" s="798"/>
      <c r="CU46" s="798"/>
      <c r="CV46" s="798"/>
      <c r="CW46" s="798"/>
      <c r="CX46" s="798"/>
      <c r="CY46" s="798"/>
      <c r="CZ46" s="798"/>
      <c r="DA46" s="798"/>
      <c r="DB46" s="798"/>
      <c r="DC46" s="798"/>
      <c r="DD46" s="798"/>
      <c r="DE46" s="798"/>
      <c r="DF46" s="798"/>
      <c r="DG46" s="798"/>
      <c r="DH46" s="798"/>
      <c r="DI46" s="798"/>
      <c r="DJ46" s="798"/>
      <c r="DK46" s="798"/>
      <c r="DL46" s="798"/>
      <c r="DM46" s="798"/>
      <c r="DN46" s="798"/>
      <c r="DO46" s="798"/>
      <c r="DP46" s="798"/>
      <c r="DQ46" s="798"/>
      <c r="DR46" s="798"/>
      <c r="DS46" s="798"/>
      <c r="DT46" s="798"/>
      <c r="DU46" s="798"/>
      <c r="DV46" s="798"/>
      <c r="DW46" s="798"/>
      <c r="DX46" s="798"/>
      <c r="DY46" s="798"/>
      <c r="DZ46" s="798"/>
      <c r="EA46" s="798"/>
      <c r="EB46" s="798"/>
      <c r="EC46" s="798"/>
      <c r="ED46" s="798"/>
      <c r="EE46" s="798"/>
      <c r="EF46" s="798"/>
      <c r="EG46" s="798"/>
      <c r="EH46" s="798"/>
      <c r="EI46" s="798"/>
      <c r="EJ46" s="798"/>
      <c r="EK46" s="799"/>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797"/>
      <c r="CN47" s="798"/>
      <c r="CO47" s="798"/>
      <c r="CP47" s="798"/>
      <c r="CQ47" s="798"/>
      <c r="CR47" s="798"/>
      <c r="CS47" s="798"/>
      <c r="CT47" s="798"/>
      <c r="CU47" s="798"/>
      <c r="CV47" s="798"/>
      <c r="CW47" s="798"/>
      <c r="CX47" s="798"/>
      <c r="CY47" s="798"/>
      <c r="CZ47" s="798"/>
      <c r="DA47" s="798"/>
      <c r="DB47" s="798"/>
      <c r="DC47" s="798"/>
      <c r="DD47" s="798"/>
      <c r="DE47" s="798"/>
      <c r="DF47" s="798"/>
      <c r="DG47" s="798"/>
      <c r="DH47" s="798"/>
      <c r="DI47" s="798"/>
      <c r="DJ47" s="798"/>
      <c r="DK47" s="798"/>
      <c r="DL47" s="798"/>
      <c r="DM47" s="798"/>
      <c r="DN47" s="798"/>
      <c r="DO47" s="798"/>
      <c r="DP47" s="798"/>
      <c r="DQ47" s="798"/>
      <c r="DR47" s="798"/>
      <c r="DS47" s="798"/>
      <c r="DT47" s="798"/>
      <c r="DU47" s="798"/>
      <c r="DV47" s="798"/>
      <c r="DW47" s="798"/>
      <c r="DX47" s="798"/>
      <c r="DY47" s="798"/>
      <c r="DZ47" s="798"/>
      <c r="EA47" s="798"/>
      <c r="EB47" s="798"/>
      <c r="EC47" s="798"/>
      <c r="ED47" s="798"/>
      <c r="EE47" s="798"/>
      <c r="EF47" s="798"/>
      <c r="EG47" s="798"/>
      <c r="EH47" s="798"/>
      <c r="EI47" s="798"/>
      <c r="EJ47" s="798"/>
      <c r="EK47" s="799"/>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797"/>
      <c r="CN48" s="798"/>
      <c r="CO48" s="798"/>
      <c r="CP48" s="798"/>
      <c r="CQ48" s="798"/>
      <c r="CR48" s="798"/>
      <c r="CS48" s="798"/>
      <c r="CT48" s="798"/>
      <c r="CU48" s="798"/>
      <c r="CV48" s="798"/>
      <c r="CW48" s="798"/>
      <c r="CX48" s="798"/>
      <c r="CY48" s="798"/>
      <c r="CZ48" s="798"/>
      <c r="DA48" s="798"/>
      <c r="DB48" s="798"/>
      <c r="DC48" s="798"/>
      <c r="DD48" s="798"/>
      <c r="DE48" s="798"/>
      <c r="DF48" s="798"/>
      <c r="DG48" s="798"/>
      <c r="DH48" s="798"/>
      <c r="DI48" s="798"/>
      <c r="DJ48" s="798"/>
      <c r="DK48" s="798"/>
      <c r="DL48" s="798"/>
      <c r="DM48" s="798"/>
      <c r="DN48" s="798"/>
      <c r="DO48" s="798"/>
      <c r="DP48" s="798"/>
      <c r="DQ48" s="798"/>
      <c r="DR48" s="798"/>
      <c r="DS48" s="798"/>
      <c r="DT48" s="798"/>
      <c r="DU48" s="798"/>
      <c r="DV48" s="798"/>
      <c r="DW48" s="798"/>
      <c r="DX48" s="798"/>
      <c r="DY48" s="798"/>
      <c r="DZ48" s="798"/>
      <c r="EA48" s="798"/>
      <c r="EB48" s="798"/>
      <c r="EC48" s="798"/>
      <c r="ED48" s="798"/>
      <c r="EE48" s="798"/>
      <c r="EF48" s="798"/>
      <c r="EG48" s="798"/>
      <c r="EH48" s="798"/>
      <c r="EI48" s="798"/>
      <c r="EJ48" s="798"/>
      <c r="EK48" s="799"/>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797"/>
      <c r="CN49" s="798"/>
      <c r="CO49" s="798"/>
      <c r="CP49" s="798"/>
      <c r="CQ49" s="798"/>
      <c r="CR49" s="798"/>
      <c r="CS49" s="798"/>
      <c r="CT49" s="798"/>
      <c r="CU49" s="798"/>
      <c r="CV49" s="798"/>
      <c r="CW49" s="798"/>
      <c r="CX49" s="798"/>
      <c r="CY49" s="798"/>
      <c r="CZ49" s="798"/>
      <c r="DA49" s="798"/>
      <c r="DB49" s="798"/>
      <c r="DC49" s="798"/>
      <c r="DD49" s="798"/>
      <c r="DE49" s="798"/>
      <c r="DF49" s="798"/>
      <c r="DG49" s="798"/>
      <c r="DH49" s="798"/>
      <c r="DI49" s="798"/>
      <c r="DJ49" s="798"/>
      <c r="DK49" s="798"/>
      <c r="DL49" s="798"/>
      <c r="DM49" s="798"/>
      <c r="DN49" s="798"/>
      <c r="DO49" s="798"/>
      <c r="DP49" s="798"/>
      <c r="DQ49" s="798"/>
      <c r="DR49" s="798"/>
      <c r="DS49" s="798"/>
      <c r="DT49" s="798"/>
      <c r="DU49" s="798"/>
      <c r="DV49" s="798"/>
      <c r="DW49" s="798"/>
      <c r="DX49" s="798"/>
      <c r="DY49" s="798"/>
      <c r="DZ49" s="798"/>
      <c r="EA49" s="798"/>
      <c r="EB49" s="798"/>
      <c r="EC49" s="798"/>
      <c r="ED49" s="798"/>
      <c r="EE49" s="798"/>
      <c r="EF49" s="798"/>
      <c r="EG49" s="798"/>
      <c r="EH49" s="798"/>
      <c r="EI49" s="798"/>
      <c r="EJ49" s="798"/>
      <c r="EK49" s="799"/>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800"/>
      <c r="CN50" s="801"/>
      <c r="CO50" s="801"/>
      <c r="CP50" s="801"/>
      <c r="CQ50" s="801"/>
      <c r="CR50" s="801"/>
      <c r="CS50" s="801"/>
      <c r="CT50" s="801"/>
      <c r="CU50" s="801"/>
      <c r="CV50" s="801"/>
      <c r="CW50" s="801"/>
      <c r="CX50" s="801"/>
      <c r="CY50" s="801"/>
      <c r="CZ50" s="801"/>
      <c r="DA50" s="801"/>
      <c r="DB50" s="801"/>
      <c r="DC50" s="801"/>
      <c r="DD50" s="801"/>
      <c r="DE50" s="801"/>
      <c r="DF50" s="801"/>
      <c r="DG50" s="801"/>
      <c r="DH50" s="801"/>
      <c r="DI50" s="801"/>
      <c r="DJ50" s="801"/>
      <c r="DK50" s="801"/>
      <c r="DL50" s="801"/>
      <c r="DM50" s="801"/>
      <c r="DN50" s="801"/>
      <c r="DO50" s="801"/>
      <c r="DP50" s="801"/>
      <c r="DQ50" s="801"/>
      <c r="DR50" s="801"/>
      <c r="DS50" s="801"/>
      <c r="DT50" s="801"/>
      <c r="DU50" s="801"/>
      <c r="DV50" s="801"/>
      <c r="DW50" s="801"/>
      <c r="DX50" s="801"/>
      <c r="DY50" s="801"/>
      <c r="DZ50" s="801"/>
      <c r="EA50" s="801"/>
      <c r="EB50" s="801"/>
      <c r="EC50" s="801"/>
      <c r="ED50" s="801"/>
      <c r="EE50" s="801"/>
      <c r="EF50" s="801"/>
      <c r="EG50" s="801"/>
      <c r="EH50" s="801"/>
      <c r="EI50" s="801"/>
      <c r="EJ50" s="801"/>
      <c r="EK50" s="802"/>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21</v>
      </c>
      <c r="M63" s="659"/>
      <c r="N63" s="659"/>
      <c r="O63" s="659">
        <f>VLOOKUP($D$11,調査票①!$A$1:$HN$31,56,FALSE)</f>
        <v>21</v>
      </c>
      <c r="P63" s="659"/>
      <c r="Q63" s="659"/>
      <c r="R63" s="660">
        <f>VLOOKUP($D$11,調査票①!$A$1:$HN$31,57,FALSE)</f>
        <v>1</v>
      </c>
      <c r="S63" s="660"/>
      <c r="T63" s="660"/>
      <c r="U63" s="661" t="str">
        <f>VLOOKUP($D$11,調査票①!$A$1:$HN$31,58,FALSE)</f>
        <v>　</v>
      </c>
      <c r="V63" s="662"/>
      <c r="W63" s="662"/>
      <c r="X63" s="662"/>
      <c r="Y63" s="662"/>
      <c r="Z63" s="662"/>
      <c r="AA63" s="662"/>
      <c r="AB63" s="662"/>
      <c r="AC63" s="662"/>
      <c r="AD63" s="662"/>
      <c r="AE63" s="662"/>
      <c r="AF63" s="662"/>
      <c r="AG63" s="662"/>
      <c r="AH63" s="662"/>
      <c r="AI63" s="663"/>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664"/>
      <c r="V64" s="665"/>
      <c r="W64" s="665"/>
      <c r="X64" s="665"/>
      <c r="Y64" s="665"/>
      <c r="Z64" s="665"/>
      <c r="AA64" s="665"/>
      <c r="AB64" s="665"/>
      <c r="AC64" s="665"/>
      <c r="AD64" s="665"/>
      <c r="AE64" s="665"/>
      <c r="AF64" s="665"/>
      <c r="AG64" s="665"/>
      <c r="AH64" s="665"/>
      <c r="AI64" s="666"/>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平成26年度</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28</v>
      </c>
      <c r="M65" s="659"/>
      <c r="N65" s="659"/>
      <c r="O65" s="659">
        <f>VLOOKUP($D$11,調査票①!$A$1:$HN$31,62,FALSE)</f>
        <v>28</v>
      </c>
      <c r="P65" s="659"/>
      <c r="Q65" s="659"/>
      <c r="R65" s="660">
        <f>VLOOKUP($D$11,調査票①!$A$1:$HN$31,63,FALSE)</f>
        <v>1</v>
      </c>
      <c r="S65" s="660"/>
      <c r="T65" s="660"/>
      <c r="U65" s="693" t="str">
        <f>VLOOKUP($D$11,調査票①!$A$1:$HN$31,64,FALSE)</f>
        <v>　</v>
      </c>
      <c r="V65" s="694"/>
      <c r="W65" s="694"/>
      <c r="X65" s="694"/>
      <c r="Y65" s="694"/>
      <c r="Z65" s="694"/>
      <c r="AA65" s="694"/>
      <c r="AB65" s="694"/>
      <c r="AC65" s="694"/>
      <c r="AD65" s="694"/>
      <c r="AE65" s="694"/>
      <c r="AF65" s="694"/>
      <c r="AG65" s="694"/>
      <c r="AH65" s="694"/>
      <c r="AI65" s="695"/>
      <c r="AJ65" s="667">
        <f>VLOOKUP($D$11,調査票①!$A$1:$HN$31,65,FALSE)</f>
        <v>0</v>
      </c>
      <c r="AK65" s="667"/>
      <c r="AL65" s="667"/>
      <c r="AM65" s="729" t="str">
        <f>VLOOKUP($D$11,調査票①!$A$1:$HN$31,66,FALSE)</f>
        <v>　</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67"/>
      <c r="AK66" s="667"/>
      <c r="AL66" s="667"/>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10</v>
      </c>
      <c r="M67" s="659"/>
      <c r="N67" s="659"/>
      <c r="O67" s="659">
        <f>VLOOKUP($D$11,調査票①!$A$1:$HN$31,68,FALSE)</f>
        <v>10</v>
      </c>
      <c r="P67" s="659"/>
      <c r="Q67" s="659"/>
      <c r="R67" s="660">
        <f>VLOOKUP($D$11,調査票①!$A$1:$HN$31,69,FALSE)</f>
        <v>1</v>
      </c>
      <c r="S67" s="660"/>
      <c r="T67" s="660"/>
      <c r="U67" s="661" t="str">
        <f>VLOOKUP($D$11,調査票①!$A$1:$HN$31,70,FALSE)</f>
        <v>　</v>
      </c>
      <c r="V67" s="662"/>
      <c r="W67" s="662"/>
      <c r="X67" s="662"/>
      <c r="Y67" s="662"/>
      <c r="Z67" s="662"/>
      <c r="AA67" s="662"/>
      <c r="AB67" s="662"/>
      <c r="AC67" s="662"/>
      <c r="AD67" s="662"/>
      <c r="AE67" s="662"/>
      <c r="AF67" s="662"/>
      <c r="AG67" s="662"/>
      <c r="AH67" s="662"/>
      <c r="AI67" s="663"/>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664"/>
      <c r="V68" s="665"/>
      <c r="W68" s="665"/>
      <c r="X68" s="665"/>
      <c r="Y68" s="665"/>
      <c r="Z68" s="665"/>
      <c r="AA68" s="665"/>
      <c r="AB68" s="665"/>
      <c r="AC68" s="665"/>
      <c r="AD68" s="665"/>
      <c r="AE68" s="665"/>
      <c r="AF68" s="665"/>
      <c r="AG68" s="665"/>
      <c r="AH68" s="665"/>
      <c r="AI68" s="666"/>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661" t="str">
        <f>VLOOKUP($D$11,調査票①!$A$1:$HN$31,76,FALSE)</f>
        <v>　</v>
      </c>
      <c r="V69" s="662"/>
      <c r="W69" s="662"/>
      <c r="X69" s="662"/>
      <c r="Y69" s="662"/>
      <c r="Z69" s="662"/>
      <c r="AA69" s="662"/>
      <c r="AB69" s="662"/>
      <c r="AC69" s="662"/>
      <c r="AD69" s="662"/>
      <c r="AE69" s="662"/>
      <c r="AF69" s="662"/>
      <c r="AG69" s="662"/>
      <c r="AH69" s="662"/>
      <c r="AI69" s="663"/>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664"/>
      <c r="V70" s="665"/>
      <c r="W70" s="665"/>
      <c r="X70" s="665"/>
      <c r="Y70" s="665"/>
      <c r="Z70" s="665"/>
      <c r="AA70" s="665"/>
      <c r="AB70" s="665"/>
      <c r="AC70" s="665"/>
      <c r="AD70" s="665"/>
      <c r="AE70" s="665"/>
      <c r="AF70" s="665"/>
      <c r="AG70" s="665"/>
      <c r="AH70" s="665"/>
      <c r="AI70" s="666"/>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708">
        <f>VLOOKUP($D$11,調査票①!$A$1:$HN$31,79,FALSE)</f>
        <v>0</v>
      </c>
      <c r="M71" s="708"/>
      <c r="N71" s="708"/>
      <c r="O71" s="708">
        <f>VLOOKUP($D$11,調査票①!$A$1:$HN$31,80,FALSE)</f>
        <v>0</v>
      </c>
      <c r="P71" s="708"/>
      <c r="Q71" s="708"/>
      <c r="R71" s="709" t="e">
        <f>VLOOKUP($D$11,調査票①!$A$1:$HN$31,81,FALSE)</f>
        <v>#DIV/0!</v>
      </c>
      <c r="S71" s="709"/>
      <c r="T71" s="709"/>
      <c r="U71" s="661" t="str">
        <f>VLOOKUP($D$11,調査票①!$A$1:$HN$31,82,FALSE)</f>
        <v>　</v>
      </c>
      <c r="V71" s="662"/>
      <c r="W71" s="662"/>
      <c r="X71" s="662"/>
      <c r="Y71" s="662"/>
      <c r="Z71" s="662"/>
      <c r="AA71" s="662"/>
      <c r="AB71" s="662"/>
      <c r="AC71" s="662"/>
      <c r="AD71" s="662"/>
      <c r="AE71" s="662"/>
      <c r="AF71" s="662"/>
      <c r="AG71" s="662"/>
      <c r="AH71" s="662"/>
      <c r="AI71" s="663"/>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708"/>
      <c r="M72" s="708"/>
      <c r="N72" s="708"/>
      <c r="O72" s="708"/>
      <c r="P72" s="708"/>
      <c r="Q72" s="708"/>
      <c r="R72" s="709"/>
      <c r="S72" s="709"/>
      <c r="T72" s="709"/>
      <c r="U72" s="664"/>
      <c r="V72" s="665"/>
      <c r="W72" s="665"/>
      <c r="X72" s="665"/>
      <c r="Y72" s="665"/>
      <c r="Z72" s="665"/>
      <c r="AA72" s="665"/>
      <c r="AB72" s="665"/>
      <c r="AC72" s="665"/>
      <c r="AD72" s="665"/>
      <c r="AE72" s="665"/>
      <c r="AF72" s="665"/>
      <c r="AG72" s="665"/>
      <c r="AH72" s="665"/>
      <c r="AI72" s="666"/>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659">
        <f>VLOOKUP($D$11,調査票①!$A$1:$HN$31,85,FALSE)</f>
        <v>2</v>
      </c>
      <c r="M73" s="659"/>
      <c r="N73" s="659"/>
      <c r="O73" s="659">
        <f>VLOOKUP($D$11,調査票①!$A$1:$HN$31,86,FALSE)</f>
        <v>0</v>
      </c>
      <c r="P73" s="659"/>
      <c r="Q73" s="659"/>
      <c r="R73" s="660">
        <f>VLOOKUP($D$11,調査票①!$A$1:$HN$31,87,FALSE)</f>
        <v>0</v>
      </c>
      <c r="S73" s="660"/>
      <c r="T73" s="660"/>
      <c r="U73" s="729" t="str">
        <f>VLOOKUP($D$11,調査票①!$A$1:$HN$31,88,FALSE)</f>
        <v>高原千葉村においては、施設のあり方について検討中のため。農業者健康増進施設においては、市農政センターと一体的管理を行っているため。</v>
      </c>
      <c r="V73" s="730"/>
      <c r="W73" s="730"/>
      <c r="X73" s="730"/>
      <c r="Y73" s="730"/>
      <c r="Z73" s="730"/>
      <c r="AA73" s="730"/>
      <c r="AB73" s="730"/>
      <c r="AC73" s="730"/>
      <c r="AD73" s="730"/>
      <c r="AE73" s="730"/>
      <c r="AF73" s="730"/>
      <c r="AG73" s="730"/>
      <c r="AH73" s="730"/>
      <c r="AI73" s="731"/>
      <c r="AJ73" s="601">
        <f>VLOOKUP($D$11,調査票①!$A$1:$HN$31,89,FALSE)</f>
        <v>1</v>
      </c>
      <c r="AK73" s="601"/>
      <c r="AL73" s="601"/>
      <c r="AM73" s="668" t="str">
        <f>VLOOKUP($D$11,調査票①!$A$1:$HN$31,90,FALSE)</f>
        <v>高原千葉村においては、施設の使用承認を行う必要があるため。現在、施設のあり方について検討している。</v>
      </c>
      <c r="AN73" s="669"/>
      <c r="AO73" s="669"/>
      <c r="AP73" s="669"/>
      <c r="AQ73" s="669"/>
      <c r="AR73" s="669"/>
      <c r="AS73" s="669"/>
      <c r="AT73" s="669"/>
      <c r="AU73" s="669"/>
      <c r="AV73" s="669"/>
      <c r="AW73" s="669"/>
      <c r="AX73" s="669"/>
      <c r="AY73" s="669"/>
      <c r="AZ73" s="669"/>
      <c r="BA73" s="669"/>
      <c r="BB73" s="669"/>
      <c r="BC73" s="669"/>
      <c r="BD73" s="669"/>
      <c r="BE73" s="669"/>
      <c r="BF73" s="669"/>
      <c r="BG73" s="669"/>
      <c r="BH73" s="669"/>
      <c r="BI73" s="669"/>
      <c r="BJ73" s="669"/>
      <c r="BK73" s="669"/>
      <c r="BL73" s="669"/>
      <c r="BM73" s="669"/>
      <c r="BN73" s="670"/>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659"/>
      <c r="M74" s="659"/>
      <c r="N74" s="659"/>
      <c r="O74" s="659"/>
      <c r="P74" s="659"/>
      <c r="Q74" s="659"/>
      <c r="R74" s="660"/>
      <c r="S74" s="660"/>
      <c r="T74" s="660"/>
      <c r="U74" s="732"/>
      <c r="V74" s="733"/>
      <c r="W74" s="733"/>
      <c r="X74" s="733"/>
      <c r="Y74" s="733"/>
      <c r="Z74" s="733"/>
      <c r="AA74" s="733"/>
      <c r="AB74" s="733"/>
      <c r="AC74" s="733"/>
      <c r="AD74" s="733"/>
      <c r="AE74" s="733"/>
      <c r="AF74" s="733"/>
      <c r="AG74" s="733"/>
      <c r="AH74" s="733"/>
      <c r="AI74" s="734"/>
      <c r="AJ74" s="601"/>
      <c r="AK74" s="601"/>
      <c r="AL74" s="601"/>
      <c r="AM74" s="671"/>
      <c r="AN74" s="672"/>
      <c r="AO74" s="672"/>
      <c r="AP74" s="672"/>
      <c r="AQ74" s="672"/>
      <c r="AR74" s="672"/>
      <c r="AS74" s="672"/>
      <c r="AT74" s="672"/>
      <c r="AU74" s="672"/>
      <c r="AV74" s="672"/>
      <c r="AW74" s="672"/>
      <c r="AX74" s="672"/>
      <c r="AY74" s="672"/>
      <c r="AZ74" s="672"/>
      <c r="BA74" s="672"/>
      <c r="BB74" s="672"/>
      <c r="BC74" s="672"/>
      <c r="BD74" s="672"/>
      <c r="BE74" s="672"/>
      <c r="BF74" s="672"/>
      <c r="BG74" s="672"/>
      <c r="BH74" s="672"/>
      <c r="BI74" s="672"/>
      <c r="BJ74" s="672"/>
      <c r="BK74" s="672"/>
      <c r="BL74" s="672"/>
      <c r="BM74" s="672"/>
      <c r="BN74" s="673"/>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708">
        <f>VLOOKUP($D$11,調査票①!$A$1:$HN$31,91,FALSE)</f>
        <v>0</v>
      </c>
      <c r="M75" s="708"/>
      <c r="N75" s="708"/>
      <c r="O75" s="708">
        <f>VLOOKUP($D$11,調査票①!$A$1:$HN$31,92,FALSE)</f>
        <v>0</v>
      </c>
      <c r="P75" s="708"/>
      <c r="Q75" s="708"/>
      <c r="R75" s="709" t="e">
        <f>VLOOKUP($D$11,調査票①!$A$1:$HN$31,93,FALSE)</f>
        <v>#DIV/0!</v>
      </c>
      <c r="S75" s="709"/>
      <c r="T75" s="709"/>
      <c r="U75" s="781" t="str">
        <f>VLOOKUP($D$11,調査票①!$A$1:$HN$31,94,FALSE)</f>
        <v>　</v>
      </c>
      <c r="V75" s="782"/>
      <c r="W75" s="782"/>
      <c r="X75" s="782"/>
      <c r="Y75" s="782"/>
      <c r="Z75" s="782"/>
      <c r="AA75" s="782"/>
      <c r="AB75" s="782"/>
      <c r="AC75" s="782"/>
      <c r="AD75" s="782"/>
      <c r="AE75" s="782"/>
      <c r="AF75" s="782"/>
      <c r="AG75" s="782"/>
      <c r="AH75" s="782"/>
      <c r="AI75" s="783"/>
      <c r="AJ75" s="667">
        <f>VLOOKUP($D$11,調査票①!$A$1:$HN$31,95,FALSE)</f>
        <v>0</v>
      </c>
      <c r="AK75" s="667"/>
      <c r="AL75" s="667"/>
      <c r="AM75" s="668" t="str">
        <f>VLOOKUP($D$11,調査票①!$A$1:$HN$31,96,FALSE)</f>
        <v>　</v>
      </c>
      <c r="AN75" s="669"/>
      <c r="AO75" s="669"/>
      <c r="AP75" s="669"/>
      <c r="AQ75" s="669"/>
      <c r="AR75" s="669"/>
      <c r="AS75" s="669"/>
      <c r="AT75" s="669"/>
      <c r="AU75" s="669"/>
      <c r="AV75" s="669"/>
      <c r="AW75" s="669"/>
      <c r="AX75" s="669"/>
      <c r="AY75" s="669"/>
      <c r="AZ75" s="669"/>
      <c r="BA75" s="669"/>
      <c r="BB75" s="669"/>
      <c r="BC75" s="669"/>
      <c r="BD75" s="669"/>
      <c r="BE75" s="669"/>
      <c r="BF75" s="669"/>
      <c r="BG75" s="669"/>
      <c r="BH75" s="669"/>
      <c r="BI75" s="669"/>
      <c r="BJ75" s="669"/>
      <c r="BK75" s="669"/>
      <c r="BL75" s="669"/>
      <c r="BM75" s="669"/>
      <c r="BN75" s="670"/>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708"/>
      <c r="M76" s="708"/>
      <c r="N76" s="708"/>
      <c r="O76" s="708"/>
      <c r="P76" s="708"/>
      <c r="Q76" s="708"/>
      <c r="R76" s="709"/>
      <c r="S76" s="709"/>
      <c r="T76" s="709"/>
      <c r="U76" s="784"/>
      <c r="V76" s="785"/>
      <c r="W76" s="785"/>
      <c r="X76" s="785"/>
      <c r="Y76" s="785"/>
      <c r="Z76" s="785"/>
      <c r="AA76" s="785"/>
      <c r="AB76" s="785"/>
      <c r="AC76" s="785"/>
      <c r="AD76" s="785"/>
      <c r="AE76" s="785"/>
      <c r="AF76" s="785"/>
      <c r="AG76" s="785"/>
      <c r="AH76" s="785"/>
      <c r="AI76" s="786"/>
      <c r="AJ76" s="667"/>
      <c r="AK76" s="667"/>
      <c r="AL76" s="667"/>
      <c r="AM76" s="671"/>
      <c r="AN76" s="672"/>
      <c r="AO76" s="672"/>
      <c r="AP76" s="672"/>
      <c r="AQ76" s="672"/>
      <c r="AR76" s="672"/>
      <c r="AS76" s="672"/>
      <c r="AT76" s="672"/>
      <c r="AU76" s="672"/>
      <c r="AV76" s="672"/>
      <c r="AW76" s="672"/>
      <c r="AX76" s="672"/>
      <c r="AY76" s="672"/>
      <c r="AZ76" s="672"/>
      <c r="BA76" s="672"/>
      <c r="BB76" s="672"/>
      <c r="BC76" s="672"/>
      <c r="BD76" s="672"/>
      <c r="BE76" s="672"/>
      <c r="BF76" s="672"/>
      <c r="BG76" s="672"/>
      <c r="BH76" s="672"/>
      <c r="BI76" s="672"/>
      <c r="BJ76" s="672"/>
      <c r="BK76" s="672"/>
      <c r="BL76" s="672"/>
      <c r="BM76" s="672"/>
      <c r="BN76" s="673"/>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1</v>
      </c>
      <c r="M77" s="659"/>
      <c r="N77" s="659"/>
      <c r="O77" s="659">
        <f>VLOOKUP($D$11,調査票①!$A$1:$HN$31,98,FALSE)</f>
        <v>1</v>
      </c>
      <c r="P77" s="659"/>
      <c r="Q77" s="659"/>
      <c r="R77" s="660">
        <f>VLOOKUP($D$11,調査票①!$A$1:$HN$31,99,FALSE)</f>
        <v>1</v>
      </c>
      <c r="S77" s="660"/>
      <c r="T77" s="660"/>
      <c r="U77" s="661" t="str">
        <f>VLOOKUP($D$11,調査票①!$A$1:$HN$31,100,FALSE)</f>
        <v>　</v>
      </c>
      <c r="V77" s="662"/>
      <c r="W77" s="662"/>
      <c r="X77" s="662"/>
      <c r="Y77" s="662"/>
      <c r="Z77" s="662"/>
      <c r="AA77" s="662"/>
      <c r="AB77" s="662"/>
      <c r="AC77" s="662"/>
      <c r="AD77" s="662"/>
      <c r="AE77" s="662"/>
      <c r="AF77" s="662"/>
      <c r="AG77" s="662"/>
      <c r="AH77" s="662"/>
      <c r="AI77" s="663"/>
      <c r="AJ77" s="667">
        <f>VLOOKUP($D$11,調査票①!$A$1:$HN$31,101,FALSE)</f>
        <v>0</v>
      </c>
      <c r="AK77" s="667"/>
      <c r="AL77" s="667"/>
      <c r="AM77" s="668" t="str">
        <f>VLOOKUP($D$11,調査票①!$A$1:$HN$31,102,FALSE)</f>
        <v>　</v>
      </c>
      <c r="AN77" s="669"/>
      <c r="AO77" s="669"/>
      <c r="AP77" s="669"/>
      <c r="AQ77" s="669"/>
      <c r="AR77" s="669"/>
      <c r="AS77" s="669"/>
      <c r="AT77" s="669"/>
      <c r="AU77" s="669"/>
      <c r="AV77" s="669"/>
      <c r="AW77" s="669"/>
      <c r="AX77" s="669"/>
      <c r="AY77" s="669"/>
      <c r="AZ77" s="669"/>
      <c r="BA77" s="669"/>
      <c r="BB77" s="669"/>
      <c r="BC77" s="669"/>
      <c r="BD77" s="669"/>
      <c r="BE77" s="669"/>
      <c r="BF77" s="669"/>
      <c r="BG77" s="669"/>
      <c r="BH77" s="669"/>
      <c r="BI77" s="669"/>
      <c r="BJ77" s="669"/>
      <c r="BK77" s="669"/>
      <c r="BL77" s="669"/>
      <c r="BM77" s="669"/>
      <c r="BN77" s="670"/>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664"/>
      <c r="V78" s="665"/>
      <c r="W78" s="665"/>
      <c r="X78" s="665"/>
      <c r="Y78" s="665"/>
      <c r="Z78" s="665"/>
      <c r="AA78" s="665"/>
      <c r="AB78" s="665"/>
      <c r="AC78" s="665"/>
      <c r="AD78" s="665"/>
      <c r="AE78" s="665"/>
      <c r="AF78" s="665"/>
      <c r="AG78" s="665"/>
      <c r="AH78" s="665"/>
      <c r="AI78" s="666"/>
      <c r="AJ78" s="667"/>
      <c r="AK78" s="667"/>
      <c r="AL78" s="667"/>
      <c r="AM78" s="671"/>
      <c r="AN78" s="672"/>
      <c r="AO78" s="672"/>
      <c r="AP78" s="672"/>
      <c r="AQ78" s="672"/>
      <c r="AR78" s="672"/>
      <c r="AS78" s="672"/>
      <c r="AT78" s="672"/>
      <c r="AU78" s="672"/>
      <c r="AV78" s="672"/>
      <c r="AW78" s="672"/>
      <c r="AX78" s="672"/>
      <c r="AY78" s="672"/>
      <c r="AZ78" s="672"/>
      <c r="BA78" s="672"/>
      <c r="BB78" s="672"/>
      <c r="BC78" s="672"/>
      <c r="BD78" s="672"/>
      <c r="BE78" s="672"/>
      <c r="BF78" s="672"/>
      <c r="BG78" s="672"/>
      <c r="BH78" s="672"/>
      <c r="BI78" s="672"/>
      <c r="BJ78" s="672"/>
      <c r="BK78" s="672"/>
      <c r="BL78" s="672"/>
      <c r="BM78" s="672"/>
      <c r="BN78" s="673"/>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708">
        <f>VLOOKUP($D$11,調査票①!$A$1:$HN$31,103,FALSE)</f>
        <v>0</v>
      </c>
      <c r="M79" s="708"/>
      <c r="N79" s="708"/>
      <c r="O79" s="708">
        <f>VLOOKUP($D$11,調査票①!$A$1:$HN$31,104,FALSE)</f>
        <v>0</v>
      </c>
      <c r="P79" s="708"/>
      <c r="Q79" s="708"/>
      <c r="R79" s="709" t="e">
        <f>VLOOKUP($D$11,調査票①!$A$1:$HN$31,105,FALSE)</f>
        <v>#DIV/0!</v>
      </c>
      <c r="S79" s="709"/>
      <c r="T79" s="709"/>
      <c r="U79" s="781" t="str">
        <f>VLOOKUP($D$11,調査票①!$A$1:$HN$31,106,FALSE)</f>
        <v>　</v>
      </c>
      <c r="V79" s="782"/>
      <c r="W79" s="782"/>
      <c r="X79" s="782"/>
      <c r="Y79" s="782"/>
      <c r="Z79" s="782"/>
      <c r="AA79" s="782"/>
      <c r="AB79" s="782"/>
      <c r="AC79" s="782"/>
      <c r="AD79" s="782"/>
      <c r="AE79" s="782"/>
      <c r="AF79" s="782"/>
      <c r="AG79" s="782"/>
      <c r="AH79" s="782"/>
      <c r="AI79" s="783"/>
      <c r="AJ79" s="667">
        <f>VLOOKUP($D$11,調査票①!$A$1:$HN$31,107,FALSE)</f>
        <v>0</v>
      </c>
      <c r="AK79" s="667"/>
      <c r="AL79" s="667"/>
      <c r="AM79" s="668" t="str">
        <f>VLOOKUP($D$11,調査票①!$A$1:$HN$31,108,FALSE)</f>
        <v>　</v>
      </c>
      <c r="AN79" s="669"/>
      <c r="AO79" s="669"/>
      <c r="AP79" s="669"/>
      <c r="AQ79" s="669"/>
      <c r="AR79" s="669"/>
      <c r="AS79" s="669"/>
      <c r="AT79" s="669"/>
      <c r="AU79" s="669"/>
      <c r="AV79" s="669"/>
      <c r="AW79" s="669"/>
      <c r="AX79" s="669"/>
      <c r="AY79" s="669"/>
      <c r="AZ79" s="669"/>
      <c r="BA79" s="669"/>
      <c r="BB79" s="669"/>
      <c r="BC79" s="669"/>
      <c r="BD79" s="669"/>
      <c r="BE79" s="669"/>
      <c r="BF79" s="669"/>
      <c r="BG79" s="669"/>
      <c r="BH79" s="669"/>
      <c r="BI79" s="669"/>
      <c r="BJ79" s="669"/>
      <c r="BK79" s="669"/>
      <c r="BL79" s="669"/>
      <c r="BM79" s="669"/>
      <c r="BN79" s="670"/>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708"/>
      <c r="M80" s="708"/>
      <c r="N80" s="708"/>
      <c r="O80" s="708"/>
      <c r="P80" s="708"/>
      <c r="Q80" s="708"/>
      <c r="R80" s="709"/>
      <c r="S80" s="709"/>
      <c r="T80" s="709"/>
      <c r="U80" s="784"/>
      <c r="V80" s="785"/>
      <c r="W80" s="785"/>
      <c r="X80" s="785"/>
      <c r="Y80" s="785"/>
      <c r="Z80" s="785"/>
      <c r="AA80" s="785"/>
      <c r="AB80" s="785"/>
      <c r="AC80" s="785"/>
      <c r="AD80" s="785"/>
      <c r="AE80" s="785"/>
      <c r="AF80" s="785"/>
      <c r="AG80" s="785"/>
      <c r="AH80" s="785"/>
      <c r="AI80" s="786"/>
      <c r="AJ80" s="667"/>
      <c r="AK80" s="667"/>
      <c r="AL80" s="667"/>
      <c r="AM80" s="671"/>
      <c r="AN80" s="672"/>
      <c r="AO80" s="672"/>
      <c r="AP80" s="672"/>
      <c r="AQ80" s="672"/>
      <c r="AR80" s="672"/>
      <c r="AS80" s="672"/>
      <c r="AT80" s="672"/>
      <c r="AU80" s="672"/>
      <c r="AV80" s="672"/>
      <c r="AW80" s="672"/>
      <c r="AX80" s="672"/>
      <c r="AY80" s="672"/>
      <c r="AZ80" s="672"/>
      <c r="BA80" s="672"/>
      <c r="BB80" s="672"/>
      <c r="BC80" s="672"/>
      <c r="BD80" s="672"/>
      <c r="BE80" s="672"/>
      <c r="BF80" s="672"/>
      <c r="BG80" s="672"/>
      <c r="BH80" s="672"/>
      <c r="BI80" s="672"/>
      <c r="BJ80" s="672"/>
      <c r="BK80" s="672"/>
      <c r="BL80" s="672"/>
      <c r="BM80" s="672"/>
      <c r="BN80" s="673"/>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781" t="str">
        <f>VLOOKUP($D$11,調査票①!$A$1:$HN$31,112,FALSE)</f>
        <v>　</v>
      </c>
      <c r="V81" s="782"/>
      <c r="W81" s="782"/>
      <c r="X81" s="782"/>
      <c r="Y81" s="782"/>
      <c r="Z81" s="782"/>
      <c r="AA81" s="782"/>
      <c r="AB81" s="782"/>
      <c r="AC81" s="782"/>
      <c r="AD81" s="782"/>
      <c r="AE81" s="782"/>
      <c r="AF81" s="782"/>
      <c r="AG81" s="782"/>
      <c r="AH81" s="782"/>
      <c r="AI81" s="783"/>
      <c r="AJ81" s="667">
        <f>VLOOKUP($D$11,調査票①!$A$1:$HN$31,113,FALSE)</f>
        <v>0</v>
      </c>
      <c r="AK81" s="667"/>
      <c r="AL81" s="667"/>
      <c r="AM81" s="668" t="str">
        <f>VLOOKUP($D$11,調査票①!$A$1:$HN$31,114,FALSE)</f>
        <v>　</v>
      </c>
      <c r="AN81" s="669"/>
      <c r="AO81" s="669"/>
      <c r="AP81" s="669"/>
      <c r="AQ81" s="669"/>
      <c r="AR81" s="669"/>
      <c r="AS81" s="669"/>
      <c r="AT81" s="669"/>
      <c r="AU81" s="669"/>
      <c r="AV81" s="669"/>
      <c r="AW81" s="669"/>
      <c r="AX81" s="669"/>
      <c r="AY81" s="669"/>
      <c r="AZ81" s="669"/>
      <c r="BA81" s="669"/>
      <c r="BB81" s="669"/>
      <c r="BC81" s="669"/>
      <c r="BD81" s="669"/>
      <c r="BE81" s="669"/>
      <c r="BF81" s="669"/>
      <c r="BG81" s="669"/>
      <c r="BH81" s="669"/>
      <c r="BI81" s="669"/>
      <c r="BJ81" s="669"/>
      <c r="BK81" s="669"/>
      <c r="BL81" s="669"/>
      <c r="BM81" s="669"/>
      <c r="BN81" s="670"/>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　</v>
      </c>
      <c r="CN81" s="517"/>
      <c r="CO81" s="517"/>
      <c r="CP81" s="517"/>
      <c r="CQ81" s="517"/>
      <c r="CR81" s="517"/>
      <c r="CS81" s="517"/>
      <c r="CT81" s="517"/>
      <c r="CU81" s="517"/>
      <c r="CV81" s="517"/>
      <c r="CW81" s="517"/>
      <c r="CX81" s="517"/>
      <c r="CY81" s="517"/>
      <c r="CZ81" s="518"/>
      <c r="DA81" s="10"/>
      <c r="DB81" s="10"/>
      <c r="DC81" s="10"/>
      <c r="DD81" s="720" t="str">
        <f>VLOOKUP(D11,調査票①!A1:HN31,220,FALSE)</f>
        <v>　</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784"/>
      <c r="V82" s="785"/>
      <c r="W82" s="785"/>
      <c r="X82" s="785"/>
      <c r="Y82" s="785"/>
      <c r="Z82" s="785"/>
      <c r="AA82" s="785"/>
      <c r="AB82" s="785"/>
      <c r="AC82" s="785"/>
      <c r="AD82" s="785"/>
      <c r="AE82" s="785"/>
      <c r="AF82" s="785"/>
      <c r="AG82" s="785"/>
      <c r="AH82" s="785"/>
      <c r="AI82" s="786"/>
      <c r="AJ82" s="667"/>
      <c r="AK82" s="667"/>
      <c r="AL82" s="667"/>
      <c r="AM82" s="671"/>
      <c r="AN82" s="672"/>
      <c r="AO82" s="672"/>
      <c r="AP82" s="672"/>
      <c r="AQ82" s="672"/>
      <c r="AR82" s="672"/>
      <c r="AS82" s="672"/>
      <c r="AT82" s="672"/>
      <c r="AU82" s="672"/>
      <c r="AV82" s="672"/>
      <c r="AW82" s="672"/>
      <c r="AX82" s="672"/>
      <c r="AY82" s="672"/>
      <c r="AZ82" s="672"/>
      <c r="BA82" s="672"/>
      <c r="BB82" s="672"/>
      <c r="BC82" s="672"/>
      <c r="BD82" s="672"/>
      <c r="BE82" s="672"/>
      <c r="BF82" s="672"/>
      <c r="BG82" s="672"/>
      <c r="BH82" s="672"/>
      <c r="BI82" s="672"/>
      <c r="BJ82" s="672"/>
      <c r="BK82" s="672"/>
      <c r="BL82" s="672"/>
      <c r="BM82" s="672"/>
      <c r="BN82" s="673"/>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9</v>
      </c>
      <c r="M83" s="659"/>
      <c r="N83" s="659"/>
      <c r="O83" s="659">
        <f>VLOOKUP($D$11,調査票①!$A$1:$HN$31,116,FALSE)</f>
        <v>0</v>
      </c>
      <c r="P83" s="659"/>
      <c r="Q83" s="659"/>
      <c r="R83" s="660">
        <f>VLOOKUP($D$11,調査票①!$A$1:$HN$31,117,FALSE)</f>
        <v>0</v>
      </c>
      <c r="S83" s="660"/>
      <c r="T83" s="660"/>
      <c r="U83" s="760" t="str">
        <f>VLOOKUP($D$11,調査票①!$A$1:$HN$31,118,FALSE)</f>
        <v>管理・設置許可により、民間活用を図っているため。また、動物公園においては、「自治体職員を常駐で配置している事に対する考え方」と同様。</v>
      </c>
      <c r="V83" s="761"/>
      <c r="W83" s="761"/>
      <c r="X83" s="761"/>
      <c r="Y83" s="761"/>
      <c r="Z83" s="761"/>
      <c r="AA83" s="761"/>
      <c r="AB83" s="761"/>
      <c r="AC83" s="761"/>
      <c r="AD83" s="761"/>
      <c r="AE83" s="761"/>
      <c r="AF83" s="761"/>
      <c r="AG83" s="761"/>
      <c r="AH83" s="761"/>
      <c r="AI83" s="762"/>
      <c r="AJ83" s="601">
        <f>VLOOKUP($D$11,調査票①!$A$1:$HN$31,119,FALSE)</f>
        <v>1</v>
      </c>
      <c r="AK83" s="601"/>
      <c r="AL83" s="601"/>
      <c r="AM83" s="668" t="str">
        <f>VLOOKUP($D$11,調査票①!$A$1:$HN$31,120,FALSE)</f>
        <v>動物公園においては、継続的な専門知識の蓄積・研究を行い、教育普及・市民サービス向上を図るため。</v>
      </c>
      <c r="AN83" s="669"/>
      <c r="AO83" s="669"/>
      <c r="AP83" s="669"/>
      <c r="AQ83" s="669"/>
      <c r="AR83" s="669"/>
      <c r="AS83" s="669"/>
      <c r="AT83" s="669"/>
      <c r="AU83" s="669"/>
      <c r="AV83" s="669"/>
      <c r="AW83" s="669"/>
      <c r="AX83" s="669"/>
      <c r="AY83" s="669"/>
      <c r="AZ83" s="669"/>
      <c r="BA83" s="669"/>
      <c r="BB83" s="669"/>
      <c r="BC83" s="669"/>
      <c r="BD83" s="669"/>
      <c r="BE83" s="669"/>
      <c r="BF83" s="669"/>
      <c r="BG83" s="669"/>
      <c r="BH83" s="669"/>
      <c r="BI83" s="669"/>
      <c r="BJ83" s="669"/>
      <c r="BK83" s="669"/>
      <c r="BL83" s="669"/>
      <c r="BM83" s="669"/>
      <c r="BN83" s="670"/>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63"/>
      <c r="V84" s="764"/>
      <c r="W84" s="764"/>
      <c r="X84" s="764"/>
      <c r="Y84" s="764"/>
      <c r="Z84" s="764"/>
      <c r="AA84" s="764"/>
      <c r="AB84" s="764"/>
      <c r="AC84" s="764"/>
      <c r="AD84" s="764"/>
      <c r="AE84" s="764"/>
      <c r="AF84" s="764"/>
      <c r="AG84" s="764"/>
      <c r="AH84" s="764"/>
      <c r="AI84" s="765"/>
      <c r="AJ84" s="601"/>
      <c r="AK84" s="601"/>
      <c r="AL84" s="601"/>
      <c r="AM84" s="671"/>
      <c r="AN84" s="672"/>
      <c r="AO84" s="672"/>
      <c r="AP84" s="672"/>
      <c r="AQ84" s="672"/>
      <c r="AR84" s="672"/>
      <c r="AS84" s="672"/>
      <c r="AT84" s="672"/>
      <c r="AU84" s="672"/>
      <c r="AV84" s="672"/>
      <c r="AW84" s="672"/>
      <c r="AX84" s="672"/>
      <c r="AY84" s="672"/>
      <c r="AZ84" s="672"/>
      <c r="BA84" s="672"/>
      <c r="BB84" s="672"/>
      <c r="BC84" s="672"/>
      <c r="BD84" s="672"/>
      <c r="BE84" s="672"/>
      <c r="BF84" s="672"/>
      <c r="BG84" s="672"/>
      <c r="BH84" s="672"/>
      <c r="BI84" s="672"/>
      <c r="BJ84" s="672"/>
      <c r="BK84" s="672"/>
      <c r="BL84" s="672"/>
      <c r="BM84" s="672"/>
      <c r="BN84" s="673"/>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47</v>
      </c>
      <c r="M85" s="659"/>
      <c r="N85" s="659"/>
      <c r="O85" s="659">
        <f>VLOOKUP($D$11,調査票①!$A$1:$HN$31,122,FALSE)</f>
        <v>0</v>
      </c>
      <c r="P85" s="659"/>
      <c r="Q85" s="659"/>
      <c r="R85" s="660">
        <f>VLOOKUP($D$11,調査票①!$A$1:$HN$31,123,FALSE)</f>
        <v>0</v>
      </c>
      <c r="S85" s="660"/>
      <c r="T85" s="660"/>
      <c r="U85" s="711" t="str">
        <f>VLOOKUP($D$11,調査票①!$A$1:$HN$31,124,FALSE)</f>
        <v>公営住宅法第47条に基づき管理代行委託をしているため。</v>
      </c>
      <c r="V85" s="712"/>
      <c r="W85" s="712"/>
      <c r="X85" s="712"/>
      <c r="Y85" s="712"/>
      <c r="Z85" s="712"/>
      <c r="AA85" s="712"/>
      <c r="AB85" s="712"/>
      <c r="AC85" s="712"/>
      <c r="AD85" s="712"/>
      <c r="AE85" s="712"/>
      <c r="AF85" s="712"/>
      <c r="AG85" s="712"/>
      <c r="AH85" s="712"/>
      <c r="AI85" s="713"/>
      <c r="AJ85" s="667">
        <f>VLOOKUP($D$11,調査票①!$A$1:$HN$31,125,FALSE)</f>
        <v>0</v>
      </c>
      <c r="AK85" s="667"/>
      <c r="AL85" s="667"/>
      <c r="AM85" s="668" t="str">
        <f>VLOOKUP($D$11,調査票①!$A$1:$HN$31,126,FALSE)</f>
        <v>　</v>
      </c>
      <c r="AN85" s="669"/>
      <c r="AO85" s="669"/>
      <c r="AP85" s="669"/>
      <c r="AQ85" s="669"/>
      <c r="AR85" s="669"/>
      <c r="AS85" s="669"/>
      <c r="AT85" s="669"/>
      <c r="AU85" s="669"/>
      <c r="AV85" s="669"/>
      <c r="AW85" s="669"/>
      <c r="AX85" s="669"/>
      <c r="AY85" s="669"/>
      <c r="AZ85" s="669"/>
      <c r="BA85" s="669"/>
      <c r="BB85" s="669"/>
      <c r="BC85" s="669"/>
      <c r="BD85" s="669"/>
      <c r="BE85" s="669"/>
      <c r="BF85" s="669"/>
      <c r="BG85" s="669"/>
      <c r="BH85" s="669"/>
      <c r="BI85" s="669"/>
      <c r="BJ85" s="669"/>
      <c r="BK85" s="669"/>
      <c r="BL85" s="669"/>
      <c r="BM85" s="669"/>
      <c r="BN85" s="670"/>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714"/>
      <c r="V86" s="715"/>
      <c r="W86" s="715"/>
      <c r="X86" s="715"/>
      <c r="Y86" s="715"/>
      <c r="Z86" s="715"/>
      <c r="AA86" s="715"/>
      <c r="AB86" s="715"/>
      <c r="AC86" s="715"/>
      <c r="AD86" s="715"/>
      <c r="AE86" s="715"/>
      <c r="AF86" s="715"/>
      <c r="AG86" s="715"/>
      <c r="AH86" s="715"/>
      <c r="AI86" s="716"/>
      <c r="AJ86" s="667"/>
      <c r="AK86" s="667"/>
      <c r="AL86" s="667"/>
      <c r="AM86" s="671"/>
      <c r="AN86" s="672"/>
      <c r="AO86" s="672"/>
      <c r="AP86" s="672"/>
      <c r="AQ86" s="672"/>
      <c r="AR86" s="672"/>
      <c r="AS86" s="672"/>
      <c r="AT86" s="672"/>
      <c r="AU86" s="672"/>
      <c r="AV86" s="672"/>
      <c r="AW86" s="672"/>
      <c r="AX86" s="672"/>
      <c r="AY86" s="672"/>
      <c r="AZ86" s="672"/>
      <c r="BA86" s="672"/>
      <c r="BB86" s="672"/>
      <c r="BC86" s="672"/>
      <c r="BD86" s="672"/>
      <c r="BE86" s="672"/>
      <c r="BF86" s="672"/>
      <c r="BG86" s="672"/>
      <c r="BH86" s="672"/>
      <c r="BI86" s="672"/>
      <c r="BJ86" s="672"/>
      <c r="BK86" s="672"/>
      <c r="BL86" s="672"/>
      <c r="BM86" s="672"/>
      <c r="BN86" s="673"/>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1</v>
      </c>
      <c r="M87" s="659"/>
      <c r="N87" s="659"/>
      <c r="O87" s="659">
        <f>VLOOKUP($D$11,調査票①!$A$1:$HN$31,128,FALSE)</f>
        <v>1</v>
      </c>
      <c r="P87" s="659"/>
      <c r="Q87" s="659"/>
      <c r="R87" s="660">
        <f>VLOOKUP($D$11,調査票①!$A$1:$HN$31,129,FALSE)</f>
        <v>1</v>
      </c>
      <c r="S87" s="660"/>
      <c r="T87" s="660"/>
      <c r="U87" s="668" t="str">
        <f>VLOOKUP($D$11,調査票①!$A$1:$HN$31,130,FALSE)</f>
        <v>　</v>
      </c>
      <c r="V87" s="735"/>
      <c r="W87" s="735"/>
      <c r="X87" s="735"/>
      <c r="Y87" s="735"/>
      <c r="Z87" s="735"/>
      <c r="AA87" s="735"/>
      <c r="AB87" s="735"/>
      <c r="AC87" s="735"/>
      <c r="AD87" s="735"/>
      <c r="AE87" s="735"/>
      <c r="AF87" s="735"/>
      <c r="AG87" s="735"/>
      <c r="AH87" s="735"/>
      <c r="AI87" s="736"/>
      <c r="AJ87" s="667">
        <f>VLOOKUP($D$11,調査票①!$A$1:$HN$31,131,FALSE)</f>
        <v>0</v>
      </c>
      <c r="AK87" s="667"/>
      <c r="AL87" s="667"/>
      <c r="AM87" s="668" t="str">
        <f>VLOOKUP($D$11,調査票①!$A$1:$HN$31,132,FALSE)</f>
        <v>　</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67"/>
      <c r="AK88" s="667"/>
      <c r="AL88" s="667"/>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3</v>
      </c>
      <c r="M89" s="659"/>
      <c r="N89" s="659"/>
      <c r="O89" s="659">
        <f>VLOOKUP($D$11,調査票①!$A$1:$HN$31,134,FALSE)</f>
        <v>1</v>
      </c>
      <c r="P89" s="659"/>
      <c r="Q89" s="659"/>
      <c r="R89" s="660">
        <f>VLOOKUP($D$11,調査票①!$A$1:$HN$31,135,FALSE)</f>
        <v>0.33333333333333331</v>
      </c>
      <c r="S89" s="660"/>
      <c r="T89" s="660"/>
      <c r="U89" s="729" t="str">
        <f>VLOOKUP($D$11,調査票①!$A$1:$HN$31,136,FALSE)</f>
        <v>平和公園においては、指定管理者制度の導入について検討中であるため。桜木霊園においては、市内の同類施設の指定管理者導入・運用状況を勘案して、今後検討するため。</v>
      </c>
      <c r="V89" s="730"/>
      <c r="W89" s="730"/>
      <c r="X89" s="730"/>
      <c r="Y89" s="730"/>
      <c r="Z89" s="730"/>
      <c r="AA89" s="730"/>
      <c r="AB89" s="730"/>
      <c r="AC89" s="730"/>
      <c r="AD89" s="730"/>
      <c r="AE89" s="730"/>
      <c r="AF89" s="730"/>
      <c r="AG89" s="730"/>
      <c r="AH89" s="730"/>
      <c r="AI89" s="731"/>
      <c r="AJ89" s="601">
        <f>VLOOKUP($D$11,調査票①!$A$1:$HN$31,137,FALSE)</f>
        <v>2</v>
      </c>
      <c r="AK89" s="601"/>
      <c r="AL89" s="601"/>
      <c r="AM89" s="668" t="str">
        <f>VLOOKUP($D$11,調査票①!$A$1:$HN$31,138,FALSE)</f>
        <v>霊園においては、永続的な墓地の使用許可等、自治体職員にて直接行うべきと考えられる事務があるため。</v>
      </c>
      <c r="AN89" s="669"/>
      <c r="AO89" s="669"/>
      <c r="AP89" s="669"/>
      <c r="AQ89" s="669"/>
      <c r="AR89" s="669"/>
      <c r="AS89" s="669"/>
      <c r="AT89" s="669"/>
      <c r="AU89" s="669"/>
      <c r="AV89" s="669"/>
      <c r="AW89" s="669"/>
      <c r="AX89" s="669"/>
      <c r="AY89" s="669"/>
      <c r="AZ89" s="669"/>
      <c r="BA89" s="669"/>
      <c r="BB89" s="669"/>
      <c r="BC89" s="669"/>
      <c r="BD89" s="669"/>
      <c r="BE89" s="669"/>
      <c r="BF89" s="669"/>
      <c r="BG89" s="669"/>
      <c r="BH89" s="669"/>
      <c r="BI89" s="669"/>
      <c r="BJ89" s="669"/>
      <c r="BK89" s="669"/>
      <c r="BL89" s="669"/>
      <c r="BM89" s="669"/>
      <c r="BN89" s="670"/>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01"/>
      <c r="AK90" s="601"/>
      <c r="AL90" s="601"/>
      <c r="AM90" s="671"/>
      <c r="AN90" s="672"/>
      <c r="AO90" s="672"/>
      <c r="AP90" s="672"/>
      <c r="AQ90" s="672"/>
      <c r="AR90" s="672"/>
      <c r="AS90" s="672"/>
      <c r="AT90" s="672"/>
      <c r="AU90" s="672"/>
      <c r="AV90" s="672"/>
      <c r="AW90" s="672"/>
      <c r="AX90" s="672"/>
      <c r="AY90" s="672"/>
      <c r="AZ90" s="672"/>
      <c r="BA90" s="672"/>
      <c r="BB90" s="672"/>
      <c r="BC90" s="672"/>
      <c r="BD90" s="672"/>
      <c r="BE90" s="672"/>
      <c r="BF90" s="672"/>
      <c r="BG90" s="672"/>
      <c r="BH90" s="672"/>
      <c r="BI90" s="672"/>
      <c r="BJ90" s="672"/>
      <c r="BK90" s="672"/>
      <c r="BL90" s="672"/>
      <c r="BM90" s="672"/>
      <c r="BN90" s="673"/>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7</v>
      </c>
      <c r="M91" s="659"/>
      <c r="N91" s="659"/>
      <c r="O91" s="659">
        <f>VLOOKUP($D$11,調査票①!$A$1:$HN$31,140,FALSE)</f>
        <v>0</v>
      </c>
      <c r="P91" s="659"/>
      <c r="Q91" s="659"/>
      <c r="R91" s="660">
        <f>VLOOKUP($D$11,調査票①!$A$1:$HN$31,141,FALSE)</f>
        <v>0</v>
      </c>
      <c r="S91" s="660"/>
      <c r="T91" s="660"/>
      <c r="U91" s="668" t="str">
        <f>VLOOKUP($D$11,調査票①!$A$1:$HN$31,142,FALSE)</f>
        <v>図書館においては、「自治体職員を常駐で配置している事に対する考え方」と同様。</v>
      </c>
      <c r="V91" s="735"/>
      <c r="W91" s="735"/>
      <c r="X91" s="735"/>
      <c r="Y91" s="735"/>
      <c r="Z91" s="735"/>
      <c r="AA91" s="735"/>
      <c r="AB91" s="735"/>
      <c r="AC91" s="735"/>
      <c r="AD91" s="735"/>
      <c r="AE91" s="735"/>
      <c r="AF91" s="735"/>
      <c r="AG91" s="735"/>
      <c r="AH91" s="735"/>
      <c r="AI91" s="736"/>
      <c r="AJ91" s="601">
        <f>VLOOKUP($D$11,調査票①!$A$1:$HN$31,143,FALSE)</f>
        <v>7</v>
      </c>
      <c r="AK91" s="601"/>
      <c r="AL91" s="601"/>
      <c r="AM91" s="668" t="str">
        <f>VLOOKUP($D$11,調査票①!$A$1:$HN$31,144,FALSE)</f>
        <v>図書館においては、継続的な専門知識の蓄積・研究を行い、教育普及・市民サービス向上を図るため。</v>
      </c>
      <c r="AN91" s="669"/>
      <c r="AO91" s="669"/>
      <c r="AP91" s="669"/>
      <c r="AQ91" s="669"/>
      <c r="AR91" s="669"/>
      <c r="AS91" s="669"/>
      <c r="AT91" s="669"/>
      <c r="AU91" s="669"/>
      <c r="AV91" s="669"/>
      <c r="AW91" s="669"/>
      <c r="AX91" s="669"/>
      <c r="AY91" s="669"/>
      <c r="AZ91" s="669"/>
      <c r="BA91" s="669"/>
      <c r="BB91" s="669"/>
      <c r="BC91" s="669"/>
      <c r="BD91" s="669"/>
      <c r="BE91" s="669"/>
      <c r="BF91" s="669"/>
      <c r="BG91" s="669"/>
      <c r="BH91" s="669"/>
      <c r="BI91" s="669"/>
      <c r="BJ91" s="669"/>
      <c r="BK91" s="669"/>
      <c r="BL91" s="669"/>
      <c r="BM91" s="669"/>
      <c r="BN91" s="670"/>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37"/>
      <c r="V92" s="738"/>
      <c r="W92" s="738"/>
      <c r="X92" s="738"/>
      <c r="Y92" s="738"/>
      <c r="Z92" s="738"/>
      <c r="AA92" s="738"/>
      <c r="AB92" s="738"/>
      <c r="AC92" s="738"/>
      <c r="AD92" s="738"/>
      <c r="AE92" s="738"/>
      <c r="AF92" s="738"/>
      <c r="AG92" s="738"/>
      <c r="AH92" s="738"/>
      <c r="AI92" s="739"/>
      <c r="AJ92" s="601"/>
      <c r="AK92" s="601"/>
      <c r="AL92" s="601"/>
      <c r="AM92" s="671"/>
      <c r="AN92" s="672"/>
      <c r="AO92" s="672"/>
      <c r="AP92" s="672"/>
      <c r="AQ92" s="672"/>
      <c r="AR92" s="672"/>
      <c r="AS92" s="672"/>
      <c r="AT92" s="672"/>
      <c r="AU92" s="672"/>
      <c r="AV92" s="672"/>
      <c r="AW92" s="672"/>
      <c r="AX92" s="672"/>
      <c r="AY92" s="672"/>
      <c r="AZ92" s="672"/>
      <c r="BA92" s="672"/>
      <c r="BB92" s="672"/>
      <c r="BC92" s="672"/>
      <c r="BD92" s="672"/>
      <c r="BE92" s="672"/>
      <c r="BF92" s="672"/>
      <c r="BG92" s="672"/>
      <c r="BH92" s="672"/>
      <c r="BI92" s="672"/>
      <c r="BJ92" s="672"/>
      <c r="BK92" s="672"/>
      <c r="BL92" s="672"/>
      <c r="BM92" s="672"/>
      <c r="BN92" s="673"/>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9</v>
      </c>
      <c r="M93" s="659"/>
      <c r="N93" s="659"/>
      <c r="O93" s="659">
        <f>VLOOKUP($D$11,調査票①!$A$1:$HN$31,146,FALSE)</f>
        <v>7</v>
      </c>
      <c r="P93" s="659"/>
      <c r="Q93" s="659"/>
      <c r="R93" s="660">
        <f>VLOOKUP($D$11,調査票①!$A$1:$HN$31,147,FALSE)</f>
        <v>0.77777777777777779</v>
      </c>
      <c r="S93" s="660"/>
      <c r="T93" s="660"/>
      <c r="U93" s="729" t="str">
        <f>VLOOKUP($D$11,調査票①!$A$1:$HN$31,148,FALSE)</f>
        <v>博物館においては、施設のあり方を検討中であるため。</v>
      </c>
      <c r="V93" s="730"/>
      <c r="W93" s="730"/>
      <c r="X93" s="730"/>
      <c r="Y93" s="730"/>
      <c r="Z93" s="730"/>
      <c r="AA93" s="730"/>
      <c r="AB93" s="730"/>
      <c r="AC93" s="730"/>
      <c r="AD93" s="730"/>
      <c r="AE93" s="730"/>
      <c r="AF93" s="730"/>
      <c r="AG93" s="730"/>
      <c r="AH93" s="730"/>
      <c r="AI93" s="731"/>
      <c r="AJ93" s="601">
        <f>VLOOKUP($D$11,調査票①!$A$1:$HN$31,149,FALSE)</f>
        <v>2</v>
      </c>
      <c r="AK93" s="601"/>
      <c r="AL93" s="601"/>
      <c r="AM93" s="668" t="str">
        <f>VLOOKUP($D$11,調査票①!$A$1:$HN$31,150,FALSE)</f>
        <v>博物館においては、継続的な専門知識の蓄積・研究を行い、教育普及・市民サービス向上を図るため。</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48</v>
      </c>
      <c r="M95" s="659"/>
      <c r="N95" s="659"/>
      <c r="O95" s="659">
        <f>VLOOKUP($D$11,調査票①!$A$1:$HN$31,152,FALSE)</f>
        <v>1</v>
      </c>
      <c r="P95" s="659"/>
      <c r="Q95" s="659"/>
      <c r="R95" s="660">
        <f>VLOOKUP($D$11,調査票①!$A$1:$HN$31,153,FALSE)</f>
        <v>2.0833333333333332E-2</v>
      </c>
      <c r="S95" s="660"/>
      <c r="T95" s="660"/>
      <c r="U95" s="803" t="str">
        <f>VLOOKUP($D$11,調査票①!$A$1:$HN$31,154,FALSE)</f>
        <v>公民館においては、指定管理者制度の導入について検討中であるため。</v>
      </c>
      <c r="V95" s="804"/>
      <c r="W95" s="804"/>
      <c r="X95" s="804"/>
      <c r="Y95" s="804"/>
      <c r="Z95" s="804"/>
      <c r="AA95" s="804"/>
      <c r="AB95" s="804"/>
      <c r="AC95" s="804"/>
      <c r="AD95" s="804"/>
      <c r="AE95" s="804"/>
      <c r="AF95" s="804"/>
      <c r="AG95" s="804"/>
      <c r="AH95" s="804"/>
      <c r="AI95" s="805"/>
      <c r="AJ95" s="601">
        <f>VLOOKUP($D$11,調査票①!$A$1:$HN$31,155,FALSE)</f>
        <v>46</v>
      </c>
      <c r="AK95" s="601"/>
      <c r="AL95" s="601"/>
      <c r="AM95" s="668" t="str">
        <f>VLOOKUP($D$11,調査票①!$A$1:$HN$31,156,FALSE)</f>
        <v>公民館においては、地域づくりに貢献する施設として、自治体職員を配置してきたが、サービスの充実や新たなニーズに柔軟に対応していくため、自治体職員配置のあり方を含め、総合的に検討している。</v>
      </c>
      <c r="AN95" s="669"/>
      <c r="AO95" s="669"/>
      <c r="AP95" s="669"/>
      <c r="AQ95" s="669"/>
      <c r="AR95" s="669"/>
      <c r="AS95" s="669"/>
      <c r="AT95" s="669"/>
      <c r="AU95" s="669"/>
      <c r="AV95" s="669"/>
      <c r="AW95" s="669"/>
      <c r="AX95" s="669"/>
      <c r="AY95" s="669"/>
      <c r="AZ95" s="669"/>
      <c r="BA95" s="669"/>
      <c r="BB95" s="669"/>
      <c r="BC95" s="669"/>
      <c r="BD95" s="669"/>
      <c r="BE95" s="669"/>
      <c r="BF95" s="669"/>
      <c r="BG95" s="669"/>
      <c r="BH95" s="669"/>
      <c r="BI95" s="669"/>
      <c r="BJ95" s="669"/>
      <c r="BK95" s="669"/>
      <c r="BL95" s="669"/>
      <c r="BM95" s="669"/>
      <c r="BN95" s="670"/>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806"/>
      <c r="V96" s="807"/>
      <c r="W96" s="807"/>
      <c r="X96" s="807"/>
      <c r="Y96" s="807"/>
      <c r="Z96" s="807"/>
      <c r="AA96" s="807"/>
      <c r="AB96" s="807"/>
      <c r="AC96" s="807"/>
      <c r="AD96" s="807"/>
      <c r="AE96" s="807"/>
      <c r="AF96" s="807"/>
      <c r="AG96" s="807"/>
      <c r="AH96" s="807"/>
      <c r="AI96" s="808"/>
      <c r="AJ96" s="601"/>
      <c r="AK96" s="601"/>
      <c r="AL96" s="601"/>
      <c r="AM96" s="671"/>
      <c r="AN96" s="672"/>
      <c r="AO96" s="672"/>
      <c r="AP96" s="672"/>
      <c r="AQ96" s="672"/>
      <c r="AR96" s="672"/>
      <c r="AS96" s="672"/>
      <c r="AT96" s="672"/>
      <c r="AU96" s="672"/>
      <c r="AV96" s="672"/>
      <c r="AW96" s="672"/>
      <c r="AX96" s="672"/>
      <c r="AY96" s="672"/>
      <c r="AZ96" s="672"/>
      <c r="BA96" s="672"/>
      <c r="BB96" s="672"/>
      <c r="BC96" s="672"/>
      <c r="BD96" s="672"/>
      <c r="BE96" s="672"/>
      <c r="BF96" s="672"/>
      <c r="BG96" s="672"/>
      <c r="BH96" s="672"/>
      <c r="BI96" s="672"/>
      <c r="BJ96" s="672"/>
      <c r="BK96" s="672"/>
      <c r="BL96" s="672"/>
      <c r="BM96" s="672"/>
      <c r="BN96" s="673"/>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5</v>
      </c>
      <c r="M97" s="659"/>
      <c r="N97" s="659"/>
      <c r="O97" s="659">
        <f>VLOOKUP($D$11,調査票①!$A$1:$HN$31,158,FALSE)</f>
        <v>5</v>
      </c>
      <c r="P97" s="659"/>
      <c r="Q97" s="659"/>
      <c r="R97" s="660">
        <f>VLOOKUP($D$11,調査票①!$A$1:$HN$31,159,FALSE)</f>
        <v>1</v>
      </c>
      <c r="S97" s="660"/>
      <c r="T97" s="660"/>
      <c r="U97" s="803" t="str">
        <f>VLOOKUP($D$11,調査票①!$A$1:$HN$31,160,FALSE)</f>
        <v>　</v>
      </c>
      <c r="V97" s="804"/>
      <c r="W97" s="804"/>
      <c r="X97" s="804"/>
      <c r="Y97" s="804"/>
      <c r="Z97" s="804"/>
      <c r="AA97" s="804"/>
      <c r="AB97" s="804"/>
      <c r="AC97" s="804"/>
      <c r="AD97" s="804"/>
      <c r="AE97" s="804"/>
      <c r="AF97" s="804"/>
      <c r="AG97" s="804"/>
      <c r="AH97" s="804"/>
      <c r="AI97" s="805"/>
      <c r="AJ97" s="667">
        <f>VLOOKUP($D$11,調査票①!$A$1:$HN$31,161,FALSE)</f>
        <v>0</v>
      </c>
      <c r="AK97" s="667"/>
      <c r="AL97" s="667"/>
      <c r="AM97" s="729" t="str">
        <f>VLOOKUP($D$11,調査票①!$A$1:$HN$31,162,FALSE)</f>
        <v>　</v>
      </c>
      <c r="AN97" s="776"/>
      <c r="AO97" s="776"/>
      <c r="AP97" s="776"/>
      <c r="AQ97" s="776"/>
      <c r="AR97" s="776"/>
      <c r="AS97" s="776"/>
      <c r="AT97" s="776"/>
      <c r="AU97" s="776"/>
      <c r="AV97" s="776"/>
      <c r="AW97" s="776"/>
      <c r="AX97" s="776"/>
      <c r="AY97" s="776"/>
      <c r="AZ97" s="776"/>
      <c r="BA97" s="776"/>
      <c r="BB97" s="776"/>
      <c r="BC97" s="776"/>
      <c r="BD97" s="776"/>
      <c r="BE97" s="776"/>
      <c r="BF97" s="776"/>
      <c r="BG97" s="776"/>
      <c r="BH97" s="776"/>
      <c r="BI97" s="776"/>
      <c r="BJ97" s="776"/>
      <c r="BK97" s="776"/>
      <c r="BL97" s="776"/>
      <c r="BM97" s="776"/>
      <c r="BN97" s="777"/>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806"/>
      <c r="V98" s="807"/>
      <c r="W98" s="807"/>
      <c r="X98" s="807"/>
      <c r="Y98" s="807"/>
      <c r="Z98" s="807"/>
      <c r="AA98" s="807"/>
      <c r="AB98" s="807"/>
      <c r="AC98" s="807"/>
      <c r="AD98" s="807"/>
      <c r="AE98" s="807"/>
      <c r="AF98" s="807"/>
      <c r="AG98" s="807"/>
      <c r="AH98" s="807"/>
      <c r="AI98" s="808"/>
      <c r="AJ98" s="667"/>
      <c r="AK98" s="667"/>
      <c r="AL98" s="667"/>
      <c r="AM98" s="778"/>
      <c r="AN98" s="779"/>
      <c r="AO98" s="779"/>
      <c r="AP98" s="779"/>
      <c r="AQ98" s="779"/>
      <c r="AR98" s="779"/>
      <c r="AS98" s="779"/>
      <c r="AT98" s="779"/>
      <c r="AU98" s="779"/>
      <c r="AV98" s="779"/>
      <c r="AW98" s="779"/>
      <c r="AX98" s="779"/>
      <c r="AY98" s="779"/>
      <c r="AZ98" s="779"/>
      <c r="BA98" s="779"/>
      <c r="BB98" s="779"/>
      <c r="BC98" s="779"/>
      <c r="BD98" s="779"/>
      <c r="BE98" s="779"/>
      <c r="BF98" s="779"/>
      <c r="BG98" s="779"/>
      <c r="BH98" s="779"/>
      <c r="BI98" s="779"/>
      <c r="BJ98" s="779"/>
      <c r="BK98" s="779"/>
      <c r="BL98" s="779"/>
      <c r="BM98" s="779"/>
      <c r="BN98" s="780"/>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1</v>
      </c>
      <c r="M99" s="659"/>
      <c r="N99" s="659"/>
      <c r="O99" s="659">
        <f>VLOOKUP($D$11,調査票①!$A$1:$HN$31,164,FALSE)</f>
        <v>0</v>
      </c>
      <c r="P99" s="659"/>
      <c r="Q99" s="659"/>
      <c r="R99" s="660">
        <f>VLOOKUP($D$11,調査票①!$A$1:$HN$31,165,FALSE)</f>
        <v>0</v>
      </c>
      <c r="S99" s="660"/>
      <c r="T99" s="660"/>
      <c r="U99" s="803" t="str">
        <f>VLOOKUP($D$11,調査票①!$A$1:$HN$31,166,FALSE)</f>
        <v>少年自然の家においては、PFIの導入により、民間活用を図っているため。</v>
      </c>
      <c r="V99" s="804"/>
      <c r="W99" s="804"/>
      <c r="X99" s="804"/>
      <c r="Y99" s="804"/>
      <c r="Z99" s="804"/>
      <c r="AA99" s="804"/>
      <c r="AB99" s="804"/>
      <c r="AC99" s="804"/>
      <c r="AD99" s="804"/>
      <c r="AE99" s="804"/>
      <c r="AF99" s="804"/>
      <c r="AG99" s="804"/>
      <c r="AH99" s="804"/>
      <c r="AI99" s="805"/>
      <c r="AJ99" s="667">
        <f>VLOOKUP($D$11,調査票①!$A$1:$HN$31,167,FALSE)</f>
        <v>0</v>
      </c>
      <c r="AK99" s="667"/>
      <c r="AL99" s="667"/>
      <c r="AM99" s="729" t="str">
        <f>VLOOKUP($D$11,調査票①!$A$1:$HN$31,168,FALSE)</f>
        <v>　</v>
      </c>
      <c r="AN99" s="776"/>
      <c r="AO99" s="776"/>
      <c r="AP99" s="776"/>
      <c r="AQ99" s="776"/>
      <c r="AR99" s="776"/>
      <c r="AS99" s="776"/>
      <c r="AT99" s="776"/>
      <c r="AU99" s="776"/>
      <c r="AV99" s="776"/>
      <c r="AW99" s="776"/>
      <c r="AX99" s="776"/>
      <c r="AY99" s="776"/>
      <c r="AZ99" s="776"/>
      <c r="BA99" s="776"/>
      <c r="BB99" s="776"/>
      <c r="BC99" s="776"/>
      <c r="BD99" s="776"/>
      <c r="BE99" s="776"/>
      <c r="BF99" s="776"/>
      <c r="BG99" s="776"/>
      <c r="BH99" s="776"/>
      <c r="BI99" s="776"/>
      <c r="BJ99" s="776"/>
      <c r="BK99" s="776"/>
      <c r="BL99" s="776"/>
      <c r="BM99" s="776"/>
      <c r="BN99" s="777"/>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806"/>
      <c r="V100" s="807"/>
      <c r="W100" s="807"/>
      <c r="X100" s="807"/>
      <c r="Y100" s="807"/>
      <c r="Z100" s="807"/>
      <c r="AA100" s="807"/>
      <c r="AB100" s="807"/>
      <c r="AC100" s="807"/>
      <c r="AD100" s="807"/>
      <c r="AE100" s="807"/>
      <c r="AF100" s="807"/>
      <c r="AG100" s="807"/>
      <c r="AH100" s="807"/>
      <c r="AI100" s="808"/>
      <c r="AJ100" s="667"/>
      <c r="AK100" s="667"/>
      <c r="AL100" s="667"/>
      <c r="AM100" s="778"/>
      <c r="AN100" s="779"/>
      <c r="AO100" s="779"/>
      <c r="AP100" s="779"/>
      <c r="AQ100" s="779"/>
      <c r="AR100" s="779"/>
      <c r="AS100" s="779"/>
      <c r="AT100" s="779"/>
      <c r="AU100" s="779"/>
      <c r="AV100" s="779"/>
      <c r="AW100" s="779"/>
      <c r="AX100" s="779"/>
      <c r="AY100" s="779"/>
      <c r="AZ100" s="779"/>
      <c r="BA100" s="779"/>
      <c r="BB100" s="779"/>
      <c r="BC100" s="779"/>
      <c r="BD100" s="779"/>
      <c r="BE100" s="779"/>
      <c r="BF100" s="779"/>
      <c r="BG100" s="779"/>
      <c r="BH100" s="779"/>
      <c r="BI100" s="779"/>
      <c r="BJ100" s="779"/>
      <c r="BK100" s="779"/>
      <c r="BL100" s="779"/>
      <c r="BM100" s="779"/>
      <c r="BN100" s="780"/>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708">
        <f>VLOOKUP($D$11,調査票①!$A$1:$HN$31,169,FALSE)</f>
        <v>0</v>
      </c>
      <c r="M101" s="708"/>
      <c r="N101" s="708"/>
      <c r="O101" s="708">
        <f>VLOOKUP($D$11,調査票①!$A$1:$HN$31,170,FALSE)</f>
        <v>0</v>
      </c>
      <c r="P101" s="708"/>
      <c r="Q101" s="708"/>
      <c r="R101" s="709" t="e">
        <f>VLOOKUP($D$11,調査票①!$A$1:$HN$31,171,FALSE)</f>
        <v>#DIV/0!</v>
      </c>
      <c r="S101" s="709"/>
      <c r="T101" s="709"/>
      <c r="U101" s="740" t="str">
        <f>VLOOKUP($D$11,調査票①!$A$1:$HN$31,172,FALSE)</f>
        <v>　</v>
      </c>
      <c r="V101" s="741"/>
      <c r="W101" s="741"/>
      <c r="X101" s="741"/>
      <c r="Y101" s="741"/>
      <c r="Z101" s="741"/>
      <c r="AA101" s="741"/>
      <c r="AB101" s="741"/>
      <c r="AC101" s="741"/>
      <c r="AD101" s="741"/>
      <c r="AE101" s="741"/>
      <c r="AF101" s="741"/>
      <c r="AG101" s="741"/>
      <c r="AH101" s="741"/>
      <c r="AI101" s="742"/>
      <c r="AJ101" s="667">
        <f>VLOOKUP($D$11,調査票①!$A$1:$HN$31,173,FALSE)</f>
        <v>0</v>
      </c>
      <c r="AK101" s="667"/>
      <c r="AL101" s="667"/>
      <c r="AM101" s="729" t="str">
        <f>VLOOKUP($D$11,調査票①!$A$1:$HN$31,174,FALSE)</f>
        <v>　</v>
      </c>
      <c r="AN101" s="776"/>
      <c r="AO101" s="776"/>
      <c r="AP101" s="776"/>
      <c r="AQ101" s="776"/>
      <c r="AR101" s="776"/>
      <c r="AS101" s="776"/>
      <c r="AT101" s="776"/>
      <c r="AU101" s="776"/>
      <c r="AV101" s="776"/>
      <c r="AW101" s="776"/>
      <c r="AX101" s="776"/>
      <c r="AY101" s="776"/>
      <c r="AZ101" s="776"/>
      <c r="BA101" s="776"/>
      <c r="BB101" s="776"/>
      <c r="BC101" s="776"/>
      <c r="BD101" s="776"/>
      <c r="BE101" s="776"/>
      <c r="BF101" s="776"/>
      <c r="BG101" s="776"/>
      <c r="BH101" s="776"/>
      <c r="BI101" s="776"/>
      <c r="BJ101" s="776"/>
      <c r="BK101" s="776"/>
      <c r="BL101" s="776"/>
      <c r="BM101" s="776"/>
      <c r="BN101" s="777"/>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708"/>
      <c r="M102" s="708"/>
      <c r="N102" s="708"/>
      <c r="O102" s="708"/>
      <c r="P102" s="708"/>
      <c r="Q102" s="708"/>
      <c r="R102" s="709"/>
      <c r="S102" s="709"/>
      <c r="T102" s="709"/>
      <c r="U102" s="743"/>
      <c r="V102" s="744"/>
      <c r="W102" s="744"/>
      <c r="X102" s="744"/>
      <c r="Y102" s="744"/>
      <c r="Z102" s="744"/>
      <c r="AA102" s="744"/>
      <c r="AB102" s="744"/>
      <c r="AC102" s="744"/>
      <c r="AD102" s="744"/>
      <c r="AE102" s="744"/>
      <c r="AF102" s="744"/>
      <c r="AG102" s="744"/>
      <c r="AH102" s="744"/>
      <c r="AI102" s="745"/>
      <c r="AJ102" s="667"/>
      <c r="AK102" s="667"/>
      <c r="AL102" s="667"/>
      <c r="AM102" s="778"/>
      <c r="AN102" s="779"/>
      <c r="AO102" s="779"/>
      <c r="AP102" s="779"/>
      <c r="AQ102" s="779"/>
      <c r="AR102" s="779"/>
      <c r="AS102" s="779"/>
      <c r="AT102" s="779"/>
      <c r="AU102" s="779"/>
      <c r="AV102" s="779"/>
      <c r="AW102" s="779"/>
      <c r="AX102" s="779"/>
      <c r="AY102" s="779"/>
      <c r="AZ102" s="779"/>
      <c r="BA102" s="779"/>
      <c r="BB102" s="779"/>
      <c r="BC102" s="779"/>
      <c r="BD102" s="779"/>
      <c r="BE102" s="779"/>
      <c r="BF102" s="779"/>
      <c r="BG102" s="779"/>
      <c r="BH102" s="779"/>
      <c r="BI102" s="779"/>
      <c r="BJ102" s="779"/>
      <c r="BK102" s="779"/>
      <c r="BL102" s="779"/>
      <c r="BM102" s="779"/>
      <c r="BN102" s="780"/>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661" t="str">
        <f>VLOOKUP($D$11,調査票①!$A$1:$HN$31,178,FALSE)</f>
        <v>　</v>
      </c>
      <c r="V103" s="662"/>
      <c r="W103" s="662"/>
      <c r="X103" s="662"/>
      <c r="Y103" s="662"/>
      <c r="Z103" s="662"/>
      <c r="AA103" s="662"/>
      <c r="AB103" s="662"/>
      <c r="AC103" s="662"/>
      <c r="AD103" s="662"/>
      <c r="AE103" s="662"/>
      <c r="AF103" s="662"/>
      <c r="AG103" s="662"/>
      <c r="AH103" s="662"/>
      <c r="AI103" s="663"/>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664"/>
      <c r="V104" s="665"/>
      <c r="W104" s="665"/>
      <c r="X104" s="665"/>
      <c r="Y104" s="665"/>
      <c r="Z104" s="665"/>
      <c r="AA104" s="665"/>
      <c r="AB104" s="665"/>
      <c r="AC104" s="665"/>
      <c r="AD104" s="665"/>
      <c r="AE104" s="665"/>
      <c r="AF104" s="665"/>
      <c r="AG104" s="665"/>
      <c r="AH104" s="665"/>
      <c r="AI104" s="666"/>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20</v>
      </c>
      <c r="M105" s="659"/>
      <c r="N105" s="659"/>
      <c r="O105" s="659">
        <f>VLOOKUP($D$11,調査票①!$A$1:$HN$31,182,FALSE)</f>
        <v>20</v>
      </c>
      <c r="P105" s="659"/>
      <c r="Q105" s="659"/>
      <c r="R105" s="660">
        <f>VLOOKUP($D$11,調査票①!$A$1:$HN$31,183,FALSE)</f>
        <v>1</v>
      </c>
      <c r="S105" s="660"/>
      <c r="T105" s="660"/>
      <c r="U105" s="661" t="str">
        <f>VLOOKUP($D$11,調査票①!$A$1:$HN$31,184,FALSE)</f>
        <v>　</v>
      </c>
      <c r="V105" s="662"/>
      <c r="W105" s="662"/>
      <c r="X105" s="662"/>
      <c r="Y105" s="662"/>
      <c r="Z105" s="662"/>
      <c r="AA105" s="662"/>
      <c r="AB105" s="662"/>
      <c r="AC105" s="662"/>
      <c r="AD105" s="662"/>
      <c r="AE105" s="662"/>
      <c r="AF105" s="662"/>
      <c r="AG105" s="662"/>
      <c r="AH105" s="662"/>
      <c r="AI105" s="663"/>
      <c r="AJ105" s="667">
        <f>VLOOKUP($D$11,調査票①!$A$1:$HN$31,185,FALSE)</f>
        <v>0</v>
      </c>
      <c r="AK105" s="667"/>
      <c r="AL105" s="667"/>
      <c r="AM105" s="729" t="str">
        <f>VLOOKUP($D$11,調査票①!$A$1:$HN$31,186,FALSE)</f>
        <v>　</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664"/>
      <c r="V106" s="665"/>
      <c r="W106" s="665"/>
      <c r="X106" s="665"/>
      <c r="Y106" s="665"/>
      <c r="Z106" s="665"/>
      <c r="AA106" s="665"/>
      <c r="AB106" s="665"/>
      <c r="AC106" s="665"/>
      <c r="AD106" s="665"/>
      <c r="AE106" s="665"/>
      <c r="AF106" s="665"/>
      <c r="AG106" s="665"/>
      <c r="AH106" s="665"/>
      <c r="AI106" s="666"/>
      <c r="AJ106" s="667"/>
      <c r="AK106" s="667"/>
      <c r="AL106" s="667"/>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2</v>
      </c>
      <c r="M107" s="659"/>
      <c r="N107" s="659"/>
      <c r="O107" s="659">
        <f>VLOOKUP($D$11,調査票①!$A$1:$HN$31,188,FALSE)</f>
        <v>2</v>
      </c>
      <c r="P107" s="659"/>
      <c r="Q107" s="659"/>
      <c r="R107" s="660">
        <f>VLOOKUP($D$11,調査票①!$A$1:$HN$31,189,FALSE)</f>
        <v>1</v>
      </c>
      <c r="S107" s="660"/>
      <c r="T107" s="660"/>
      <c r="U107" s="668" t="str">
        <f>VLOOKUP($D$11,調査票①!$A$1:$HN$31,190,FALSE)</f>
        <v>　</v>
      </c>
      <c r="V107" s="735"/>
      <c r="W107" s="735"/>
      <c r="X107" s="735"/>
      <c r="Y107" s="735"/>
      <c r="Z107" s="735"/>
      <c r="AA107" s="735"/>
      <c r="AB107" s="735"/>
      <c r="AC107" s="735"/>
      <c r="AD107" s="735"/>
      <c r="AE107" s="735"/>
      <c r="AF107" s="735"/>
      <c r="AG107" s="735"/>
      <c r="AH107" s="735"/>
      <c r="AI107" s="736"/>
      <c r="AJ107" s="667">
        <f>VLOOKUP($D$11,調査票①!$A$1:$HN$31,191,FALSE)</f>
        <v>0</v>
      </c>
      <c r="AK107" s="667"/>
      <c r="AL107" s="667"/>
      <c r="AM107" s="729" t="str">
        <f>VLOOKUP($D$11,調査票①!$A$1:$HN$31,192,FALSE)</f>
        <v>　</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67"/>
      <c r="AK108" s="667"/>
      <c r="AL108" s="667"/>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6017" priority="354" operator="equal">
      <formula>0</formula>
    </cfRule>
  </conditionalFormatting>
  <conditionalFormatting sqref="DL105">
    <cfRule type="cellIs" dxfId="6016" priority="353" operator="equal">
      <formula>0</formula>
    </cfRule>
  </conditionalFormatting>
  <conditionalFormatting sqref="DA91:DA92">
    <cfRule type="cellIs" dxfId="6015" priority="352" operator="equal">
      <formula>0</formula>
    </cfRule>
  </conditionalFormatting>
  <conditionalFormatting sqref="CQ66:EL66 EJ62:EJ65 DA71:DD71 CQ67:DD67 CQ68:DC68 EJ68:EL68 DA70:DC70 DA72:DC72 EJ72:EP72 EJ70:EL70">
    <cfRule type="cellIs" dxfId="6014" priority="351" operator="equal">
      <formula>0</formula>
    </cfRule>
  </conditionalFormatting>
  <conditionalFormatting sqref="CM19 CW20:CY20 CW19:CZ19 DJ19 DT20:DV20 DT19:DW19 EG19">
    <cfRule type="cellIs" dxfId="6013" priority="350" operator="equal">
      <formula>0</formula>
    </cfRule>
  </conditionalFormatting>
  <conditionalFormatting sqref="D55">
    <cfRule type="cellIs" dxfId="6012" priority="349" operator="equal">
      <formula>0</formula>
    </cfRule>
  </conditionalFormatting>
  <conditionalFormatting sqref="EA44:EC44">
    <cfRule type="cellIs" dxfId="6011" priority="324" operator="equal">
      <formula>0</formula>
    </cfRule>
  </conditionalFormatting>
  <conditionalFormatting sqref="DD62 DD64">
    <cfRule type="cellIs" dxfId="6010" priority="348" operator="equal">
      <formula>0</formula>
    </cfRule>
  </conditionalFormatting>
  <conditionalFormatting sqref="DI44">
    <cfRule type="cellIs" dxfId="6009" priority="312" operator="equal">
      <formula>0</formula>
    </cfRule>
  </conditionalFormatting>
  <conditionalFormatting sqref="DZ52:EG52 DA52:DR52">
    <cfRule type="cellIs" dxfId="6008" priority="347" operator="equal">
      <formula>0</formula>
    </cfRule>
  </conditionalFormatting>
  <conditionalFormatting sqref="DZ51:EG51 CZ51:DR51">
    <cfRule type="cellIs" dxfId="6007" priority="346" operator="equal">
      <formula>0</formula>
    </cfRule>
  </conditionalFormatting>
  <conditionalFormatting sqref="DG56:DI56">
    <cfRule type="cellIs" dxfId="6006" priority="279" operator="equal">
      <formula>0</formula>
    </cfRule>
  </conditionalFormatting>
  <conditionalFormatting sqref="CM44:CN44">
    <cfRule type="cellIs" dxfId="6005" priority="318" operator="equal">
      <formula>0</formula>
    </cfRule>
  </conditionalFormatting>
  <conditionalFormatting sqref="R21 R23 R25 R27 R29 R31 R33 R35 R37 R39 R41 R43 R45 R47 R49 R51 R53">
    <cfRule type="cellIs" dxfId="6004" priority="344" operator="equal">
      <formula>0</formula>
    </cfRule>
  </conditionalFormatting>
  <conditionalFormatting sqref="DL62 DL64">
    <cfRule type="cellIs" dxfId="6003" priority="343" operator="equal">
      <formula>0</formula>
    </cfRule>
  </conditionalFormatting>
  <conditionalFormatting sqref="CM69">
    <cfRule type="cellIs" dxfId="6002" priority="345" operator="equal">
      <formula>0</formula>
    </cfRule>
  </conditionalFormatting>
  <conditionalFormatting sqref="CO52">
    <cfRule type="cellIs" dxfId="6001" priority="263" operator="equal">
      <formula>0</formula>
    </cfRule>
  </conditionalFormatting>
  <conditionalFormatting sqref="DN51:DP52">
    <cfRule type="cellIs" dxfId="6000" priority="294" operator="equal">
      <formula>0</formula>
    </cfRule>
  </conditionalFormatting>
  <conditionalFormatting sqref="DK51:DM52">
    <cfRule type="cellIs" dxfId="5999" priority="295" operator="equal">
      <formula>0</formula>
    </cfRule>
  </conditionalFormatting>
  <conditionalFormatting sqref="EN44:EP55">
    <cfRule type="cellIs" dxfId="5998" priority="342" operator="equal">
      <formula>0</formula>
    </cfRule>
  </conditionalFormatting>
  <conditionalFormatting sqref="EN56:EP56">
    <cfRule type="cellIs" dxfId="5997" priority="341" operator="equal">
      <formula>0</formula>
    </cfRule>
  </conditionalFormatting>
  <conditionalFormatting sqref="EH51:EJ52 EH55:EJ56">
    <cfRule type="cellIs" dxfId="5996" priority="340" operator="equal">
      <formula>0</formula>
    </cfRule>
  </conditionalFormatting>
  <conditionalFormatting sqref="EK51:EM56">
    <cfRule type="cellIs" dxfId="5995" priority="339" operator="equal">
      <formula>0</formula>
    </cfRule>
  </conditionalFormatting>
  <conditionalFormatting sqref="EL44:EM50">
    <cfRule type="cellIs" dxfId="5994" priority="338" operator="equal">
      <formula>0</formula>
    </cfRule>
  </conditionalFormatting>
  <conditionalFormatting sqref="DV51:DX52 DV55:DX55 DV53:DW54">
    <cfRule type="cellIs" dxfId="5993" priority="337" operator="equal">
      <formula>0</formula>
    </cfRule>
  </conditionalFormatting>
  <conditionalFormatting sqref="DV56:DX56">
    <cfRule type="cellIs" dxfId="5992" priority="336" operator="equal">
      <formula>0</formula>
    </cfRule>
  </conditionalFormatting>
  <conditionalFormatting sqref="DP51:DR56">
    <cfRule type="cellIs" dxfId="5991" priority="335" operator="equal">
      <formula>0</formula>
    </cfRule>
  </conditionalFormatting>
  <conditionalFormatting sqref="DS51:DU56">
    <cfRule type="cellIs" dxfId="5990" priority="334" operator="equal">
      <formula>0</formula>
    </cfRule>
  </conditionalFormatting>
  <conditionalFormatting sqref="EF51:EH52 EF55:EH55">
    <cfRule type="cellIs" dxfId="5989" priority="333" operator="equal">
      <formula>0</formula>
    </cfRule>
  </conditionalFormatting>
  <conditionalFormatting sqref="EF56:EH56">
    <cfRule type="cellIs" dxfId="5988" priority="332" operator="equal">
      <formula>0</formula>
    </cfRule>
  </conditionalFormatting>
  <conditionalFormatting sqref="DZ51:EB52 DZ55:EB56">
    <cfRule type="cellIs" dxfId="5987" priority="331" operator="equal">
      <formula>0</formula>
    </cfRule>
  </conditionalFormatting>
  <conditionalFormatting sqref="EC51:EE52 EC55:EE56">
    <cfRule type="cellIs" dxfId="5986" priority="330" operator="equal">
      <formula>0</formula>
    </cfRule>
  </conditionalFormatting>
  <conditionalFormatting sqref="EI44:EK44">
    <cfRule type="cellIs" dxfId="5985" priority="329" operator="equal">
      <formula>0</formula>
    </cfRule>
  </conditionalFormatting>
  <conditionalFormatting sqref="EH44">
    <cfRule type="cellIs" dxfId="5984" priority="328" operator="equal">
      <formula>0</formula>
    </cfRule>
  </conditionalFormatting>
  <conditionalFormatting sqref="EE44:EG44">
    <cfRule type="cellIs" dxfId="5983" priority="327" operator="equal">
      <formula>0</formula>
    </cfRule>
  </conditionalFormatting>
  <conditionalFormatting sqref="ED44">
    <cfRule type="cellIs" dxfId="5982" priority="326" operator="equal">
      <formula>0</formula>
    </cfRule>
  </conditionalFormatting>
  <conditionalFormatting sqref="DW44:DX44">
    <cfRule type="cellIs" dxfId="5981" priority="325" operator="equal">
      <formula>0</formula>
    </cfRule>
  </conditionalFormatting>
  <conditionalFormatting sqref="DJ44:DL44">
    <cfRule type="cellIs" dxfId="5980" priority="313" operator="equal">
      <formula>0</formula>
    </cfRule>
  </conditionalFormatting>
  <conditionalFormatting sqref="DY44:DZ44">
    <cfRule type="cellIs" dxfId="5979" priority="323" operator="equal">
      <formula>0</formula>
    </cfRule>
  </conditionalFormatting>
  <conditionalFormatting sqref="CY44:DA44">
    <cfRule type="cellIs" dxfId="5978" priority="322" operator="equal">
      <formula>0</formula>
    </cfRule>
  </conditionalFormatting>
  <conditionalFormatting sqref="CX44">
    <cfRule type="cellIs" dxfId="5977" priority="321" operator="equal">
      <formula>0</formula>
    </cfRule>
  </conditionalFormatting>
  <conditionalFormatting sqref="CU44:CW44">
    <cfRule type="cellIs" dxfId="5976" priority="320" operator="equal">
      <formula>0</formula>
    </cfRule>
  </conditionalFormatting>
  <conditionalFormatting sqref="CT44">
    <cfRule type="cellIs" dxfId="5975" priority="319" operator="equal">
      <formula>0</formula>
    </cfRule>
  </conditionalFormatting>
  <conditionalFormatting sqref="CQ44:CS44">
    <cfRule type="cellIs" dxfId="5974" priority="317" operator="equal">
      <formula>0</formula>
    </cfRule>
  </conditionalFormatting>
  <conditionalFormatting sqref="CO44:CP44">
    <cfRule type="cellIs" dxfId="5973" priority="316" operator="equal">
      <formula>0</formula>
    </cfRule>
  </conditionalFormatting>
  <conditionalFormatting sqref="DN44:DP44">
    <cfRule type="cellIs" dxfId="5972" priority="315" operator="equal">
      <formula>0</formula>
    </cfRule>
  </conditionalFormatting>
  <conditionalFormatting sqref="DM44">
    <cfRule type="cellIs" dxfId="5971" priority="314" operator="equal">
      <formula>0</formula>
    </cfRule>
  </conditionalFormatting>
  <conditionalFormatting sqref="DS51:DU52">
    <cfRule type="cellIs" dxfId="5970" priority="301" operator="equal">
      <formula>0</formula>
    </cfRule>
  </conditionalFormatting>
  <conditionalFormatting sqref="DB44:DC44">
    <cfRule type="cellIs" dxfId="5969" priority="311" operator="equal">
      <formula>0</formula>
    </cfRule>
  </conditionalFormatting>
  <conditionalFormatting sqref="DF44:DH44">
    <cfRule type="cellIs" dxfId="5968" priority="310" operator="equal">
      <formula>0</formula>
    </cfRule>
  </conditionalFormatting>
  <conditionalFormatting sqref="DD44:DE44">
    <cfRule type="cellIs" dxfId="5967" priority="309" operator="equal">
      <formula>0</formula>
    </cfRule>
  </conditionalFormatting>
  <conditionalFormatting sqref="EC44:EE44">
    <cfRule type="cellIs" dxfId="5966" priority="308" operator="equal">
      <formula>0</formula>
    </cfRule>
  </conditionalFormatting>
  <conditionalFormatting sqref="EB44">
    <cfRule type="cellIs" dxfId="5965" priority="307" operator="equal">
      <formula>0</formula>
    </cfRule>
  </conditionalFormatting>
  <conditionalFormatting sqref="DY44:EA44">
    <cfRule type="cellIs" dxfId="5964" priority="306" operator="equal">
      <formula>0</formula>
    </cfRule>
  </conditionalFormatting>
  <conditionalFormatting sqref="DX44">
    <cfRule type="cellIs" dxfId="5963" priority="305" operator="equal">
      <formula>0</formula>
    </cfRule>
  </conditionalFormatting>
  <conditionalFormatting sqref="DQ44:DR44">
    <cfRule type="cellIs" dxfId="5962" priority="304" operator="equal">
      <formula>0</formula>
    </cfRule>
  </conditionalFormatting>
  <conditionalFormatting sqref="DU44:DW44">
    <cfRule type="cellIs" dxfId="5961" priority="303" operator="equal">
      <formula>0</formula>
    </cfRule>
  </conditionalFormatting>
  <conditionalFormatting sqref="DS44:DT44">
    <cfRule type="cellIs" dxfId="5960" priority="302" operator="equal">
      <formula>0</formula>
    </cfRule>
  </conditionalFormatting>
  <conditionalFormatting sqref="DV51:DV52">
    <cfRule type="cellIs" dxfId="5959" priority="300" operator="equal">
      <formula>0</formula>
    </cfRule>
  </conditionalFormatting>
  <conditionalFormatting sqref="DG51:DI52">
    <cfRule type="cellIs" dxfId="5958" priority="299" operator="equal">
      <formula>0</formula>
    </cfRule>
  </conditionalFormatting>
  <conditionalFormatting sqref="DA51:DC52 CZ51">
    <cfRule type="cellIs" dxfId="5957" priority="298" operator="equal">
      <formula>0</formula>
    </cfRule>
  </conditionalFormatting>
  <conditionalFormatting sqref="DD51:DF52">
    <cfRule type="cellIs" dxfId="5956" priority="297" operator="equal">
      <formula>0</formula>
    </cfRule>
  </conditionalFormatting>
  <conditionalFormatting sqref="DQ51:DS52">
    <cfRule type="cellIs" dxfId="5955" priority="296" operator="equal">
      <formula>0</formula>
    </cfRule>
  </conditionalFormatting>
  <conditionalFormatting sqref="CB52:CC52">
    <cfRule type="cellIs" dxfId="5954" priority="293" operator="equal">
      <formula>0</formula>
    </cfRule>
  </conditionalFormatting>
  <conditionalFormatting sqref="CB51:CC51">
    <cfRule type="cellIs" dxfId="5953" priority="292" operator="equal">
      <formula>0</formula>
    </cfRule>
  </conditionalFormatting>
  <conditionalFormatting sqref="CP51">
    <cfRule type="cellIs" dxfId="5952" priority="291" operator="equal">
      <formula>0</formula>
    </cfRule>
  </conditionalFormatting>
  <conditionalFormatting sqref="CP51">
    <cfRule type="cellIs" dxfId="5951" priority="290" operator="equal">
      <formula>0</formula>
    </cfRule>
  </conditionalFormatting>
  <conditionalFormatting sqref="CB51:CC52">
    <cfRule type="cellIs" dxfId="5950" priority="289" operator="equal">
      <formula>0</formula>
    </cfRule>
  </conditionalFormatting>
  <conditionalFormatting sqref="CD51">
    <cfRule type="cellIs" dxfId="5949" priority="288" operator="equal">
      <formula>0</formula>
    </cfRule>
  </conditionalFormatting>
  <conditionalFormatting sqref="CD51">
    <cfRule type="cellIs" dxfId="5948" priority="287" operator="equal">
      <formula>0</formula>
    </cfRule>
  </conditionalFormatting>
  <conditionalFormatting sqref="CW41">
    <cfRule type="cellIs" dxfId="5947" priority="59" operator="equal">
      <formula>0</formula>
    </cfRule>
  </conditionalFormatting>
  <conditionalFormatting sqref="CX41">
    <cfRule type="cellIs" dxfId="5946" priority="58" operator="equal">
      <formula>0</formula>
    </cfRule>
  </conditionalFormatting>
  <conditionalFormatting sqref="DX53">
    <cfRule type="cellIs" dxfId="5945" priority="286" operator="equal">
      <formula>0</formula>
    </cfRule>
  </conditionalFormatting>
  <conditionalFormatting sqref="DX53">
    <cfRule type="cellIs" dxfId="5944" priority="285" operator="equal">
      <formula>0</formula>
    </cfRule>
  </conditionalFormatting>
  <conditionalFormatting sqref="EH39">
    <cfRule type="cellIs" dxfId="5943" priority="16" operator="equal">
      <formula>0</formula>
    </cfRule>
  </conditionalFormatting>
  <conditionalFormatting sqref="DO56:DQ56">
    <cfRule type="cellIs" dxfId="5942" priority="284" operator="equal">
      <formula>0</formula>
    </cfRule>
  </conditionalFormatting>
  <conditionalFormatting sqref="DC56:DE56">
    <cfRule type="cellIs" dxfId="5941" priority="283" operator="equal">
      <formula>0</formula>
    </cfRule>
  </conditionalFormatting>
  <conditionalFormatting sqref="CX56:CY56">
    <cfRule type="cellIs" dxfId="5940" priority="282" operator="equal">
      <formula>0</formula>
    </cfRule>
  </conditionalFormatting>
  <conditionalFormatting sqref="CZ56:DB56">
    <cfRule type="cellIs" dxfId="5939" priority="281" operator="equal">
      <formula>0</formula>
    </cfRule>
  </conditionalFormatting>
  <conditionalFormatting sqref="DM56:DO56">
    <cfRule type="cellIs" dxfId="5938" priority="280" operator="equal">
      <formula>0</formula>
    </cfRule>
  </conditionalFormatting>
  <conditionalFormatting sqref="CF44:CH44 CF45:CG46">
    <cfRule type="cellIs" dxfId="5937" priority="227" operator="equal">
      <formula>0</formula>
    </cfRule>
  </conditionalFormatting>
  <conditionalFormatting sqref="DJ56:DL56">
    <cfRule type="cellIs" dxfId="5936" priority="278" operator="equal">
      <formula>0</formula>
    </cfRule>
  </conditionalFormatting>
  <conditionalFormatting sqref="CG56:CI56">
    <cfRule type="cellIs" dxfId="5935" priority="277" operator="equal">
      <formula>0</formula>
    </cfRule>
  </conditionalFormatting>
  <conditionalFormatting sqref="CB56:CC56">
    <cfRule type="cellIs" dxfId="5934" priority="276" operator="equal">
      <formula>0</formula>
    </cfRule>
  </conditionalFormatting>
  <conditionalFormatting sqref="CD56:CF56">
    <cfRule type="cellIs" dxfId="5933" priority="275" operator="equal">
      <formula>0</formula>
    </cfRule>
  </conditionalFormatting>
  <conditionalFormatting sqref="CQ56:CR56">
    <cfRule type="cellIs" dxfId="5932" priority="274" operator="equal">
      <formula>0</formula>
    </cfRule>
  </conditionalFormatting>
  <conditionalFormatting sqref="CK56:CM56">
    <cfRule type="cellIs" dxfId="5931" priority="273" operator="equal">
      <formula>0</formula>
    </cfRule>
  </conditionalFormatting>
  <conditionalFormatting sqref="CN56:CP56">
    <cfRule type="cellIs" dxfId="5930" priority="272" operator="equal">
      <formula>0</formula>
    </cfRule>
  </conditionalFormatting>
  <conditionalFormatting sqref="CX56:CZ56">
    <cfRule type="cellIs" dxfId="5929" priority="271" operator="equal">
      <formula>0</formula>
    </cfRule>
  </conditionalFormatting>
  <conditionalFormatting sqref="CS56:CT56">
    <cfRule type="cellIs" dxfId="5928" priority="270" operator="equal">
      <formula>0</formula>
    </cfRule>
  </conditionalFormatting>
  <conditionalFormatting sqref="CU56:CW56">
    <cfRule type="cellIs" dxfId="5927" priority="269" operator="equal">
      <formula>0</formula>
    </cfRule>
  </conditionalFormatting>
  <conditionalFormatting sqref="DH56:DI56">
    <cfRule type="cellIs" dxfId="5926" priority="268" operator="equal">
      <formula>0</formula>
    </cfRule>
  </conditionalFormatting>
  <conditionalFormatting sqref="DB56:DD56">
    <cfRule type="cellIs" dxfId="5925" priority="267" operator="equal">
      <formula>0</formula>
    </cfRule>
  </conditionalFormatting>
  <conditionalFormatting sqref="DE56:DG56">
    <cfRule type="cellIs" dxfId="5924" priority="266" operator="equal">
      <formula>0</formula>
    </cfRule>
  </conditionalFormatting>
  <conditionalFormatting sqref="CO51">
    <cfRule type="cellIs" dxfId="5923" priority="265" operator="equal">
      <formula>0</formula>
    </cfRule>
  </conditionalFormatting>
  <conditionalFormatting sqref="CO51">
    <cfRule type="cellIs" dxfId="5922" priority="264" operator="equal">
      <formula>0</formula>
    </cfRule>
  </conditionalFormatting>
  <conditionalFormatting sqref="CB37">
    <cfRule type="cellIs" dxfId="5921" priority="211" operator="equal">
      <formula>0</formula>
    </cfRule>
  </conditionalFormatting>
  <conditionalFormatting sqref="CO52">
    <cfRule type="cellIs" dxfId="5920" priority="262" operator="equal">
      <formula>0</formula>
    </cfRule>
  </conditionalFormatting>
  <conditionalFormatting sqref="DH40">
    <cfRule type="cellIs" dxfId="5919" priority="34" operator="equal">
      <formula>0</formula>
    </cfRule>
  </conditionalFormatting>
  <conditionalFormatting sqref="CY34:CY35">
    <cfRule type="cellIs" dxfId="5918" priority="81" operator="equal">
      <formula>0</formula>
    </cfRule>
  </conditionalFormatting>
  <conditionalFormatting sqref="CY36:DA36">
    <cfRule type="cellIs" dxfId="5917" priority="80" operator="equal">
      <formula>0</formula>
    </cfRule>
  </conditionalFormatting>
  <conditionalFormatting sqref="CX36">
    <cfRule type="cellIs" dxfId="5916" priority="79" operator="equal">
      <formula>0</formula>
    </cfRule>
  </conditionalFormatting>
  <conditionalFormatting sqref="DP40:DQ41">
    <cfRule type="cellIs" dxfId="5915" priority="33" operator="equal">
      <formula>0</formula>
    </cfRule>
  </conditionalFormatting>
  <conditionalFormatting sqref="DC40:DE41">
    <cfRule type="cellIs" dxfId="5914" priority="36" operator="equal">
      <formula>0</formula>
    </cfRule>
  </conditionalFormatting>
  <conditionalFormatting sqref="CX34:CX35">
    <cfRule type="cellIs" dxfId="5913" priority="83" operator="equal">
      <formula>0</formula>
    </cfRule>
  </conditionalFormatting>
  <conditionalFormatting sqref="CX34:CX35">
    <cfRule type="cellIs" dxfId="5912" priority="82" operator="equal">
      <formula>0</formula>
    </cfRule>
  </conditionalFormatting>
  <conditionalFormatting sqref="CW37">
    <cfRule type="cellIs" dxfId="5911" priority="76" operator="equal">
      <formula>0</formula>
    </cfRule>
  </conditionalFormatting>
  <conditionalFormatting sqref="CW37">
    <cfRule type="cellIs" dxfId="5910" priority="75" operator="equal">
      <formula>0</formula>
    </cfRule>
  </conditionalFormatting>
  <conditionalFormatting sqref="DF40:DG41">
    <cfRule type="cellIs" dxfId="5909" priority="38" operator="equal">
      <formula>0</formula>
    </cfRule>
  </conditionalFormatting>
  <conditionalFormatting sqref="CF47:CG47">
    <cfRule type="cellIs" dxfId="5908" priority="261" operator="equal">
      <formula>0</formula>
    </cfRule>
  </conditionalFormatting>
  <conditionalFormatting sqref="CB47">
    <cfRule type="cellIs" dxfId="5907" priority="260" operator="equal">
      <formula>0</formula>
    </cfRule>
  </conditionalFormatting>
  <conditionalFormatting sqref="CC47:CE47">
    <cfRule type="cellIs" dxfId="5906" priority="259" operator="equal">
      <formula>0</formula>
    </cfRule>
  </conditionalFormatting>
  <conditionalFormatting sqref="CJ48:CL48 CB48">
    <cfRule type="cellIs" dxfId="5905" priority="258" operator="equal">
      <formula>0</formula>
    </cfRule>
  </conditionalFormatting>
  <conditionalFormatting sqref="CF48:CH48 CF49:CG50">
    <cfRule type="cellIs" dxfId="5904" priority="257" operator="equal">
      <formula>0</formula>
    </cfRule>
  </conditionalFormatting>
  <conditionalFormatting sqref="CB48:CB50">
    <cfRule type="cellIs" dxfId="5903" priority="256" operator="equal">
      <formula>0</formula>
    </cfRule>
  </conditionalFormatting>
  <conditionalFormatting sqref="CC48:CE50">
    <cfRule type="cellIs" dxfId="5902" priority="255" operator="equal">
      <formula>0</formula>
    </cfRule>
  </conditionalFormatting>
  <conditionalFormatting sqref="CJ48:CL48">
    <cfRule type="cellIs" dxfId="5901" priority="254" operator="equal">
      <formula>0</formula>
    </cfRule>
  </conditionalFormatting>
  <conditionalFormatting sqref="CC48:CE48">
    <cfRule type="cellIs" dxfId="5900" priority="253" operator="equal">
      <formula>0</formula>
    </cfRule>
  </conditionalFormatting>
  <conditionalFormatting sqref="CF48">
    <cfRule type="cellIs" dxfId="5899" priority="252" operator="equal">
      <formula>0</formula>
    </cfRule>
  </conditionalFormatting>
  <conditionalFormatting sqref="CB48:CC48">
    <cfRule type="cellIs" dxfId="5898" priority="251" operator="equal">
      <formula>0</formula>
    </cfRule>
  </conditionalFormatting>
  <conditionalFormatting sqref="CH49">
    <cfRule type="cellIs" dxfId="5897" priority="250" operator="equal">
      <formula>0</formula>
    </cfRule>
  </conditionalFormatting>
  <conditionalFormatting sqref="CH49">
    <cfRule type="cellIs" dxfId="5896" priority="249" operator="equal">
      <formula>0</formula>
    </cfRule>
  </conditionalFormatting>
  <conditionalFormatting sqref="CJ38:CL38 CB38">
    <cfRule type="cellIs" dxfId="5895" priority="248" operator="equal">
      <formula>0</formula>
    </cfRule>
  </conditionalFormatting>
  <conditionalFormatting sqref="CF38:CH38 CF39:CG40">
    <cfRule type="cellIs" dxfId="5894" priority="247" operator="equal">
      <formula>0</formula>
    </cfRule>
  </conditionalFormatting>
  <conditionalFormatting sqref="CB37:CB40">
    <cfRule type="cellIs" dxfId="5893" priority="246" operator="equal">
      <formula>0</formula>
    </cfRule>
  </conditionalFormatting>
  <conditionalFormatting sqref="CC38:CE40">
    <cfRule type="cellIs" dxfId="5892" priority="245" operator="equal">
      <formula>0</formula>
    </cfRule>
  </conditionalFormatting>
  <conditionalFormatting sqref="CJ38:CL38">
    <cfRule type="cellIs" dxfId="5891" priority="244" operator="equal">
      <formula>0</formula>
    </cfRule>
  </conditionalFormatting>
  <conditionalFormatting sqref="CC38:CE38">
    <cfRule type="cellIs" dxfId="5890" priority="243" operator="equal">
      <formula>0</formula>
    </cfRule>
  </conditionalFormatting>
  <conditionalFormatting sqref="CF38">
    <cfRule type="cellIs" dxfId="5889" priority="242" operator="equal">
      <formula>0</formula>
    </cfRule>
  </conditionalFormatting>
  <conditionalFormatting sqref="CB38:CC38">
    <cfRule type="cellIs" dxfId="5888" priority="241" operator="equal">
      <formula>0</formula>
    </cfRule>
  </conditionalFormatting>
  <conditionalFormatting sqref="CH39">
    <cfRule type="cellIs" dxfId="5887" priority="240" operator="equal">
      <formula>0</formula>
    </cfRule>
  </conditionalFormatting>
  <conditionalFormatting sqref="CH39">
    <cfRule type="cellIs" dxfId="5886" priority="239" operator="equal">
      <formula>0</formula>
    </cfRule>
  </conditionalFormatting>
  <conditionalFormatting sqref="CJ41:CL41 CB41">
    <cfRule type="cellIs" dxfId="5885" priority="238" operator="equal">
      <formula>0</formula>
    </cfRule>
  </conditionalFormatting>
  <conditionalFormatting sqref="CF41:CH41 CF42:CG43">
    <cfRule type="cellIs" dxfId="5884" priority="237" operator="equal">
      <formula>0</formula>
    </cfRule>
  </conditionalFormatting>
  <conditionalFormatting sqref="CB40:CB43">
    <cfRule type="cellIs" dxfId="5883" priority="236" operator="equal">
      <formula>0</formula>
    </cfRule>
  </conditionalFormatting>
  <conditionalFormatting sqref="CC41:CE43">
    <cfRule type="cellIs" dxfId="5882" priority="235" operator="equal">
      <formula>0</formula>
    </cfRule>
  </conditionalFormatting>
  <conditionalFormatting sqref="CJ41:CL41">
    <cfRule type="cellIs" dxfId="5881" priority="234" operator="equal">
      <formula>0</formula>
    </cfRule>
  </conditionalFormatting>
  <conditionalFormatting sqref="CC41:CE41">
    <cfRule type="cellIs" dxfId="5880" priority="233" operator="equal">
      <formula>0</formula>
    </cfRule>
  </conditionalFormatting>
  <conditionalFormatting sqref="CF41">
    <cfRule type="cellIs" dxfId="5879" priority="232" operator="equal">
      <formula>0</formula>
    </cfRule>
  </conditionalFormatting>
  <conditionalFormatting sqref="CB41:CC41">
    <cfRule type="cellIs" dxfId="5878" priority="231" operator="equal">
      <formula>0</formula>
    </cfRule>
  </conditionalFormatting>
  <conditionalFormatting sqref="CH42">
    <cfRule type="cellIs" dxfId="5877" priority="230" operator="equal">
      <formula>0</formula>
    </cfRule>
  </conditionalFormatting>
  <conditionalFormatting sqref="CH42">
    <cfRule type="cellIs" dxfId="5876" priority="229" operator="equal">
      <formula>0</formula>
    </cfRule>
  </conditionalFormatting>
  <conditionalFormatting sqref="CJ44:CL44 CB44">
    <cfRule type="cellIs" dxfId="5875" priority="228" operator="equal">
      <formula>0</formula>
    </cfRule>
  </conditionalFormatting>
  <conditionalFormatting sqref="CB44:CB46">
    <cfRule type="cellIs" dxfId="5874" priority="226" operator="equal">
      <formula>0</formula>
    </cfRule>
  </conditionalFormatting>
  <conditionalFormatting sqref="CC44:CE46">
    <cfRule type="cellIs" dxfId="5873" priority="225" operator="equal">
      <formula>0</formula>
    </cfRule>
  </conditionalFormatting>
  <conditionalFormatting sqref="CJ44:CL44">
    <cfRule type="cellIs" dxfId="5872" priority="224" operator="equal">
      <formula>0</formula>
    </cfRule>
  </conditionalFormatting>
  <conditionalFormatting sqref="CC44:CE44">
    <cfRule type="cellIs" dxfId="5871" priority="223" operator="equal">
      <formula>0</formula>
    </cfRule>
  </conditionalFormatting>
  <conditionalFormatting sqref="CF44">
    <cfRule type="cellIs" dxfId="5870" priority="222" operator="equal">
      <formula>0</formula>
    </cfRule>
  </conditionalFormatting>
  <conditionalFormatting sqref="CB44:CC44">
    <cfRule type="cellIs" dxfId="5869" priority="221" operator="equal">
      <formula>0</formula>
    </cfRule>
  </conditionalFormatting>
  <conditionalFormatting sqref="CH45">
    <cfRule type="cellIs" dxfId="5868" priority="220" operator="equal">
      <formula>0</formula>
    </cfRule>
  </conditionalFormatting>
  <conditionalFormatting sqref="CH45">
    <cfRule type="cellIs" dxfId="5867" priority="219" operator="equal">
      <formula>0</formula>
    </cfRule>
  </conditionalFormatting>
  <conditionalFormatting sqref="CB32">
    <cfRule type="cellIs" dxfId="5866" priority="218" operator="equal">
      <formula>0</formula>
    </cfRule>
  </conditionalFormatting>
  <conditionalFormatting sqref="CB32:CB34">
    <cfRule type="cellIs" dxfId="5865" priority="217" operator="equal">
      <formula>0</formula>
    </cfRule>
  </conditionalFormatting>
  <conditionalFormatting sqref="CB32">
    <cfRule type="cellIs" dxfId="5864" priority="216" operator="equal">
      <formula>0</formula>
    </cfRule>
  </conditionalFormatting>
  <conditionalFormatting sqref="CB35">
    <cfRule type="cellIs" dxfId="5863" priority="215" operator="equal">
      <formula>0</formula>
    </cfRule>
  </conditionalFormatting>
  <conditionalFormatting sqref="CB35:CB36">
    <cfRule type="cellIs" dxfId="5862" priority="214" operator="equal">
      <formula>0</formula>
    </cfRule>
  </conditionalFormatting>
  <conditionalFormatting sqref="CB35">
    <cfRule type="cellIs" dxfId="5861" priority="213" operator="equal">
      <formula>0</formula>
    </cfRule>
  </conditionalFormatting>
  <conditionalFormatting sqref="CB37">
    <cfRule type="cellIs" dxfId="5860" priority="212" operator="equal">
      <formula>0</formula>
    </cfRule>
  </conditionalFormatting>
  <conditionalFormatting sqref="CB40">
    <cfRule type="cellIs" dxfId="5859" priority="210" operator="equal">
      <formula>0</formula>
    </cfRule>
  </conditionalFormatting>
  <conditionalFormatting sqref="CB40">
    <cfRule type="cellIs" dxfId="5858" priority="209" operator="equal">
      <formula>0</formula>
    </cfRule>
  </conditionalFormatting>
  <conditionalFormatting sqref="CK32:CM32 CC32">
    <cfRule type="cellIs" dxfId="5857" priority="208" operator="equal">
      <formula>0</formula>
    </cfRule>
  </conditionalFormatting>
  <conditionalFormatting sqref="CG32:CI32">
    <cfRule type="cellIs" dxfId="5856" priority="207" operator="equal">
      <formula>0</formula>
    </cfRule>
  </conditionalFormatting>
  <conditionalFormatting sqref="CC32">
    <cfRule type="cellIs" dxfId="5855" priority="206" operator="equal">
      <formula>0</formula>
    </cfRule>
  </conditionalFormatting>
  <conditionalFormatting sqref="CD32:CF32">
    <cfRule type="cellIs" dxfId="5854" priority="205" operator="equal">
      <formula>0</formula>
    </cfRule>
  </conditionalFormatting>
  <conditionalFormatting sqref="CK32:CM32">
    <cfRule type="cellIs" dxfId="5853" priority="204" operator="equal">
      <formula>0</formula>
    </cfRule>
  </conditionalFormatting>
  <conditionalFormatting sqref="CD32:CF32">
    <cfRule type="cellIs" dxfId="5852" priority="203" operator="equal">
      <formula>0</formula>
    </cfRule>
  </conditionalFormatting>
  <conditionalFormatting sqref="CG32">
    <cfRule type="cellIs" dxfId="5851" priority="202" operator="equal">
      <formula>0</formula>
    </cfRule>
  </conditionalFormatting>
  <conditionalFormatting sqref="CC32:CD32">
    <cfRule type="cellIs" dxfId="5850" priority="201" operator="equal">
      <formula>0</formula>
    </cfRule>
  </conditionalFormatting>
  <conditionalFormatting sqref="CK33:CM33 CC33">
    <cfRule type="cellIs" dxfId="5849" priority="200" operator="equal">
      <formula>0</formula>
    </cfRule>
  </conditionalFormatting>
  <conditionalFormatting sqref="CG33:CI33">
    <cfRule type="cellIs" dxfId="5848" priority="199" operator="equal">
      <formula>0</formula>
    </cfRule>
  </conditionalFormatting>
  <conditionalFormatting sqref="CC33">
    <cfRule type="cellIs" dxfId="5847" priority="198" operator="equal">
      <formula>0</formula>
    </cfRule>
  </conditionalFormatting>
  <conditionalFormatting sqref="CD33:CF33">
    <cfRule type="cellIs" dxfId="5846" priority="197" operator="equal">
      <formula>0</formula>
    </cfRule>
  </conditionalFormatting>
  <conditionalFormatting sqref="CK33:CM33">
    <cfRule type="cellIs" dxfId="5845" priority="196" operator="equal">
      <formula>0</formula>
    </cfRule>
  </conditionalFormatting>
  <conditionalFormatting sqref="CD33:CF33">
    <cfRule type="cellIs" dxfId="5844" priority="195" operator="equal">
      <formula>0</formula>
    </cfRule>
  </conditionalFormatting>
  <conditionalFormatting sqref="CG33">
    <cfRule type="cellIs" dxfId="5843" priority="194" operator="equal">
      <formula>0</formula>
    </cfRule>
  </conditionalFormatting>
  <conditionalFormatting sqref="CC33:CD33">
    <cfRule type="cellIs" dxfId="5842" priority="193" operator="equal">
      <formula>0</formula>
    </cfRule>
  </conditionalFormatting>
  <conditionalFormatting sqref="CV32:CX32 CN32">
    <cfRule type="cellIs" dxfId="5841" priority="192" operator="equal">
      <formula>0</formula>
    </cfRule>
  </conditionalFormatting>
  <conditionalFormatting sqref="CR32:CT32">
    <cfRule type="cellIs" dxfId="5840" priority="191" operator="equal">
      <formula>0</formula>
    </cfRule>
  </conditionalFormatting>
  <conditionalFormatting sqref="CN32">
    <cfRule type="cellIs" dxfId="5839" priority="190" operator="equal">
      <formula>0</formula>
    </cfRule>
  </conditionalFormatting>
  <conditionalFormatting sqref="CO32:CQ32">
    <cfRule type="cellIs" dxfId="5838" priority="189" operator="equal">
      <formula>0</formula>
    </cfRule>
  </conditionalFormatting>
  <conditionalFormatting sqref="CV32:CX32">
    <cfRule type="cellIs" dxfId="5837" priority="188" operator="equal">
      <formula>0</formula>
    </cfRule>
  </conditionalFormatting>
  <conditionalFormatting sqref="CO32:CQ32">
    <cfRule type="cellIs" dxfId="5836" priority="187" operator="equal">
      <formula>0</formula>
    </cfRule>
  </conditionalFormatting>
  <conditionalFormatting sqref="CR32">
    <cfRule type="cellIs" dxfId="5835" priority="186" operator="equal">
      <formula>0</formula>
    </cfRule>
  </conditionalFormatting>
  <conditionalFormatting sqref="CN32:CO32">
    <cfRule type="cellIs" dxfId="5834" priority="185" operator="equal">
      <formula>0</formula>
    </cfRule>
  </conditionalFormatting>
  <conditionalFormatting sqref="CV33:CX33 CN33">
    <cfRule type="cellIs" dxfId="5833" priority="184" operator="equal">
      <formula>0</formula>
    </cfRule>
  </conditionalFormatting>
  <conditionalFormatting sqref="CR33:CT33">
    <cfRule type="cellIs" dxfId="5832" priority="183" operator="equal">
      <formula>0</formula>
    </cfRule>
  </conditionalFormatting>
  <conditionalFormatting sqref="CN33">
    <cfRule type="cellIs" dxfId="5831" priority="182" operator="equal">
      <formula>0</formula>
    </cfRule>
  </conditionalFormatting>
  <conditionalFormatting sqref="CO33:CQ33">
    <cfRule type="cellIs" dxfId="5830" priority="181" operator="equal">
      <formula>0</formula>
    </cfRule>
  </conditionalFormatting>
  <conditionalFormatting sqref="CV33:CX33">
    <cfRule type="cellIs" dxfId="5829" priority="180" operator="equal">
      <formula>0</formula>
    </cfRule>
  </conditionalFormatting>
  <conditionalFormatting sqref="CO33:CQ33">
    <cfRule type="cellIs" dxfId="5828" priority="179" operator="equal">
      <formula>0</formula>
    </cfRule>
  </conditionalFormatting>
  <conditionalFormatting sqref="CR33">
    <cfRule type="cellIs" dxfId="5827" priority="178" operator="equal">
      <formula>0</formula>
    </cfRule>
  </conditionalFormatting>
  <conditionalFormatting sqref="CN33:CO33">
    <cfRule type="cellIs" dxfId="5826" priority="177" operator="equal">
      <formula>0</formula>
    </cfRule>
  </conditionalFormatting>
  <conditionalFormatting sqref="DG32:DI32 CY32">
    <cfRule type="cellIs" dxfId="5825" priority="176" operator="equal">
      <formula>0</formula>
    </cfRule>
  </conditionalFormatting>
  <conditionalFormatting sqref="DC32:DE32">
    <cfRule type="cellIs" dxfId="5824" priority="175" operator="equal">
      <formula>0</formula>
    </cfRule>
  </conditionalFormatting>
  <conditionalFormatting sqref="CY32">
    <cfRule type="cellIs" dxfId="5823" priority="174" operator="equal">
      <formula>0</formula>
    </cfRule>
  </conditionalFormatting>
  <conditionalFormatting sqref="CZ32:DB32">
    <cfRule type="cellIs" dxfId="5822" priority="173" operator="equal">
      <formula>0</formula>
    </cfRule>
  </conditionalFormatting>
  <conditionalFormatting sqref="DG32:DI32">
    <cfRule type="cellIs" dxfId="5821" priority="172" operator="equal">
      <formula>0</formula>
    </cfRule>
  </conditionalFormatting>
  <conditionalFormatting sqref="CZ32:DB32">
    <cfRule type="cellIs" dxfId="5820" priority="171" operator="equal">
      <formula>0</formula>
    </cfRule>
  </conditionalFormatting>
  <conditionalFormatting sqref="DC32">
    <cfRule type="cellIs" dxfId="5819" priority="170" operator="equal">
      <formula>0</formula>
    </cfRule>
  </conditionalFormatting>
  <conditionalFormatting sqref="CY32:CZ32">
    <cfRule type="cellIs" dxfId="5818" priority="169" operator="equal">
      <formula>0</formula>
    </cfRule>
  </conditionalFormatting>
  <conditionalFormatting sqref="DG33:DI33 CY33">
    <cfRule type="cellIs" dxfId="5817" priority="168" operator="equal">
      <formula>0</formula>
    </cfRule>
  </conditionalFormatting>
  <conditionalFormatting sqref="DC33:DE33">
    <cfRule type="cellIs" dxfId="5816" priority="167" operator="equal">
      <formula>0</formula>
    </cfRule>
  </conditionalFormatting>
  <conditionalFormatting sqref="CY33">
    <cfRule type="cellIs" dxfId="5815" priority="166" operator="equal">
      <formula>0</formula>
    </cfRule>
  </conditionalFormatting>
  <conditionalFormatting sqref="CZ33:DB33">
    <cfRule type="cellIs" dxfId="5814" priority="165" operator="equal">
      <formula>0</formula>
    </cfRule>
  </conditionalFormatting>
  <conditionalFormatting sqref="DG33:DI33">
    <cfRule type="cellIs" dxfId="5813" priority="164" operator="equal">
      <formula>0</formula>
    </cfRule>
  </conditionalFormatting>
  <conditionalFormatting sqref="CZ33:DB33">
    <cfRule type="cellIs" dxfId="5812" priority="163" operator="equal">
      <formula>0</formula>
    </cfRule>
  </conditionalFormatting>
  <conditionalFormatting sqref="DC33">
    <cfRule type="cellIs" dxfId="5811" priority="162" operator="equal">
      <formula>0</formula>
    </cfRule>
  </conditionalFormatting>
  <conditionalFormatting sqref="CY33:CZ33">
    <cfRule type="cellIs" dxfId="5810" priority="161" operator="equal">
      <formula>0</formula>
    </cfRule>
  </conditionalFormatting>
  <conditionalFormatting sqref="DR32:DT32 DJ32">
    <cfRule type="cellIs" dxfId="5809" priority="160" operator="equal">
      <formula>0</formula>
    </cfRule>
  </conditionalFormatting>
  <conditionalFormatting sqref="DN32:DP32">
    <cfRule type="cellIs" dxfId="5808" priority="159" operator="equal">
      <formula>0</formula>
    </cfRule>
  </conditionalFormatting>
  <conditionalFormatting sqref="DJ32">
    <cfRule type="cellIs" dxfId="5807" priority="158" operator="equal">
      <formula>0</formula>
    </cfRule>
  </conditionalFormatting>
  <conditionalFormatting sqref="DK32:DM32">
    <cfRule type="cellIs" dxfId="5806" priority="157" operator="equal">
      <formula>0</formula>
    </cfRule>
  </conditionalFormatting>
  <conditionalFormatting sqref="DR32:DT32">
    <cfRule type="cellIs" dxfId="5805" priority="156" operator="equal">
      <formula>0</formula>
    </cfRule>
  </conditionalFormatting>
  <conditionalFormatting sqref="DK32:DM32">
    <cfRule type="cellIs" dxfId="5804" priority="155" operator="equal">
      <formula>0</formula>
    </cfRule>
  </conditionalFormatting>
  <conditionalFormatting sqref="DN32">
    <cfRule type="cellIs" dxfId="5803" priority="154" operator="equal">
      <formula>0</formula>
    </cfRule>
  </conditionalFormatting>
  <conditionalFormatting sqref="DJ32:DK32">
    <cfRule type="cellIs" dxfId="5802" priority="153" operator="equal">
      <formula>0</formula>
    </cfRule>
  </conditionalFormatting>
  <conditionalFormatting sqref="DR33:DT33 DJ33">
    <cfRule type="cellIs" dxfId="5801" priority="152" operator="equal">
      <formula>0</formula>
    </cfRule>
  </conditionalFormatting>
  <conditionalFormatting sqref="DN33:DP33">
    <cfRule type="cellIs" dxfId="5800" priority="151" operator="equal">
      <formula>0</formula>
    </cfRule>
  </conditionalFormatting>
  <conditionalFormatting sqref="DJ33">
    <cfRule type="cellIs" dxfId="5799" priority="150" operator="equal">
      <formula>0</formula>
    </cfRule>
  </conditionalFormatting>
  <conditionalFormatting sqref="DK33:DM33">
    <cfRule type="cellIs" dxfId="5798" priority="149" operator="equal">
      <formula>0</formula>
    </cfRule>
  </conditionalFormatting>
  <conditionalFormatting sqref="DR33:DT33">
    <cfRule type="cellIs" dxfId="5797" priority="148" operator="equal">
      <formula>0</formula>
    </cfRule>
  </conditionalFormatting>
  <conditionalFormatting sqref="DK33:DM33">
    <cfRule type="cellIs" dxfId="5796" priority="147" operator="equal">
      <formula>0</formula>
    </cfRule>
  </conditionalFormatting>
  <conditionalFormatting sqref="DN33">
    <cfRule type="cellIs" dxfId="5795" priority="146" operator="equal">
      <formula>0</formula>
    </cfRule>
  </conditionalFormatting>
  <conditionalFormatting sqref="DJ33:DK33">
    <cfRule type="cellIs" dxfId="5794" priority="145" operator="equal">
      <formula>0</formula>
    </cfRule>
  </conditionalFormatting>
  <conditionalFormatting sqref="EC32:EE32 DU32">
    <cfRule type="cellIs" dxfId="5793" priority="144" operator="equal">
      <formula>0</formula>
    </cfRule>
  </conditionalFormatting>
  <conditionalFormatting sqref="DY32:EA32">
    <cfRule type="cellIs" dxfId="5792" priority="143" operator="equal">
      <formula>0</formula>
    </cfRule>
  </conditionalFormatting>
  <conditionalFormatting sqref="DU32">
    <cfRule type="cellIs" dxfId="5791" priority="142" operator="equal">
      <formula>0</formula>
    </cfRule>
  </conditionalFormatting>
  <conditionalFormatting sqref="DV32:DX32">
    <cfRule type="cellIs" dxfId="5790" priority="141" operator="equal">
      <formula>0</formula>
    </cfRule>
  </conditionalFormatting>
  <conditionalFormatting sqref="EC32:EE32">
    <cfRule type="cellIs" dxfId="5789" priority="140" operator="equal">
      <formula>0</formula>
    </cfRule>
  </conditionalFormatting>
  <conditionalFormatting sqref="DV32:DX32">
    <cfRule type="cellIs" dxfId="5788" priority="139" operator="equal">
      <formula>0</formula>
    </cfRule>
  </conditionalFormatting>
  <conditionalFormatting sqref="DY32">
    <cfRule type="cellIs" dxfId="5787" priority="138" operator="equal">
      <formula>0</formula>
    </cfRule>
  </conditionalFormatting>
  <conditionalFormatting sqref="DU32:DV32">
    <cfRule type="cellIs" dxfId="5786" priority="137" operator="equal">
      <formula>0</formula>
    </cfRule>
  </conditionalFormatting>
  <conditionalFormatting sqref="EC33:EE33 DU33">
    <cfRule type="cellIs" dxfId="5785" priority="136" operator="equal">
      <formula>0</formula>
    </cfRule>
  </conditionalFormatting>
  <conditionalFormatting sqref="DY33:EA33">
    <cfRule type="cellIs" dxfId="5784" priority="135" operator="equal">
      <formula>0</formula>
    </cfRule>
  </conditionalFormatting>
  <conditionalFormatting sqref="DU33">
    <cfRule type="cellIs" dxfId="5783" priority="134" operator="equal">
      <formula>0</formula>
    </cfRule>
  </conditionalFormatting>
  <conditionalFormatting sqref="DV33:DX33">
    <cfRule type="cellIs" dxfId="5782" priority="133" operator="equal">
      <formula>0</formula>
    </cfRule>
  </conditionalFormatting>
  <conditionalFormatting sqref="EC33:EE33">
    <cfRule type="cellIs" dxfId="5781" priority="132" operator="equal">
      <formula>0</formula>
    </cfRule>
  </conditionalFormatting>
  <conditionalFormatting sqref="DV33:DX33">
    <cfRule type="cellIs" dxfId="5780" priority="131" operator="equal">
      <formula>0</formula>
    </cfRule>
  </conditionalFormatting>
  <conditionalFormatting sqref="DY33">
    <cfRule type="cellIs" dxfId="5779" priority="130" operator="equal">
      <formula>0</formula>
    </cfRule>
  </conditionalFormatting>
  <conditionalFormatting sqref="DU33:DV33">
    <cfRule type="cellIs" dxfId="5778" priority="129" operator="equal">
      <formula>0</formula>
    </cfRule>
  </conditionalFormatting>
  <conditionalFormatting sqref="EN32:EP32 EF32">
    <cfRule type="cellIs" dxfId="5777" priority="128" operator="equal">
      <formula>0</formula>
    </cfRule>
  </conditionalFormatting>
  <conditionalFormatting sqref="EJ32:EL32">
    <cfRule type="cellIs" dxfId="5776" priority="127" operator="equal">
      <formula>0</formula>
    </cfRule>
  </conditionalFormatting>
  <conditionalFormatting sqref="EF32">
    <cfRule type="cellIs" dxfId="5775" priority="126" operator="equal">
      <formula>0</formula>
    </cfRule>
  </conditionalFormatting>
  <conditionalFormatting sqref="EG32:EI32">
    <cfRule type="cellIs" dxfId="5774" priority="125" operator="equal">
      <formula>0</formula>
    </cfRule>
  </conditionalFormatting>
  <conditionalFormatting sqref="EN32:EP32">
    <cfRule type="cellIs" dxfId="5773" priority="124" operator="equal">
      <formula>0</formula>
    </cfRule>
  </conditionalFormatting>
  <conditionalFormatting sqref="EG32:EI32">
    <cfRule type="cellIs" dxfId="5772" priority="123" operator="equal">
      <formula>0</formula>
    </cfRule>
  </conditionalFormatting>
  <conditionalFormatting sqref="EJ32">
    <cfRule type="cellIs" dxfId="5771" priority="122" operator="equal">
      <formula>0</formula>
    </cfRule>
  </conditionalFormatting>
  <conditionalFormatting sqref="EF32:EG32">
    <cfRule type="cellIs" dxfId="5770" priority="121" operator="equal">
      <formula>0</formula>
    </cfRule>
  </conditionalFormatting>
  <conditionalFormatting sqref="EN33:EP33 EF33">
    <cfRule type="cellIs" dxfId="5769" priority="120" operator="equal">
      <formula>0</formula>
    </cfRule>
  </conditionalFormatting>
  <conditionalFormatting sqref="EJ33:EL33">
    <cfRule type="cellIs" dxfId="5768" priority="119" operator="equal">
      <formula>0</formula>
    </cfRule>
  </conditionalFormatting>
  <conditionalFormatting sqref="EF33">
    <cfRule type="cellIs" dxfId="5767" priority="118" operator="equal">
      <formula>0</formula>
    </cfRule>
  </conditionalFormatting>
  <conditionalFormatting sqref="EG33 EI33">
    <cfRule type="cellIs" dxfId="5766" priority="117" operator="equal">
      <formula>0</formula>
    </cfRule>
  </conditionalFormatting>
  <conditionalFormatting sqref="EN33:EP33">
    <cfRule type="cellIs" dxfId="5765" priority="116" operator="equal">
      <formula>0</formula>
    </cfRule>
  </conditionalFormatting>
  <conditionalFormatting sqref="EG33 EI33">
    <cfRule type="cellIs" dxfId="5764" priority="115" operator="equal">
      <formula>0</formula>
    </cfRule>
  </conditionalFormatting>
  <conditionalFormatting sqref="EJ33">
    <cfRule type="cellIs" dxfId="5763" priority="114" operator="equal">
      <formula>0</formula>
    </cfRule>
  </conditionalFormatting>
  <conditionalFormatting sqref="EF33:EG33">
    <cfRule type="cellIs" dxfId="5762" priority="113" operator="equal">
      <formula>0</formula>
    </cfRule>
  </conditionalFormatting>
  <conditionalFormatting sqref="CU38:CV39 CM38:CM39">
    <cfRule type="cellIs" dxfId="5761" priority="112" operator="equal">
      <formula>0</formula>
    </cfRule>
  </conditionalFormatting>
  <conditionalFormatting sqref="CQ38:CS39">
    <cfRule type="cellIs" dxfId="5760" priority="111" operator="equal">
      <formula>0</formula>
    </cfRule>
  </conditionalFormatting>
  <conditionalFormatting sqref="CM38:CM39">
    <cfRule type="cellIs" dxfId="5759" priority="110" operator="equal">
      <formula>0</formula>
    </cfRule>
  </conditionalFormatting>
  <conditionalFormatting sqref="CN38:CP39">
    <cfRule type="cellIs" dxfId="5758" priority="109" operator="equal">
      <formula>0</formula>
    </cfRule>
  </conditionalFormatting>
  <conditionalFormatting sqref="CU38:CV39">
    <cfRule type="cellIs" dxfId="5757" priority="108" operator="equal">
      <formula>0</formula>
    </cfRule>
  </conditionalFormatting>
  <conditionalFormatting sqref="CN38:CP39">
    <cfRule type="cellIs" dxfId="5756" priority="107" operator="equal">
      <formula>0</formula>
    </cfRule>
  </conditionalFormatting>
  <conditionalFormatting sqref="CQ38:CQ39">
    <cfRule type="cellIs" dxfId="5755" priority="106" operator="equal">
      <formula>0</formula>
    </cfRule>
  </conditionalFormatting>
  <conditionalFormatting sqref="CM38:CN39">
    <cfRule type="cellIs" dxfId="5754" priority="105" operator="equal">
      <formula>0</formula>
    </cfRule>
  </conditionalFormatting>
  <conditionalFormatting sqref="CU40:CV40 CM40">
    <cfRule type="cellIs" dxfId="5753" priority="104" operator="equal">
      <formula>0</formula>
    </cfRule>
  </conditionalFormatting>
  <conditionalFormatting sqref="CQ40:CS40">
    <cfRule type="cellIs" dxfId="5752" priority="103" operator="equal">
      <formula>0</formula>
    </cfRule>
  </conditionalFormatting>
  <conditionalFormatting sqref="CM40">
    <cfRule type="cellIs" dxfId="5751" priority="102" operator="equal">
      <formula>0</formula>
    </cfRule>
  </conditionalFormatting>
  <conditionalFormatting sqref="CN40:CP40">
    <cfRule type="cellIs" dxfId="5750" priority="101" operator="equal">
      <formula>0</formula>
    </cfRule>
  </conditionalFormatting>
  <conditionalFormatting sqref="CU40:CV40">
    <cfRule type="cellIs" dxfId="5749" priority="100" operator="equal">
      <formula>0</formula>
    </cfRule>
  </conditionalFormatting>
  <conditionalFormatting sqref="CN40:CP40">
    <cfRule type="cellIs" dxfId="5748" priority="99" operator="equal">
      <formula>0</formula>
    </cfRule>
  </conditionalFormatting>
  <conditionalFormatting sqref="CQ40">
    <cfRule type="cellIs" dxfId="5747" priority="98" operator="equal">
      <formula>0</formula>
    </cfRule>
  </conditionalFormatting>
  <conditionalFormatting sqref="CM40:CN40">
    <cfRule type="cellIs" dxfId="5746" priority="97" operator="equal">
      <formula>0</formula>
    </cfRule>
  </conditionalFormatting>
  <conditionalFormatting sqref="CU41:CV41 CM41">
    <cfRule type="cellIs" dxfId="5745" priority="96" operator="equal">
      <formula>0</formula>
    </cfRule>
  </conditionalFormatting>
  <conditionalFormatting sqref="CQ41:CS41">
    <cfRule type="cellIs" dxfId="5744" priority="95" operator="equal">
      <formula>0</formula>
    </cfRule>
  </conditionalFormatting>
  <conditionalFormatting sqref="CM41">
    <cfRule type="cellIs" dxfId="5743" priority="94" operator="equal">
      <formula>0</formula>
    </cfRule>
  </conditionalFormatting>
  <conditionalFormatting sqref="CN41:CP41">
    <cfRule type="cellIs" dxfId="5742" priority="93" operator="equal">
      <formula>0</formula>
    </cfRule>
  </conditionalFormatting>
  <conditionalFormatting sqref="CU41:CV41">
    <cfRule type="cellIs" dxfId="5741" priority="92" operator="equal">
      <formula>0</formula>
    </cfRule>
  </conditionalFormatting>
  <conditionalFormatting sqref="CN41:CP41">
    <cfRule type="cellIs" dxfId="5740" priority="91" operator="equal">
      <formula>0</formula>
    </cfRule>
  </conditionalFormatting>
  <conditionalFormatting sqref="CQ41">
    <cfRule type="cellIs" dxfId="5739" priority="90" operator="equal">
      <formula>0</formula>
    </cfRule>
  </conditionalFormatting>
  <conditionalFormatting sqref="CM41:CN41">
    <cfRule type="cellIs" dxfId="5738" priority="89" operator="equal">
      <formula>0</formula>
    </cfRule>
  </conditionalFormatting>
  <conditionalFormatting sqref="CX38:CZ39">
    <cfRule type="cellIs" dxfId="5737" priority="69" operator="equal">
      <formula>0</formula>
    </cfRule>
  </conditionalFormatting>
  <conditionalFormatting sqref="CW34:CW35">
    <cfRule type="cellIs" dxfId="5736" priority="88" operator="equal">
      <formula>0</formula>
    </cfRule>
  </conditionalFormatting>
  <conditionalFormatting sqref="CW34:CW35">
    <cfRule type="cellIs" dxfId="5735" priority="87" operator="equal">
      <formula>0</formula>
    </cfRule>
  </conditionalFormatting>
  <conditionalFormatting sqref="CX38:CX39">
    <cfRule type="cellIs" dxfId="5734" priority="66" operator="equal">
      <formula>0</formula>
    </cfRule>
  </conditionalFormatting>
  <conditionalFormatting sqref="CX40:CZ40">
    <cfRule type="cellIs" dxfId="5733" priority="65" operator="equal">
      <formula>0</formula>
    </cfRule>
  </conditionalFormatting>
  <conditionalFormatting sqref="CW36">
    <cfRule type="cellIs" dxfId="5732" priority="86" operator="equal">
      <formula>0</formula>
    </cfRule>
  </conditionalFormatting>
  <conditionalFormatting sqref="CW36">
    <cfRule type="cellIs" dxfId="5731" priority="85" operator="equal">
      <formula>0</formula>
    </cfRule>
  </conditionalFormatting>
  <conditionalFormatting sqref="CX40">
    <cfRule type="cellIs" dxfId="5730" priority="62" operator="equal">
      <formula>0</formula>
    </cfRule>
  </conditionalFormatting>
  <conditionalFormatting sqref="CX41:CZ41">
    <cfRule type="cellIs" dxfId="5729" priority="61" operator="equal">
      <formula>0</formula>
    </cfRule>
  </conditionalFormatting>
  <conditionalFormatting sqref="CY34:DA35">
    <cfRule type="cellIs" dxfId="5728" priority="84" operator="equal">
      <formula>0</formula>
    </cfRule>
  </conditionalFormatting>
  <conditionalFormatting sqref="DY42">
    <cfRule type="cellIs" dxfId="5727" priority="43" operator="equal">
      <formula>0</formula>
    </cfRule>
  </conditionalFormatting>
  <conditionalFormatting sqref="DY42">
    <cfRule type="cellIs" dxfId="5726" priority="42" operator="equal">
      <formula>0</formula>
    </cfRule>
  </conditionalFormatting>
  <conditionalFormatting sqref="DF42:DG42">
    <cfRule type="cellIs" dxfId="5725" priority="41" operator="equal">
      <formula>0</formula>
    </cfRule>
  </conditionalFormatting>
  <conditionalFormatting sqref="DA42:DB42">
    <cfRule type="cellIs" dxfId="5724" priority="40" operator="equal">
      <formula>0</formula>
    </cfRule>
  </conditionalFormatting>
  <conditionalFormatting sqref="DC42:DE42">
    <cfRule type="cellIs" dxfId="5723" priority="39" operator="equal">
      <formula>0</formula>
    </cfRule>
  </conditionalFormatting>
  <conditionalFormatting sqref="CX36">
    <cfRule type="cellIs" dxfId="5722" priority="78" operator="equal">
      <formula>0</formula>
    </cfRule>
  </conditionalFormatting>
  <conditionalFormatting sqref="CY36">
    <cfRule type="cellIs" dxfId="5721" priority="77" operator="equal">
      <formula>0</formula>
    </cfRule>
  </conditionalFormatting>
  <conditionalFormatting sqref="CW41">
    <cfRule type="cellIs" dxfId="5720" priority="60" operator="equal">
      <formula>0</formula>
    </cfRule>
  </conditionalFormatting>
  <conditionalFormatting sqref="EH39">
    <cfRule type="cellIs" dxfId="5719" priority="17" operator="equal">
      <formula>0</formula>
    </cfRule>
  </conditionalFormatting>
  <conditionalFormatting sqref="EH34">
    <cfRule type="cellIs" dxfId="5718" priority="24" operator="equal">
      <formula>0</formula>
    </cfRule>
  </conditionalFormatting>
  <conditionalFormatting sqref="EH35:EH36">
    <cfRule type="cellIs" dxfId="5717" priority="23" operator="equal">
      <formula>0</formula>
    </cfRule>
  </conditionalFormatting>
  <conditionalFormatting sqref="EH33">
    <cfRule type="cellIs" dxfId="5716" priority="26" operator="equal">
      <formula>0</formula>
    </cfRule>
  </conditionalFormatting>
  <conditionalFormatting sqref="EH37">
    <cfRule type="cellIs" dxfId="5715" priority="20" operator="equal">
      <formula>0</formula>
    </cfRule>
  </conditionalFormatting>
  <conditionalFormatting sqref="EH38">
    <cfRule type="cellIs" dxfId="5714" priority="19" operator="equal">
      <formula>0</formula>
    </cfRule>
  </conditionalFormatting>
  <conditionalFormatting sqref="CY37:DA37 DA38">
    <cfRule type="cellIs" dxfId="5713" priority="74" operator="equal">
      <formula>0</formula>
    </cfRule>
  </conditionalFormatting>
  <conditionalFormatting sqref="CX37">
    <cfRule type="cellIs" dxfId="5712" priority="73" operator="equal">
      <formula>0</formula>
    </cfRule>
  </conditionalFormatting>
  <conditionalFormatting sqref="CX37">
    <cfRule type="cellIs" dxfId="5711" priority="72" operator="equal">
      <formula>0</formula>
    </cfRule>
  </conditionalFormatting>
  <conditionalFormatting sqref="CY37">
    <cfRule type="cellIs" dxfId="5710" priority="71" operator="equal">
      <formula>0</formula>
    </cfRule>
  </conditionalFormatting>
  <conditionalFormatting sqref="DA39">
    <cfRule type="cellIs" dxfId="5709" priority="70" operator="equal">
      <formula>0</formula>
    </cfRule>
  </conditionalFormatting>
  <conditionalFormatting sqref="CW40">
    <cfRule type="cellIs" dxfId="5708" priority="64" operator="equal">
      <formula>0</formula>
    </cfRule>
  </conditionalFormatting>
  <conditionalFormatting sqref="CW40">
    <cfRule type="cellIs" dxfId="5707" priority="63" operator="equal">
      <formula>0</formula>
    </cfRule>
  </conditionalFormatting>
  <conditionalFormatting sqref="EH38">
    <cfRule type="cellIs" dxfId="5706" priority="18" operator="equal">
      <formula>0</formula>
    </cfRule>
  </conditionalFormatting>
  <conditionalFormatting sqref="CW38:CW39">
    <cfRule type="cellIs" dxfId="5705" priority="68" operator="equal">
      <formula>0</formula>
    </cfRule>
  </conditionalFormatting>
  <conditionalFormatting sqref="CW38:CW39">
    <cfRule type="cellIs" dxfId="5704" priority="67" operator="equal">
      <formula>0</formula>
    </cfRule>
  </conditionalFormatting>
  <conditionalFormatting sqref="EH35:EH36">
    <cfRule type="cellIs" dxfId="5703" priority="22" operator="equal">
      <formula>0</formula>
    </cfRule>
  </conditionalFormatting>
  <conditionalFormatting sqref="EH37">
    <cfRule type="cellIs" dxfId="5702" priority="21" operator="equal">
      <formula>0</formula>
    </cfRule>
  </conditionalFormatting>
  <conditionalFormatting sqref="CR42:CS43">
    <cfRule type="cellIs" dxfId="5701" priority="57" operator="equal">
      <formula>0</formula>
    </cfRule>
  </conditionalFormatting>
  <conditionalFormatting sqref="CM43">
    <cfRule type="cellIs" dxfId="5700" priority="56" operator="equal">
      <formula>0</formula>
    </cfRule>
  </conditionalFormatting>
  <conditionalFormatting sqref="CO42:CQ43">
    <cfRule type="cellIs" dxfId="5699" priority="55" operator="equal">
      <formula>0</formula>
    </cfRule>
  </conditionalFormatting>
  <conditionalFormatting sqref="CT42">
    <cfRule type="cellIs" dxfId="5698" priority="54" operator="equal">
      <formula>0</formula>
    </cfRule>
  </conditionalFormatting>
  <conditionalFormatting sqref="CT42">
    <cfRule type="cellIs" dxfId="5697" priority="53" operator="equal">
      <formula>0</formula>
    </cfRule>
  </conditionalFormatting>
  <conditionalFormatting sqref="DI43:DJ43">
    <cfRule type="cellIs" dxfId="5696" priority="52" operator="equal">
      <formula>0</formula>
    </cfRule>
  </conditionalFormatting>
  <conditionalFormatting sqref="DD43:DE43">
    <cfRule type="cellIs" dxfId="5695" priority="51" operator="equal">
      <formula>0</formula>
    </cfRule>
  </conditionalFormatting>
  <conditionalFormatting sqref="DF43:DH43">
    <cfRule type="cellIs" dxfId="5694" priority="50" operator="equal">
      <formula>0</formula>
    </cfRule>
  </conditionalFormatting>
  <conditionalFormatting sqref="DY40">
    <cfRule type="cellIs" dxfId="5693" priority="29" operator="equal">
      <formula>0</formula>
    </cfRule>
  </conditionalFormatting>
  <conditionalFormatting sqref="DY40">
    <cfRule type="cellIs" dxfId="5692" priority="28" operator="equal">
      <formula>0</formula>
    </cfRule>
  </conditionalFormatting>
  <conditionalFormatting sqref="DO43">
    <cfRule type="cellIs" dxfId="5691" priority="49" operator="equal">
      <formula>0</formula>
    </cfRule>
  </conditionalFormatting>
  <conditionalFormatting sqref="DP43">
    <cfRule type="cellIs" dxfId="5690" priority="48" operator="equal">
      <formula>0</formula>
    </cfRule>
  </conditionalFormatting>
  <conditionalFormatting sqref="DQ43">
    <cfRule type="cellIs" dxfId="5689" priority="47" operator="equal">
      <formula>0</formula>
    </cfRule>
  </conditionalFormatting>
  <conditionalFormatting sqref="DW42:DX43">
    <cfRule type="cellIs" dxfId="5688" priority="46" operator="equal">
      <formula>0</formula>
    </cfRule>
  </conditionalFormatting>
  <conditionalFormatting sqref="DR42:DS43">
    <cfRule type="cellIs" dxfId="5687" priority="45" operator="equal">
      <formula>0</formula>
    </cfRule>
  </conditionalFormatting>
  <conditionalFormatting sqref="DT42:DV43">
    <cfRule type="cellIs" dxfId="5686" priority="44" operator="equal">
      <formula>0</formula>
    </cfRule>
  </conditionalFormatting>
  <conditionalFormatting sqref="DA40:DB41">
    <cfRule type="cellIs" dxfId="5685" priority="37" operator="equal">
      <formula>0</formula>
    </cfRule>
  </conditionalFormatting>
  <conditionalFormatting sqref="DH40">
    <cfRule type="cellIs" dxfId="5684" priority="35" operator="equal">
      <formula>0</formula>
    </cfRule>
  </conditionalFormatting>
  <conditionalFormatting sqref="DW40:DX41">
    <cfRule type="cellIs" dxfId="5683" priority="32" operator="equal">
      <formula>0</formula>
    </cfRule>
  </conditionalFormatting>
  <conditionalFormatting sqref="DR40:DS41">
    <cfRule type="cellIs" dxfId="5682" priority="31" operator="equal">
      <formula>0</formula>
    </cfRule>
  </conditionalFormatting>
  <conditionalFormatting sqref="DT40:DV41">
    <cfRule type="cellIs" dxfId="5681" priority="30" operator="equal">
      <formula>0</formula>
    </cfRule>
  </conditionalFormatting>
  <conditionalFormatting sqref="EH33">
    <cfRule type="cellIs" dxfId="5680" priority="27" operator="equal">
      <formula>0</formula>
    </cfRule>
  </conditionalFormatting>
  <conditionalFormatting sqref="EH34">
    <cfRule type="cellIs" dxfId="5679" priority="25" operator="equal">
      <formula>0</formula>
    </cfRule>
  </conditionalFormatting>
  <conditionalFormatting sqref="CN42">
    <cfRule type="cellIs" dxfId="5678" priority="15" operator="equal">
      <formula>0</formula>
    </cfRule>
  </conditionalFormatting>
  <conditionalFormatting sqref="EI39">
    <cfRule type="cellIs" dxfId="5677" priority="14" operator="equal">
      <formula>0</formula>
    </cfRule>
  </conditionalFormatting>
  <conditionalFormatting sqref="EP39">
    <cfRule type="cellIs" dxfId="5676" priority="13" operator="equal">
      <formula>0</formula>
    </cfRule>
  </conditionalFormatting>
  <conditionalFormatting sqref="EJ39:EL39">
    <cfRule type="cellIs" dxfId="5675" priority="12" operator="equal">
      <formula>0</formula>
    </cfRule>
  </conditionalFormatting>
  <conditionalFormatting sqref="EM39:EO39">
    <cfRule type="cellIs" dxfId="5674" priority="11" operator="equal">
      <formula>0</formula>
    </cfRule>
  </conditionalFormatting>
  <conditionalFormatting sqref="EI39:EJ39">
    <cfRule type="cellIs" dxfId="5673" priority="10" operator="equal">
      <formula>0</formula>
    </cfRule>
  </conditionalFormatting>
  <conditionalFormatting sqref="EI40">
    <cfRule type="cellIs" dxfId="5672" priority="9" operator="equal">
      <formula>0</formula>
    </cfRule>
  </conditionalFormatting>
  <conditionalFormatting sqref="EP40:EP43">
    <cfRule type="cellIs" dxfId="5671" priority="8" operator="equal">
      <formula>0</formula>
    </cfRule>
  </conditionalFormatting>
  <conditionalFormatting sqref="EJ40:EL40 EJ43:EL43">
    <cfRule type="cellIs" dxfId="5670" priority="7" operator="equal">
      <formula>0</formula>
    </cfRule>
  </conditionalFormatting>
  <conditionalFormatting sqref="EM40:EO43">
    <cfRule type="cellIs" dxfId="5669" priority="6" operator="equal">
      <formula>0</formula>
    </cfRule>
  </conditionalFormatting>
  <conditionalFormatting sqref="EI40:EJ40 EI43:EJ43">
    <cfRule type="cellIs" dxfId="5668" priority="5" operator="equal">
      <formula>0</formula>
    </cfRule>
  </conditionalFormatting>
  <conditionalFormatting sqref="CB20:CB21">
    <cfRule type="cellIs" dxfId="5667" priority="4" operator="equal">
      <formula>0</formula>
    </cfRule>
  </conditionalFormatting>
  <conditionalFormatting sqref="DA53:DA55">
    <cfRule type="cellIs" dxfId="5666" priority="3" operator="equal">
      <formula>0</formula>
    </cfRule>
  </conditionalFormatting>
  <conditionalFormatting sqref="CW53:CW55">
    <cfRule type="cellIs" dxfId="5665" priority="2" operator="equal">
      <formula>0</formula>
    </cfRule>
  </conditionalFormatting>
  <conditionalFormatting sqref="CX53:CZ55">
    <cfRule type="cellIs" dxfId="5664"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DB36" sqref="DB34:DQ37"/>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267</v>
      </c>
      <c r="E11" s="483"/>
      <c r="F11" s="483"/>
      <c r="G11" s="483"/>
      <c r="H11" s="483"/>
      <c r="I11" s="483"/>
      <c r="J11" s="483"/>
      <c r="K11" s="483"/>
      <c r="L11" s="483"/>
      <c r="M11" s="483"/>
      <c r="N11" s="481" t="str">
        <f>VLOOKUP(D11,調査票①!A1:HN31,2,FALSE)</f>
        <v>神奈川県</v>
      </c>
      <c r="O11" s="481"/>
      <c r="P11" s="481"/>
      <c r="Q11" s="481"/>
      <c r="R11" s="481"/>
      <c r="S11" s="481"/>
      <c r="T11" s="481"/>
      <c r="U11" s="481"/>
      <c r="V11" s="481"/>
      <c r="W11" s="481"/>
      <c r="X11" s="481"/>
      <c r="Y11" s="481"/>
      <c r="Z11" s="481"/>
      <c r="AA11" s="481" t="str">
        <f>VLOOKUP(D11,調査票①!A1:HN31,3,FALSE)</f>
        <v>横浜市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設置予定無し</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v>
      </c>
      <c r="O25" s="491"/>
      <c r="P25" s="491"/>
      <c r="Q25" s="491"/>
      <c r="R25" s="809" t="str">
        <f>VLOOKUP($D$11,調査票①!$A$1:$HN$31,12,FALSE)</f>
        <v>新市庁舎移転にともない方針も含めて検討中。</v>
      </c>
      <c r="S25" s="809"/>
      <c r="T25" s="809"/>
      <c r="U25" s="809"/>
      <c r="V25" s="809"/>
      <c r="W25" s="809"/>
      <c r="X25" s="809"/>
      <c r="Y25" s="809"/>
      <c r="Z25" s="809"/>
      <c r="AA25" s="809"/>
      <c r="AB25" s="809"/>
      <c r="AC25" s="809"/>
      <c r="AD25" s="809"/>
      <c r="AE25" s="809"/>
      <c r="AF25" s="809"/>
      <c r="AG25" s="809"/>
      <c r="AH25" s="809"/>
      <c r="AI25" s="809"/>
      <c r="AJ25" s="809"/>
      <c r="AK25" s="809"/>
      <c r="AL25" s="809"/>
      <c r="AM25" s="809"/>
      <c r="AN25" s="809"/>
      <c r="AO25" s="809"/>
      <c r="AP25" s="809"/>
      <c r="AQ25" s="809"/>
      <c r="AR25" s="809"/>
      <c r="AS25" s="809"/>
      <c r="AT25" s="809"/>
      <c r="AU25" s="809"/>
      <c r="AV25" s="809"/>
      <c r="AW25" s="809"/>
      <c r="AX25" s="809"/>
      <c r="AY25" s="809"/>
      <c r="AZ25" s="809"/>
      <c r="BA25" s="809"/>
      <c r="BB25" s="809"/>
      <c r="BC25" s="809"/>
      <c r="BD25" s="809"/>
      <c r="BE25" s="809"/>
      <c r="BF25" s="809"/>
      <c r="BG25" s="809"/>
      <c r="BH25" s="809"/>
      <c r="BI25" s="809"/>
      <c r="BJ25" s="809"/>
      <c r="BK25" s="809"/>
      <c r="BL25" s="809"/>
      <c r="BM25" s="809"/>
      <c r="BN25" s="809"/>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809"/>
      <c r="S26" s="809"/>
      <c r="T26" s="809"/>
      <c r="U26" s="809"/>
      <c r="V26" s="809"/>
      <c r="W26" s="809"/>
      <c r="X26" s="809"/>
      <c r="Y26" s="809"/>
      <c r="Z26" s="809"/>
      <c r="AA26" s="809"/>
      <c r="AB26" s="809"/>
      <c r="AC26" s="809"/>
      <c r="AD26" s="809"/>
      <c r="AE26" s="809"/>
      <c r="AF26" s="809"/>
      <c r="AG26" s="809"/>
      <c r="AH26" s="809"/>
      <c r="AI26" s="809"/>
      <c r="AJ26" s="809"/>
      <c r="AK26" s="809"/>
      <c r="AL26" s="809"/>
      <c r="AM26" s="809"/>
      <c r="AN26" s="809"/>
      <c r="AO26" s="809"/>
      <c r="AP26" s="809"/>
      <c r="AQ26" s="809"/>
      <c r="AR26" s="809"/>
      <c r="AS26" s="809"/>
      <c r="AT26" s="809"/>
      <c r="AU26" s="809"/>
      <c r="AV26" s="809"/>
      <c r="AW26" s="809"/>
      <c r="AX26" s="809"/>
      <c r="AY26" s="809"/>
      <c r="AZ26" s="809"/>
      <c r="BA26" s="809"/>
      <c r="BB26" s="809"/>
      <c r="BC26" s="809"/>
      <c r="BD26" s="809"/>
      <c r="BE26" s="809"/>
      <c r="BF26" s="809"/>
      <c r="BG26" s="809"/>
      <c r="BH26" s="809"/>
      <c r="BI26" s="809"/>
      <c r="BJ26" s="809"/>
      <c r="BK26" s="809"/>
      <c r="BL26" s="809"/>
      <c r="BM26" s="809"/>
      <c r="BN26" s="809"/>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809" t="str">
        <f>VLOOKUP($D$11,調査票①!$A$1:$HN$31,15,FALSE)</f>
        <v>　</v>
      </c>
      <c r="S27" s="809"/>
      <c r="T27" s="809"/>
      <c r="U27" s="809"/>
      <c r="V27" s="809"/>
      <c r="W27" s="809"/>
      <c r="X27" s="809"/>
      <c r="Y27" s="809"/>
      <c r="Z27" s="809"/>
      <c r="AA27" s="809"/>
      <c r="AB27" s="809"/>
      <c r="AC27" s="809"/>
      <c r="AD27" s="809"/>
      <c r="AE27" s="809"/>
      <c r="AF27" s="809"/>
      <c r="AG27" s="809"/>
      <c r="AH27" s="809"/>
      <c r="AI27" s="809"/>
      <c r="AJ27" s="809"/>
      <c r="AK27" s="809"/>
      <c r="AL27" s="809"/>
      <c r="AM27" s="809"/>
      <c r="AN27" s="809"/>
      <c r="AO27" s="809"/>
      <c r="AP27" s="809"/>
      <c r="AQ27" s="809"/>
      <c r="AR27" s="809"/>
      <c r="AS27" s="809"/>
      <c r="AT27" s="809"/>
      <c r="AU27" s="809"/>
      <c r="AV27" s="809"/>
      <c r="AW27" s="809"/>
      <c r="AX27" s="809"/>
      <c r="AY27" s="809"/>
      <c r="AZ27" s="809"/>
      <c r="BA27" s="809"/>
      <c r="BB27" s="809"/>
      <c r="BC27" s="809"/>
      <c r="BD27" s="809"/>
      <c r="BE27" s="809"/>
      <c r="BF27" s="809"/>
      <c r="BG27" s="809"/>
      <c r="BH27" s="809"/>
      <c r="BI27" s="809"/>
      <c r="BJ27" s="809"/>
      <c r="BK27" s="809"/>
      <c r="BL27" s="809"/>
      <c r="BM27" s="809"/>
      <c r="BN27" s="809"/>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809"/>
      <c r="S28" s="809"/>
      <c r="T28" s="809"/>
      <c r="U28" s="809"/>
      <c r="V28" s="809"/>
      <c r="W28" s="809"/>
      <c r="X28" s="809"/>
      <c r="Y28" s="809"/>
      <c r="Z28" s="809"/>
      <c r="AA28" s="809"/>
      <c r="AB28" s="809"/>
      <c r="AC28" s="809"/>
      <c r="AD28" s="809"/>
      <c r="AE28" s="809"/>
      <c r="AF28" s="809"/>
      <c r="AG28" s="809"/>
      <c r="AH28" s="809"/>
      <c r="AI28" s="809"/>
      <c r="AJ28" s="809"/>
      <c r="AK28" s="809"/>
      <c r="AL28" s="809"/>
      <c r="AM28" s="809"/>
      <c r="AN28" s="809"/>
      <c r="AO28" s="809"/>
      <c r="AP28" s="809"/>
      <c r="AQ28" s="809"/>
      <c r="AR28" s="809"/>
      <c r="AS28" s="809"/>
      <c r="AT28" s="809"/>
      <c r="AU28" s="809"/>
      <c r="AV28" s="809"/>
      <c r="AW28" s="809"/>
      <c r="AX28" s="809"/>
      <c r="AY28" s="809"/>
      <c r="AZ28" s="809"/>
      <c r="BA28" s="809"/>
      <c r="BB28" s="809"/>
      <c r="BC28" s="809"/>
      <c r="BD28" s="809"/>
      <c r="BE28" s="809"/>
      <c r="BF28" s="809"/>
      <c r="BG28" s="809"/>
      <c r="BH28" s="809"/>
      <c r="BI28" s="809"/>
      <c r="BJ28" s="809"/>
      <c r="BK28" s="809"/>
      <c r="BL28" s="809"/>
      <c r="BM28" s="809"/>
      <c r="BN28" s="809"/>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809" t="str">
        <f>VLOOKUP($D$11,調査票①!$A$1:$HN$31,18,FALSE)</f>
        <v>　</v>
      </c>
      <c r="S29" s="809"/>
      <c r="T29" s="809"/>
      <c r="U29" s="809"/>
      <c r="V29" s="809"/>
      <c r="W29" s="809"/>
      <c r="X29" s="809"/>
      <c r="Y29" s="809"/>
      <c r="Z29" s="809"/>
      <c r="AA29" s="809"/>
      <c r="AB29" s="809"/>
      <c r="AC29" s="809"/>
      <c r="AD29" s="809"/>
      <c r="AE29" s="809"/>
      <c r="AF29" s="809"/>
      <c r="AG29" s="809"/>
      <c r="AH29" s="809"/>
      <c r="AI29" s="809"/>
      <c r="AJ29" s="809"/>
      <c r="AK29" s="809"/>
      <c r="AL29" s="809"/>
      <c r="AM29" s="809"/>
      <c r="AN29" s="809"/>
      <c r="AO29" s="809"/>
      <c r="AP29" s="809"/>
      <c r="AQ29" s="809"/>
      <c r="AR29" s="809"/>
      <c r="AS29" s="809"/>
      <c r="AT29" s="809"/>
      <c r="AU29" s="809"/>
      <c r="AV29" s="809"/>
      <c r="AW29" s="809"/>
      <c r="AX29" s="809"/>
      <c r="AY29" s="809"/>
      <c r="AZ29" s="809"/>
      <c r="BA29" s="809"/>
      <c r="BB29" s="809"/>
      <c r="BC29" s="809"/>
      <c r="BD29" s="809"/>
      <c r="BE29" s="809"/>
      <c r="BF29" s="809"/>
      <c r="BG29" s="809"/>
      <c r="BH29" s="809"/>
      <c r="BI29" s="809"/>
      <c r="BJ29" s="809"/>
      <c r="BK29" s="809"/>
      <c r="BL29" s="809"/>
      <c r="BM29" s="809"/>
      <c r="BN29" s="809"/>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809"/>
      <c r="S30" s="809"/>
      <c r="T30" s="809"/>
      <c r="U30" s="809"/>
      <c r="V30" s="809"/>
      <c r="W30" s="809"/>
      <c r="X30" s="809"/>
      <c r="Y30" s="809"/>
      <c r="Z30" s="809"/>
      <c r="AA30" s="809"/>
      <c r="AB30" s="809"/>
      <c r="AC30" s="809"/>
      <c r="AD30" s="809"/>
      <c r="AE30" s="809"/>
      <c r="AF30" s="809"/>
      <c r="AG30" s="809"/>
      <c r="AH30" s="809"/>
      <c r="AI30" s="809"/>
      <c r="AJ30" s="809"/>
      <c r="AK30" s="809"/>
      <c r="AL30" s="809"/>
      <c r="AM30" s="809"/>
      <c r="AN30" s="809"/>
      <c r="AO30" s="809"/>
      <c r="AP30" s="809"/>
      <c r="AQ30" s="809"/>
      <c r="AR30" s="809"/>
      <c r="AS30" s="809"/>
      <c r="AT30" s="809"/>
      <c r="AU30" s="809"/>
      <c r="AV30" s="809"/>
      <c r="AW30" s="809"/>
      <c r="AX30" s="809"/>
      <c r="AY30" s="809"/>
      <c r="AZ30" s="809"/>
      <c r="BA30" s="809"/>
      <c r="BB30" s="809"/>
      <c r="BC30" s="809"/>
      <c r="BD30" s="809"/>
      <c r="BE30" s="809"/>
      <c r="BF30" s="809"/>
      <c r="BG30" s="809"/>
      <c r="BH30" s="809"/>
      <c r="BI30" s="809"/>
      <c r="BJ30" s="809"/>
      <c r="BK30" s="809"/>
      <c r="BL30" s="809"/>
      <c r="BM30" s="809"/>
      <c r="BN30" s="809"/>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v>
      </c>
      <c r="O31" s="491"/>
      <c r="P31" s="491"/>
      <c r="Q31" s="491"/>
      <c r="R31" s="809" t="str">
        <f>VLOOKUP($D$11,調査票①!$A$1:$HN$31,21,FALSE)</f>
        <v>引き続き直営対応を行う。</v>
      </c>
      <c r="S31" s="809"/>
      <c r="T31" s="809"/>
      <c r="U31" s="809"/>
      <c r="V31" s="809"/>
      <c r="W31" s="809"/>
      <c r="X31" s="809"/>
      <c r="Y31" s="809"/>
      <c r="Z31" s="809"/>
      <c r="AA31" s="809"/>
      <c r="AB31" s="809"/>
      <c r="AC31" s="809"/>
      <c r="AD31" s="809"/>
      <c r="AE31" s="809"/>
      <c r="AF31" s="809"/>
      <c r="AG31" s="809"/>
      <c r="AH31" s="809"/>
      <c r="AI31" s="809"/>
      <c r="AJ31" s="809"/>
      <c r="AK31" s="809"/>
      <c r="AL31" s="809"/>
      <c r="AM31" s="809"/>
      <c r="AN31" s="809"/>
      <c r="AO31" s="809"/>
      <c r="AP31" s="809"/>
      <c r="AQ31" s="809"/>
      <c r="AR31" s="809"/>
      <c r="AS31" s="809"/>
      <c r="AT31" s="809"/>
      <c r="AU31" s="809"/>
      <c r="AV31" s="809"/>
      <c r="AW31" s="809"/>
      <c r="AX31" s="809"/>
      <c r="AY31" s="809"/>
      <c r="AZ31" s="809"/>
      <c r="BA31" s="809"/>
      <c r="BB31" s="809"/>
      <c r="BC31" s="809"/>
      <c r="BD31" s="809"/>
      <c r="BE31" s="809"/>
      <c r="BF31" s="809"/>
      <c r="BG31" s="809"/>
      <c r="BH31" s="809"/>
      <c r="BI31" s="809"/>
      <c r="BJ31" s="809"/>
      <c r="BK31" s="809"/>
      <c r="BL31" s="809"/>
      <c r="BM31" s="809"/>
      <c r="BN31" s="809"/>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809"/>
      <c r="S32" s="809"/>
      <c r="T32" s="809"/>
      <c r="U32" s="809"/>
      <c r="V32" s="809"/>
      <c r="W32" s="809"/>
      <c r="X32" s="809"/>
      <c r="Y32" s="809"/>
      <c r="Z32" s="809"/>
      <c r="AA32" s="809"/>
      <c r="AB32" s="809"/>
      <c r="AC32" s="809"/>
      <c r="AD32" s="809"/>
      <c r="AE32" s="809"/>
      <c r="AF32" s="809"/>
      <c r="AG32" s="809"/>
      <c r="AH32" s="809"/>
      <c r="AI32" s="809"/>
      <c r="AJ32" s="809"/>
      <c r="AK32" s="809"/>
      <c r="AL32" s="809"/>
      <c r="AM32" s="809"/>
      <c r="AN32" s="809"/>
      <c r="AO32" s="809"/>
      <c r="AP32" s="809"/>
      <c r="AQ32" s="809"/>
      <c r="AR32" s="809"/>
      <c r="AS32" s="809"/>
      <c r="AT32" s="809"/>
      <c r="AU32" s="809"/>
      <c r="AV32" s="809"/>
      <c r="AW32" s="809"/>
      <c r="AX32" s="809"/>
      <c r="AY32" s="809"/>
      <c r="AZ32" s="809"/>
      <c r="BA32" s="809"/>
      <c r="BB32" s="809"/>
      <c r="BC32" s="809"/>
      <c r="BD32" s="809"/>
      <c r="BE32" s="809"/>
      <c r="BF32" s="809"/>
      <c r="BG32" s="809"/>
      <c r="BH32" s="809"/>
      <c r="BI32" s="809"/>
      <c r="BJ32" s="809"/>
      <c r="BK32" s="809"/>
      <c r="BL32" s="809"/>
      <c r="BM32" s="809"/>
      <c r="BN32" s="809"/>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809" t="str">
        <f>VLOOKUP($D$11,調査票①!$A$1:$HN$31,24,FALSE)</f>
        <v>　</v>
      </c>
      <c r="S33" s="809"/>
      <c r="T33" s="809"/>
      <c r="U33" s="809"/>
      <c r="V33" s="809"/>
      <c r="W33" s="809"/>
      <c r="X33" s="809"/>
      <c r="Y33" s="809"/>
      <c r="Z33" s="809"/>
      <c r="AA33" s="809"/>
      <c r="AB33" s="809"/>
      <c r="AC33" s="809"/>
      <c r="AD33" s="809"/>
      <c r="AE33" s="809"/>
      <c r="AF33" s="809"/>
      <c r="AG33" s="809"/>
      <c r="AH33" s="809"/>
      <c r="AI33" s="809"/>
      <c r="AJ33" s="809"/>
      <c r="AK33" s="809"/>
      <c r="AL33" s="809"/>
      <c r="AM33" s="809"/>
      <c r="AN33" s="809"/>
      <c r="AO33" s="809"/>
      <c r="AP33" s="809"/>
      <c r="AQ33" s="809"/>
      <c r="AR33" s="809"/>
      <c r="AS33" s="809"/>
      <c r="AT33" s="809"/>
      <c r="AU33" s="809"/>
      <c r="AV33" s="809"/>
      <c r="AW33" s="809"/>
      <c r="AX33" s="809"/>
      <c r="AY33" s="809"/>
      <c r="AZ33" s="809"/>
      <c r="BA33" s="809"/>
      <c r="BB33" s="809"/>
      <c r="BC33" s="809"/>
      <c r="BD33" s="809"/>
      <c r="BE33" s="809"/>
      <c r="BF33" s="809"/>
      <c r="BG33" s="809"/>
      <c r="BH33" s="809"/>
      <c r="BI33" s="809"/>
      <c r="BJ33" s="809"/>
      <c r="BK33" s="809"/>
      <c r="BL33" s="809"/>
      <c r="BM33" s="809"/>
      <c r="BN33" s="809"/>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809"/>
      <c r="S34" s="809"/>
      <c r="T34" s="809"/>
      <c r="U34" s="809"/>
      <c r="V34" s="809"/>
      <c r="W34" s="809"/>
      <c r="X34" s="809"/>
      <c r="Y34" s="809"/>
      <c r="Z34" s="809"/>
      <c r="AA34" s="809"/>
      <c r="AB34" s="809"/>
      <c r="AC34" s="809"/>
      <c r="AD34" s="809"/>
      <c r="AE34" s="809"/>
      <c r="AF34" s="809"/>
      <c r="AG34" s="809"/>
      <c r="AH34" s="809"/>
      <c r="AI34" s="809"/>
      <c r="AJ34" s="809"/>
      <c r="AK34" s="809"/>
      <c r="AL34" s="809"/>
      <c r="AM34" s="809"/>
      <c r="AN34" s="809"/>
      <c r="AO34" s="809"/>
      <c r="AP34" s="809"/>
      <c r="AQ34" s="809"/>
      <c r="AR34" s="809"/>
      <c r="AS34" s="809"/>
      <c r="AT34" s="809"/>
      <c r="AU34" s="809"/>
      <c r="AV34" s="809"/>
      <c r="AW34" s="809"/>
      <c r="AX34" s="809"/>
      <c r="AY34" s="809"/>
      <c r="AZ34" s="809"/>
      <c r="BA34" s="809"/>
      <c r="BB34" s="809"/>
      <c r="BC34" s="809"/>
      <c r="BD34" s="809"/>
      <c r="BE34" s="809"/>
      <c r="BF34" s="809"/>
      <c r="BG34" s="809"/>
      <c r="BH34" s="809"/>
      <c r="BI34" s="809"/>
      <c r="BJ34" s="809"/>
      <c r="BK34" s="809"/>
      <c r="BL34" s="809"/>
      <c r="BM34" s="809"/>
      <c r="BN34" s="809"/>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809" t="str">
        <f>VLOOKUP($D$11,調査票①!$A$1:$HN$31,27,FALSE)</f>
        <v>　</v>
      </c>
      <c r="S35" s="809"/>
      <c r="T35" s="809"/>
      <c r="U35" s="809"/>
      <c r="V35" s="809"/>
      <c r="W35" s="809"/>
      <c r="X35" s="809"/>
      <c r="Y35" s="809"/>
      <c r="Z35" s="809"/>
      <c r="AA35" s="809"/>
      <c r="AB35" s="809"/>
      <c r="AC35" s="809"/>
      <c r="AD35" s="809"/>
      <c r="AE35" s="809"/>
      <c r="AF35" s="809"/>
      <c r="AG35" s="809"/>
      <c r="AH35" s="809"/>
      <c r="AI35" s="809"/>
      <c r="AJ35" s="809"/>
      <c r="AK35" s="809"/>
      <c r="AL35" s="809"/>
      <c r="AM35" s="809"/>
      <c r="AN35" s="809"/>
      <c r="AO35" s="809"/>
      <c r="AP35" s="809"/>
      <c r="AQ35" s="809"/>
      <c r="AR35" s="809"/>
      <c r="AS35" s="809"/>
      <c r="AT35" s="809"/>
      <c r="AU35" s="809"/>
      <c r="AV35" s="809"/>
      <c r="AW35" s="809"/>
      <c r="AX35" s="809"/>
      <c r="AY35" s="809"/>
      <c r="AZ35" s="809"/>
      <c r="BA35" s="809"/>
      <c r="BB35" s="809"/>
      <c r="BC35" s="809"/>
      <c r="BD35" s="809"/>
      <c r="BE35" s="809"/>
      <c r="BF35" s="809"/>
      <c r="BG35" s="809"/>
      <c r="BH35" s="809"/>
      <c r="BI35" s="809"/>
      <c r="BJ35" s="809"/>
      <c r="BK35" s="809"/>
      <c r="BL35" s="809"/>
      <c r="BM35" s="809"/>
      <c r="BN35" s="809"/>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809"/>
      <c r="S36" s="809"/>
      <c r="T36" s="809"/>
      <c r="U36" s="809"/>
      <c r="V36" s="809"/>
      <c r="W36" s="809"/>
      <c r="X36" s="809"/>
      <c r="Y36" s="809"/>
      <c r="Z36" s="809"/>
      <c r="AA36" s="809"/>
      <c r="AB36" s="809"/>
      <c r="AC36" s="809"/>
      <c r="AD36" s="809"/>
      <c r="AE36" s="809"/>
      <c r="AF36" s="809"/>
      <c r="AG36" s="809"/>
      <c r="AH36" s="809"/>
      <c r="AI36" s="809"/>
      <c r="AJ36" s="809"/>
      <c r="AK36" s="809"/>
      <c r="AL36" s="809"/>
      <c r="AM36" s="809"/>
      <c r="AN36" s="809"/>
      <c r="AO36" s="809"/>
      <c r="AP36" s="809"/>
      <c r="AQ36" s="809"/>
      <c r="AR36" s="809"/>
      <c r="AS36" s="809"/>
      <c r="AT36" s="809"/>
      <c r="AU36" s="809"/>
      <c r="AV36" s="809"/>
      <c r="AW36" s="809"/>
      <c r="AX36" s="809"/>
      <c r="AY36" s="809"/>
      <c r="AZ36" s="809"/>
      <c r="BA36" s="809"/>
      <c r="BB36" s="809"/>
      <c r="BC36" s="809"/>
      <c r="BD36" s="809"/>
      <c r="BE36" s="809"/>
      <c r="BF36" s="809"/>
      <c r="BG36" s="809"/>
      <c r="BH36" s="809"/>
      <c r="BI36" s="809"/>
      <c r="BJ36" s="809"/>
      <c r="BK36" s="809"/>
      <c r="BL36" s="809"/>
      <c r="BM36" s="809"/>
      <c r="BN36" s="809"/>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委託有</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809" t="str">
        <f>VLOOKUP($D$11,調査票①!$A$1:$HN$31,30,FALSE)</f>
        <v>　</v>
      </c>
      <c r="S37" s="809"/>
      <c r="T37" s="809"/>
      <c r="U37" s="809"/>
      <c r="V37" s="809"/>
      <c r="W37" s="809"/>
      <c r="X37" s="809"/>
      <c r="Y37" s="809"/>
      <c r="Z37" s="809"/>
      <c r="AA37" s="809"/>
      <c r="AB37" s="809"/>
      <c r="AC37" s="809"/>
      <c r="AD37" s="809"/>
      <c r="AE37" s="809"/>
      <c r="AF37" s="809"/>
      <c r="AG37" s="809"/>
      <c r="AH37" s="809"/>
      <c r="AI37" s="809"/>
      <c r="AJ37" s="809"/>
      <c r="AK37" s="809"/>
      <c r="AL37" s="809"/>
      <c r="AM37" s="809"/>
      <c r="AN37" s="809"/>
      <c r="AO37" s="809"/>
      <c r="AP37" s="809"/>
      <c r="AQ37" s="809"/>
      <c r="AR37" s="809"/>
      <c r="AS37" s="809"/>
      <c r="AT37" s="809"/>
      <c r="AU37" s="809"/>
      <c r="AV37" s="809"/>
      <c r="AW37" s="809"/>
      <c r="AX37" s="809"/>
      <c r="AY37" s="809"/>
      <c r="AZ37" s="809"/>
      <c r="BA37" s="809"/>
      <c r="BB37" s="809"/>
      <c r="BC37" s="809"/>
      <c r="BD37" s="809"/>
      <c r="BE37" s="809"/>
      <c r="BF37" s="809"/>
      <c r="BG37" s="809"/>
      <c r="BH37" s="809"/>
      <c r="BI37" s="809"/>
      <c r="BJ37" s="809"/>
      <c r="BK37" s="809"/>
      <c r="BL37" s="809"/>
      <c r="BM37" s="809"/>
      <c r="BN37" s="809"/>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809"/>
      <c r="S38" s="809"/>
      <c r="T38" s="809"/>
      <c r="U38" s="809"/>
      <c r="V38" s="809"/>
      <c r="W38" s="809"/>
      <c r="X38" s="809"/>
      <c r="Y38" s="809"/>
      <c r="Z38" s="809"/>
      <c r="AA38" s="809"/>
      <c r="AB38" s="809"/>
      <c r="AC38" s="809"/>
      <c r="AD38" s="809"/>
      <c r="AE38" s="809"/>
      <c r="AF38" s="809"/>
      <c r="AG38" s="809"/>
      <c r="AH38" s="809"/>
      <c r="AI38" s="809"/>
      <c r="AJ38" s="809"/>
      <c r="AK38" s="809"/>
      <c r="AL38" s="809"/>
      <c r="AM38" s="809"/>
      <c r="AN38" s="809"/>
      <c r="AO38" s="809"/>
      <c r="AP38" s="809"/>
      <c r="AQ38" s="809"/>
      <c r="AR38" s="809"/>
      <c r="AS38" s="809"/>
      <c r="AT38" s="809"/>
      <c r="AU38" s="809"/>
      <c r="AV38" s="809"/>
      <c r="AW38" s="809"/>
      <c r="AX38" s="809"/>
      <c r="AY38" s="809"/>
      <c r="AZ38" s="809"/>
      <c r="BA38" s="809"/>
      <c r="BB38" s="809"/>
      <c r="BC38" s="809"/>
      <c r="BD38" s="809"/>
      <c r="BE38" s="809"/>
      <c r="BF38" s="809"/>
      <c r="BG38" s="809"/>
      <c r="BH38" s="809"/>
      <c r="BI38" s="809"/>
      <c r="BJ38" s="809"/>
      <c r="BK38" s="809"/>
      <c r="BL38" s="809"/>
      <c r="BM38" s="809"/>
      <c r="BN38" s="809"/>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v>
      </c>
      <c r="DC38" s="560"/>
      <c r="DD38" s="560"/>
      <c r="DE38" s="561"/>
      <c r="DF38" s="557" t="str">
        <f>VLOOKUP($D$11,調査票①!$A$1:$HN$31,201,FALSE)</f>
        <v>　</v>
      </c>
      <c r="DG38" s="560"/>
      <c r="DH38" s="560"/>
      <c r="DI38" s="561"/>
      <c r="DJ38" s="557" t="str">
        <f>VLOOKUP($D$11,調査票①!$A$1:$HN$31,202,FALSE)</f>
        <v>○</v>
      </c>
      <c r="DK38" s="560"/>
      <c r="DL38" s="560"/>
      <c r="DM38" s="561"/>
      <c r="DN38" s="557" t="str">
        <f>VLOOKUP($D$11,調査票①!$A$1:$HN$31,203,FALSE)</f>
        <v>○</v>
      </c>
      <c r="DO38" s="560"/>
      <c r="DP38" s="560"/>
      <c r="DQ38" s="561"/>
      <c r="DR38" s="557" t="str">
        <f>VLOOKUP($D$11,調査票①!$A$1:$HN$31,205,FALSE)</f>
        <v>○</v>
      </c>
      <c r="DS38" s="560"/>
      <c r="DT38" s="560"/>
      <c r="DU38" s="561"/>
      <c r="DV38" s="557" t="str">
        <f>VLOOKUP($D$11,調査票①!$A$1:$HN$31,206,FALSE)</f>
        <v>○</v>
      </c>
      <c r="DW38" s="560"/>
      <c r="DX38" s="560"/>
      <c r="DY38" s="561"/>
      <c r="DZ38" s="557" t="str">
        <f>VLOOKUP($D$11,調査票①!$A$1:$HN$31,207,FALSE)</f>
        <v>○</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809" t="str">
        <f>VLOOKUP($D$11,調査票①!$A$1:$HN$31,33,FALSE)</f>
        <v>事業の効率的な運営について検討中。</v>
      </c>
      <c r="S39" s="809"/>
      <c r="T39" s="809"/>
      <c r="U39" s="809"/>
      <c r="V39" s="809"/>
      <c r="W39" s="809"/>
      <c r="X39" s="809"/>
      <c r="Y39" s="809"/>
      <c r="Z39" s="809"/>
      <c r="AA39" s="809"/>
      <c r="AB39" s="809"/>
      <c r="AC39" s="809"/>
      <c r="AD39" s="809"/>
      <c r="AE39" s="809"/>
      <c r="AF39" s="809"/>
      <c r="AG39" s="809"/>
      <c r="AH39" s="809"/>
      <c r="AI39" s="809"/>
      <c r="AJ39" s="809"/>
      <c r="AK39" s="809"/>
      <c r="AL39" s="809"/>
      <c r="AM39" s="809"/>
      <c r="AN39" s="809"/>
      <c r="AO39" s="809"/>
      <c r="AP39" s="809"/>
      <c r="AQ39" s="809"/>
      <c r="AR39" s="809"/>
      <c r="AS39" s="809"/>
      <c r="AT39" s="809"/>
      <c r="AU39" s="809"/>
      <c r="AV39" s="809"/>
      <c r="AW39" s="809"/>
      <c r="AX39" s="809"/>
      <c r="AY39" s="809"/>
      <c r="AZ39" s="809"/>
      <c r="BA39" s="809"/>
      <c r="BB39" s="809"/>
      <c r="BC39" s="809"/>
      <c r="BD39" s="809"/>
      <c r="BE39" s="809"/>
      <c r="BF39" s="809"/>
      <c r="BG39" s="809"/>
      <c r="BH39" s="809"/>
      <c r="BI39" s="809"/>
      <c r="BJ39" s="809"/>
      <c r="BK39" s="809"/>
      <c r="BL39" s="809"/>
      <c r="BM39" s="809"/>
      <c r="BN39" s="809"/>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809"/>
      <c r="S40" s="809"/>
      <c r="T40" s="809"/>
      <c r="U40" s="809"/>
      <c r="V40" s="809"/>
      <c r="W40" s="809"/>
      <c r="X40" s="809"/>
      <c r="Y40" s="809"/>
      <c r="Z40" s="809"/>
      <c r="AA40" s="809"/>
      <c r="AB40" s="809"/>
      <c r="AC40" s="809"/>
      <c r="AD40" s="809"/>
      <c r="AE40" s="809"/>
      <c r="AF40" s="809"/>
      <c r="AG40" s="809"/>
      <c r="AH40" s="809"/>
      <c r="AI40" s="809"/>
      <c r="AJ40" s="809"/>
      <c r="AK40" s="809"/>
      <c r="AL40" s="809"/>
      <c r="AM40" s="809"/>
      <c r="AN40" s="809"/>
      <c r="AO40" s="809"/>
      <c r="AP40" s="809"/>
      <c r="AQ40" s="809"/>
      <c r="AR40" s="809"/>
      <c r="AS40" s="809"/>
      <c r="AT40" s="809"/>
      <c r="AU40" s="809"/>
      <c r="AV40" s="809"/>
      <c r="AW40" s="809"/>
      <c r="AX40" s="809"/>
      <c r="AY40" s="809"/>
      <c r="AZ40" s="809"/>
      <c r="BA40" s="809"/>
      <c r="BB40" s="809"/>
      <c r="BC40" s="809"/>
      <c r="BD40" s="809"/>
      <c r="BE40" s="809"/>
      <c r="BF40" s="809"/>
      <c r="BG40" s="809"/>
      <c r="BH40" s="809"/>
      <c r="BI40" s="809"/>
      <c r="BJ40" s="809"/>
      <c r="BK40" s="809"/>
      <c r="BL40" s="809"/>
      <c r="BM40" s="809"/>
      <c r="BN40" s="809"/>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v>
      </c>
      <c r="EE62" s="517"/>
      <c r="EF62" s="518"/>
      <c r="EG62" s="490" t="str">
        <f>VLOOKUP(D11,調査票①!A8:ID27,235,FALSE)</f>
        <v>○</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24</v>
      </c>
      <c r="M63" s="659"/>
      <c r="N63" s="659"/>
      <c r="O63" s="659">
        <f>VLOOKUP($D$11,調査票①!$A$1:$HN$31,56,FALSE)</f>
        <v>24</v>
      </c>
      <c r="P63" s="659"/>
      <c r="Q63" s="659"/>
      <c r="R63" s="660">
        <f>VLOOKUP($D$11,調査票①!$A$1:$HN$31,57,FALSE)</f>
        <v>1</v>
      </c>
      <c r="S63" s="660"/>
      <c r="T63" s="660"/>
      <c r="U63" s="661" t="str">
        <f>VLOOKUP($D$11,調査票①!$A$1:$HN$31,58,FALSE)</f>
        <v>　</v>
      </c>
      <c r="V63" s="662"/>
      <c r="W63" s="662"/>
      <c r="X63" s="662"/>
      <c r="Y63" s="662"/>
      <c r="Z63" s="662"/>
      <c r="AA63" s="662"/>
      <c r="AB63" s="662"/>
      <c r="AC63" s="662"/>
      <c r="AD63" s="662"/>
      <c r="AE63" s="662"/>
      <c r="AF63" s="662"/>
      <c r="AG63" s="662"/>
      <c r="AH63" s="662"/>
      <c r="AI63" s="663"/>
      <c r="AJ63" s="601" t="str">
        <f>VLOOKUP($D$11,調査票①!$A$1:$HN$31,59,FALSE)</f>
        <v>1</v>
      </c>
      <c r="AK63" s="601"/>
      <c r="AL63" s="601"/>
      <c r="AM63" s="760" t="str">
        <f>VLOOKUP($D$11,調査票①!$A$1:$HN$31,60,FALSE)</f>
        <v>職員が指定管理施設に「管理局長」として常駐。
「ガバナンスの確保」や「支援・連携」などを目的として職員を配置することにより、市の政策に沿った業務の執行や財務の健全性確保を図ることが可能となるため。</v>
      </c>
      <c r="AN63" s="810"/>
      <c r="AO63" s="810"/>
      <c r="AP63" s="810"/>
      <c r="AQ63" s="810"/>
      <c r="AR63" s="810"/>
      <c r="AS63" s="810"/>
      <c r="AT63" s="810"/>
      <c r="AU63" s="810"/>
      <c r="AV63" s="810"/>
      <c r="AW63" s="810"/>
      <c r="AX63" s="810"/>
      <c r="AY63" s="810"/>
      <c r="AZ63" s="810"/>
      <c r="BA63" s="810"/>
      <c r="BB63" s="810"/>
      <c r="BC63" s="810"/>
      <c r="BD63" s="810"/>
      <c r="BE63" s="810"/>
      <c r="BF63" s="810"/>
      <c r="BG63" s="810"/>
      <c r="BH63" s="810"/>
      <c r="BI63" s="810"/>
      <c r="BJ63" s="810"/>
      <c r="BK63" s="810"/>
      <c r="BL63" s="810"/>
      <c r="BM63" s="810"/>
      <c r="BN63" s="811"/>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664"/>
      <c r="V64" s="665"/>
      <c r="W64" s="665"/>
      <c r="X64" s="665"/>
      <c r="Y64" s="665"/>
      <c r="Z64" s="665"/>
      <c r="AA64" s="665"/>
      <c r="AB64" s="665"/>
      <c r="AC64" s="665"/>
      <c r="AD64" s="665"/>
      <c r="AE64" s="665"/>
      <c r="AF64" s="665"/>
      <c r="AG64" s="665"/>
      <c r="AH64" s="665"/>
      <c r="AI64" s="666"/>
      <c r="AJ64" s="601"/>
      <c r="AK64" s="601"/>
      <c r="AL64" s="601"/>
      <c r="AM64" s="812"/>
      <c r="AN64" s="813"/>
      <c r="AO64" s="813"/>
      <c r="AP64" s="813"/>
      <c r="AQ64" s="813"/>
      <c r="AR64" s="813"/>
      <c r="AS64" s="813"/>
      <c r="AT64" s="813"/>
      <c r="AU64" s="813"/>
      <c r="AV64" s="813"/>
      <c r="AW64" s="813"/>
      <c r="AX64" s="813"/>
      <c r="AY64" s="813"/>
      <c r="AZ64" s="813"/>
      <c r="BA64" s="813"/>
      <c r="BB64" s="813"/>
      <c r="BC64" s="813"/>
      <c r="BD64" s="813"/>
      <c r="BE64" s="813"/>
      <c r="BF64" s="813"/>
      <c r="BG64" s="813"/>
      <c r="BH64" s="813"/>
      <c r="BI64" s="813"/>
      <c r="BJ64" s="813"/>
      <c r="BK64" s="813"/>
      <c r="BL64" s="813"/>
      <c r="BM64" s="813"/>
      <c r="BN64" s="814"/>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v>
      </c>
      <c r="DV64" s="517"/>
      <c r="DW64" s="518"/>
      <c r="DX64" s="490" t="str">
        <f>VLOOKUP(D11,調査票①!A8:ID27,237,FALSE)</f>
        <v>○</v>
      </c>
      <c r="DY64" s="517"/>
      <c r="DZ64" s="518"/>
      <c r="EA64" s="490" t="str">
        <f>VLOOKUP(D11,調査票①!A8:ID27,238,FALSE)</f>
        <v>○</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64</v>
      </c>
      <c r="M65" s="659"/>
      <c r="N65" s="659"/>
      <c r="O65" s="659">
        <f>VLOOKUP($D$11,調査票①!$A$1:$HN$31,62,FALSE)</f>
        <v>61</v>
      </c>
      <c r="P65" s="659"/>
      <c r="Q65" s="659"/>
      <c r="R65" s="660">
        <f>VLOOKUP($D$11,調査票①!$A$1:$HN$31,63,FALSE)</f>
        <v>0.953125</v>
      </c>
      <c r="S65" s="660"/>
      <c r="T65" s="660"/>
      <c r="U65" s="693" t="str">
        <f>VLOOKUP($D$11,調査票①!$A$1:$HN$31,64,FALSE)</f>
        <v>一部施設は、競技人口が限られ、利用者の大半が高齢者で応益負担を求めるのが困難であるため。
（その他理由は自治体職員の配置欄に記載）</v>
      </c>
      <c r="V65" s="694"/>
      <c r="W65" s="694"/>
      <c r="X65" s="694"/>
      <c r="Y65" s="694"/>
      <c r="Z65" s="694"/>
      <c r="AA65" s="694"/>
      <c r="AB65" s="694"/>
      <c r="AC65" s="694"/>
      <c r="AD65" s="694"/>
      <c r="AE65" s="694"/>
      <c r="AF65" s="694"/>
      <c r="AG65" s="694"/>
      <c r="AH65" s="694"/>
      <c r="AI65" s="695"/>
      <c r="AJ65" s="601">
        <f>VLOOKUP($D$11,調査票①!$A$1:$HN$31,65,FALSE)</f>
        <v>1</v>
      </c>
      <c r="AK65" s="601"/>
      <c r="AL65" s="601"/>
      <c r="AM65" s="668" t="str">
        <f>VLOOKUP($D$11,調査票①!$A$1:$HN$31,66,FALSE)</f>
        <v>公園緑地事務所の機能を補完するために、危機管理への対応や、指定管理者市民ボランティアとの連携の拠点として、一部の公園は直営を維持する。</v>
      </c>
      <c r="AN65" s="669"/>
      <c r="AO65" s="669"/>
      <c r="AP65" s="669"/>
      <c r="AQ65" s="669"/>
      <c r="AR65" s="669"/>
      <c r="AS65" s="669"/>
      <c r="AT65" s="669"/>
      <c r="AU65" s="669"/>
      <c r="AV65" s="669"/>
      <c r="AW65" s="669"/>
      <c r="AX65" s="669"/>
      <c r="AY65" s="669"/>
      <c r="AZ65" s="669"/>
      <c r="BA65" s="669"/>
      <c r="BB65" s="669"/>
      <c r="BC65" s="669"/>
      <c r="BD65" s="669"/>
      <c r="BE65" s="669"/>
      <c r="BF65" s="669"/>
      <c r="BG65" s="669"/>
      <c r="BH65" s="669"/>
      <c r="BI65" s="669"/>
      <c r="BJ65" s="669"/>
      <c r="BK65" s="669"/>
      <c r="BL65" s="669"/>
      <c r="BM65" s="669"/>
      <c r="BN65" s="670"/>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696"/>
      <c r="V66" s="697"/>
      <c r="W66" s="697"/>
      <c r="X66" s="697"/>
      <c r="Y66" s="697"/>
      <c r="Z66" s="697"/>
      <c r="AA66" s="697"/>
      <c r="AB66" s="697"/>
      <c r="AC66" s="697"/>
      <c r="AD66" s="697"/>
      <c r="AE66" s="697"/>
      <c r="AF66" s="697"/>
      <c r="AG66" s="697"/>
      <c r="AH66" s="697"/>
      <c r="AI66" s="698"/>
      <c r="AJ66" s="601"/>
      <c r="AK66" s="601"/>
      <c r="AL66" s="601"/>
      <c r="AM66" s="671"/>
      <c r="AN66" s="672"/>
      <c r="AO66" s="672"/>
      <c r="AP66" s="672"/>
      <c r="AQ66" s="672"/>
      <c r="AR66" s="672"/>
      <c r="AS66" s="672"/>
      <c r="AT66" s="672"/>
      <c r="AU66" s="672"/>
      <c r="AV66" s="672"/>
      <c r="AW66" s="672"/>
      <c r="AX66" s="672"/>
      <c r="AY66" s="672"/>
      <c r="AZ66" s="672"/>
      <c r="BA66" s="672"/>
      <c r="BB66" s="672"/>
      <c r="BC66" s="672"/>
      <c r="BD66" s="672"/>
      <c r="BE66" s="672"/>
      <c r="BF66" s="672"/>
      <c r="BG66" s="672"/>
      <c r="BH66" s="672"/>
      <c r="BI66" s="672"/>
      <c r="BJ66" s="672"/>
      <c r="BK66" s="672"/>
      <c r="BL66" s="672"/>
      <c r="BM66" s="672"/>
      <c r="BN66" s="673"/>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34</v>
      </c>
      <c r="M67" s="659"/>
      <c r="N67" s="659"/>
      <c r="O67" s="659">
        <f>VLOOKUP($D$11,調査票①!$A$1:$HN$31,68,FALSE)</f>
        <v>34</v>
      </c>
      <c r="P67" s="659"/>
      <c r="Q67" s="659"/>
      <c r="R67" s="660">
        <f>VLOOKUP($D$11,調査票①!$A$1:$HN$31,69,FALSE)</f>
        <v>1</v>
      </c>
      <c r="S67" s="660"/>
      <c r="T67" s="660"/>
      <c r="U67" s="661" t="str">
        <f>VLOOKUP($D$11,調査票①!$A$1:$HN$31,70,FALSE)</f>
        <v>　</v>
      </c>
      <c r="V67" s="662"/>
      <c r="W67" s="662"/>
      <c r="X67" s="662"/>
      <c r="Y67" s="662"/>
      <c r="Z67" s="662"/>
      <c r="AA67" s="662"/>
      <c r="AB67" s="662"/>
      <c r="AC67" s="662"/>
      <c r="AD67" s="662"/>
      <c r="AE67" s="662"/>
      <c r="AF67" s="662"/>
      <c r="AG67" s="662"/>
      <c r="AH67" s="662"/>
      <c r="AI67" s="663"/>
      <c r="AJ67" s="601">
        <f>VLOOKUP($D$11,調査票①!$A$1:$HN$31,71,FALSE)</f>
        <v>1</v>
      </c>
      <c r="AK67" s="601"/>
      <c r="AL67" s="601"/>
      <c r="AM67" s="760" t="str">
        <f>VLOOKUP($D$11,調査票①!$A$1:$HN$31,72,FALSE)</f>
        <v>職員が指定管理施設に「管理局長」として常駐。
「ガバナンスの確保」や「支援・連携」などを目的として職員を配置することにより、市の政策に沿った業務の執行や財務の健全性確保を図ることが可能となるため。</v>
      </c>
      <c r="AN67" s="810"/>
      <c r="AO67" s="810"/>
      <c r="AP67" s="810"/>
      <c r="AQ67" s="810"/>
      <c r="AR67" s="810"/>
      <c r="AS67" s="810"/>
      <c r="AT67" s="810"/>
      <c r="AU67" s="810"/>
      <c r="AV67" s="810"/>
      <c r="AW67" s="810"/>
      <c r="AX67" s="810"/>
      <c r="AY67" s="810"/>
      <c r="AZ67" s="810"/>
      <c r="BA67" s="810"/>
      <c r="BB67" s="810"/>
      <c r="BC67" s="810"/>
      <c r="BD67" s="810"/>
      <c r="BE67" s="810"/>
      <c r="BF67" s="810"/>
      <c r="BG67" s="810"/>
      <c r="BH67" s="810"/>
      <c r="BI67" s="810"/>
      <c r="BJ67" s="810"/>
      <c r="BK67" s="810"/>
      <c r="BL67" s="810"/>
      <c r="BM67" s="810"/>
      <c r="BN67" s="811"/>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664"/>
      <c r="V68" s="665"/>
      <c r="W68" s="665"/>
      <c r="X68" s="665"/>
      <c r="Y68" s="665"/>
      <c r="Z68" s="665"/>
      <c r="AA68" s="665"/>
      <c r="AB68" s="665"/>
      <c r="AC68" s="665"/>
      <c r="AD68" s="665"/>
      <c r="AE68" s="665"/>
      <c r="AF68" s="665"/>
      <c r="AG68" s="665"/>
      <c r="AH68" s="665"/>
      <c r="AI68" s="666"/>
      <c r="AJ68" s="601"/>
      <c r="AK68" s="601"/>
      <c r="AL68" s="601"/>
      <c r="AM68" s="812"/>
      <c r="AN68" s="813"/>
      <c r="AO68" s="813"/>
      <c r="AP68" s="813"/>
      <c r="AQ68" s="813"/>
      <c r="AR68" s="813"/>
      <c r="AS68" s="813"/>
      <c r="AT68" s="813"/>
      <c r="AU68" s="813"/>
      <c r="AV68" s="813"/>
      <c r="AW68" s="813"/>
      <c r="AX68" s="813"/>
      <c r="AY68" s="813"/>
      <c r="AZ68" s="813"/>
      <c r="BA68" s="813"/>
      <c r="BB68" s="813"/>
      <c r="BC68" s="813"/>
      <c r="BD68" s="813"/>
      <c r="BE68" s="813"/>
      <c r="BF68" s="813"/>
      <c r="BG68" s="813"/>
      <c r="BH68" s="813"/>
      <c r="BI68" s="813"/>
      <c r="BJ68" s="813"/>
      <c r="BK68" s="813"/>
      <c r="BL68" s="813"/>
      <c r="BM68" s="813"/>
      <c r="BN68" s="814"/>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659">
        <f>VLOOKUP($D$11,調査票①!$A$1:$HN$31,73,FALSE)</f>
        <v>1</v>
      </c>
      <c r="M69" s="659"/>
      <c r="N69" s="659"/>
      <c r="O69" s="659">
        <f>VLOOKUP($D$11,調査票①!$A$1:$HN$31,74,FALSE)</f>
        <v>1</v>
      </c>
      <c r="P69" s="659"/>
      <c r="Q69" s="659"/>
      <c r="R69" s="660">
        <f>VLOOKUP($D$11,調査票①!$A$1:$HN$31,75,FALSE)</f>
        <v>1</v>
      </c>
      <c r="S69" s="660"/>
      <c r="T69" s="660"/>
      <c r="U69" s="661" t="str">
        <f>VLOOKUP($D$11,調査票①!$A$1:$HN$31,76,FALSE)</f>
        <v>　</v>
      </c>
      <c r="V69" s="662"/>
      <c r="W69" s="662"/>
      <c r="X69" s="662"/>
      <c r="Y69" s="662"/>
      <c r="Z69" s="662"/>
      <c r="AA69" s="662"/>
      <c r="AB69" s="662"/>
      <c r="AC69" s="662"/>
      <c r="AD69" s="662"/>
      <c r="AE69" s="662"/>
      <c r="AF69" s="662"/>
      <c r="AG69" s="662"/>
      <c r="AH69" s="662"/>
      <c r="AI69" s="663"/>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659"/>
      <c r="M70" s="659"/>
      <c r="N70" s="659"/>
      <c r="O70" s="659"/>
      <c r="P70" s="659"/>
      <c r="Q70" s="659"/>
      <c r="R70" s="660"/>
      <c r="S70" s="660"/>
      <c r="T70" s="660"/>
      <c r="U70" s="664"/>
      <c r="V70" s="665"/>
      <c r="W70" s="665"/>
      <c r="X70" s="665"/>
      <c r="Y70" s="665"/>
      <c r="Z70" s="665"/>
      <c r="AA70" s="665"/>
      <c r="AB70" s="665"/>
      <c r="AC70" s="665"/>
      <c r="AD70" s="665"/>
      <c r="AE70" s="665"/>
      <c r="AF70" s="665"/>
      <c r="AG70" s="665"/>
      <c r="AH70" s="665"/>
      <c r="AI70" s="666"/>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659">
        <f>VLOOKUP($D$11,調査票①!$A$1:$HN$31,79,FALSE)</f>
        <v>1</v>
      </c>
      <c r="M71" s="659"/>
      <c r="N71" s="659"/>
      <c r="O71" s="659">
        <f>VLOOKUP($D$11,調査票①!$A$1:$HN$31,80,FALSE)</f>
        <v>1</v>
      </c>
      <c r="P71" s="659"/>
      <c r="Q71" s="659"/>
      <c r="R71" s="660">
        <f>VLOOKUP($D$11,調査票①!$A$1:$HN$31,81,FALSE)</f>
        <v>1</v>
      </c>
      <c r="S71" s="660"/>
      <c r="T71" s="660"/>
      <c r="U71" s="661" t="str">
        <f>VLOOKUP($D$11,調査票①!$A$1:$HN$31,82,FALSE)</f>
        <v>　</v>
      </c>
      <c r="V71" s="662"/>
      <c r="W71" s="662"/>
      <c r="X71" s="662"/>
      <c r="Y71" s="662"/>
      <c r="Z71" s="662"/>
      <c r="AA71" s="662"/>
      <c r="AB71" s="662"/>
      <c r="AC71" s="662"/>
      <c r="AD71" s="662"/>
      <c r="AE71" s="662"/>
      <c r="AF71" s="662"/>
      <c r="AG71" s="662"/>
      <c r="AH71" s="662"/>
      <c r="AI71" s="663"/>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659"/>
      <c r="M72" s="659"/>
      <c r="N72" s="659"/>
      <c r="O72" s="659"/>
      <c r="P72" s="659"/>
      <c r="Q72" s="659"/>
      <c r="R72" s="660"/>
      <c r="S72" s="660"/>
      <c r="T72" s="660"/>
      <c r="U72" s="664"/>
      <c r="V72" s="665"/>
      <c r="W72" s="665"/>
      <c r="X72" s="665"/>
      <c r="Y72" s="665"/>
      <c r="Z72" s="665"/>
      <c r="AA72" s="665"/>
      <c r="AB72" s="665"/>
      <c r="AC72" s="665"/>
      <c r="AD72" s="665"/>
      <c r="AE72" s="665"/>
      <c r="AF72" s="665"/>
      <c r="AG72" s="665"/>
      <c r="AH72" s="665"/>
      <c r="AI72" s="666"/>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708">
        <f>VLOOKUP($D$11,調査票①!$A$1:$HN$31,85,FALSE)</f>
        <v>0</v>
      </c>
      <c r="M73" s="708"/>
      <c r="N73" s="708"/>
      <c r="O73" s="708">
        <f>VLOOKUP($D$11,調査票①!$A$1:$HN$31,86,FALSE)</f>
        <v>0</v>
      </c>
      <c r="P73" s="708"/>
      <c r="Q73" s="708"/>
      <c r="R73" s="709" t="e">
        <f>VLOOKUP($D$11,調査票①!$A$1:$HN$31,87,FALSE)</f>
        <v>#DIV/0!</v>
      </c>
      <c r="S73" s="709"/>
      <c r="T73" s="709"/>
      <c r="U73" s="661" t="str">
        <f>VLOOKUP($D$11,調査票①!$A$1:$HN$31,88,FALSE)</f>
        <v>　</v>
      </c>
      <c r="V73" s="662"/>
      <c r="W73" s="662"/>
      <c r="X73" s="662"/>
      <c r="Y73" s="662"/>
      <c r="Z73" s="662"/>
      <c r="AA73" s="662"/>
      <c r="AB73" s="662"/>
      <c r="AC73" s="662"/>
      <c r="AD73" s="662"/>
      <c r="AE73" s="662"/>
      <c r="AF73" s="662"/>
      <c r="AG73" s="662"/>
      <c r="AH73" s="662"/>
      <c r="AI73" s="663"/>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708"/>
      <c r="M74" s="708"/>
      <c r="N74" s="708"/>
      <c r="O74" s="708"/>
      <c r="P74" s="708"/>
      <c r="Q74" s="708"/>
      <c r="R74" s="709"/>
      <c r="S74" s="709"/>
      <c r="T74" s="709"/>
      <c r="U74" s="664"/>
      <c r="V74" s="665"/>
      <c r="W74" s="665"/>
      <c r="X74" s="665"/>
      <c r="Y74" s="665"/>
      <c r="Z74" s="665"/>
      <c r="AA74" s="665"/>
      <c r="AB74" s="665"/>
      <c r="AC74" s="665"/>
      <c r="AD74" s="665"/>
      <c r="AE74" s="665"/>
      <c r="AF74" s="665"/>
      <c r="AG74" s="665"/>
      <c r="AH74" s="665"/>
      <c r="AI74" s="666"/>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659">
        <f>VLOOKUP($D$11,調査票①!$A$1:$HN$31,91,FALSE)</f>
        <v>2</v>
      </c>
      <c r="M75" s="659"/>
      <c r="N75" s="659"/>
      <c r="O75" s="659">
        <f>VLOOKUP($D$11,調査票①!$A$1:$HN$31,92,FALSE)</f>
        <v>2</v>
      </c>
      <c r="P75" s="659"/>
      <c r="Q75" s="659"/>
      <c r="R75" s="660">
        <f>VLOOKUP($D$11,調査票①!$A$1:$HN$31,93,FALSE)</f>
        <v>1</v>
      </c>
      <c r="S75" s="660"/>
      <c r="T75" s="660"/>
      <c r="U75" s="661" t="str">
        <f>VLOOKUP($D$11,調査票①!$A$1:$HN$31,94,FALSE)</f>
        <v>　</v>
      </c>
      <c r="V75" s="662"/>
      <c r="W75" s="662"/>
      <c r="X75" s="662"/>
      <c r="Y75" s="662"/>
      <c r="Z75" s="662"/>
      <c r="AA75" s="662"/>
      <c r="AB75" s="662"/>
      <c r="AC75" s="662"/>
      <c r="AD75" s="662"/>
      <c r="AE75" s="662"/>
      <c r="AF75" s="662"/>
      <c r="AG75" s="662"/>
      <c r="AH75" s="662"/>
      <c r="AI75" s="663"/>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659"/>
      <c r="M76" s="659"/>
      <c r="N76" s="659"/>
      <c r="O76" s="659"/>
      <c r="P76" s="659"/>
      <c r="Q76" s="659"/>
      <c r="R76" s="660"/>
      <c r="S76" s="660"/>
      <c r="T76" s="660"/>
      <c r="U76" s="664"/>
      <c r="V76" s="665"/>
      <c r="W76" s="665"/>
      <c r="X76" s="665"/>
      <c r="Y76" s="665"/>
      <c r="Z76" s="665"/>
      <c r="AA76" s="665"/>
      <c r="AB76" s="665"/>
      <c r="AC76" s="665"/>
      <c r="AD76" s="665"/>
      <c r="AE76" s="665"/>
      <c r="AF76" s="665"/>
      <c r="AG76" s="665"/>
      <c r="AH76" s="665"/>
      <c r="AI76" s="666"/>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1</v>
      </c>
      <c r="M77" s="659"/>
      <c r="N77" s="659"/>
      <c r="O77" s="659">
        <f>VLOOKUP($D$11,調査票①!$A$1:$HN$31,98,FALSE)</f>
        <v>1</v>
      </c>
      <c r="P77" s="659"/>
      <c r="Q77" s="659"/>
      <c r="R77" s="660">
        <f>VLOOKUP($D$11,調査票①!$A$1:$HN$31,99,FALSE)</f>
        <v>1</v>
      </c>
      <c r="S77" s="660"/>
      <c r="T77" s="660"/>
      <c r="U77" s="661" t="str">
        <f>VLOOKUP($D$11,調査票①!$A$1:$HN$31,100,FALSE)</f>
        <v>　</v>
      </c>
      <c r="V77" s="662"/>
      <c r="W77" s="662"/>
      <c r="X77" s="662"/>
      <c r="Y77" s="662"/>
      <c r="Z77" s="662"/>
      <c r="AA77" s="662"/>
      <c r="AB77" s="662"/>
      <c r="AC77" s="662"/>
      <c r="AD77" s="662"/>
      <c r="AE77" s="662"/>
      <c r="AF77" s="662"/>
      <c r="AG77" s="662"/>
      <c r="AH77" s="662"/>
      <c r="AI77" s="663"/>
      <c r="AJ77" s="667">
        <f>VLOOKUP($D$11,調査票①!$A$1:$HN$31,101,FALSE)</f>
        <v>0</v>
      </c>
      <c r="AK77" s="667"/>
      <c r="AL77" s="667"/>
      <c r="AM77" s="729" t="str">
        <f>VLOOKUP($D$11,調査票①!$A$1:$HN$31,102,FALSE)</f>
        <v>　</v>
      </c>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664"/>
      <c r="V78" s="665"/>
      <c r="W78" s="665"/>
      <c r="X78" s="665"/>
      <c r="Y78" s="665"/>
      <c r="Z78" s="665"/>
      <c r="AA78" s="665"/>
      <c r="AB78" s="665"/>
      <c r="AC78" s="665"/>
      <c r="AD78" s="665"/>
      <c r="AE78" s="665"/>
      <c r="AF78" s="665"/>
      <c r="AG78" s="665"/>
      <c r="AH78" s="665"/>
      <c r="AI78" s="666"/>
      <c r="AJ78" s="667"/>
      <c r="AK78" s="667"/>
      <c r="AL78" s="667"/>
      <c r="AM78" s="778"/>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8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708">
        <f>VLOOKUP($D$11,調査票①!$A$1:$HN$31,103,FALSE)</f>
        <v>0</v>
      </c>
      <c r="M79" s="708"/>
      <c r="N79" s="708"/>
      <c r="O79" s="708">
        <f>VLOOKUP($D$11,調査票①!$A$1:$HN$31,104,FALSE)</f>
        <v>0</v>
      </c>
      <c r="P79" s="708"/>
      <c r="Q79" s="708"/>
      <c r="R79" s="709" t="e">
        <f>VLOOKUP($D$11,調査票①!$A$1:$HN$31,105,FALSE)</f>
        <v>#DIV/0!</v>
      </c>
      <c r="S79" s="709"/>
      <c r="T79" s="709"/>
      <c r="U79" s="661" t="str">
        <f>VLOOKUP($D$11,調査票①!$A$1:$HN$31,106,FALSE)</f>
        <v>　</v>
      </c>
      <c r="V79" s="662"/>
      <c r="W79" s="662"/>
      <c r="X79" s="662"/>
      <c r="Y79" s="662"/>
      <c r="Z79" s="662"/>
      <c r="AA79" s="662"/>
      <c r="AB79" s="662"/>
      <c r="AC79" s="662"/>
      <c r="AD79" s="662"/>
      <c r="AE79" s="662"/>
      <c r="AF79" s="662"/>
      <c r="AG79" s="662"/>
      <c r="AH79" s="662"/>
      <c r="AI79" s="663"/>
      <c r="AJ79" s="667">
        <f>VLOOKUP($D$11,調査票①!$A$1:$HN$31,107,FALSE)</f>
        <v>0</v>
      </c>
      <c r="AK79" s="667"/>
      <c r="AL79" s="667"/>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708"/>
      <c r="M80" s="708"/>
      <c r="N80" s="708"/>
      <c r="O80" s="708"/>
      <c r="P80" s="708"/>
      <c r="Q80" s="708"/>
      <c r="R80" s="709"/>
      <c r="S80" s="709"/>
      <c r="T80" s="709"/>
      <c r="U80" s="664"/>
      <c r="V80" s="665"/>
      <c r="W80" s="665"/>
      <c r="X80" s="665"/>
      <c r="Y80" s="665"/>
      <c r="Z80" s="665"/>
      <c r="AA80" s="665"/>
      <c r="AB80" s="665"/>
      <c r="AC80" s="665"/>
      <c r="AD80" s="665"/>
      <c r="AE80" s="665"/>
      <c r="AF80" s="665"/>
      <c r="AG80" s="665"/>
      <c r="AH80" s="665"/>
      <c r="AI80" s="666"/>
      <c r="AJ80" s="667"/>
      <c r="AK80" s="667"/>
      <c r="AL80" s="667"/>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661" t="str">
        <f>VLOOKUP($D$11,調査票①!$A$1:$HN$31,112,FALSE)</f>
        <v>　</v>
      </c>
      <c r="V81" s="662"/>
      <c r="W81" s="662"/>
      <c r="X81" s="662"/>
      <c r="Y81" s="662"/>
      <c r="Z81" s="662"/>
      <c r="AA81" s="662"/>
      <c r="AB81" s="662"/>
      <c r="AC81" s="662"/>
      <c r="AD81" s="662"/>
      <c r="AE81" s="662"/>
      <c r="AF81" s="662"/>
      <c r="AG81" s="662"/>
      <c r="AH81" s="662"/>
      <c r="AI81" s="663"/>
      <c r="AJ81" s="667">
        <f>VLOOKUP($D$11,調査票①!$A$1:$HN$31,113,FALSE)</f>
        <v>0</v>
      </c>
      <c r="AK81" s="667"/>
      <c r="AL81" s="667"/>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v>
      </c>
      <c r="CN81" s="517"/>
      <c r="CO81" s="517"/>
      <c r="CP81" s="517"/>
      <c r="CQ81" s="517"/>
      <c r="CR81" s="517"/>
      <c r="CS81" s="517"/>
      <c r="CT81" s="517"/>
      <c r="CU81" s="517"/>
      <c r="CV81" s="517"/>
      <c r="CW81" s="517"/>
      <c r="CX81" s="517"/>
      <c r="CY81" s="517"/>
      <c r="CZ81" s="518"/>
      <c r="DA81" s="10"/>
      <c r="DB81" s="10"/>
      <c r="DC81" s="10"/>
      <c r="DD81" s="720" t="str">
        <f>VLOOKUP(D11,調査票①!A1:HN31,220,FALSE)</f>
        <v>H28.1 にメインフレームの機器更新を実施。このため、オープン化の検討を含め、大幅な見直しはＨ32年度以降を見据えたものとなり、現時点では予定がない。</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664"/>
      <c r="V82" s="665"/>
      <c r="W82" s="665"/>
      <c r="X82" s="665"/>
      <c r="Y82" s="665"/>
      <c r="Z82" s="665"/>
      <c r="AA82" s="665"/>
      <c r="AB82" s="665"/>
      <c r="AC82" s="665"/>
      <c r="AD82" s="665"/>
      <c r="AE82" s="665"/>
      <c r="AF82" s="665"/>
      <c r="AG82" s="665"/>
      <c r="AH82" s="665"/>
      <c r="AI82" s="666"/>
      <c r="AJ82" s="667"/>
      <c r="AK82" s="667"/>
      <c r="AL82" s="667"/>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18</v>
      </c>
      <c r="M83" s="659"/>
      <c r="N83" s="659"/>
      <c r="O83" s="659">
        <f>VLOOKUP($D$11,調査票①!$A$1:$HN$31,116,FALSE)</f>
        <v>14</v>
      </c>
      <c r="P83" s="659"/>
      <c r="Q83" s="659"/>
      <c r="R83" s="660">
        <f>VLOOKUP($D$11,調査票①!$A$1:$HN$31,117,FALSE)</f>
        <v>0.77777777777777779</v>
      </c>
      <c r="S83" s="660"/>
      <c r="T83" s="660"/>
      <c r="U83" s="729" t="str">
        <f>VLOOKUP($D$11,調査票①!$A$1:$HN$31,118,FALSE)</f>
        <v>公園緑地事務所の機能を補完するために、危機管理への対応や、指定管理者市民ボランティアとの連携の拠点として、一部の公園は直営を維持する。</v>
      </c>
      <c r="V83" s="730"/>
      <c r="W83" s="730"/>
      <c r="X83" s="730"/>
      <c r="Y83" s="730"/>
      <c r="Z83" s="730"/>
      <c r="AA83" s="730"/>
      <c r="AB83" s="730"/>
      <c r="AC83" s="730"/>
      <c r="AD83" s="730"/>
      <c r="AE83" s="730"/>
      <c r="AF83" s="730"/>
      <c r="AG83" s="730"/>
      <c r="AH83" s="730"/>
      <c r="AI83" s="731"/>
      <c r="AJ83" s="601">
        <f>VLOOKUP($D$11,調査票①!$A$1:$HN$31,119,FALSE)</f>
        <v>4</v>
      </c>
      <c r="AK83" s="601"/>
      <c r="AL83" s="601"/>
      <c r="AM83" s="729" t="str">
        <f>VLOOKUP($D$11,調査票①!$A$1:$HN$31,120,FALSE)</f>
        <v>　多くの公園を適正に管理するためには、一部を直営することで管理手法等のノウハウを本市の中で蓄え、適切な指導・連携していくべきであるため。</v>
      </c>
      <c r="AN83" s="776"/>
      <c r="AO83" s="776"/>
      <c r="AP83" s="776"/>
      <c r="AQ83" s="776"/>
      <c r="AR83" s="776"/>
      <c r="AS83" s="776"/>
      <c r="AT83" s="776"/>
      <c r="AU83" s="776"/>
      <c r="AV83" s="776"/>
      <c r="AW83" s="776"/>
      <c r="AX83" s="776"/>
      <c r="AY83" s="776"/>
      <c r="AZ83" s="776"/>
      <c r="BA83" s="776"/>
      <c r="BB83" s="776"/>
      <c r="BC83" s="776"/>
      <c r="BD83" s="776"/>
      <c r="BE83" s="776"/>
      <c r="BF83" s="776"/>
      <c r="BG83" s="776"/>
      <c r="BH83" s="776"/>
      <c r="BI83" s="776"/>
      <c r="BJ83" s="776"/>
      <c r="BK83" s="776"/>
      <c r="BL83" s="776"/>
      <c r="BM83" s="776"/>
      <c r="BN83" s="777"/>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01"/>
      <c r="AK84" s="601"/>
      <c r="AL84" s="601"/>
      <c r="AM84" s="778"/>
      <c r="AN84" s="779"/>
      <c r="AO84" s="779"/>
      <c r="AP84" s="779"/>
      <c r="AQ84" s="779"/>
      <c r="AR84" s="779"/>
      <c r="AS84" s="779"/>
      <c r="AT84" s="779"/>
      <c r="AU84" s="779"/>
      <c r="AV84" s="779"/>
      <c r="AW84" s="779"/>
      <c r="AX84" s="779"/>
      <c r="AY84" s="779"/>
      <c r="AZ84" s="779"/>
      <c r="BA84" s="779"/>
      <c r="BB84" s="779"/>
      <c r="BC84" s="779"/>
      <c r="BD84" s="779"/>
      <c r="BE84" s="779"/>
      <c r="BF84" s="779"/>
      <c r="BG84" s="779"/>
      <c r="BH84" s="779"/>
      <c r="BI84" s="779"/>
      <c r="BJ84" s="779"/>
      <c r="BK84" s="779"/>
      <c r="BL84" s="779"/>
      <c r="BM84" s="779"/>
      <c r="BN84" s="780"/>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280</v>
      </c>
      <c r="M85" s="659"/>
      <c r="N85" s="659"/>
      <c r="O85" s="659">
        <f>VLOOKUP($D$11,調査票①!$A$1:$HN$31,122,FALSE)</f>
        <v>280</v>
      </c>
      <c r="P85" s="659"/>
      <c r="Q85" s="659"/>
      <c r="R85" s="660">
        <f>VLOOKUP($D$11,調査票①!$A$1:$HN$31,123,FALSE)</f>
        <v>1</v>
      </c>
      <c r="S85" s="660"/>
      <c r="T85" s="660"/>
      <c r="U85" s="740" t="str">
        <f>VLOOKUP($D$11,調査票①!$A$1:$HN$31,124,FALSE)</f>
        <v>　</v>
      </c>
      <c r="V85" s="741"/>
      <c r="W85" s="741"/>
      <c r="X85" s="741"/>
      <c r="Y85" s="741"/>
      <c r="Z85" s="741"/>
      <c r="AA85" s="741"/>
      <c r="AB85" s="741"/>
      <c r="AC85" s="741"/>
      <c r="AD85" s="741"/>
      <c r="AE85" s="741"/>
      <c r="AF85" s="741"/>
      <c r="AG85" s="741"/>
      <c r="AH85" s="741"/>
      <c r="AI85" s="742"/>
      <c r="AJ85" s="667">
        <f>VLOOKUP($D$11,調査票①!$A$1:$HN$31,125,FALSE)</f>
        <v>0</v>
      </c>
      <c r="AK85" s="667"/>
      <c r="AL85" s="667"/>
      <c r="AM85" s="729" t="str">
        <f>VLOOKUP($D$11,調査票①!$A$1:$HN$31,126,FALSE)</f>
        <v>　</v>
      </c>
      <c r="AN85" s="776"/>
      <c r="AO85" s="776"/>
      <c r="AP85" s="776"/>
      <c r="AQ85" s="776"/>
      <c r="AR85" s="776"/>
      <c r="AS85" s="776"/>
      <c r="AT85" s="776"/>
      <c r="AU85" s="776"/>
      <c r="AV85" s="776"/>
      <c r="AW85" s="776"/>
      <c r="AX85" s="776"/>
      <c r="AY85" s="776"/>
      <c r="AZ85" s="776"/>
      <c r="BA85" s="776"/>
      <c r="BB85" s="776"/>
      <c r="BC85" s="776"/>
      <c r="BD85" s="776"/>
      <c r="BE85" s="776"/>
      <c r="BF85" s="776"/>
      <c r="BG85" s="776"/>
      <c r="BH85" s="776"/>
      <c r="BI85" s="776"/>
      <c r="BJ85" s="776"/>
      <c r="BK85" s="776"/>
      <c r="BL85" s="776"/>
      <c r="BM85" s="776"/>
      <c r="BN85" s="777"/>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743"/>
      <c r="V86" s="744"/>
      <c r="W86" s="744"/>
      <c r="X86" s="744"/>
      <c r="Y86" s="744"/>
      <c r="Z86" s="744"/>
      <c r="AA86" s="744"/>
      <c r="AB86" s="744"/>
      <c r="AC86" s="744"/>
      <c r="AD86" s="744"/>
      <c r="AE86" s="744"/>
      <c r="AF86" s="744"/>
      <c r="AG86" s="744"/>
      <c r="AH86" s="744"/>
      <c r="AI86" s="745"/>
      <c r="AJ86" s="667"/>
      <c r="AK86" s="667"/>
      <c r="AL86" s="667"/>
      <c r="AM86" s="778"/>
      <c r="AN86" s="779"/>
      <c r="AO86" s="779"/>
      <c r="AP86" s="779"/>
      <c r="AQ86" s="779"/>
      <c r="AR86" s="779"/>
      <c r="AS86" s="779"/>
      <c r="AT86" s="779"/>
      <c r="AU86" s="779"/>
      <c r="AV86" s="779"/>
      <c r="AW86" s="779"/>
      <c r="AX86" s="779"/>
      <c r="AY86" s="779"/>
      <c r="AZ86" s="779"/>
      <c r="BA86" s="779"/>
      <c r="BB86" s="779"/>
      <c r="BC86" s="779"/>
      <c r="BD86" s="779"/>
      <c r="BE86" s="779"/>
      <c r="BF86" s="779"/>
      <c r="BG86" s="779"/>
      <c r="BH86" s="779"/>
      <c r="BI86" s="779"/>
      <c r="BJ86" s="779"/>
      <c r="BK86" s="779"/>
      <c r="BL86" s="779"/>
      <c r="BM86" s="779"/>
      <c r="BN86" s="780"/>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29</v>
      </c>
      <c r="M87" s="659"/>
      <c r="N87" s="659"/>
      <c r="O87" s="659">
        <f>VLOOKUP($D$11,調査票①!$A$1:$HN$31,128,FALSE)</f>
        <v>28</v>
      </c>
      <c r="P87" s="659"/>
      <c r="Q87" s="659"/>
      <c r="R87" s="660">
        <f>VLOOKUP($D$11,調査票①!$A$1:$HN$31,129,FALSE)</f>
        <v>0.96551724137931039</v>
      </c>
      <c r="S87" s="660"/>
      <c r="T87" s="660"/>
      <c r="U87" s="729" t="str">
        <f>VLOOKUP($D$11,調査票①!$A$1:$HN$31,130,FALSE)</f>
        <v>・国から管理受託している国有港湾施設のため
・PFI事業でPFI契約を締結しているため</v>
      </c>
      <c r="V87" s="730"/>
      <c r="W87" s="730"/>
      <c r="X87" s="730"/>
      <c r="Y87" s="730"/>
      <c r="Z87" s="730"/>
      <c r="AA87" s="730"/>
      <c r="AB87" s="730"/>
      <c r="AC87" s="730"/>
      <c r="AD87" s="730"/>
      <c r="AE87" s="730"/>
      <c r="AF87" s="730"/>
      <c r="AG87" s="730"/>
      <c r="AH87" s="730"/>
      <c r="AI87" s="731"/>
      <c r="AJ87" s="667">
        <f>VLOOKUP($D$11,調査票①!$A$1:$HN$31,131,FALSE)</f>
        <v>0</v>
      </c>
      <c r="AK87" s="667"/>
      <c r="AL87" s="667"/>
      <c r="AM87" s="729" t="str">
        <f>VLOOKUP($D$11,調査票①!$A$1:$HN$31,132,FALSE)</f>
        <v>　</v>
      </c>
      <c r="AN87" s="776"/>
      <c r="AO87" s="776"/>
      <c r="AP87" s="776"/>
      <c r="AQ87" s="776"/>
      <c r="AR87" s="776"/>
      <c r="AS87" s="776"/>
      <c r="AT87" s="776"/>
      <c r="AU87" s="776"/>
      <c r="AV87" s="776"/>
      <c r="AW87" s="776"/>
      <c r="AX87" s="776"/>
      <c r="AY87" s="776"/>
      <c r="AZ87" s="776"/>
      <c r="BA87" s="776"/>
      <c r="BB87" s="776"/>
      <c r="BC87" s="776"/>
      <c r="BD87" s="776"/>
      <c r="BE87" s="776"/>
      <c r="BF87" s="776"/>
      <c r="BG87" s="776"/>
      <c r="BH87" s="776"/>
      <c r="BI87" s="776"/>
      <c r="BJ87" s="776"/>
      <c r="BK87" s="776"/>
      <c r="BL87" s="776"/>
      <c r="BM87" s="776"/>
      <c r="BN87" s="777"/>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2"/>
      <c r="V88" s="733"/>
      <c r="W88" s="733"/>
      <c r="X88" s="733"/>
      <c r="Y88" s="733"/>
      <c r="Z88" s="733"/>
      <c r="AA88" s="733"/>
      <c r="AB88" s="733"/>
      <c r="AC88" s="733"/>
      <c r="AD88" s="733"/>
      <c r="AE88" s="733"/>
      <c r="AF88" s="733"/>
      <c r="AG88" s="733"/>
      <c r="AH88" s="733"/>
      <c r="AI88" s="734"/>
      <c r="AJ88" s="667"/>
      <c r="AK88" s="667"/>
      <c r="AL88" s="667"/>
      <c r="AM88" s="778"/>
      <c r="AN88" s="779"/>
      <c r="AO88" s="779"/>
      <c r="AP88" s="779"/>
      <c r="AQ88" s="779"/>
      <c r="AR88" s="779"/>
      <c r="AS88" s="779"/>
      <c r="AT88" s="779"/>
      <c r="AU88" s="779"/>
      <c r="AV88" s="779"/>
      <c r="AW88" s="779"/>
      <c r="AX88" s="779"/>
      <c r="AY88" s="779"/>
      <c r="AZ88" s="779"/>
      <c r="BA88" s="779"/>
      <c r="BB88" s="779"/>
      <c r="BC88" s="779"/>
      <c r="BD88" s="779"/>
      <c r="BE88" s="779"/>
      <c r="BF88" s="779"/>
      <c r="BG88" s="779"/>
      <c r="BH88" s="779"/>
      <c r="BI88" s="779"/>
      <c r="BJ88" s="779"/>
      <c r="BK88" s="779"/>
      <c r="BL88" s="779"/>
      <c r="BM88" s="779"/>
      <c r="BN88" s="780"/>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10</v>
      </c>
      <c r="M89" s="659"/>
      <c r="N89" s="659"/>
      <c r="O89" s="659">
        <f>VLOOKUP($D$11,調査票①!$A$1:$HN$31,134,FALSE)</f>
        <v>1</v>
      </c>
      <c r="P89" s="659"/>
      <c r="Q89" s="659"/>
      <c r="R89" s="660">
        <f>VLOOKUP($D$11,調査票①!$A$1:$HN$31,135,FALSE)</f>
        <v>0.1</v>
      </c>
      <c r="S89" s="660"/>
      <c r="T89" s="660"/>
      <c r="U89" s="760" t="str">
        <f>VLOOKUP($D$11,調査票①!$A$1:$HN$31,136,FALSE)</f>
        <v>【大規模霊園】　指定管理者を導入するためには、施設のインフラ整備をさらに進める必要があるため。
【斎場】　民間への業務委託による運営を行っており、指定管理者導入による経費削減効果が少ないため。</v>
      </c>
      <c r="V89" s="761"/>
      <c r="W89" s="761"/>
      <c r="X89" s="761"/>
      <c r="Y89" s="761"/>
      <c r="Z89" s="761"/>
      <c r="AA89" s="761"/>
      <c r="AB89" s="761"/>
      <c r="AC89" s="761"/>
      <c r="AD89" s="761"/>
      <c r="AE89" s="761"/>
      <c r="AF89" s="761"/>
      <c r="AG89" s="761"/>
      <c r="AH89" s="761"/>
      <c r="AI89" s="762"/>
      <c r="AJ89" s="601">
        <f>VLOOKUP($D$11,調査票①!$A$1:$HN$31,137,FALSE)</f>
        <v>9</v>
      </c>
      <c r="AK89" s="601"/>
      <c r="AL89" s="601"/>
      <c r="AM89" s="729" t="str">
        <f>VLOOKUP($D$11,調査票①!$A$1:$HN$31,138,FALSE)</f>
        <v>　施設インフラ整備への対応や民間への委託業務の管理運営、使用料や手数料等の徴収、個人情報の取扱事務等を多く行う施設に自治体職員を配置している。</v>
      </c>
      <c r="AN89" s="776"/>
      <c r="AO89" s="776"/>
      <c r="AP89" s="776"/>
      <c r="AQ89" s="776"/>
      <c r="AR89" s="776"/>
      <c r="AS89" s="776"/>
      <c r="AT89" s="776"/>
      <c r="AU89" s="776"/>
      <c r="AV89" s="776"/>
      <c r="AW89" s="776"/>
      <c r="AX89" s="776"/>
      <c r="AY89" s="776"/>
      <c r="AZ89" s="776"/>
      <c r="BA89" s="776"/>
      <c r="BB89" s="776"/>
      <c r="BC89" s="776"/>
      <c r="BD89" s="776"/>
      <c r="BE89" s="776"/>
      <c r="BF89" s="776"/>
      <c r="BG89" s="776"/>
      <c r="BH89" s="776"/>
      <c r="BI89" s="776"/>
      <c r="BJ89" s="776"/>
      <c r="BK89" s="776"/>
      <c r="BL89" s="776"/>
      <c r="BM89" s="776"/>
      <c r="BN89" s="777"/>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63"/>
      <c r="V90" s="764"/>
      <c r="W90" s="764"/>
      <c r="X90" s="764"/>
      <c r="Y90" s="764"/>
      <c r="Z90" s="764"/>
      <c r="AA90" s="764"/>
      <c r="AB90" s="764"/>
      <c r="AC90" s="764"/>
      <c r="AD90" s="764"/>
      <c r="AE90" s="764"/>
      <c r="AF90" s="764"/>
      <c r="AG90" s="764"/>
      <c r="AH90" s="764"/>
      <c r="AI90" s="765"/>
      <c r="AJ90" s="601"/>
      <c r="AK90" s="601"/>
      <c r="AL90" s="601"/>
      <c r="AM90" s="778"/>
      <c r="AN90" s="779"/>
      <c r="AO90" s="779"/>
      <c r="AP90" s="779"/>
      <c r="AQ90" s="779"/>
      <c r="AR90" s="779"/>
      <c r="AS90" s="779"/>
      <c r="AT90" s="779"/>
      <c r="AU90" s="779"/>
      <c r="AV90" s="779"/>
      <c r="AW90" s="779"/>
      <c r="AX90" s="779"/>
      <c r="AY90" s="779"/>
      <c r="AZ90" s="779"/>
      <c r="BA90" s="779"/>
      <c r="BB90" s="779"/>
      <c r="BC90" s="779"/>
      <c r="BD90" s="779"/>
      <c r="BE90" s="779"/>
      <c r="BF90" s="779"/>
      <c r="BG90" s="779"/>
      <c r="BH90" s="779"/>
      <c r="BI90" s="779"/>
      <c r="BJ90" s="779"/>
      <c r="BK90" s="779"/>
      <c r="BL90" s="779"/>
      <c r="BM90" s="779"/>
      <c r="BN90" s="780"/>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18</v>
      </c>
      <c r="M91" s="659"/>
      <c r="N91" s="659"/>
      <c r="O91" s="659">
        <f>VLOOKUP($D$11,調査票①!$A$1:$HN$31,140,FALSE)</f>
        <v>1</v>
      </c>
      <c r="P91" s="659"/>
      <c r="Q91" s="659"/>
      <c r="R91" s="660">
        <f>VLOOKUP($D$11,調査票①!$A$1:$HN$31,141,FALSE)</f>
        <v>5.5555555555555552E-2</v>
      </c>
      <c r="S91" s="660"/>
      <c r="T91" s="660"/>
      <c r="U91" s="760" t="str">
        <f>VLOOKUP($D$11,調査票①!$A$1:$HN$31,142,FALSE)</f>
        <v>指定管理制度導入館の評価をもとに、地域図書館における効果的で効率的な運営のあり方や、区との連携など地域の状況などを考慮しながら、利用者サービスの充実や利便性の向上にむけて検討中のため。</v>
      </c>
      <c r="V91" s="761"/>
      <c r="W91" s="761"/>
      <c r="X91" s="761"/>
      <c r="Y91" s="761"/>
      <c r="Z91" s="761"/>
      <c r="AA91" s="761"/>
      <c r="AB91" s="761"/>
      <c r="AC91" s="761"/>
      <c r="AD91" s="761"/>
      <c r="AE91" s="761"/>
      <c r="AF91" s="761"/>
      <c r="AG91" s="761"/>
      <c r="AH91" s="761"/>
      <c r="AI91" s="762"/>
      <c r="AJ91" s="601">
        <f>VLOOKUP($D$11,調査票①!$A$1:$HN$31,143,FALSE)</f>
        <v>17</v>
      </c>
      <c r="AK91" s="601"/>
      <c r="AL91" s="601"/>
      <c r="AM91" s="729" t="str">
        <f>VLOOKUP($D$11,調査票①!$A$1:$HN$31,144,FALSE)</f>
        <v>指定管理制度の導入拡大にあたっては、地域図書館における効果的で効率的な運営のあり方や、区との連携など地域の状況などを考慮しながら、利用者サービスの充実や利便性の向上にむけて検討を進めていく。</v>
      </c>
      <c r="AN91" s="776"/>
      <c r="AO91" s="776"/>
      <c r="AP91" s="776"/>
      <c r="AQ91" s="776"/>
      <c r="AR91" s="776"/>
      <c r="AS91" s="776"/>
      <c r="AT91" s="776"/>
      <c r="AU91" s="776"/>
      <c r="AV91" s="776"/>
      <c r="AW91" s="776"/>
      <c r="AX91" s="776"/>
      <c r="AY91" s="776"/>
      <c r="AZ91" s="776"/>
      <c r="BA91" s="776"/>
      <c r="BB91" s="776"/>
      <c r="BC91" s="776"/>
      <c r="BD91" s="776"/>
      <c r="BE91" s="776"/>
      <c r="BF91" s="776"/>
      <c r="BG91" s="776"/>
      <c r="BH91" s="776"/>
      <c r="BI91" s="776"/>
      <c r="BJ91" s="776"/>
      <c r="BK91" s="776"/>
      <c r="BL91" s="776"/>
      <c r="BM91" s="776"/>
      <c r="BN91" s="777"/>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63"/>
      <c r="V92" s="764"/>
      <c r="W92" s="764"/>
      <c r="X92" s="764"/>
      <c r="Y92" s="764"/>
      <c r="Z92" s="764"/>
      <c r="AA92" s="764"/>
      <c r="AB92" s="764"/>
      <c r="AC92" s="764"/>
      <c r="AD92" s="764"/>
      <c r="AE92" s="764"/>
      <c r="AF92" s="764"/>
      <c r="AG92" s="764"/>
      <c r="AH92" s="764"/>
      <c r="AI92" s="765"/>
      <c r="AJ92" s="601"/>
      <c r="AK92" s="601"/>
      <c r="AL92" s="601"/>
      <c r="AM92" s="778"/>
      <c r="AN92" s="779"/>
      <c r="AO92" s="779"/>
      <c r="AP92" s="779"/>
      <c r="AQ92" s="779"/>
      <c r="AR92" s="779"/>
      <c r="AS92" s="779"/>
      <c r="AT92" s="779"/>
      <c r="AU92" s="779"/>
      <c r="AV92" s="779"/>
      <c r="AW92" s="779"/>
      <c r="AX92" s="779"/>
      <c r="AY92" s="779"/>
      <c r="AZ92" s="779"/>
      <c r="BA92" s="779"/>
      <c r="BB92" s="779"/>
      <c r="BC92" s="779"/>
      <c r="BD92" s="779"/>
      <c r="BE92" s="779"/>
      <c r="BF92" s="779"/>
      <c r="BG92" s="779"/>
      <c r="BH92" s="779"/>
      <c r="BI92" s="779"/>
      <c r="BJ92" s="779"/>
      <c r="BK92" s="779"/>
      <c r="BL92" s="779"/>
      <c r="BM92" s="779"/>
      <c r="BN92" s="780"/>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11</v>
      </c>
      <c r="M93" s="659"/>
      <c r="N93" s="659"/>
      <c r="O93" s="659">
        <f>VLOOKUP($D$11,調査票①!$A$1:$HN$31,146,FALSE)</f>
        <v>11</v>
      </c>
      <c r="P93" s="659"/>
      <c r="Q93" s="659"/>
      <c r="R93" s="660">
        <f>VLOOKUP($D$11,調査票①!$A$1:$HN$31,147,FALSE)</f>
        <v>1</v>
      </c>
      <c r="S93" s="660"/>
      <c r="T93" s="660"/>
      <c r="U93" s="729" t="str">
        <f>VLOOKUP($D$11,調査票①!$A$1:$HN$31,148,FALSE)</f>
        <v>　</v>
      </c>
      <c r="V93" s="730"/>
      <c r="W93" s="730"/>
      <c r="X93" s="730"/>
      <c r="Y93" s="730"/>
      <c r="Z93" s="730"/>
      <c r="AA93" s="730"/>
      <c r="AB93" s="730"/>
      <c r="AC93" s="730"/>
      <c r="AD93" s="730"/>
      <c r="AE93" s="730"/>
      <c r="AF93" s="730"/>
      <c r="AG93" s="730"/>
      <c r="AH93" s="730"/>
      <c r="AI93" s="731"/>
      <c r="AJ93" s="601">
        <f>VLOOKUP($D$11,調査票①!$A$1:$HN$31,149,FALSE)</f>
        <v>1</v>
      </c>
      <c r="AK93" s="601"/>
      <c r="AL93" s="601"/>
      <c r="AM93" s="729" t="str">
        <f>VLOOKUP($D$11,調査票①!$A$1:$HN$31,150,FALSE)</f>
        <v>政策的な観点から大規模施設において指定管理者の団体への出向として配置している。</v>
      </c>
      <c r="AN93" s="776"/>
      <c r="AO93" s="776"/>
      <c r="AP93" s="776"/>
      <c r="AQ93" s="776"/>
      <c r="AR93" s="776"/>
      <c r="AS93" s="776"/>
      <c r="AT93" s="776"/>
      <c r="AU93" s="776"/>
      <c r="AV93" s="776"/>
      <c r="AW93" s="776"/>
      <c r="AX93" s="776"/>
      <c r="AY93" s="776"/>
      <c r="AZ93" s="776"/>
      <c r="BA93" s="776"/>
      <c r="BB93" s="776"/>
      <c r="BC93" s="776"/>
      <c r="BD93" s="776"/>
      <c r="BE93" s="776"/>
      <c r="BF93" s="776"/>
      <c r="BG93" s="776"/>
      <c r="BH93" s="776"/>
      <c r="BI93" s="776"/>
      <c r="BJ93" s="776"/>
      <c r="BK93" s="776"/>
      <c r="BL93" s="776"/>
      <c r="BM93" s="776"/>
      <c r="BN93" s="777"/>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778"/>
      <c r="AN94" s="779"/>
      <c r="AO94" s="779"/>
      <c r="AP94" s="779"/>
      <c r="AQ94" s="779"/>
      <c r="AR94" s="779"/>
      <c r="AS94" s="779"/>
      <c r="AT94" s="779"/>
      <c r="AU94" s="779"/>
      <c r="AV94" s="779"/>
      <c r="AW94" s="779"/>
      <c r="AX94" s="779"/>
      <c r="AY94" s="779"/>
      <c r="AZ94" s="779"/>
      <c r="BA94" s="779"/>
      <c r="BB94" s="779"/>
      <c r="BC94" s="779"/>
      <c r="BD94" s="779"/>
      <c r="BE94" s="779"/>
      <c r="BF94" s="779"/>
      <c r="BG94" s="779"/>
      <c r="BH94" s="779"/>
      <c r="BI94" s="779"/>
      <c r="BJ94" s="779"/>
      <c r="BK94" s="779"/>
      <c r="BL94" s="779"/>
      <c r="BM94" s="779"/>
      <c r="BN94" s="780"/>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120</v>
      </c>
      <c r="M95" s="659"/>
      <c r="N95" s="659"/>
      <c r="O95" s="659">
        <f>VLOOKUP($D$11,調査票①!$A$1:$HN$31,152,FALSE)</f>
        <v>120</v>
      </c>
      <c r="P95" s="659"/>
      <c r="Q95" s="659"/>
      <c r="R95" s="660">
        <f>VLOOKUP($D$11,調査票①!$A$1:$HN$31,153,FALSE)</f>
        <v>1</v>
      </c>
      <c r="S95" s="660"/>
      <c r="T95" s="660"/>
      <c r="U95" s="740" t="str">
        <f>VLOOKUP($D$11,調査票①!$A$1:$HN$31,154,FALSE)</f>
        <v>　</v>
      </c>
      <c r="V95" s="741"/>
      <c r="W95" s="741"/>
      <c r="X95" s="741"/>
      <c r="Y95" s="741"/>
      <c r="Z95" s="741"/>
      <c r="AA95" s="741"/>
      <c r="AB95" s="741"/>
      <c r="AC95" s="741"/>
      <c r="AD95" s="741"/>
      <c r="AE95" s="741"/>
      <c r="AF95" s="741"/>
      <c r="AG95" s="741"/>
      <c r="AH95" s="741"/>
      <c r="AI95" s="742"/>
      <c r="AJ95" s="667">
        <f>VLOOKUP($D$11,調査票①!$A$1:$HN$31,155,FALSE)</f>
        <v>0</v>
      </c>
      <c r="AK95" s="667"/>
      <c r="AL95" s="667"/>
      <c r="AM95" s="729" t="str">
        <f>VLOOKUP($D$11,調査票①!$A$1:$HN$31,156,FALSE)</f>
        <v>　</v>
      </c>
      <c r="AN95" s="776"/>
      <c r="AO95" s="776"/>
      <c r="AP95" s="776"/>
      <c r="AQ95" s="776"/>
      <c r="AR95" s="776"/>
      <c r="AS95" s="776"/>
      <c r="AT95" s="776"/>
      <c r="AU95" s="776"/>
      <c r="AV95" s="776"/>
      <c r="AW95" s="776"/>
      <c r="AX95" s="776"/>
      <c r="AY95" s="776"/>
      <c r="AZ95" s="776"/>
      <c r="BA95" s="776"/>
      <c r="BB95" s="776"/>
      <c r="BC95" s="776"/>
      <c r="BD95" s="776"/>
      <c r="BE95" s="776"/>
      <c r="BF95" s="776"/>
      <c r="BG95" s="776"/>
      <c r="BH95" s="776"/>
      <c r="BI95" s="776"/>
      <c r="BJ95" s="776"/>
      <c r="BK95" s="776"/>
      <c r="BL95" s="776"/>
      <c r="BM95" s="776"/>
      <c r="BN95" s="777"/>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43"/>
      <c r="V96" s="744"/>
      <c r="W96" s="744"/>
      <c r="X96" s="744"/>
      <c r="Y96" s="744"/>
      <c r="Z96" s="744"/>
      <c r="AA96" s="744"/>
      <c r="AB96" s="744"/>
      <c r="AC96" s="744"/>
      <c r="AD96" s="744"/>
      <c r="AE96" s="744"/>
      <c r="AF96" s="744"/>
      <c r="AG96" s="744"/>
      <c r="AH96" s="744"/>
      <c r="AI96" s="745"/>
      <c r="AJ96" s="667"/>
      <c r="AK96" s="667"/>
      <c r="AL96" s="667"/>
      <c r="AM96" s="778"/>
      <c r="AN96" s="779"/>
      <c r="AO96" s="779"/>
      <c r="AP96" s="779"/>
      <c r="AQ96" s="779"/>
      <c r="AR96" s="779"/>
      <c r="AS96" s="779"/>
      <c r="AT96" s="779"/>
      <c r="AU96" s="779"/>
      <c r="AV96" s="779"/>
      <c r="AW96" s="779"/>
      <c r="AX96" s="779"/>
      <c r="AY96" s="779"/>
      <c r="AZ96" s="779"/>
      <c r="BA96" s="779"/>
      <c r="BB96" s="779"/>
      <c r="BC96" s="779"/>
      <c r="BD96" s="779"/>
      <c r="BE96" s="779"/>
      <c r="BF96" s="779"/>
      <c r="BG96" s="779"/>
      <c r="BH96" s="779"/>
      <c r="BI96" s="779"/>
      <c r="BJ96" s="779"/>
      <c r="BK96" s="779"/>
      <c r="BL96" s="779"/>
      <c r="BM96" s="779"/>
      <c r="BN96" s="780"/>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3</v>
      </c>
      <c r="M97" s="659"/>
      <c r="N97" s="659"/>
      <c r="O97" s="659">
        <f>VLOOKUP($D$11,調査票①!$A$1:$HN$31,158,FALSE)</f>
        <v>3</v>
      </c>
      <c r="P97" s="659"/>
      <c r="Q97" s="659"/>
      <c r="R97" s="660">
        <f>VLOOKUP($D$11,調査票①!$A$1:$HN$31,159,FALSE)</f>
        <v>1</v>
      </c>
      <c r="S97" s="660"/>
      <c r="T97" s="660"/>
      <c r="U97" s="740" t="str">
        <f>VLOOKUP($D$11,調査票①!$A$1:$HN$31,160,FALSE)</f>
        <v>　</v>
      </c>
      <c r="V97" s="741"/>
      <c r="W97" s="741"/>
      <c r="X97" s="741"/>
      <c r="Y97" s="741"/>
      <c r="Z97" s="741"/>
      <c r="AA97" s="741"/>
      <c r="AB97" s="741"/>
      <c r="AC97" s="741"/>
      <c r="AD97" s="741"/>
      <c r="AE97" s="741"/>
      <c r="AF97" s="741"/>
      <c r="AG97" s="741"/>
      <c r="AH97" s="741"/>
      <c r="AI97" s="742"/>
      <c r="AJ97" s="667">
        <f>VLOOKUP($D$11,調査票①!$A$1:$HN$31,161,FALSE)</f>
        <v>0</v>
      </c>
      <c r="AK97" s="667"/>
      <c r="AL97" s="667"/>
      <c r="AM97" s="729" t="str">
        <f>VLOOKUP($D$11,調査票①!$A$1:$HN$31,162,FALSE)</f>
        <v>　</v>
      </c>
      <c r="AN97" s="776"/>
      <c r="AO97" s="776"/>
      <c r="AP97" s="776"/>
      <c r="AQ97" s="776"/>
      <c r="AR97" s="776"/>
      <c r="AS97" s="776"/>
      <c r="AT97" s="776"/>
      <c r="AU97" s="776"/>
      <c r="AV97" s="776"/>
      <c r="AW97" s="776"/>
      <c r="AX97" s="776"/>
      <c r="AY97" s="776"/>
      <c r="AZ97" s="776"/>
      <c r="BA97" s="776"/>
      <c r="BB97" s="776"/>
      <c r="BC97" s="776"/>
      <c r="BD97" s="776"/>
      <c r="BE97" s="776"/>
      <c r="BF97" s="776"/>
      <c r="BG97" s="776"/>
      <c r="BH97" s="776"/>
      <c r="BI97" s="776"/>
      <c r="BJ97" s="776"/>
      <c r="BK97" s="776"/>
      <c r="BL97" s="776"/>
      <c r="BM97" s="776"/>
      <c r="BN97" s="777"/>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743"/>
      <c r="V98" s="744"/>
      <c r="W98" s="744"/>
      <c r="X98" s="744"/>
      <c r="Y98" s="744"/>
      <c r="Z98" s="744"/>
      <c r="AA98" s="744"/>
      <c r="AB98" s="744"/>
      <c r="AC98" s="744"/>
      <c r="AD98" s="744"/>
      <c r="AE98" s="744"/>
      <c r="AF98" s="744"/>
      <c r="AG98" s="744"/>
      <c r="AH98" s="744"/>
      <c r="AI98" s="745"/>
      <c r="AJ98" s="667"/>
      <c r="AK98" s="667"/>
      <c r="AL98" s="667"/>
      <c r="AM98" s="778"/>
      <c r="AN98" s="779"/>
      <c r="AO98" s="779"/>
      <c r="AP98" s="779"/>
      <c r="AQ98" s="779"/>
      <c r="AR98" s="779"/>
      <c r="AS98" s="779"/>
      <c r="AT98" s="779"/>
      <c r="AU98" s="779"/>
      <c r="AV98" s="779"/>
      <c r="AW98" s="779"/>
      <c r="AX98" s="779"/>
      <c r="AY98" s="779"/>
      <c r="AZ98" s="779"/>
      <c r="BA98" s="779"/>
      <c r="BB98" s="779"/>
      <c r="BC98" s="779"/>
      <c r="BD98" s="779"/>
      <c r="BE98" s="779"/>
      <c r="BF98" s="779"/>
      <c r="BG98" s="779"/>
      <c r="BH98" s="779"/>
      <c r="BI98" s="779"/>
      <c r="BJ98" s="779"/>
      <c r="BK98" s="779"/>
      <c r="BL98" s="779"/>
      <c r="BM98" s="779"/>
      <c r="BN98" s="780"/>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3</v>
      </c>
      <c r="M99" s="659"/>
      <c r="N99" s="659"/>
      <c r="O99" s="659">
        <f>VLOOKUP($D$11,調査票①!$A$1:$HN$31,164,FALSE)</f>
        <v>3</v>
      </c>
      <c r="P99" s="659"/>
      <c r="Q99" s="659"/>
      <c r="R99" s="660">
        <f>VLOOKUP($D$11,調査票①!$A$1:$HN$31,165,FALSE)</f>
        <v>1</v>
      </c>
      <c r="S99" s="660"/>
      <c r="T99" s="660"/>
      <c r="U99" s="740" t="str">
        <f>VLOOKUP($D$11,調査票①!$A$1:$HN$31,166,FALSE)</f>
        <v>　</v>
      </c>
      <c r="V99" s="741"/>
      <c r="W99" s="741"/>
      <c r="X99" s="741"/>
      <c r="Y99" s="741"/>
      <c r="Z99" s="741"/>
      <c r="AA99" s="741"/>
      <c r="AB99" s="741"/>
      <c r="AC99" s="741"/>
      <c r="AD99" s="741"/>
      <c r="AE99" s="741"/>
      <c r="AF99" s="741"/>
      <c r="AG99" s="741"/>
      <c r="AH99" s="741"/>
      <c r="AI99" s="742"/>
      <c r="AJ99" s="667">
        <f>VLOOKUP($D$11,調査票①!$A$1:$HN$31,167,FALSE)</f>
        <v>0</v>
      </c>
      <c r="AK99" s="667"/>
      <c r="AL99" s="667"/>
      <c r="AM99" s="729" t="str">
        <f>VLOOKUP($D$11,調査票①!$A$1:$HN$31,168,FALSE)</f>
        <v>　</v>
      </c>
      <c r="AN99" s="776"/>
      <c r="AO99" s="776"/>
      <c r="AP99" s="776"/>
      <c r="AQ99" s="776"/>
      <c r="AR99" s="776"/>
      <c r="AS99" s="776"/>
      <c r="AT99" s="776"/>
      <c r="AU99" s="776"/>
      <c r="AV99" s="776"/>
      <c r="AW99" s="776"/>
      <c r="AX99" s="776"/>
      <c r="AY99" s="776"/>
      <c r="AZ99" s="776"/>
      <c r="BA99" s="776"/>
      <c r="BB99" s="776"/>
      <c r="BC99" s="776"/>
      <c r="BD99" s="776"/>
      <c r="BE99" s="776"/>
      <c r="BF99" s="776"/>
      <c r="BG99" s="776"/>
      <c r="BH99" s="776"/>
      <c r="BI99" s="776"/>
      <c r="BJ99" s="776"/>
      <c r="BK99" s="776"/>
      <c r="BL99" s="776"/>
      <c r="BM99" s="776"/>
      <c r="BN99" s="777"/>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743"/>
      <c r="V100" s="744"/>
      <c r="W100" s="744"/>
      <c r="X100" s="744"/>
      <c r="Y100" s="744"/>
      <c r="Z100" s="744"/>
      <c r="AA100" s="744"/>
      <c r="AB100" s="744"/>
      <c r="AC100" s="744"/>
      <c r="AD100" s="744"/>
      <c r="AE100" s="744"/>
      <c r="AF100" s="744"/>
      <c r="AG100" s="744"/>
      <c r="AH100" s="744"/>
      <c r="AI100" s="745"/>
      <c r="AJ100" s="667"/>
      <c r="AK100" s="667"/>
      <c r="AL100" s="667"/>
      <c r="AM100" s="778"/>
      <c r="AN100" s="779"/>
      <c r="AO100" s="779"/>
      <c r="AP100" s="779"/>
      <c r="AQ100" s="779"/>
      <c r="AR100" s="779"/>
      <c r="AS100" s="779"/>
      <c r="AT100" s="779"/>
      <c r="AU100" s="779"/>
      <c r="AV100" s="779"/>
      <c r="AW100" s="779"/>
      <c r="AX100" s="779"/>
      <c r="AY100" s="779"/>
      <c r="AZ100" s="779"/>
      <c r="BA100" s="779"/>
      <c r="BB100" s="779"/>
      <c r="BC100" s="779"/>
      <c r="BD100" s="779"/>
      <c r="BE100" s="779"/>
      <c r="BF100" s="779"/>
      <c r="BG100" s="779"/>
      <c r="BH100" s="779"/>
      <c r="BI100" s="779"/>
      <c r="BJ100" s="779"/>
      <c r="BK100" s="779"/>
      <c r="BL100" s="779"/>
      <c r="BM100" s="779"/>
      <c r="BN100" s="780"/>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659">
        <f>VLOOKUP($D$11,調査票①!$A$1:$HN$31,169,FALSE)</f>
        <v>3</v>
      </c>
      <c r="M101" s="659"/>
      <c r="N101" s="659"/>
      <c r="O101" s="659">
        <f>VLOOKUP($D$11,調査票①!$A$1:$HN$31,170,FALSE)</f>
        <v>3</v>
      </c>
      <c r="P101" s="659"/>
      <c r="Q101" s="659"/>
      <c r="R101" s="660">
        <f>VLOOKUP($D$11,調査票①!$A$1:$HN$31,171,FALSE)</f>
        <v>1</v>
      </c>
      <c r="S101" s="660"/>
      <c r="T101" s="660"/>
      <c r="U101" s="740" t="str">
        <f>VLOOKUP($D$11,調査票①!$A$1:$HN$31,172,FALSE)</f>
        <v>　</v>
      </c>
      <c r="V101" s="741"/>
      <c r="W101" s="741"/>
      <c r="X101" s="741"/>
      <c r="Y101" s="741"/>
      <c r="Z101" s="741"/>
      <c r="AA101" s="741"/>
      <c r="AB101" s="741"/>
      <c r="AC101" s="741"/>
      <c r="AD101" s="741"/>
      <c r="AE101" s="741"/>
      <c r="AF101" s="741"/>
      <c r="AG101" s="741"/>
      <c r="AH101" s="741"/>
      <c r="AI101" s="742"/>
      <c r="AJ101" s="667">
        <f>VLOOKUP($D$11,調査票①!$A$1:$HN$31,173,FALSE)</f>
        <v>0</v>
      </c>
      <c r="AK101" s="667"/>
      <c r="AL101" s="667"/>
      <c r="AM101" s="729" t="str">
        <f>VLOOKUP($D$11,調査票①!$A$1:$HN$31,174,FALSE)</f>
        <v>　</v>
      </c>
      <c r="AN101" s="776"/>
      <c r="AO101" s="776"/>
      <c r="AP101" s="776"/>
      <c r="AQ101" s="776"/>
      <c r="AR101" s="776"/>
      <c r="AS101" s="776"/>
      <c r="AT101" s="776"/>
      <c r="AU101" s="776"/>
      <c r="AV101" s="776"/>
      <c r="AW101" s="776"/>
      <c r="AX101" s="776"/>
      <c r="AY101" s="776"/>
      <c r="AZ101" s="776"/>
      <c r="BA101" s="776"/>
      <c r="BB101" s="776"/>
      <c r="BC101" s="776"/>
      <c r="BD101" s="776"/>
      <c r="BE101" s="776"/>
      <c r="BF101" s="776"/>
      <c r="BG101" s="776"/>
      <c r="BH101" s="776"/>
      <c r="BI101" s="776"/>
      <c r="BJ101" s="776"/>
      <c r="BK101" s="776"/>
      <c r="BL101" s="776"/>
      <c r="BM101" s="776"/>
      <c r="BN101" s="777"/>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659"/>
      <c r="M102" s="659"/>
      <c r="N102" s="659"/>
      <c r="O102" s="659"/>
      <c r="P102" s="659"/>
      <c r="Q102" s="659"/>
      <c r="R102" s="660"/>
      <c r="S102" s="660"/>
      <c r="T102" s="660"/>
      <c r="U102" s="743"/>
      <c r="V102" s="744"/>
      <c r="W102" s="744"/>
      <c r="X102" s="744"/>
      <c r="Y102" s="744"/>
      <c r="Z102" s="744"/>
      <c r="AA102" s="744"/>
      <c r="AB102" s="744"/>
      <c r="AC102" s="744"/>
      <c r="AD102" s="744"/>
      <c r="AE102" s="744"/>
      <c r="AF102" s="744"/>
      <c r="AG102" s="744"/>
      <c r="AH102" s="744"/>
      <c r="AI102" s="745"/>
      <c r="AJ102" s="667"/>
      <c r="AK102" s="667"/>
      <c r="AL102" s="667"/>
      <c r="AM102" s="778"/>
      <c r="AN102" s="779"/>
      <c r="AO102" s="779"/>
      <c r="AP102" s="779"/>
      <c r="AQ102" s="779"/>
      <c r="AR102" s="779"/>
      <c r="AS102" s="779"/>
      <c r="AT102" s="779"/>
      <c r="AU102" s="779"/>
      <c r="AV102" s="779"/>
      <c r="AW102" s="779"/>
      <c r="AX102" s="779"/>
      <c r="AY102" s="779"/>
      <c r="AZ102" s="779"/>
      <c r="BA102" s="779"/>
      <c r="BB102" s="779"/>
      <c r="BC102" s="779"/>
      <c r="BD102" s="779"/>
      <c r="BE102" s="779"/>
      <c r="BF102" s="779"/>
      <c r="BG102" s="779"/>
      <c r="BH102" s="779"/>
      <c r="BI102" s="779"/>
      <c r="BJ102" s="779"/>
      <c r="BK102" s="779"/>
      <c r="BL102" s="779"/>
      <c r="BM102" s="779"/>
      <c r="BN102" s="780"/>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661" t="str">
        <f>VLOOKUP($D$11,調査票①!$A$1:$HN$31,178,FALSE)</f>
        <v>　</v>
      </c>
      <c r="V103" s="662"/>
      <c r="W103" s="662"/>
      <c r="X103" s="662"/>
      <c r="Y103" s="662"/>
      <c r="Z103" s="662"/>
      <c r="AA103" s="662"/>
      <c r="AB103" s="662"/>
      <c r="AC103" s="662"/>
      <c r="AD103" s="662"/>
      <c r="AE103" s="662"/>
      <c r="AF103" s="662"/>
      <c r="AG103" s="662"/>
      <c r="AH103" s="662"/>
      <c r="AI103" s="663"/>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664"/>
      <c r="V104" s="665"/>
      <c r="W104" s="665"/>
      <c r="X104" s="665"/>
      <c r="Y104" s="665"/>
      <c r="Z104" s="665"/>
      <c r="AA104" s="665"/>
      <c r="AB104" s="665"/>
      <c r="AC104" s="665"/>
      <c r="AD104" s="665"/>
      <c r="AE104" s="665"/>
      <c r="AF104" s="665"/>
      <c r="AG104" s="665"/>
      <c r="AH104" s="665"/>
      <c r="AI104" s="666"/>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37</v>
      </c>
      <c r="M105" s="659"/>
      <c r="N105" s="659"/>
      <c r="O105" s="659">
        <f>VLOOKUP($D$11,調査票①!$A$1:$HN$31,182,FALSE)</f>
        <v>31</v>
      </c>
      <c r="P105" s="659"/>
      <c r="Q105" s="659"/>
      <c r="R105" s="660">
        <f>VLOOKUP($D$11,調査票①!$A$1:$HN$31,183,FALSE)</f>
        <v>0.83783783783783783</v>
      </c>
      <c r="S105" s="660"/>
      <c r="T105" s="660"/>
      <c r="U105" s="729" t="str">
        <f>VLOOKUP($D$11,調査票①!$A$1:$HN$31,184,FALSE)</f>
        <v>・【医療安全センター】医療安全の向上を図るためには保健所等との連携が必要であるため、現段階では直営で運営すべきと考えているため。
・【障害福祉サービス事業所】あり方について検討中であるため。</v>
      </c>
      <c r="V105" s="730"/>
      <c r="W105" s="730"/>
      <c r="X105" s="730"/>
      <c r="Y105" s="730"/>
      <c r="Z105" s="730"/>
      <c r="AA105" s="730"/>
      <c r="AB105" s="730"/>
      <c r="AC105" s="730"/>
      <c r="AD105" s="730"/>
      <c r="AE105" s="730"/>
      <c r="AF105" s="730"/>
      <c r="AG105" s="730"/>
      <c r="AH105" s="730"/>
      <c r="AI105" s="731"/>
      <c r="AJ105" s="601">
        <f>VLOOKUP($D$11,調査票①!$A$1:$HN$31,185,FALSE)</f>
        <v>6</v>
      </c>
      <c r="AK105" s="601"/>
      <c r="AL105" s="601"/>
      <c r="AM105" s="760" t="str">
        <f>VLOOKUP($D$11,調査票①!$A$1:$HN$31,186,FALSE)</f>
        <v>・【医療安全センター】保健所をはじめ他部署との情報共有・連携を目的として、自治体職員を常駐で配置する必要があるため。
・【支援施設・事業所】あり方について検討中。</v>
      </c>
      <c r="AN105" s="810"/>
      <c r="AO105" s="810"/>
      <c r="AP105" s="810"/>
      <c r="AQ105" s="810"/>
      <c r="AR105" s="810"/>
      <c r="AS105" s="810"/>
      <c r="AT105" s="810"/>
      <c r="AU105" s="810"/>
      <c r="AV105" s="810"/>
      <c r="AW105" s="810"/>
      <c r="AX105" s="810"/>
      <c r="AY105" s="810"/>
      <c r="AZ105" s="810"/>
      <c r="BA105" s="810"/>
      <c r="BB105" s="810"/>
      <c r="BC105" s="810"/>
      <c r="BD105" s="810"/>
      <c r="BE105" s="810"/>
      <c r="BF105" s="810"/>
      <c r="BG105" s="810"/>
      <c r="BH105" s="810"/>
      <c r="BI105" s="810"/>
      <c r="BJ105" s="810"/>
      <c r="BK105" s="810"/>
      <c r="BL105" s="810"/>
      <c r="BM105" s="810"/>
      <c r="BN105" s="811"/>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732"/>
      <c r="V106" s="733"/>
      <c r="W106" s="733"/>
      <c r="X106" s="733"/>
      <c r="Y106" s="733"/>
      <c r="Z106" s="733"/>
      <c r="AA106" s="733"/>
      <c r="AB106" s="733"/>
      <c r="AC106" s="733"/>
      <c r="AD106" s="733"/>
      <c r="AE106" s="733"/>
      <c r="AF106" s="733"/>
      <c r="AG106" s="733"/>
      <c r="AH106" s="733"/>
      <c r="AI106" s="734"/>
      <c r="AJ106" s="601"/>
      <c r="AK106" s="601"/>
      <c r="AL106" s="601"/>
      <c r="AM106" s="812"/>
      <c r="AN106" s="813"/>
      <c r="AO106" s="813"/>
      <c r="AP106" s="813"/>
      <c r="AQ106" s="813"/>
      <c r="AR106" s="813"/>
      <c r="AS106" s="813"/>
      <c r="AT106" s="813"/>
      <c r="AU106" s="813"/>
      <c r="AV106" s="813"/>
      <c r="AW106" s="813"/>
      <c r="AX106" s="813"/>
      <c r="AY106" s="813"/>
      <c r="AZ106" s="813"/>
      <c r="BA106" s="813"/>
      <c r="BB106" s="813"/>
      <c r="BC106" s="813"/>
      <c r="BD106" s="813"/>
      <c r="BE106" s="813"/>
      <c r="BF106" s="813"/>
      <c r="BG106" s="813"/>
      <c r="BH106" s="813"/>
      <c r="BI106" s="813"/>
      <c r="BJ106" s="813"/>
      <c r="BK106" s="813"/>
      <c r="BL106" s="813"/>
      <c r="BM106" s="813"/>
      <c r="BN106" s="814"/>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708">
        <f>VLOOKUP($D$11,調査票①!$A$1:$HN$31,187,FALSE)</f>
        <v>0</v>
      </c>
      <c r="M107" s="708"/>
      <c r="N107" s="708"/>
      <c r="O107" s="708">
        <f>VLOOKUP($D$11,調査票①!$A$1:$HN$31,188,FALSE)</f>
        <v>0</v>
      </c>
      <c r="P107" s="708"/>
      <c r="Q107" s="708"/>
      <c r="R107" s="709" t="e">
        <f>VLOOKUP($D$11,調査票①!$A$1:$HN$31,189,FALSE)</f>
        <v>#DIV/0!</v>
      </c>
      <c r="S107" s="709"/>
      <c r="T107" s="709"/>
      <c r="U107" s="815" t="str">
        <f>VLOOKUP($D$11,調査票①!$A$1:$HN$31,190,FALSE)</f>
        <v>　</v>
      </c>
      <c r="V107" s="816"/>
      <c r="W107" s="816"/>
      <c r="X107" s="816"/>
      <c r="Y107" s="816"/>
      <c r="Z107" s="816"/>
      <c r="AA107" s="816"/>
      <c r="AB107" s="816"/>
      <c r="AC107" s="816"/>
      <c r="AD107" s="816"/>
      <c r="AE107" s="816"/>
      <c r="AF107" s="816"/>
      <c r="AG107" s="816"/>
      <c r="AH107" s="816"/>
      <c r="AI107" s="817"/>
      <c r="AJ107" s="667">
        <f>VLOOKUP($D$11,調査票①!$A$1:$HN$31,191,FALSE)</f>
        <v>0</v>
      </c>
      <c r="AK107" s="667"/>
      <c r="AL107" s="667"/>
      <c r="AM107" s="729" t="str">
        <f>VLOOKUP($D$11,調査票①!$A$1:$HN$31,192,FALSE)</f>
        <v>　</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708"/>
      <c r="M108" s="708"/>
      <c r="N108" s="708"/>
      <c r="O108" s="708"/>
      <c r="P108" s="708"/>
      <c r="Q108" s="708"/>
      <c r="R108" s="709"/>
      <c r="S108" s="709"/>
      <c r="T108" s="709"/>
      <c r="U108" s="818"/>
      <c r="V108" s="819"/>
      <c r="W108" s="819"/>
      <c r="X108" s="819"/>
      <c r="Y108" s="819"/>
      <c r="Z108" s="819"/>
      <c r="AA108" s="819"/>
      <c r="AB108" s="819"/>
      <c r="AC108" s="819"/>
      <c r="AD108" s="819"/>
      <c r="AE108" s="819"/>
      <c r="AF108" s="819"/>
      <c r="AG108" s="819"/>
      <c r="AH108" s="819"/>
      <c r="AI108" s="820"/>
      <c r="AJ108" s="667"/>
      <c r="AK108" s="667"/>
      <c r="AL108" s="667"/>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5663" priority="354" operator="equal">
      <formula>0</formula>
    </cfRule>
  </conditionalFormatting>
  <conditionalFormatting sqref="DL105">
    <cfRule type="cellIs" dxfId="5662" priority="353" operator="equal">
      <formula>0</formula>
    </cfRule>
  </conditionalFormatting>
  <conditionalFormatting sqref="DA91:DA92">
    <cfRule type="cellIs" dxfId="5661" priority="352" operator="equal">
      <formula>0</formula>
    </cfRule>
  </conditionalFormatting>
  <conditionalFormatting sqref="CQ66:EL66 EJ62:EJ65 DA71:DD71 CQ67:DD67 CQ68:DC68 EJ68:EL68 DA70:DC70 DA72:DC72 EJ72:EP72 EJ70:EL70">
    <cfRule type="cellIs" dxfId="5660" priority="351" operator="equal">
      <formula>0</formula>
    </cfRule>
  </conditionalFormatting>
  <conditionalFormatting sqref="CM19 CW20:CY20 CW19:CZ19 DJ19 DT20:DV20 DT19:DW19 EG19">
    <cfRule type="cellIs" dxfId="5659" priority="350" operator="equal">
      <formula>0</formula>
    </cfRule>
  </conditionalFormatting>
  <conditionalFormatting sqref="D55">
    <cfRule type="cellIs" dxfId="5658" priority="349" operator="equal">
      <formula>0</formula>
    </cfRule>
  </conditionalFormatting>
  <conditionalFormatting sqref="EA44:EC44">
    <cfRule type="cellIs" dxfId="5657" priority="324" operator="equal">
      <formula>0</formula>
    </cfRule>
  </conditionalFormatting>
  <conditionalFormatting sqref="DD62 DD64">
    <cfRule type="cellIs" dxfId="5656" priority="348" operator="equal">
      <formula>0</formula>
    </cfRule>
  </conditionalFormatting>
  <conditionalFormatting sqref="DI44">
    <cfRule type="cellIs" dxfId="5655" priority="312" operator="equal">
      <formula>0</formula>
    </cfRule>
  </conditionalFormatting>
  <conditionalFormatting sqref="DZ52:EG52 DA52:DR52">
    <cfRule type="cellIs" dxfId="5654" priority="347" operator="equal">
      <formula>0</formula>
    </cfRule>
  </conditionalFormatting>
  <conditionalFormatting sqref="DZ51:EG51 CZ51:DR51">
    <cfRule type="cellIs" dxfId="5653" priority="346" operator="equal">
      <formula>0</formula>
    </cfRule>
  </conditionalFormatting>
  <conditionalFormatting sqref="DG56:DI56">
    <cfRule type="cellIs" dxfId="5652" priority="279" operator="equal">
      <formula>0</formula>
    </cfRule>
  </conditionalFormatting>
  <conditionalFormatting sqref="CM44:CN44">
    <cfRule type="cellIs" dxfId="5651" priority="318" operator="equal">
      <formula>0</formula>
    </cfRule>
  </conditionalFormatting>
  <conditionalFormatting sqref="R21 R23 R25 R27 R29 R31 R33 R35 R37 R39 R41 R43 R45 R47 R49 R51 R53">
    <cfRule type="cellIs" dxfId="5650" priority="344" operator="equal">
      <formula>0</formula>
    </cfRule>
  </conditionalFormatting>
  <conditionalFormatting sqref="DL62 DL64">
    <cfRule type="cellIs" dxfId="5649" priority="343" operator="equal">
      <formula>0</formula>
    </cfRule>
  </conditionalFormatting>
  <conditionalFormatting sqref="CM69">
    <cfRule type="cellIs" dxfId="5648" priority="345" operator="equal">
      <formula>0</formula>
    </cfRule>
  </conditionalFormatting>
  <conditionalFormatting sqref="CO52">
    <cfRule type="cellIs" dxfId="5647" priority="263" operator="equal">
      <formula>0</formula>
    </cfRule>
  </conditionalFormatting>
  <conditionalFormatting sqref="DN51:DP52">
    <cfRule type="cellIs" dxfId="5646" priority="294" operator="equal">
      <formula>0</formula>
    </cfRule>
  </conditionalFormatting>
  <conditionalFormatting sqref="DK51:DM52">
    <cfRule type="cellIs" dxfId="5645" priority="295" operator="equal">
      <formula>0</formula>
    </cfRule>
  </conditionalFormatting>
  <conditionalFormatting sqref="EN44:EP55">
    <cfRule type="cellIs" dxfId="5644" priority="342" operator="equal">
      <formula>0</formula>
    </cfRule>
  </conditionalFormatting>
  <conditionalFormatting sqref="EN56:EP56">
    <cfRule type="cellIs" dxfId="5643" priority="341" operator="equal">
      <formula>0</formula>
    </cfRule>
  </conditionalFormatting>
  <conditionalFormatting sqref="EH51:EJ52 EH55:EJ56">
    <cfRule type="cellIs" dxfId="5642" priority="340" operator="equal">
      <formula>0</formula>
    </cfRule>
  </conditionalFormatting>
  <conditionalFormatting sqref="EK51:EM56">
    <cfRule type="cellIs" dxfId="5641" priority="339" operator="equal">
      <formula>0</formula>
    </cfRule>
  </conditionalFormatting>
  <conditionalFormatting sqref="EL44:EM50">
    <cfRule type="cellIs" dxfId="5640" priority="338" operator="equal">
      <formula>0</formula>
    </cfRule>
  </conditionalFormatting>
  <conditionalFormatting sqref="DV51:DX52 DV55:DX55 DV53:DW54">
    <cfRule type="cellIs" dxfId="5639" priority="337" operator="equal">
      <formula>0</formula>
    </cfRule>
  </conditionalFormatting>
  <conditionalFormatting sqref="DV56:DX56">
    <cfRule type="cellIs" dxfId="5638" priority="336" operator="equal">
      <formula>0</formula>
    </cfRule>
  </conditionalFormatting>
  <conditionalFormatting sqref="DP51:DR56">
    <cfRule type="cellIs" dxfId="5637" priority="335" operator="equal">
      <formula>0</formula>
    </cfRule>
  </conditionalFormatting>
  <conditionalFormatting sqref="DS51:DU56">
    <cfRule type="cellIs" dxfId="5636" priority="334" operator="equal">
      <formula>0</formula>
    </cfRule>
  </conditionalFormatting>
  <conditionalFormatting sqref="EF51:EH52 EF55:EH55">
    <cfRule type="cellIs" dxfId="5635" priority="333" operator="equal">
      <formula>0</formula>
    </cfRule>
  </conditionalFormatting>
  <conditionalFormatting sqref="EF56:EH56">
    <cfRule type="cellIs" dxfId="5634" priority="332" operator="equal">
      <formula>0</formula>
    </cfRule>
  </conditionalFormatting>
  <conditionalFormatting sqref="DZ51:EB52 DZ55:EB56">
    <cfRule type="cellIs" dxfId="5633" priority="331" operator="equal">
      <formula>0</formula>
    </cfRule>
  </conditionalFormatting>
  <conditionalFormatting sqref="EC51:EE52 EC55:EE56">
    <cfRule type="cellIs" dxfId="5632" priority="330" operator="equal">
      <formula>0</formula>
    </cfRule>
  </conditionalFormatting>
  <conditionalFormatting sqref="EI44:EK44">
    <cfRule type="cellIs" dxfId="5631" priority="329" operator="equal">
      <formula>0</formula>
    </cfRule>
  </conditionalFormatting>
  <conditionalFormatting sqref="EH44">
    <cfRule type="cellIs" dxfId="5630" priority="328" operator="equal">
      <formula>0</formula>
    </cfRule>
  </conditionalFormatting>
  <conditionalFormatting sqref="EE44:EG44">
    <cfRule type="cellIs" dxfId="5629" priority="327" operator="equal">
      <formula>0</formula>
    </cfRule>
  </conditionalFormatting>
  <conditionalFormatting sqref="ED44">
    <cfRule type="cellIs" dxfId="5628" priority="326" operator="equal">
      <formula>0</formula>
    </cfRule>
  </conditionalFormatting>
  <conditionalFormatting sqref="DW44:DX44">
    <cfRule type="cellIs" dxfId="5627" priority="325" operator="equal">
      <formula>0</formula>
    </cfRule>
  </conditionalFormatting>
  <conditionalFormatting sqref="DJ44:DL44">
    <cfRule type="cellIs" dxfId="5626" priority="313" operator="equal">
      <formula>0</formula>
    </cfRule>
  </conditionalFormatting>
  <conditionalFormatting sqref="DY44:DZ44">
    <cfRule type="cellIs" dxfId="5625" priority="323" operator="equal">
      <formula>0</formula>
    </cfRule>
  </conditionalFormatting>
  <conditionalFormatting sqref="CY44:DA44">
    <cfRule type="cellIs" dxfId="5624" priority="322" operator="equal">
      <formula>0</formula>
    </cfRule>
  </conditionalFormatting>
  <conditionalFormatting sqref="CX44">
    <cfRule type="cellIs" dxfId="5623" priority="321" operator="equal">
      <formula>0</formula>
    </cfRule>
  </conditionalFormatting>
  <conditionalFormatting sqref="CU44:CW44">
    <cfRule type="cellIs" dxfId="5622" priority="320" operator="equal">
      <formula>0</formula>
    </cfRule>
  </conditionalFormatting>
  <conditionalFormatting sqref="CT44">
    <cfRule type="cellIs" dxfId="5621" priority="319" operator="equal">
      <formula>0</formula>
    </cfRule>
  </conditionalFormatting>
  <conditionalFormatting sqref="CQ44:CS44">
    <cfRule type="cellIs" dxfId="5620" priority="317" operator="equal">
      <formula>0</formula>
    </cfRule>
  </conditionalFormatting>
  <conditionalFormatting sqref="CO44:CP44">
    <cfRule type="cellIs" dxfId="5619" priority="316" operator="equal">
      <formula>0</formula>
    </cfRule>
  </conditionalFormatting>
  <conditionalFormatting sqref="DN44:DP44">
    <cfRule type="cellIs" dxfId="5618" priority="315" operator="equal">
      <formula>0</formula>
    </cfRule>
  </conditionalFormatting>
  <conditionalFormatting sqref="DM44">
    <cfRule type="cellIs" dxfId="5617" priority="314" operator="equal">
      <formula>0</formula>
    </cfRule>
  </conditionalFormatting>
  <conditionalFormatting sqref="DS51:DU52">
    <cfRule type="cellIs" dxfId="5616" priority="301" operator="equal">
      <formula>0</formula>
    </cfRule>
  </conditionalFormatting>
  <conditionalFormatting sqref="DB44:DC44">
    <cfRule type="cellIs" dxfId="5615" priority="311" operator="equal">
      <formula>0</formula>
    </cfRule>
  </conditionalFormatting>
  <conditionalFormatting sqref="DF44:DH44">
    <cfRule type="cellIs" dxfId="5614" priority="310" operator="equal">
      <formula>0</formula>
    </cfRule>
  </conditionalFormatting>
  <conditionalFormatting sqref="DD44:DE44">
    <cfRule type="cellIs" dxfId="5613" priority="309" operator="equal">
      <formula>0</formula>
    </cfRule>
  </conditionalFormatting>
  <conditionalFormatting sqref="EC44:EE44">
    <cfRule type="cellIs" dxfId="5612" priority="308" operator="equal">
      <formula>0</formula>
    </cfRule>
  </conditionalFormatting>
  <conditionalFormatting sqref="EB44">
    <cfRule type="cellIs" dxfId="5611" priority="307" operator="equal">
      <formula>0</formula>
    </cfRule>
  </conditionalFormatting>
  <conditionalFormatting sqref="DY44:EA44">
    <cfRule type="cellIs" dxfId="5610" priority="306" operator="equal">
      <formula>0</formula>
    </cfRule>
  </conditionalFormatting>
  <conditionalFormatting sqref="DX44">
    <cfRule type="cellIs" dxfId="5609" priority="305" operator="equal">
      <formula>0</formula>
    </cfRule>
  </conditionalFormatting>
  <conditionalFormatting sqref="DQ44:DR44">
    <cfRule type="cellIs" dxfId="5608" priority="304" operator="equal">
      <formula>0</formula>
    </cfRule>
  </conditionalFormatting>
  <conditionalFormatting sqref="DU44:DW44">
    <cfRule type="cellIs" dxfId="5607" priority="303" operator="equal">
      <formula>0</formula>
    </cfRule>
  </conditionalFormatting>
  <conditionalFormatting sqref="DS44:DT44">
    <cfRule type="cellIs" dxfId="5606" priority="302" operator="equal">
      <formula>0</formula>
    </cfRule>
  </conditionalFormatting>
  <conditionalFormatting sqref="DV51:DV52">
    <cfRule type="cellIs" dxfId="5605" priority="300" operator="equal">
      <formula>0</formula>
    </cfRule>
  </conditionalFormatting>
  <conditionalFormatting sqref="DG51:DI52">
    <cfRule type="cellIs" dxfId="5604" priority="299" operator="equal">
      <formula>0</formula>
    </cfRule>
  </conditionalFormatting>
  <conditionalFormatting sqref="DA51:DC52 CZ51">
    <cfRule type="cellIs" dxfId="5603" priority="298" operator="equal">
      <formula>0</formula>
    </cfRule>
  </conditionalFormatting>
  <conditionalFormatting sqref="DD51:DF52">
    <cfRule type="cellIs" dxfId="5602" priority="297" operator="equal">
      <formula>0</formula>
    </cfRule>
  </conditionalFormatting>
  <conditionalFormatting sqref="DQ51:DS52">
    <cfRule type="cellIs" dxfId="5601" priority="296" operator="equal">
      <formula>0</formula>
    </cfRule>
  </conditionalFormatting>
  <conditionalFormatting sqref="CB52:CC52">
    <cfRule type="cellIs" dxfId="5600" priority="293" operator="equal">
      <formula>0</formula>
    </cfRule>
  </conditionalFormatting>
  <conditionalFormatting sqref="CB51:CC51">
    <cfRule type="cellIs" dxfId="5599" priority="292" operator="equal">
      <formula>0</formula>
    </cfRule>
  </conditionalFormatting>
  <conditionalFormatting sqref="CP51">
    <cfRule type="cellIs" dxfId="5598" priority="291" operator="equal">
      <formula>0</formula>
    </cfRule>
  </conditionalFormatting>
  <conditionalFormatting sqref="CP51">
    <cfRule type="cellIs" dxfId="5597" priority="290" operator="equal">
      <formula>0</formula>
    </cfRule>
  </conditionalFormatting>
  <conditionalFormatting sqref="CB51:CC52">
    <cfRule type="cellIs" dxfId="5596" priority="289" operator="equal">
      <formula>0</formula>
    </cfRule>
  </conditionalFormatting>
  <conditionalFormatting sqref="CD51">
    <cfRule type="cellIs" dxfId="5595" priority="288" operator="equal">
      <formula>0</formula>
    </cfRule>
  </conditionalFormatting>
  <conditionalFormatting sqref="CD51">
    <cfRule type="cellIs" dxfId="5594" priority="287" operator="equal">
      <formula>0</formula>
    </cfRule>
  </conditionalFormatting>
  <conditionalFormatting sqref="CW41">
    <cfRule type="cellIs" dxfId="5593" priority="59" operator="equal">
      <formula>0</formula>
    </cfRule>
  </conditionalFormatting>
  <conditionalFormatting sqref="CX41">
    <cfRule type="cellIs" dxfId="5592" priority="58" operator="equal">
      <formula>0</formula>
    </cfRule>
  </conditionalFormatting>
  <conditionalFormatting sqref="DX53">
    <cfRule type="cellIs" dxfId="5591" priority="286" operator="equal">
      <formula>0</formula>
    </cfRule>
  </conditionalFormatting>
  <conditionalFormatting sqref="DX53">
    <cfRule type="cellIs" dxfId="5590" priority="285" operator="equal">
      <formula>0</formula>
    </cfRule>
  </conditionalFormatting>
  <conditionalFormatting sqref="EH39">
    <cfRule type="cellIs" dxfId="5589" priority="16" operator="equal">
      <formula>0</formula>
    </cfRule>
  </conditionalFormatting>
  <conditionalFormatting sqref="DO56:DQ56">
    <cfRule type="cellIs" dxfId="5588" priority="284" operator="equal">
      <formula>0</formula>
    </cfRule>
  </conditionalFormatting>
  <conditionalFormatting sqref="DC56:DE56">
    <cfRule type="cellIs" dxfId="5587" priority="283" operator="equal">
      <formula>0</formula>
    </cfRule>
  </conditionalFormatting>
  <conditionalFormatting sqref="CX56:CY56">
    <cfRule type="cellIs" dxfId="5586" priority="282" operator="equal">
      <formula>0</formula>
    </cfRule>
  </conditionalFormatting>
  <conditionalFormatting sqref="CZ56:DB56">
    <cfRule type="cellIs" dxfId="5585" priority="281" operator="equal">
      <formula>0</formula>
    </cfRule>
  </conditionalFormatting>
  <conditionalFormatting sqref="DM56:DO56">
    <cfRule type="cellIs" dxfId="5584" priority="280" operator="equal">
      <formula>0</formula>
    </cfRule>
  </conditionalFormatting>
  <conditionalFormatting sqref="CF44:CH44 CF45:CG46">
    <cfRule type="cellIs" dxfId="5583" priority="227" operator="equal">
      <formula>0</formula>
    </cfRule>
  </conditionalFormatting>
  <conditionalFormatting sqref="DJ56:DL56">
    <cfRule type="cellIs" dxfId="5582" priority="278" operator="equal">
      <formula>0</formula>
    </cfRule>
  </conditionalFormatting>
  <conditionalFormatting sqref="CG56:CI56">
    <cfRule type="cellIs" dxfId="5581" priority="277" operator="equal">
      <formula>0</formula>
    </cfRule>
  </conditionalFormatting>
  <conditionalFormatting sqref="CB56:CC56">
    <cfRule type="cellIs" dxfId="5580" priority="276" operator="equal">
      <formula>0</formula>
    </cfRule>
  </conditionalFormatting>
  <conditionalFormatting sqref="CD56:CF56">
    <cfRule type="cellIs" dxfId="5579" priority="275" operator="equal">
      <formula>0</formula>
    </cfRule>
  </conditionalFormatting>
  <conditionalFormatting sqref="CQ56:CR56">
    <cfRule type="cellIs" dxfId="5578" priority="274" operator="equal">
      <formula>0</formula>
    </cfRule>
  </conditionalFormatting>
  <conditionalFormatting sqref="CK56:CM56">
    <cfRule type="cellIs" dxfId="5577" priority="273" operator="equal">
      <formula>0</formula>
    </cfRule>
  </conditionalFormatting>
  <conditionalFormatting sqref="CN56:CP56">
    <cfRule type="cellIs" dxfId="5576" priority="272" operator="equal">
      <formula>0</formula>
    </cfRule>
  </conditionalFormatting>
  <conditionalFormatting sqref="CX56:CZ56">
    <cfRule type="cellIs" dxfId="5575" priority="271" operator="equal">
      <formula>0</formula>
    </cfRule>
  </conditionalFormatting>
  <conditionalFormatting sqref="CS56:CT56">
    <cfRule type="cellIs" dxfId="5574" priority="270" operator="equal">
      <formula>0</formula>
    </cfRule>
  </conditionalFormatting>
  <conditionalFormatting sqref="CU56:CW56">
    <cfRule type="cellIs" dxfId="5573" priority="269" operator="equal">
      <formula>0</formula>
    </cfRule>
  </conditionalFormatting>
  <conditionalFormatting sqref="DH56:DI56">
    <cfRule type="cellIs" dxfId="5572" priority="268" operator="equal">
      <formula>0</formula>
    </cfRule>
  </conditionalFormatting>
  <conditionalFormatting sqref="DB56:DD56">
    <cfRule type="cellIs" dxfId="5571" priority="267" operator="equal">
      <formula>0</formula>
    </cfRule>
  </conditionalFormatting>
  <conditionalFormatting sqref="DE56:DG56">
    <cfRule type="cellIs" dxfId="5570" priority="266" operator="equal">
      <formula>0</formula>
    </cfRule>
  </conditionalFormatting>
  <conditionalFormatting sqref="CO51">
    <cfRule type="cellIs" dxfId="5569" priority="265" operator="equal">
      <formula>0</formula>
    </cfRule>
  </conditionalFormatting>
  <conditionalFormatting sqref="CO51">
    <cfRule type="cellIs" dxfId="5568" priority="264" operator="equal">
      <formula>0</formula>
    </cfRule>
  </conditionalFormatting>
  <conditionalFormatting sqref="CB37">
    <cfRule type="cellIs" dxfId="5567" priority="211" operator="equal">
      <formula>0</formula>
    </cfRule>
  </conditionalFormatting>
  <conditionalFormatting sqref="CO52">
    <cfRule type="cellIs" dxfId="5566" priority="262" operator="equal">
      <formula>0</formula>
    </cfRule>
  </conditionalFormatting>
  <conditionalFormatting sqref="DH40">
    <cfRule type="cellIs" dxfId="5565" priority="34" operator="equal">
      <formula>0</formula>
    </cfRule>
  </conditionalFormatting>
  <conditionalFormatting sqref="CY34:CY35">
    <cfRule type="cellIs" dxfId="5564" priority="81" operator="equal">
      <formula>0</formula>
    </cfRule>
  </conditionalFormatting>
  <conditionalFormatting sqref="CY36:DA36">
    <cfRule type="cellIs" dxfId="5563" priority="80" operator="equal">
      <formula>0</formula>
    </cfRule>
  </conditionalFormatting>
  <conditionalFormatting sqref="CX36">
    <cfRule type="cellIs" dxfId="5562" priority="79" operator="equal">
      <formula>0</formula>
    </cfRule>
  </conditionalFormatting>
  <conditionalFormatting sqref="DP40:DQ41">
    <cfRule type="cellIs" dxfId="5561" priority="33" operator="equal">
      <formula>0</formula>
    </cfRule>
  </conditionalFormatting>
  <conditionalFormatting sqref="DC40:DE41">
    <cfRule type="cellIs" dxfId="5560" priority="36" operator="equal">
      <formula>0</formula>
    </cfRule>
  </conditionalFormatting>
  <conditionalFormatting sqref="CX34:CX35">
    <cfRule type="cellIs" dxfId="5559" priority="83" operator="equal">
      <formula>0</formula>
    </cfRule>
  </conditionalFormatting>
  <conditionalFormatting sqref="CX34:CX35">
    <cfRule type="cellIs" dxfId="5558" priority="82" operator="equal">
      <formula>0</formula>
    </cfRule>
  </conditionalFormatting>
  <conditionalFormatting sqref="CW37">
    <cfRule type="cellIs" dxfId="5557" priority="76" operator="equal">
      <formula>0</formula>
    </cfRule>
  </conditionalFormatting>
  <conditionalFormatting sqref="CW37">
    <cfRule type="cellIs" dxfId="5556" priority="75" operator="equal">
      <formula>0</formula>
    </cfRule>
  </conditionalFormatting>
  <conditionalFormatting sqref="DF40:DG41">
    <cfRule type="cellIs" dxfId="5555" priority="38" operator="equal">
      <formula>0</formula>
    </cfRule>
  </conditionalFormatting>
  <conditionalFormatting sqref="CF47:CG47">
    <cfRule type="cellIs" dxfId="5554" priority="261" operator="equal">
      <formula>0</formula>
    </cfRule>
  </conditionalFormatting>
  <conditionalFormatting sqref="CB47">
    <cfRule type="cellIs" dxfId="5553" priority="260" operator="equal">
      <formula>0</formula>
    </cfRule>
  </conditionalFormatting>
  <conditionalFormatting sqref="CC47:CE47">
    <cfRule type="cellIs" dxfId="5552" priority="259" operator="equal">
      <formula>0</formula>
    </cfRule>
  </conditionalFormatting>
  <conditionalFormatting sqref="CJ48:CL48 CB48">
    <cfRule type="cellIs" dxfId="5551" priority="258" operator="equal">
      <formula>0</formula>
    </cfRule>
  </conditionalFormatting>
  <conditionalFormatting sqref="CF48:CH48 CF49:CG50">
    <cfRule type="cellIs" dxfId="5550" priority="257" operator="equal">
      <formula>0</formula>
    </cfRule>
  </conditionalFormatting>
  <conditionalFormatting sqref="CB48:CB50">
    <cfRule type="cellIs" dxfId="5549" priority="256" operator="equal">
      <formula>0</formula>
    </cfRule>
  </conditionalFormatting>
  <conditionalFormatting sqref="CC48:CE50">
    <cfRule type="cellIs" dxfId="5548" priority="255" operator="equal">
      <formula>0</formula>
    </cfRule>
  </conditionalFormatting>
  <conditionalFormatting sqref="CJ48:CL48">
    <cfRule type="cellIs" dxfId="5547" priority="254" operator="equal">
      <formula>0</formula>
    </cfRule>
  </conditionalFormatting>
  <conditionalFormatting sqref="CC48:CE48">
    <cfRule type="cellIs" dxfId="5546" priority="253" operator="equal">
      <formula>0</formula>
    </cfRule>
  </conditionalFormatting>
  <conditionalFormatting sqref="CF48">
    <cfRule type="cellIs" dxfId="5545" priority="252" operator="equal">
      <formula>0</formula>
    </cfRule>
  </conditionalFormatting>
  <conditionalFormatting sqref="CB48:CC48">
    <cfRule type="cellIs" dxfId="5544" priority="251" operator="equal">
      <formula>0</formula>
    </cfRule>
  </conditionalFormatting>
  <conditionalFormatting sqref="CH49">
    <cfRule type="cellIs" dxfId="5543" priority="250" operator="equal">
      <formula>0</formula>
    </cfRule>
  </conditionalFormatting>
  <conditionalFormatting sqref="CH49">
    <cfRule type="cellIs" dxfId="5542" priority="249" operator="equal">
      <formula>0</formula>
    </cfRule>
  </conditionalFormatting>
  <conditionalFormatting sqref="CJ38:CL38 CB38">
    <cfRule type="cellIs" dxfId="5541" priority="248" operator="equal">
      <formula>0</formula>
    </cfRule>
  </conditionalFormatting>
  <conditionalFormatting sqref="CF38:CH38 CF39:CG40">
    <cfRule type="cellIs" dxfId="5540" priority="247" operator="equal">
      <formula>0</formula>
    </cfRule>
  </conditionalFormatting>
  <conditionalFormatting sqref="CB37:CB40">
    <cfRule type="cellIs" dxfId="5539" priority="246" operator="equal">
      <formula>0</formula>
    </cfRule>
  </conditionalFormatting>
  <conditionalFormatting sqref="CC38:CE40">
    <cfRule type="cellIs" dxfId="5538" priority="245" operator="equal">
      <formula>0</formula>
    </cfRule>
  </conditionalFormatting>
  <conditionalFormatting sqref="CJ38:CL38">
    <cfRule type="cellIs" dxfId="5537" priority="244" operator="equal">
      <formula>0</formula>
    </cfRule>
  </conditionalFormatting>
  <conditionalFormatting sqref="CC38:CE38">
    <cfRule type="cellIs" dxfId="5536" priority="243" operator="equal">
      <formula>0</formula>
    </cfRule>
  </conditionalFormatting>
  <conditionalFormatting sqref="CF38">
    <cfRule type="cellIs" dxfId="5535" priority="242" operator="equal">
      <formula>0</formula>
    </cfRule>
  </conditionalFormatting>
  <conditionalFormatting sqref="CB38:CC38">
    <cfRule type="cellIs" dxfId="5534" priority="241" operator="equal">
      <formula>0</formula>
    </cfRule>
  </conditionalFormatting>
  <conditionalFormatting sqref="CH39">
    <cfRule type="cellIs" dxfId="5533" priority="240" operator="equal">
      <formula>0</formula>
    </cfRule>
  </conditionalFormatting>
  <conditionalFormatting sqref="CH39">
    <cfRule type="cellIs" dxfId="5532" priority="239" operator="equal">
      <formula>0</formula>
    </cfRule>
  </conditionalFormatting>
  <conditionalFormatting sqref="CJ41:CL41 CB41">
    <cfRule type="cellIs" dxfId="5531" priority="238" operator="equal">
      <formula>0</formula>
    </cfRule>
  </conditionalFormatting>
  <conditionalFormatting sqref="CF41:CH41 CF42:CG43">
    <cfRule type="cellIs" dxfId="5530" priority="237" operator="equal">
      <formula>0</formula>
    </cfRule>
  </conditionalFormatting>
  <conditionalFormatting sqref="CB40:CB43">
    <cfRule type="cellIs" dxfId="5529" priority="236" operator="equal">
      <formula>0</formula>
    </cfRule>
  </conditionalFormatting>
  <conditionalFormatting sqref="CC41:CE43">
    <cfRule type="cellIs" dxfId="5528" priority="235" operator="equal">
      <formula>0</formula>
    </cfRule>
  </conditionalFormatting>
  <conditionalFormatting sqref="CJ41:CL41">
    <cfRule type="cellIs" dxfId="5527" priority="234" operator="equal">
      <formula>0</formula>
    </cfRule>
  </conditionalFormatting>
  <conditionalFormatting sqref="CC41:CE41">
    <cfRule type="cellIs" dxfId="5526" priority="233" operator="equal">
      <formula>0</formula>
    </cfRule>
  </conditionalFormatting>
  <conditionalFormatting sqref="CF41">
    <cfRule type="cellIs" dxfId="5525" priority="232" operator="equal">
      <formula>0</formula>
    </cfRule>
  </conditionalFormatting>
  <conditionalFormatting sqref="CB41:CC41">
    <cfRule type="cellIs" dxfId="5524" priority="231" operator="equal">
      <formula>0</formula>
    </cfRule>
  </conditionalFormatting>
  <conditionalFormatting sqref="CH42">
    <cfRule type="cellIs" dxfId="5523" priority="230" operator="equal">
      <formula>0</formula>
    </cfRule>
  </conditionalFormatting>
  <conditionalFormatting sqref="CH42">
    <cfRule type="cellIs" dxfId="5522" priority="229" operator="equal">
      <formula>0</formula>
    </cfRule>
  </conditionalFormatting>
  <conditionalFormatting sqref="CJ44:CL44 CB44">
    <cfRule type="cellIs" dxfId="5521" priority="228" operator="equal">
      <formula>0</formula>
    </cfRule>
  </conditionalFormatting>
  <conditionalFormatting sqref="CB44:CB46">
    <cfRule type="cellIs" dxfId="5520" priority="226" operator="equal">
      <formula>0</formula>
    </cfRule>
  </conditionalFormatting>
  <conditionalFormatting sqref="CC44:CE46">
    <cfRule type="cellIs" dxfId="5519" priority="225" operator="equal">
      <formula>0</formula>
    </cfRule>
  </conditionalFormatting>
  <conditionalFormatting sqref="CJ44:CL44">
    <cfRule type="cellIs" dxfId="5518" priority="224" operator="equal">
      <formula>0</formula>
    </cfRule>
  </conditionalFormatting>
  <conditionalFormatting sqref="CC44:CE44">
    <cfRule type="cellIs" dxfId="5517" priority="223" operator="equal">
      <formula>0</formula>
    </cfRule>
  </conditionalFormatting>
  <conditionalFormatting sqref="CF44">
    <cfRule type="cellIs" dxfId="5516" priority="222" operator="equal">
      <formula>0</formula>
    </cfRule>
  </conditionalFormatting>
  <conditionalFormatting sqref="CB44:CC44">
    <cfRule type="cellIs" dxfId="5515" priority="221" operator="equal">
      <formula>0</formula>
    </cfRule>
  </conditionalFormatting>
  <conditionalFormatting sqref="CH45">
    <cfRule type="cellIs" dxfId="5514" priority="220" operator="equal">
      <formula>0</formula>
    </cfRule>
  </conditionalFormatting>
  <conditionalFormatting sqref="CH45">
    <cfRule type="cellIs" dxfId="5513" priority="219" operator="equal">
      <formula>0</formula>
    </cfRule>
  </conditionalFormatting>
  <conditionalFormatting sqref="CB32">
    <cfRule type="cellIs" dxfId="5512" priority="218" operator="equal">
      <formula>0</formula>
    </cfRule>
  </conditionalFormatting>
  <conditionalFormatting sqref="CB32:CB34">
    <cfRule type="cellIs" dxfId="5511" priority="217" operator="equal">
      <formula>0</formula>
    </cfRule>
  </conditionalFormatting>
  <conditionalFormatting sqref="CB32">
    <cfRule type="cellIs" dxfId="5510" priority="216" operator="equal">
      <formula>0</formula>
    </cfRule>
  </conditionalFormatting>
  <conditionalFormatting sqref="CB35">
    <cfRule type="cellIs" dxfId="5509" priority="215" operator="equal">
      <formula>0</formula>
    </cfRule>
  </conditionalFormatting>
  <conditionalFormatting sqref="CB35:CB36">
    <cfRule type="cellIs" dxfId="5508" priority="214" operator="equal">
      <formula>0</formula>
    </cfRule>
  </conditionalFormatting>
  <conditionalFormatting sqref="CB35">
    <cfRule type="cellIs" dxfId="5507" priority="213" operator="equal">
      <formula>0</formula>
    </cfRule>
  </conditionalFormatting>
  <conditionalFormatting sqref="CB37">
    <cfRule type="cellIs" dxfId="5506" priority="212" operator="equal">
      <formula>0</formula>
    </cfRule>
  </conditionalFormatting>
  <conditionalFormatting sqref="CB40">
    <cfRule type="cellIs" dxfId="5505" priority="210" operator="equal">
      <formula>0</formula>
    </cfRule>
  </conditionalFormatting>
  <conditionalFormatting sqref="CB40">
    <cfRule type="cellIs" dxfId="5504" priority="209" operator="equal">
      <formula>0</formula>
    </cfRule>
  </conditionalFormatting>
  <conditionalFormatting sqref="CK32:CM32 CC32">
    <cfRule type="cellIs" dxfId="5503" priority="208" operator="equal">
      <formula>0</formula>
    </cfRule>
  </conditionalFormatting>
  <conditionalFormatting sqref="CG32:CI32">
    <cfRule type="cellIs" dxfId="5502" priority="207" operator="equal">
      <formula>0</formula>
    </cfRule>
  </conditionalFormatting>
  <conditionalFormatting sqref="CC32">
    <cfRule type="cellIs" dxfId="5501" priority="206" operator="equal">
      <formula>0</formula>
    </cfRule>
  </conditionalFormatting>
  <conditionalFormatting sqref="CD32:CF32">
    <cfRule type="cellIs" dxfId="5500" priority="205" operator="equal">
      <formula>0</formula>
    </cfRule>
  </conditionalFormatting>
  <conditionalFormatting sqref="CK32:CM32">
    <cfRule type="cellIs" dxfId="5499" priority="204" operator="equal">
      <formula>0</formula>
    </cfRule>
  </conditionalFormatting>
  <conditionalFormatting sqref="CD32:CF32">
    <cfRule type="cellIs" dxfId="5498" priority="203" operator="equal">
      <formula>0</formula>
    </cfRule>
  </conditionalFormatting>
  <conditionalFormatting sqref="CG32">
    <cfRule type="cellIs" dxfId="5497" priority="202" operator="equal">
      <formula>0</formula>
    </cfRule>
  </conditionalFormatting>
  <conditionalFormatting sqref="CC32:CD32">
    <cfRule type="cellIs" dxfId="5496" priority="201" operator="equal">
      <formula>0</formula>
    </cfRule>
  </conditionalFormatting>
  <conditionalFormatting sqref="CK33:CM33 CC33">
    <cfRule type="cellIs" dxfId="5495" priority="200" operator="equal">
      <formula>0</formula>
    </cfRule>
  </conditionalFormatting>
  <conditionalFormatting sqref="CG33:CI33">
    <cfRule type="cellIs" dxfId="5494" priority="199" operator="equal">
      <formula>0</formula>
    </cfRule>
  </conditionalFormatting>
  <conditionalFormatting sqref="CC33">
    <cfRule type="cellIs" dxfId="5493" priority="198" operator="equal">
      <formula>0</formula>
    </cfRule>
  </conditionalFormatting>
  <conditionalFormatting sqref="CD33:CF33">
    <cfRule type="cellIs" dxfId="5492" priority="197" operator="equal">
      <formula>0</formula>
    </cfRule>
  </conditionalFormatting>
  <conditionalFormatting sqref="CK33:CM33">
    <cfRule type="cellIs" dxfId="5491" priority="196" operator="equal">
      <formula>0</formula>
    </cfRule>
  </conditionalFormatting>
  <conditionalFormatting sqref="CD33:CF33">
    <cfRule type="cellIs" dxfId="5490" priority="195" operator="equal">
      <formula>0</formula>
    </cfRule>
  </conditionalFormatting>
  <conditionalFormatting sqref="CG33">
    <cfRule type="cellIs" dxfId="5489" priority="194" operator="equal">
      <formula>0</formula>
    </cfRule>
  </conditionalFormatting>
  <conditionalFormatting sqref="CC33:CD33">
    <cfRule type="cellIs" dxfId="5488" priority="193" operator="equal">
      <formula>0</formula>
    </cfRule>
  </conditionalFormatting>
  <conditionalFormatting sqref="CV32:CX32 CN32">
    <cfRule type="cellIs" dxfId="5487" priority="192" operator="equal">
      <formula>0</formula>
    </cfRule>
  </conditionalFormatting>
  <conditionalFormatting sqref="CR32:CT32">
    <cfRule type="cellIs" dxfId="5486" priority="191" operator="equal">
      <formula>0</formula>
    </cfRule>
  </conditionalFormatting>
  <conditionalFormatting sqref="CN32">
    <cfRule type="cellIs" dxfId="5485" priority="190" operator="equal">
      <formula>0</formula>
    </cfRule>
  </conditionalFormatting>
  <conditionalFormatting sqref="CO32:CQ32">
    <cfRule type="cellIs" dxfId="5484" priority="189" operator="equal">
      <formula>0</formula>
    </cfRule>
  </conditionalFormatting>
  <conditionalFormatting sqref="CV32:CX32">
    <cfRule type="cellIs" dxfId="5483" priority="188" operator="equal">
      <formula>0</formula>
    </cfRule>
  </conditionalFormatting>
  <conditionalFormatting sqref="CO32:CQ32">
    <cfRule type="cellIs" dxfId="5482" priority="187" operator="equal">
      <formula>0</formula>
    </cfRule>
  </conditionalFormatting>
  <conditionalFormatting sqref="CR32">
    <cfRule type="cellIs" dxfId="5481" priority="186" operator="equal">
      <formula>0</formula>
    </cfRule>
  </conditionalFormatting>
  <conditionalFormatting sqref="CN32:CO32">
    <cfRule type="cellIs" dxfId="5480" priority="185" operator="equal">
      <formula>0</formula>
    </cfRule>
  </conditionalFormatting>
  <conditionalFormatting sqref="CV33:CX33 CN33">
    <cfRule type="cellIs" dxfId="5479" priority="184" operator="equal">
      <formula>0</formula>
    </cfRule>
  </conditionalFormatting>
  <conditionalFormatting sqref="CR33:CT33">
    <cfRule type="cellIs" dxfId="5478" priority="183" operator="equal">
      <formula>0</formula>
    </cfRule>
  </conditionalFormatting>
  <conditionalFormatting sqref="CN33">
    <cfRule type="cellIs" dxfId="5477" priority="182" operator="equal">
      <formula>0</formula>
    </cfRule>
  </conditionalFormatting>
  <conditionalFormatting sqref="CO33:CQ33">
    <cfRule type="cellIs" dxfId="5476" priority="181" operator="equal">
      <formula>0</formula>
    </cfRule>
  </conditionalFormatting>
  <conditionalFormatting sqref="CV33:CX33">
    <cfRule type="cellIs" dxfId="5475" priority="180" operator="equal">
      <formula>0</formula>
    </cfRule>
  </conditionalFormatting>
  <conditionalFormatting sqref="CO33:CQ33">
    <cfRule type="cellIs" dxfId="5474" priority="179" operator="equal">
      <formula>0</formula>
    </cfRule>
  </conditionalFormatting>
  <conditionalFormatting sqref="CR33">
    <cfRule type="cellIs" dxfId="5473" priority="178" operator="equal">
      <formula>0</formula>
    </cfRule>
  </conditionalFormatting>
  <conditionalFormatting sqref="CN33:CO33">
    <cfRule type="cellIs" dxfId="5472" priority="177" operator="equal">
      <formula>0</formula>
    </cfRule>
  </conditionalFormatting>
  <conditionalFormatting sqref="DG32:DI32 CY32">
    <cfRule type="cellIs" dxfId="5471" priority="176" operator="equal">
      <formula>0</formula>
    </cfRule>
  </conditionalFormatting>
  <conditionalFormatting sqref="DC32:DE32">
    <cfRule type="cellIs" dxfId="5470" priority="175" operator="equal">
      <formula>0</formula>
    </cfRule>
  </conditionalFormatting>
  <conditionalFormatting sqref="CY32">
    <cfRule type="cellIs" dxfId="5469" priority="174" operator="equal">
      <formula>0</formula>
    </cfRule>
  </conditionalFormatting>
  <conditionalFormatting sqref="CZ32:DB32">
    <cfRule type="cellIs" dxfId="5468" priority="173" operator="equal">
      <formula>0</formula>
    </cfRule>
  </conditionalFormatting>
  <conditionalFormatting sqref="DG32:DI32">
    <cfRule type="cellIs" dxfId="5467" priority="172" operator="equal">
      <formula>0</formula>
    </cfRule>
  </conditionalFormatting>
  <conditionalFormatting sqref="CZ32:DB32">
    <cfRule type="cellIs" dxfId="5466" priority="171" operator="equal">
      <formula>0</formula>
    </cfRule>
  </conditionalFormatting>
  <conditionalFormatting sqref="DC32">
    <cfRule type="cellIs" dxfId="5465" priority="170" operator="equal">
      <formula>0</formula>
    </cfRule>
  </conditionalFormatting>
  <conditionalFormatting sqref="CY32:CZ32">
    <cfRule type="cellIs" dxfId="5464" priority="169" operator="equal">
      <formula>0</formula>
    </cfRule>
  </conditionalFormatting>
  <conditionalFormatting sqref="DG33:DI33 CY33">
    <cfRule type="cellIs" dxfId="5463" priority="168" operator="equal">
      <formula>0</formula>
    </cfRule>
  </conditionalFormatting>
  <conditionalFormatting sqref="DC33:DE33">
    <cfRule type="cellIs" dxfId="5462" priority="167" operator="equal">
      <formula>0</formula>
    </cfRule>
  </conditionalFormatting>
  <conditionalFormatting sqref="CY33">
    <cfRule type="cellIs" dxfId="5461" priority="166" operator="equal">
      <formula>0</formula>
    </cfRule>
  </conditionalFormatting>
  <conditionalFormatting sqref="CZ33:DB33">
    <cfRule type="cellIs" dxfId="5460" priority="165" operator="equal">
      <formula>0</formula>
    </cfRule>
  </conditionalFormatting>
  <conditionalFormatting sqref="DG33:DI33">
    <cfRule type="cellIs" dxfId="5459" priority="164" operator="equal">
      <formula>0</formula>
    </cfRule>
  </conditionalFormatting>
  <conditionalFormatting sqref="CZ33:DB33">
    <cfRule type="cellIs" dxfId="5458" priority="163" operator="equal">
      <formula>0</formula>
    </cfRule>
  </conditionalFormatting>
  <conditionalFormatting sqref="DC33">
    <cfRule type="cellIs" dxfId="5457" priority="162" operator="equal">
      <formula>0</formula>
    </cfRule>
  </conditionalFormatting>
  <conditionalFormatting sqref="CY33:CZ33">
    <cfRule type="cellIs" dxfId="5456" priority="161" operator="equal">
      <formula>0</formula>
    </cfRule>
  </conditionalFormatting>
  <conditionalFormatting sqref="DR32:DT32 DJ32">
    <cfRule type="cellIs" dxfId="5455" priority="160" operator="equal">
      <formula>0</formula>
    </cfRule>
  </conditionalFormatting>
  <conditionalFormatting sqref="DN32:DP32">
    <cfRule type="cellIs" dxfId="5454" priority="159" operator="equal">
      <formula>0</formula>
    </cfRule>
  </conditionalFormatting>
  <conditionalFormatting sqref="DJ32">
    <cfRule type="cellIs" dxfId="5453" priority="158" operator="equal">
      <formula>0</formula>
    </cfRule>
  </conditionalFormatting>
  <conditionalFormatting sqref="DK32:DM32">
    <cfRule type="cellIs" dxfId="5452" priority="157" operator="equal">
      <formula>0</formula>
    </cfRule>
  </conditionalFormatting>
  <conditionalFormatting sqref="DR32:DT32">
    <cfRule type="cellIs" dxfId="5451" priority="156" operator="equal">
      <formula>0</formula>
    </cfRule>
  </conditionalFormatting>
  <conditionalFormatting sqref="DK32:DM32">
    <cfRule type="cellIs" dxfId="5450" priority="155" operator="equal">
      <formula>0</formula>
    </cfRule>
  </conditionalFormatting>
  <conditionalFormatting sqref="DN32">
    <cfRule type="cellIs" dxfId="5449" priority="154" operator="equal">
      <formula>0</formula>
    </cfRule>
  </conditionalFormatting>
  <conditionalFormatting sqref="DJ32:DK32">
    <cfRule type="cellIs" dxfId="5448" priority="153" operator="equal">
      <formula>0</formula>
    </cfRule>
  </conditionalFormatting>
  <conditionalFormatting sqref="DR33:DT33 DJ33">
    <cfRule type="cellIs" dxfId="5447" priority="152" operator="equal">
      <formula>0</formula>
    </cfRule>
  </conditionalFormatting>
  <conditionalFormatting sqref="DN33:DP33">
    <cfRule type="cellIs" dxfId="5446" priority="151" operator="equal">
      <formula>0</formula>
    </cfRule>
  </conditionalFormatting>
  <conditionalFormatting sqref="DJ33">
    <cfRule type="cellIs" dxfId="5445" priority="150" operator="equal">
      <formula>0</formula>
    </cfRule>
  </conditionalFormatting>
  <conditionalFormatting sqref="DK33:DM33">
    <cfRule type="cellIs" dxfId="5444" priority="149" operator="equal">
      <formula>0</formula>
    </cfRule>
  </conditionalFormatting>
  <conditionalFormatting sqref="DR33:DT33">
    <cfRule type="cellIs" dxfId="5443" priority="148" operator="equal">
      <formula>0</formula>
    </cfRule>
  </conditionalFormatting>
  <conditionalFormatting sqref="DK33:DM33">
    <cfRule type="cellIs" dxfId="5442" priority="147" operator="equal">
      <formula>0</formula>
    </cfRule>
  </conditionalFormatting>
  <conditionalFormatting sqref="DN33">
    <cfRule type="cellIs" dxfId="5441" priority="146" operator="equal">
      <formula>0</formula>
    </cfRule>
  </conditionalFormatting>
  <conditionalFormatting sqref="DJ33:DK33">
    <cfRule type="cellIs" dxfId="5440" priority="145" operator="equal">
      <formula>0</formula>
    </cfRule>
  </conditionalFormatting>
  <conditionalFormatting sqref="EC32:EE32 DU32">
    <cfRule type="cellIs" dxfId="5439" priority="144" operator="equal">
      <formula>0</formula>
    </cfRule>
  </conditionalFormatting>
  <conditionalFormatting sqref="DY32:EA32">
    <cfRule type="cellIs" dxfId="5438" priority="143" operator="equal">
      <formula>0</formula>
    </cfRule>
  </conditionalFormatting>
  <conditionalFormatting sqref="DU32">
    <cfRule type="cellIs" dxfId="5437" priority="142" operator="equal">
      <formula>0</formula>
    </cfRule>
  </conditionalFormatting>
  <conditionalFormatting sqref="DV32:DX32">
    <cfRule type="cellIs" dxfId="5436" priority="141" operator="equal">
      <formula>0</formula>
    </cfRule>
  </conditionalFormatting>
  <conditionalFormatting sqref="EC32:EE32">
    <cfRule type="cellIs" dxfId="5435" priority="140" operator="equal">
      <formula>0</formula>
    </cfRule>
  </conditionalFormatting>
  <conditionalFormatting sqref="DV32:DX32">
    <cfRule type="cellIs" dxfId="5434" priority="139" operator="equal">
      <formula>0</formula>
    </cfRule>
  </conditionalFormatting>
  <conditionalFormatting sqref="DY32">
    <cfRule type="cellIs" dxfId="5433" priority="138" operator="equal">
      <formula>0</formula>
    </cfRule>
  </conditionalFormatting>
  <conditionalFormatting sqref="DU32:DV32">
    <cfRule type="cellIs" dxfId="5432" priority="137" operator="equal">
      <formula>0</formula>
    </cfRule>
  </conditionalFormatting>
  <conditionalFormatting sqref="EC33:EE33 DU33">
    <cfRule type="cellIs" dxfId="5431" priority="136" operator="equal">
      <formula>0</formula>
    </cfRule>
  </conditionalFormatting>
  <conditionalFormatting sqref="DY33:EA33">
    <cfRule type="cellIs" dxfId="5430" priority="135" operator="equal">
      <formula>0</formula>
    </cfRule>
  </conditionalFormatting>
  <conditionalFormatting sqref="DU33">
    <cfRule type="cellIs" dxfId="5429" priority="134" operator="equal">
      <formula>0</formula>
    </cfRule>
  </conditionalFormatting>
  <conditionalFormatting sqref="DV33:DX33">
    <cfRule type="cellIs" dxfId="5428" priority="133" operator="equal">
      <formula>0</formula>
    </cfRule>
  </conditionalFormatting>
  <conditionalFormatting sqref="EC33:EE33">
    <cfRule type="cellIs" dxfId="5427" priority="132" operator="equal">
      <formula>0</formula>
    </cfRule>
  </conditionalFormatting>
  <conditionalFormatting sqref="DV33:DX33">
    <cfRule type="cellIs" dxfId="5426" priority="131" operator="equal">
      <formula>0</formula>
    </cfRule>
  </conditionalFormatting>
  <conditionalFormatting sqref="DY33">
    <cfRule type="cellIs" dxfId="5425" priority="130" operator="equal">
      <formula>0</formula>
    </cfRule>
  </conditionalFormatting>
  <conditionalFormatting sqref="DU33:DV33">
    <cfRule type="cellIs" dxfId="5424" priority="129" operator="equal">
      <formula>0</formula>
    </cfRule>
  </conditionalFormatting>
  <conditionalFormatting sqref="EN32:EP32 EF32">
    <cfRule type="cellIs" dxfId="5423" priority="128" operator="equal">
      <formula>0</formula>
    </cfRule>
  </conditionalFormatting>
  <conditionalFormatting sqref="EJ32:EL32">
    <cfRule type="cellIs" dxfId="5422" priority="127" operator="equal">
      <formula>0</formula>
    </cfRule>
  </conditionalFormatting>
  <conditionalFormatting sqref="EF32">
    <cfRule type="cellIs" dxfId="5421" priority="126" operator="equal">
      <formula>0</formula>
    </cfRule>
  </conditionalFormatting>
  <conditionalFormatting sqref="EG32:EI32">
    <cfRule type="cellIs" dxfId="5420" priority="125" operator="equal">
      <formula>0</formula>
    </cfRule>
  </conditionalFormatting>
  <conditionalFormatting sqref="EN32:EP32">
    <cfRule type="cellIs" dxfId="5419" priority="124" operator="equal">
      <formula>0</formula>
    </cfRule>
  </conditionalFormatting>
  <conditionalFormatting sqref="EG32:EI32">
    <cfRule type="cellIs" dxfId="5418" priority="123" operator="equal">
      <formula>0</formula>
    </cfRule>
  </conditionalFormatting>
  <conditionalFormatting sqref="EJ32">
    <cfRule type="cellIs" dxfId="5417" priority="122" operator="equal">
      <formula>0</formula>
    </cfRule>
  </conditionalFormatting>
  <conditionalFormatting sqref="EF32:EG32">
    <cfRule type="cellIs" dxfId="5416" priority="121" operator="equal">
      <formula>0</formula>
    </cfRule>
  </conditionalFormatting>
  <conditionalFormatting sqref="EN33:EP33 EF33">
    <cfRule type="cellIs" dxfId="5415" priority="120" operator="equal">
      <formula>0</formula>
    </cfRule>
  </conditionalFormatting>
  <conditionalFormatting sqref="EJ33:EL33">
    <cfRule type="cellIs" dxfId="5414" priority="119" operator="equal">
      <formula>0</formula>
    </cfRule>
  </conditionalFormatting>
  <conditionalFormatting sqref="EF33">
    <cfRule type="cellIs" dxfId="5413" priority="118" operator="equal">
      <formula>0</formula>
    </cfRule>
  </conditionalFormatting>
  <conditionalFormatting sqref="EG33 EI33">
    <cfRule type="cellIs" dxfId="5412" priority="117" operator="equal">
      <formula>0</formula>
    </cfRule>
  </conditionalFormatting>
  <conditionalFormatting sqref="EN33:EP33">
    <cfRule type="cellIs" dxfId="5411" priority="116" operator="equal">
      <formula>0</formula>
    </cfRule>
  </conditionalFormatting>
  <conditionalFormatting sqref="EG33 EI33">
    <cfRule type="cellIs" dxfId="5410" priority="115" operator="equal">
      <formula>0</formula>
    </cfRule>
  </conditionalFormatting>
  <conditionalFormatting sqref="EJ33">
    <cfRule type="cellIs" dxfId="5409" priority="114" operator="equal">
      <formula>0</formula>
    </cfRule>
  </conditionalFormatting>
  <conditionalFormatting sqref="EF33:EG33">
    <cfRule type="cellIs" dxfId="5408" priority="113" operator="equal">
      <formula>0</formula>
    </cfRule>
  </conditionalFormatting>
  <conditionalFormatting sqref="CU38:CV39 CM38:CM39">
    <cfRule type="cellIs" dxfId="5407" priority="112" operator="equal">
      <formula>0</formula>
    </cfRule>
  </conditionalFormatting>
  <conditionalFormatting sqref="CQ38:CS39">
    <cfRule type="cellIs" dxfId="5406" priority="111" operator="equal">
      <formula>0</formula>
    </cfRule>
  </conditionalFormatting>
  <conditionalFormatting sqref="CM38:CM39">
    <cfRule type="cellIs" dxfId="5405" priority="110" operator="equal">
      <formula>0</formula>
    </cfRule>
  </conditionalFormatting>
  <conditionalFormatting sqref="CN38:CP39">
    <cfRule type="cellIs" dxfId="5404" priority="109" operator="equal">
      <formula>0</formula>
    </cfRule>
  </conditionalFormatting>
  <conditionalFormatting sqref="CU38:CV39">
    <cfRule type="cellIs" dxfId="5403" priority="108" operator="equal">
      <formula>0</formula>
    </cfRule>
  </conditionalFormatting>
  <conditionalFormatting sqref="CN38:CP39">
    <cfRule type="cellIs" dxfId="5402" priority="107" operator="equal">
      <formula>0</formula>
    </cfRule>
  </conditionalFormatting>
  <conditionalFormatting sqref="CQ38:CQ39">
    <cfRule type="cellIs" dxfId="5401" priority="106" operator="equal">
      <formula>0</formula>
    </cfRule>
  </conditionalFormatting>
  <conditionalFormatting sqref="CM38:CN39">
    <cfRule type="cellIs" dxfId="5400" priority="105" operator="equal">
      <formula>0</formula>
    </cfRule>
  </conditionalFormatting>
  <conditionalFormatting sqref="CU40:CV40 CM40">
    <cfRule type="cellIs" dxfId="5399" priority="104" operator="equal">
      <formula>0</formula>
    </cfRule>
  </conditionalFormatting>
  <conditionalFormatting sqref="CQ40:CS40">
    <cfRule type="cellIs" dxfId="5398" priority="103" operator="equal">
      <formula>0</formula>
    </cfRule>
  </conditionalFormatting>
  <conditionalFormatting sqref="CM40">
    <cfRule type="cellIs" dxfId="5397" priority="102" operator="equal">
      <formula>0</formula>
    </cfRule>
  </conditionalFormatting>
  <conditionalFormatting sqref="CN40:CP40">
    <cfRule type="cellIs" dxfId="5396" priority="101" operator="equal">
      <formula>0</formula>
    </cfRule>
  </conditionalFormatting>
  <conditionalFormatting sqref="CU40:CV40">
    <cfRule type="cellIs" dxfId="5395" priority="100" operator="equal">
      <formula>0</formula>
    </cfRule>
  </conditionalFormatting>
  <conditionalFormatting sqref="CN40:CP40">
    <cfRule type="cellIs" dxfId="5394" priority="99" operator="equal">
      <formula>0</formula>
    </cfRule>
  </conditionalFormatting>
  <conditionalFormatting sqref="CQ40">
    <cfRule type="cellIs" dxfId="5393" priority="98" operator="equal">
      <formula>0</formula>
    </cfRule>
  </conditionalFormatting>
  <conditionalFormatting sqref="CM40:CN40">
    <cfRule type="cellIs" dxfId="5392" priority="97" operator="equal">
      <formula>0</formula>
    </cfRule>
  </conditionalFormatting>
  <conditionalFormatting sqref="CU41:CV41 CM41">
    <cfRule type="cellIs" dxfId="5391" priority="96" operator="equal">
      <formula>0</formula>
    </cfRule>
  </conditionalFormatting>
  <conditionalFormatting sqref="CQ41:CS41">
    <cfRule type="cellIs" dxfId="5390" priority="95" operator="equal">
      <formula>0</formula>
    </cfRule>
  </conditionalFormatting>
  <conditionalFormatting sqref="CM41">
    <cfRule type="cellIs" dxfId="5389" priority="94" operator="equal">
      <formula>0</formula>
    </cfRule>
  </conditionalFormatting>
  <conditionalFormatting sqref="CN41:CP41">
    <cfRule type="cellIs" dxfId="5388" priority="93" operator="equal">
      <formula>0</formula>
    </cfRule>
  </conditionalFormatting>
  <conditionalFormatting sqref="CU41:CV41">
    <cfRule type="cellIs" dxfId="5387" priority="92" operator="equal">
      <formula>0</formula>
    </cfRule>
  </conditionalFormatting>
  <conditionalFormatting sqref="CN41:CP41">
    <cfRule type="cellIs" dxfId="5386" priority="91" operator="equal">
      <formula>0</formula>
    </cfRule>
  </conditionalFormatting>
  <conditionalFormatting sqref="CQ41">
    <cfRule type="cellIs" dxfId="5385" priority="90" operator="equal">
      <formula>0</formula>
    </cfRule>
  </conditionalFormatting>
  <conditionalFormatting sqref="CM41:CN41">
    <cfRule type="cellIs" dxfId="5384" priority="89" operator="equal">
      <formula>0</formula>
    </cfRule>
  </conditionalFormatting>
  <conditionalFormatting sqref="CX38:CZ39">
    <cfRule type="cellIs" dxfId="5383" priority="69" operator="equal">
      <formula>0</formula>
    </cfRule>
  </conditionalFormatting>
  <conditionalFormatting sqref="CW34:CW35">
    <cfRule type="cellIs" dxfId="5382" priority="88" operator="equal">
      <formula>0</formula>
    </cfRule>
  </conditionalFormatting>
  <conditionalFormatting sqref="CW34:CW35">
    <cfRule type="cellIs" dxfId="5381" priority="87" operator="equal">
      <formula>0</formula>
    </cfRule>
  </conditionalFormatting>
  <conditionalFormatting sqref="CX38:CX39">
    <cfRule type="cellIs" dxfId="5380" priority="66" operator="equal">
      <formula>0</formula>
    </cfRule>
  </conditionalFormatting>
  <conditionalFormatting sqref="CX40:CZ40">
    <cfRule type="cellIs" dxfId="5379" priority="65" operator="equal">
      <formula>0</formula>
    </cfRule>
  </conditionalFormatting>
  <conditionalFormatting sqref="CW36">
    <cfRule type="cellIs" dxfId="5378" priority="86" operator="equal">
      <formula>0</formula>
    </cfRule>
  </conditionalFormatting>
  <conditionalFormatting sqref="CW36">
    <cfRule type="cellIs" dxfId="5377" priority="85" operator="equal">
      <formula>0</formula>
    </cfRule>
  </conditionalFormatting>
  <conditionalFormatting sqref="CX40">
    <cfRule type="cellIs" dxfId="5376" priority="62" operator="equal">
      <formula>0</formula>
    </cfRule>
  </conditionalFormatting>
  <conditionalFormatting sqref="CX41:CZ41">
    <cfRule type="cellIs" dxfId="5375" priority="61" operator="equal">
      <formula>0</formula>
    </cfRule>
  </conditionalFormatting>
  <conditionalFormatting sqref="CY34:DA35">
    <cfRule type="cellIs" dxfId="5374" priority="84" operator="equal">
      <formula>0</formula>
    </cfRule>
  </conditionalFormatting>
  <conditionalFormatting sqref="DY42">
    <cfRule type="cellIs" dxfId="5373" priority="43" operator="equal">
      <formula>0</formula>
    </cfRule>
  </conditionalFormatting>
  <conditionalFormatting sqref="DY42">
    <cfRule type="cellIs" dxfId="5372" priority="42" operator="equal">
      <formula>0</formula>
    </cfRule>
  </conditionalFormatting>
  <conditionalFormatting sqref="DF42:DG42">
    <cfRule type="cellIs" dxfId="5371" priority="41" operator="equal">
      <formula>0</formula>
    </cfRule>
  </conditionalFormatting>
  <conditionalFormatting sqref="DA42:DB42">
    <cfRule type="cellIs" dxfId="5370" priority="40" operator="equal">
      <formula>0</formula>
    </cfRule>
  </conditionalFormatting>
  <conditionalFormatting sqref="DC42:DE42">
    <cfRule type="cellIs" dxfId="5369" priority="39" operator="equal">
      <formula>0</formula>
    </cfRule>
  </conditionalFormatting>
  <conditionalFormatting sqref="CX36">
    <cfRule type="cellIs" dxfId="5368" priority="78" operator="equal">
      <formula>0</formula>
    </cfRule>
  </conditionalFormatting>
  <conditionalFormatting sqref="CY36">
    <cfRule type="cellIs" dxfId="5367" priority="77" operator="equal">
      <formula>0</formula>
    </cfRule>
  </conditionalFormatting>
  <conditionalFormatting sqref="CW41">
    <cfRule type="cellIs" dxfId="5366" priority="60" operator="equal">
      <formula>0</formula>
    </cfRule>
  </conditionalFormatting>
  <conditionalFormatting sqref="EH39">
    <cfRule type="cellIs" dxfId="5365" priority="17" operator="equal">
      <formula>0</formula>
    </cfRule>
  </conditionalFormatting>
  <conditionalFormatting sqref="EH34">
    <cfRule type="cellIs" dxfId="5364" priority="24" operator="equal">
      <formula>0</formula>
    </cfRule>
  </conditionalFormatting>
  <conditionalFormatting sqref="EH35:EH36">
    <cfRule type="cellIs" dxfId="5363" priority="23" operator="equal">
      <formula>0</formula>
    </cfRule>
  </conditionalFormatting>
  <conditionalFormatting sqref="EH33">
    <cfRule type="cellIs" dxfId="5362" priority="26" operator="equal">
      <formula>0</formula>
    </cfRule>
  </conditionalFormatting>
  <conditionalFormatting sqref="EH37">
    <cfRule type="cellIs" dxfId="5361" priority="20" operator="equal">
      <formula>0</formula>
    </cfRule>
  </conditionalFormatting>
  <conditionalFormatting sqref="EH38">
    <cfRule type="cellIs" dxfId="5360" priority="19" operator="equal">
      <formula>0</formula>
    </cfRule>
  </conditionalFormatting>
  <conditionalFormatting sqref="CY37:DA37 DA38">
    <cfRule type="cellIs" dxfId="5359" priority="74" operator="equal">
      <formula>0</formula>
    </cfRule>
  </conditionalFormatting>
  <conditionalFormatting sqref="CX37">
    <cfRule type="cellIs" dxfId="5358" priority="73" operator="equal">
      <formula>0</formula>
    </cfRule>
  </conditionalFormatting>
  <conditionalFormatting sqref="CX37">
    <cfRule type="cellIs" dxfId="5357" priority="72" operator="equal">
      <formula>0</formula>
    </cfRule>
  </conditionalFormatting>
  <conditionalFormatting sqref="CY37">
    <cfRule type="cellIs" dxfId="5356" priority="71" operator="equal">
      <formula>0</formula>
    </cfRule>
  </conditionalFormatting>
  <conditionalFormatting sqref="DA39">
    <cfRule type="cellIs" dxfId="5355" priority="70" operator="equal">
      <formula>0</formula>
    </cfRule>
  </conditionalFormatting>
  <conditionalFormatting sqref="CW40">
    <cfRule type="cellIs" dxfId="5354" priority="64" operator="equal">
      <formula>0</formula>
    </cfRule>
  </conditionalFormatting>
  <conditionalFormatting sqref="CW40">
    <cfRule type="cellIs" dxfId="5353" priority="63" operator="equal">
      <formula>0</formula>
    </cfRule>
  </conditionalFormatting>
  <conditionalFormatting sqref="EH38">
    <cfRule type="cellIs" dxfId="5352" priority="18" operator="equal">
      <formula>0</formula>
    </cfRule>
  </conditionalFormatting>
  <conditionalFormatting sqref="CW38:CW39">
    <cfRule type="cellIs" dxfId="5351" priority="68" operator="equal">
      <formula>0</formula>
    </cfRule>
  </conditionalFormatting>
  <conditionalFormatting sqref="CW38:CW39">
    <cfRule type="cellIs" dxfId="5350" priority="67" operator="equal">
      <formula>0</formula>
    </cfRule>
  </conditionalFormatting>
  <conditionalFormatting sqref="EH35:EH36">
    <cfRule type="cellIs" dxfId="5349" priority="22" operator="equal">
      <formula>0</formula>
    </cfRule>
  </conditionalFormatting>
  <conditionalFormatting sqref="EH37">
    <cfRule type="cellIs" dxfId="5348" priority="21" operator="equal">
      <formula>0</formula>
    </cfRule>
  </conditionalFormatting>
  <conditionalFormatting sqref="CR42:CS43">
    <cfRule type="cellIs" dxfId="5347" priority="57" operator="equal">
      <formula>0</formula>
    </cfRule>
  </conditionalFormatting>
  <conditionalFormatting sqref="CM43">
    <cfRule type="cellIs" dxfId="5346" priority="56" operator="equal">
      <formula>0</formula>
    </cfRule>
  </conditionalFormatting>
  <conditionalFormatting sqref="CO42:CQ43">
    <cfRule type="cellIs" dxfId="5345" priority="55" operator="equal">
      <formula>0</formula>
    </cfRule>
  </conditionalFormatting>
  <conditionalFormatting sqref="CT42">
    <cfRule type="cellIs" dxfId="5344" priority="54" operator="equal">
      <formula>0</formula>
    </cfRule>
  </conditionalFormatting>
  <conditionalFormatting sqref="CT42">
    <cfRule type="cellIs" dxfId="5343" priority="53" operator="equal">
      <formula>0</formula>
    </cfRule>
  </conditionalFormatting>
  <conditionalFormatting sqref="DI43:DJ43">
    <cfRule type="cellIs" dxfId="5342" priority="52" operator="equal">
      <formula>0</formula>
    </cfRule>
  </conditionalFormatting>
  <conditionalFormatting sqref="DD43:DE43">
    <cfRule type="cellIs" dxfId="5341" priority="51" operator="equal">
      <formula>0</formula>
    </cfRule>
  </conditionalFormatting>
  <conditionalFormatting sqref="DF43:DH43">
    <cfRule type="cellIs" dxfId="5340" priority="50" operator="equal">
      <formula>0</formula>
    </cfRule>
  </conditionalFormatting>
  <conditionalFormatting sqref="DY40">
    <cfRule type="cellIs" dxfId="5339" priority="29" operator="equal">
      <formula>0</formula>
    </cfRule>
  </conditionalFormatting>
  <conditionalFormatting sqref="DY40">
    <cfRule type="cellIs" dxfId="5338" priority="28" operator="equal">
      <formula>0</formula>
    </cfRule>
  </conditionalFormatting>
  <conditionalFormatting sqref="DO43">
    <cfRule type="cellIs" dxfId="5337" priority="49" operator="equal">
      <formula>0</formula>
    </cfRule>
  </conditionalFormatting>
  <conditionalFormatting sqref="DP43">
    <cfRule type="cellIs" dxfId="5336" priority="48" operator="equal">
      <formula>0</formula>
    </cfRule>
  </conditionalFormatting>
  <conditionalFormatting sqref="DQ43">
    <cfRule type="cellIs" dxfId="5335" priority="47" operator="equal">
      <formula>0</formula>
    </cfRule>
  </conditionalFormatting>
  <conditionalFormatting sqref="DW42:DX43">
    <cfRule type="cellIs" dxfId="5334" priority="46" operator="equal">
      <formula>0</formula>
    </cfRule>
  </conditionalFormatting>
  <conditionalFormatting sqref="DR42:DS43">
    <cfRule type="cellIs" dxfId="5333" priority="45" operator="equal">
      <formula>0</formula>
    </cfRule>
  </conditionalFormatting>
  <conditionalFormatting sqref="DT42:DV43">
    <cfRule type="cellIs" dxfId="5332" priority="44" operator="equal">
      <formula>0</formula>
    </cfRule>
  </conditionalFormatting>
  <conditionalFormatting sqref="DA40:DB41">
    <cfRule type="cellIs" dxfId="5331" priority="37" operator="equal">
      <formula>0</formula>
    </cfRule>
  </conditionalFormatting>
  <conditionalFormatting sqref="DH40">
    <cfRule type="cellIs" dxfId="5330" priority="35" operator="equal">
      <formula>0</formula>
    </cfRule>
  </conditionalFormatting>
  <conditionalFormatting sqref="DW40:DX41">
    <cfRule type="cellIs" dxfId="5329" priority="32" operator="equal">
      <formula>0</formula>
    </cfRule>
  </conditionalFormatting>
  <conditionalFormatting sqref="DR40:DS41">
    <cfRule type="cellIs" dxfId="5328" priority="31" operator="equal">
      <formula>0</formula>
    </cfRule>
  </conditionalFormatting>
  <conditionalFormatting sqref="DT40:DV41">
    <cfRule type="cellIs" dxfId="5327" priority="30" operator="equal">
      <formula>0</formula>
    </cfRule>
  </conditionalFormatting>
  <conditionalFormatting sqref="EH33">
    <cfRule type="cellIs" dxfId="5326" priority="27" operator="equal">
      <formula>0</formula>
    </cfRule>
  </conditionalFormatting>
  <conditionalFormatting sqref="EH34">
    <cfRule type="cellIs" dxfId="5325" priority="25" operator="equal">
      <formula>0</formula>
    </cfRule>
  </conditionalFormatting>
  <conditionalFormatting sqref="CN42">
    <cfRule type="cellIs" dxfId="5324" priority="15" operator="equal">
      <formula>0</formula>
    </cfRule>
  </conditionalFormatting>
  <conditionalFormatting sqref="EI39">
    <cfRule type="cellIs" dxfId="5323" priority="14" operator="equal">
      <formula>0</formula>
    </cfRule>
  </conditionalFormatting>
  <conditionalFormatting sqref="EP39">
    <cfRule type="cellIs" dxfId="5322" priority="13" operator="equal">
      <formula>0</formula>
    </cfRule>
  </conditionalFormatting>
  <conditionalFormatting sqref="EJ39:EL39">
    <cfRule type="cellIs" dxfId="5321" priority="12" operator="equal">
      <formula>0</formula>
    </cfRule>
  </conditionalFormatting>
  <conditionalFormatting sqref="EM39:EO39">
    <cfRule type="cellIs" dxfId="5320" priority="11" operator="equal">
      <formula>0</formula>
    </cfRule>
  </conditionalFormatting>
  <conditionalFormatting sqref="EI39:EJ39">
    <cfRule type="cellIs" dxfId="5319" priority="10" operator="equal">
      <formula>0</formula>
    </cfRule>
  </conditionalFormatting>
  <conditionalFormatting sqref="EI40">
    <cfRule type="cellIs" dxfId="5318" priority="9" operator="equal">
      <formula>0</formula>
    </cfRule>
  </conditionalFormatting>
  <conditionalFormatting sqref="EP40:EP43">
    <cfRule type="cellIs" dxfId="5317" priority="8" operator="equal">
      <formula>0</formula>
    </cfRule>
  </conditionalFormatting>
  <conditionalFormatting sqref="EJ40:EL40 EJ43:EL43">
    <cfRule type="cellIs" dxfId="5316" priority="7" operator="equal">
      <formula>0</formula>
    </cfRule>
  </conditionalFormatting>
  <conditionalFormatting sqref="EM40:EO43">
    <cfRule type="cellIs" dxfId="5315" priority="6" operator="equal">
      <formula>0</formula>
    </cfRule>
  </conditionalFormatting>
  <conditionalFormatting sqref="EI40:EJ40 EI43:EJ43">
    <cfRule type="cellIs" dxfId="5314" priority="5" operator="equal">
      <formula>0</formula>
    </cfRule>
  </conditionalFormatting>
  <conditionalFormatting sqref="CB20:CB21">
    <cfRule type="cellIs" dxfId="5313" priority="4" operator="equal">
      <formula>0</formula>
    </cfRule>
  </conditionalFormatting>
  <conditionalFormatting sqref="DA53:DA55">
    <cfRule type="cellIs" dxfId="5312" priority="3" operator="equal">
      <formula>0</formula>
    </cfRule>
  </conditionalFormatting>
  <conditionalFormatting sqref="CW53:CW55">
    <cfRule type="cellIs" dxfId="5311" priority="2" operator="equal">
      <formula>0</formula>
    </cfRule>
  </conditionalFormatting>
  <conditionalFormatting sqref="CX53:CZ55">
    <cfRule type="cellIs" dxfId="5310"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DB36" sqref="DB34:DQ37"/>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268</v>
      </c>
      <c r="E11" s="483"/>
      <c r="F11" s="483"/>
      <c r="G11" s="483"/>
      <c r="H11" s="483"/>
      <c r="I11" s="483"/>
      <c r="J11" s="483"/>
      <c r="K11" s="483"/>
      <c r="L11" s="483"/>
      <c r="M11" s="483"/>
      <c r="N11" s="481" t="str">
        <f>VLOOKUP(D11,調査票①!A1:HN31,2,FALSE)</f>
        <v>神奈川県</v>
      </c>
      <c r="O11" s="481"/>
      <c r="P11" s="481"/>
      <c r="Q11" s="481"/>
      <c r="R11" s="481"/>
      <c r="S11" s="481"/>
      <c r="T11" s="481"/>
      <c r="U11" s="481"/>
      <c r="V11" s="481"/>
      <c r="W11" s="481"/>
      <c r="X11" s="481"/>
      <c r="Y11" s="481"/>
      <c r="Z11" s="481"/>
      <c r="AA11" s="481" t="str">
        <f>VLOOKUP(D11,調査票①!A1:HN31,3,FALSE)</f>
        <v>川崎市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設置予定無し</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491" t="s">
        <v>131</v>
      </c>
      <c r="DC34" s="491"/>
      <c r="DD34" s="491"/>
      <c r="DE34" s="491"/>
      <c r="DF34" s="491"/>
      <c r="DG34" s="491"/>
      <c r="DH34" s="491"/>
      <c r="DI34" s="491"/>
      <c r="DJ34" s="491"/>
      <c r="DK34" s="491"/>
      <c r="DL34" s="491"/>
      <c r="DM34" s="491"/>
      <c r="DN34" s="491"/>
      <c r="DO34" s="491"/>
      <c r="DP34" s="491"/>
      <c r="DQ34" s="49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491"/>
      <c r="DC35" s="491"/>
      <c r="DD35" s="491"/>
      <c r="DE35" s="491"/>
      <c r="DF35" s="491"/>
      <c r="DG35" s="491"/>
      <c r="DH35" s="491"/>
      <c r="DI35" s="491"/>
      <c r="DJ35" s="491"/>
      <c r="DK35" s="491"/>
      <c r="DL35" s="491"/>
      <c r="DM35" s="491"/>
      <c r="DN35" s="491"/>
      <c r="DO35" s="491"/>
      <c r="DP35" s="491"/>
      <c r="DQ35" s="49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実施予定</v>
      </c>
      <c r="CD36" s="543"/>
      <c r="CE36" s="543"/>
      <c r="CF36" s="543"/>
      <c r="CG36" s="543"/>
      <c r="CH36" s="543"/>
      <c r="CI36" s="543"/>
      <c r="CJ36" s="543"/>
      <c r="CK36" s="543"/>
      <c r="CL36" s="544"/>
      <c r="CM36" s="557" t="str">
        <f>VLOOKUP($D$11,調査票①!$A$1:$HN$31,199,FALSE)</f>
        <v>委託予定</v>
      </c>
      <c r="CN36" s="543"/>
      <c r="CO36" s="543"/>
      <c r="CP36" s="543"/>
      <c r="CQ36" s="543"/>
      <c r="CR36" s="543"/>
      <c r="CS36" s="543"/>
      <c r="CT36" s="543"/>
      <c r="CU36" s="543"/>
      <c r="CV36" s="544"/>
      <c r="CW36" s="16"/>
      <c r="CX36" s="16"/>
      <c r="CY36" s="16"/>
      <c r="CZ36" s="16"/>
      <c r="DA36" s="16"/>
      <c r="DB36" s="559" t="s">
        <v>128</v>
      </c>
      <c r="DC36" s="559"/>
      <c r="DD36" s="559"/>
      <c r="DE36" s="559"/>
      <c r="DF36" s="559" t="s">
        <v>127</v>
      </c>
      <c r="DG36" s="559"/>
      <c r="DH36" s="559"/>
      <c r="DI36" s="559"/>
      <c r="DJ36" s="559" t="s">
        <v>126</v>
      </c>
      <c r="DK36" s="559"/>
      <c r="DL36" s="559"/>
      <c r="DM36" s="559"/>
      <c r="DN36" s="559" t="s">
        <v>125</v>
      </c>
      <c r="DO36" s="559"/>
      <c r="DP36" s="559"/>
      <c r="DQ36" s="559"/>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559"/>
      <c r="DC37" s="559"/>
      <c r="DD37" s="559"/>
      <c r="DE37" s="559"/>
      <c r="DF37" s="559"/>
      <c r="DG37" s="559"/>
      <c r="DH37" s="559"/>
      <c r="DI37" s="559"/>
      <c r="DJ37" s="559"/>
      <c r="DK37" s="559"/>
      <c r="DL37" s="559"/>
      <c r="DM37" s="559"/>
      <c r="DN37" s="559"/>
      <c r="DO37" s="559"/>
      <c r="DP37" s="559"/>
      <c r="DQ37" s="559"/>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　</v>
      </c>
      <c r="DC38" s="560"/>
      <c r="DD38" s="560"/>
      <c r="DE38" s="561"/>
      <c r="DF38" s="557" t="str">
        <f>VLOOKUP($D$11,調査票①!$A$1:$HN$31,201,FALSE)</f>
        <v>　</v>
      </c>
      <c r="DG38" s="560"/>
      <c r="DH38" s="560"/>
      <c r="DI38" s="561"/>
      <c r="DJ38" s="557" t="str">
        <f>VLOOKUP($D$11,調査票①!$A$1:$HN$31,202,FALSE)</f>
        <v>　</v>
      </c>
      <c r="DK38" s="560"/>
      <c r="DL38" s="560"/>
      <c r="DM38" s="561"/>
      <c r="DN38" s="557" t="str">
        <f>VLOOKUP($D$11,調査票①!$A$1:$HN$31,203,FALSE)</f>
        <v>　</v>
      </c>
      <c r="DO38" s="560"/>
      <c r="DP38" s="560"/>
      <c r="DQ38" s="561"/>
      <c r="DR38" s="557" t="str">
        <f>VLOOKUP($D$11,調査票①!$A$1:$HN$31,205,FALSE)</f>
        <v>　</v>
      </c>
      <c r="DS38" s="560"/>
      <c r="DT38" s="560"/>
      <c r="DU38" s="561"/>
      <c r="DV38" s="557" t="str">
        <f>VLOOKUP($D$11,調査票①!$A$1:$HN$31,206,FALSE)</f>
        <v>　</v>
      </c>
      <c r="DW38" s="560"/>
      <c r="DX38" s="560"/>
      <c r="DY38" s="561"/>
      <c r="DZ38" s="557" t="str">
        <f>VLOOKUP($D$11,調査票①!$A$1:$HN$31,207,FALSE)</f>
        <v>　</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　</v>
      </c>
      <c r="O39" s="491"/>
      <c r="P39" s="491"/>
      <c r="Q39" s="491"/>
      <c r="R39" s="492" t="str">
        <f>VLOOKUP($D$11,調査票①!$A$1:$HN$31,33,FALSE)</f>
        <v>　</v>
      </c>
      <c r="S39" s="492"/>
      <c r="T39" s="492"/>
      <c r="U39" s="492"/>
      <c r="V39" s="492"/>
      <c r="W39" s="492"/>
      <c r="X39" s="492"/>
      <c r="Y39" s="492"/>
      <c r="Z39" s="492"/>
      <c r="AA39" s="492"/>
      <c r="AB39" s="492"/>
      <c r="AC39" s="492"/>
      <c r="AD39" s="492"/>
      <c r="AE39" s="492"/>
      <c r="AF39" s="492"/>
      <c r="AG39" s="492"/>
      <c r="AH39" s="492"/>
      <c r="AI39" s="492"/>
      <c r="AJ39" s="492"/>
      <c r="AK39" s="492"/>
      <c r="AL39" s="492"/>
      <c r="AM39" s="492"/>
      <c r="AN39" s="492"/>
      <c r="AO39" s="492"/>
      <c r="AP39" s="492"/>
      <c r="AQ39" s="492"/>
      <c r="AR39" s="492"/>
      <c r="AS39" s="492"/>
      <c r="AT39" s="492"/>
      <c r="AU39" s="492"/>
      <c r="AV39" s="492"/>
      <c r="AW39" s="492"/>
      <c r="AX39" s="492"/>
      <c r="AY39" s="492"/>
      <c r="AZ39" s="492"/>
      <c r="BA39" s="492"/>
      <c r="BB39" s="492"/>
      <c r="BC39" s="492"/>
      <c r="BD39" s="492"/>
      <c r="BE39" s="492"/>
      <c r="BF39" s="492"/>
      <c r="BG39" s="492"/>
      <c r="BH39" s="492"/>
      <c r="BI39" s="492"/>
      <c r="BJ39" s="492"/>
      <c r="BK39" s="492"/>
      <c r="BL39" s="492"/>
      <c r="BM39" s="492"/>
      <c r="BN39" s="492"/>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492"/>
      <c r="S40" s="492"/>
      <c r="T40" s="492"/>
      <c r="U40" s="492"/>
      <c r="V40" s="492"/>
      <c r="W40" s="492"/>
      <c r="X40" s="492"/>
      <c r="Y40" s="492"/>
      <c r="Z40" s="492"/>
      <c r="AA40" s="492"/>
      <c r="AB40" s="492"/>
      <c r="AC40" s="492"/>
      <c r="AD40" s="492"/>
      <c r="AE40" s="492"/>
      <c r="AF40" s="492"/>
      <c r="AG40" s="492"/>
      <c r="AH40" s="492"/>
      <c r="AI40" s="492"/>
      <c r="AJ40" s="492"/>
      <c r="AK40" s="492"/>
      <c r="AL40" s="492"/>
      <c r="AM40" s="492"/>
      <c r="AN40" s="492"/>
      <c r="AO40" s="492"/>
      <c r="AP40" s="492"/>
      <c r="AQ40" s="492"/>
      <c r="AR40" s="492"/>
      <c r="AS40" s="492"/>
      <c r="AT40" s="492"/>
      <c r="AU40" s="492"/>
      <c r="AV40" s="492"/>
      <c r="AW40" s="492"/>
      <c r="AX40" s="492"/>
      <c r="AY40" s="492"/>
      <c r="AZ40" s="492"/>
      <c r="BA40" s="492"/>
      <c r="BB40" s="492"/>
      <c r="BC40" s="492"/>
      <c r="BD40" s="492"/>
      <c r="BE40" s="492"/>
      <c r="BF40" s="492"/>
      <c r="BG40" s="492"/>
      <c r="BH40" s="492"/>
      <c r="BI40" s="492"/>
      <c r="BJ40" s="492"/>
      <c r="BK40" s="492"/>
      <c r="BL40" s="492"/>
      <c r="BM40" s="492"/>
      <c r="BN40" s="492"/>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　</v>
      </c>
      <c r="O41" s="491"/>
      <c r="P41" s="491"/>
      <c r="Q41" s="491"/>
      <c r="R41" s="492" t="str">
        <f>VLOOKUP($D$11,調査票①!$A$1:$HN$31,36,FALSE)</f>
        <v>　</v>
      </c>
      <c r="S41" s="492"/>
      <c r="T41" s="492"/>
      <c r="U41" s="492"/>
      <c r="V41" s="492"/>
      <c r="W41" s="492"/>
      <c r="X41" s="492"/>
      <c r="Y41" s="492"/>
      <c r="Z41" s="492"/>
      <c r="AA41" s="492"/>
      <c r="AB41" s="492"/>
      <c r="AC41" s="492"/>
      <c r="AD41" s="492"/>
      <c r="AE41" s="492"/>
      <c r="AF41" s="492"/>
      <c r="AG41" s="492"/>
      <c r="AH41" s="492"/>
      <c r="AI41" s="492"/>
      <c r="AJ41" s="492"/>
      <c r="AK41" s="492"/>
      <c r="AL41" s="492"/>
      <c r="AM41" s="492"/>
      <c r="AN41" s="492"/>
      <c r="AO41" s="492"/>
      <c r="AP41" s="492"/>
      <c r="AQ41" s="492"/>
      <c r="AR41" s="492"/>
      <c r="AS41" s="492"/>
      <c r="AT41" s="492"/>
      <c r="AU41" s="492"/>
      <c r="AV41" s="492"/>
      <c r="AW41" s="492"/>
      <c r="AX41" s="492"/>
      <c r="AY41" s="492"/>
      <c r="AZ41" s="492"/>
      <c r="BA41" s="492"/>
      <c r="BB41" s="492"/>
      <c r="BC41" s="492"/>
      <c r="BD41" s="492"/>
      <c r="BE41" s="492"/>
      <c r="BF41" s="492"/>
      <c r="BG41" s="492"/>
      <c r="BH41" s="492"/>
      <c r="BI41" s="492"/>
      <c r="BJ41" s="492"/>
      <c r="BK41" s="492"/>
      <c r="BL41" s="492"/>
      <c r="BM41" s="492"/>
      <c r="BN41" s="492"/>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492"/>
      <c r="S42" s="492"/>
      <c r="T42" s="492"/>
      <c r="U42" s="492"/>
      <c r="V42" s="492"/>
      <c r="W42" s="492"/>
      <c r="X42" s="492"/>
      <c r="Y42" s="492"/>
      <c r="Z42" s="492"/>
      <c r="AA42" s="492"/>
      <c r="AB42" s="492"/>
      <c r="AC42" s="492"/>
      <c r="AD42" s="492"/>
      <c r="AE42" s="492"/>
      <c r="AF42" s="492"/>
      <c r="AG42" s="492"/>
      <c r="AH42" s="492"/>
      <c r="AI42" s="492"/>
      <c r="AJ42" s="492"/>
      <c r="AK42" s="492"/>
      <c r="AL42" s="492"/>
      <c r="AM42" s="492"/>
      <c r="AN42" s="492"/>
      <c r="AO42" s="492"/>
      <c r="AP42" s="492"/>
      <c r="AQ42" s="492"/>
      <c r="AR42" s="492"/>
      <c r="AS42" s="492"/>
      <c r="AT42" s="492"/>
      <c r="AU42" s="492"/>
      <c r="AV42" s="492"/>
      <c r="AW42" s="492"/>
      <c r="AX42" s="492"/>
      <c r="AY42" s="492"/>
      <c r="AZ42" s="492"/>
      <c r="BA42" s="492"/>
      <c r="BB42" s="492"/>
      <c r="BC42" s="492"/>
      <c r="BD42" s="492"/>
      <c r="BE42" s="492"/>
      <c r="BF42" s="492"/>
      <c r="BG42" s="492"/>
      <c r="BH42" s="492"/>
      <c r="BI42" s="492"/>
      <c r="BJ42" s="492"/>
      <c r="BK42" s="492"/>
      <c r="BL42" s="492"/>
      <c r="BM42" s="492"/>
      <c r="BN42" s="492"/>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821" t="str">
        <f>VLOOKUP($D$11,調査票①!$A$1:$HN$31,204,FALSE)</f>
        <v>平成３０年度以降の「総務事務センター導入」に向けて検討</v>
      </c>
      <c r="CN45" s="822"/>
      <c r="CO45" s="822"/>
      <c r="CP45" s="822"/>
      <c r="CQ45" s="822"/>
      <c r="CR45" s="822"/>
      <c r="CS45" s="822"/>
      <c r="CT45" s="822"/>
      <c r="CU45" s="822"/>
      <c r="CV45" s="822"/>
      <c r="CW45" s="822"/>
      <c r="CX45" s="822"/>
      <c r="CY45" s="822"/>
      <c r="CZ45" s="822"/>
      <c r="DA45" s="822"/>
      <c r="DB45" s="822"/>
      <c r="DC45" s="822"/>
      <c r="DD45" s="822"/>
      <c r="DE45" s="822"/>
      <c r="DF45" s="822"/>
      <c r="DG45" s="822"/>
      <c r="DH45" s="822"/>
      <c r="DI45" s="822"/>
      <c r="DJ45" s="822"/>
      <c r="DK45" s="822"/>
      <c r="DL45" s="822"/>
      <c r="DM45" s="822"/>
      <c r="DN45" s="822"/>
      <c r="DO45" s="822"/>
      <c r="DP45" s="822"/>
      <c r="DQ45" s="822"/>
      <c r="DR45" s="822"/>
      <c r="DS45" s="822"/>
      <c r="DT45" s="822"/>
      <c r="DU45" s="822"/>
      <c r="DV45" s="822"/>
      <c r="DW45" s="822"/>
      <c r="DX45" s="822"/>
      <c r="DY45" s="822"/>
      <c r="DZ45" s="822"/>
      <c r="EA45" s="822"/>
      <c r="EB45" s="822"/>
      <c r="EC45" s="822"/>
      <c r="ED45" s="822"/>
      <c r="EE45" s="822"/>
      <c r="EF45" s="822"/>
      <c r="EG45" s="822"/>
      <c r="EH45" s="822"/>
      <c r="EI45" s="822"/>
      <c r="EJ45" s="822"/>
      <c r="EK45" s="82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824"/>
      <c r="CN46" s="825"/>
      <c r="CO46" s="825"/>
      <c r="CP46" s="825"/>
      <c r="CQ46" s="825"/>
      <c r="CR46" s="825"/>
      <c r="CS46" s="825"/>
      <c r="CT46" s="825"/>
      <c r="CU46" s="825"/>
      <c r="CV46" s="825"/>
      <c r="CW46" s="825"/>
      <c r="CX46" s="825"/>
      <c r="CY46" s="825"/>
      <c r="CZ46" s="825"/>
      <c r="DA46" s="825"/>
      <c r="DB46" s="825"/>
      <c r="DC46" s="825"/>
      <c r="DD46" s="825"/>
      <c r="DE46" s="825"/>
      <c r="DF46" s="825"/>
      <c r="DG46" s="825"/>
      <c r="DH46" s="825"/>
      <c r="DI46" s="825"/>
      <c r="DJ46" s="825"/>
      <c r="DK46" s="825"/>
      <c r="DL46" s="825"/>
      <c r="DM46" s="825"/>
      <c r="DN46" s="825"/>
      <c r="DO46" s="825"/>
      <c r="DP46" s="825"/>
      <c r="DQ46" s="825"/>
      <c r="DR46" s="825"/>
      <c r="DS46" s="825"/>
      <c r="DT46" s="825"/>
      <c r="DU46" s="825"/>
      <c r="DV46" s="825"/>
      <c r="DW46" s="825"/>
      <c r="DX46" s="825"/>
      <c r="DY46" s="825"/>
      <c r="DZ46" s="825"/>
      <c r="EA46" s="825"/>
      <c r="EB46" s="825"/>
      <c r="EC46" s="825"/>
      <c r="ED46" s="825"/>
      <c r="EE46" s="825"/>
      <c r="EF46" s="825"/>
      <c r="EG46" s="825"/>
      <c r="EH46" s="825"/>
      <c r="EI46" s="825"/>
      <c r="EJ46" s="825"/>
      <c r="EK46" s="82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824"/>
      <c r="CN47" s="825"/>
      <c r="CO47" s="825"/>
      <c r="CP47" s="825"/>
      <c r="CQ47" s="825"/>
      <c r="CR47" s="825"/>
      <c r="CS47" s="825"/>
      <c r="CT47" s="825"/>
      <c r="CU47" s="825"/>
      <c r="CV47" s="825"/>
      <c r="CW47" s="825"/>
      <c r="CX47" s="825"/>
      <c r="CY47" s="825"/>
      <c r="CZ47" s="825"/>
      <c r="DA47" s="825"/>
      <c r="DB47" s="825"/>
      <c r="DC47" s="825"/>
      <c r="DD47" s="825"/>
      <c r="DE47" s="825"/>
      <c r="DF47" s="825"/>
      <c r="DG47" s="825"/>
      <c r="DH47" s="825"/>
      <c r="DI47" s="825"/>
      <c r="DJ47" s="825"/>
      <c r="DK47" s="825"/>
      <c r="DL47" s="825"/>
      <c r="DM47" s="825"/>
      <c r="DN47" s="825"/>
      <c r="DO47" s="825"/>
      <c r="DP47" s="825"/>
      <c r="DQ47" s="825"/>
      <c r="DR47" s="825"/>
      <c r="DS47" s="825"/>
      <c r="DT47" s="825"/>
      <c r="DU47" s="825"/>
      <c r="DV47" s="825"/>
      <c r="DW47" s="825"/>
      <c r="DX47" s="825"/>
      <c r="DY47" s="825"/>
      <c r="DZ47" s="825"/>
      <c r="EA47" s="825"/>
      <c r="EB47" s="825"/>
      <c r="EC47" s="825"/>
      <c r="ED47" s="825"/>
      <c r="EE47" s="825"/>
      <c r="EF47" s="825"/>
      <c r="EG47" s="825"/>
      <c r="EH47" s="825"/>
      <c r="EI47" s="825"/>
      <c r="EJ47" s="825"/>
      <c r="EK47" s="82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824"/>
      <c r="CN48" s="825"/>
      <c r="CO48" s="825"/>
      <c r="CP48" s="825"/>
      <c r="CQ48" s="825"/>
      <c r="CR48" s="825"/>
      <c r="CS48" s="825"/>
      <c r="CT48" s="825"/>
      <c r="CU48" s="825"/>
      <c r="CV48" s="825"/>
      <c r="CW48" s="825"/>
      <c r="CX48" s="825"/>
      <c r="CY48" s="825"/>
      <c r="CZ48" s="825"/>
      <c r="DA48" s="825"/>
      <c r="DB48" s="825"/>
      <c r="DC48" s="825"/>
      <c r="DD48" s="825"/>
      <c r="DE48" s="825"/>
      <c r="DF48" s="825"/>
      <c r="DG48" s="825"/>
      <c r="DH48" s="825"/>
      <c r="DI48" s="825"/>
      <c r="DJ48" s="825"/>
      <c r="DK48" s="825"/>
      <c r="DL48" s="825"/>
      <c r="DM48" s="825"/>
      <c r="DN48" s="825"/>
      <c r="DO48" s="825"/>
      <c r="DP48" s="825"/>
      <c r="DQ48" s="825"/>
      <c r="DR48" s="825"/>
      <c r="DS48" s="825"/>
      <c r="DT48" s="825"/>
      <c r="DU48" s="825"/>
      <c r="DV48" s="825"/>
      <c r="DW48" s="825"/>
      <c r="DX48" s="825"/>
      <c r="DY48" s="825"/>
      <c r="DZ48" s="825"/>
      <c r="EA48" s="825"/>
      <c r="EB48" s="825"/>
      <c r="EC48" s="825"/>
      <c r="ED48" s="825"/>
      <c r="EE48" s="825"/>
      <c r="EF48" s="825"/>
      <c r="EG48" s="825"/>
      <c r="EH48" s="825"/>
      <c r="EI48" s="825"/>
      <c r="EJ48" s="825"/>
      <c r="EK48" s="82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824"/>
      <c r="CN49" s="825"/>
      <c r="CO49" s="825"/>
      <c r="CP49" s="825"/>
      <c r="CQ49" s="825"/>
      <c r="CR49" s="825"/>
      <c r="CS49" s="825"/>
      <c r="CT49" s="825"/>
      <c r="CU49" s="825"/>
      <c r="CV49" s="825"/>
      <c r="CW49" s="825"/>
      <c r="CX49" s="825"/>
      <c r="CY49" s="825"/>
      <c r="CZ49" s="825"/>
      <c r="DA49" s="825"/>
      <c r="DB49" s="825"/>
      <c r="DC49" s="825"/>
      <c r="DD49" s="825"/>
      <c r="DE49" s="825"/>
      <c r="DF49" s="825"/>
      <c r="DG49" s="825"/>
      <c r="DH49" s="825"/>
      <c r="DI49" s="825"/>
      <c r="DJ49" s="825"/>
      <c r="DK49" s="825"/>
      <c r="DL49" s="825"/>
      <c r="DM49" s="825"/>
      <c r="DN49" s="825"/>
      <c r="DO49" s="825"/>
      <c r="DP49" s="825"/>
      <c r="DQ49" s="825"/>
      <c r="DR49" s="825"/>
      <c r="DS49" s="825"/>
      <c r="DT49" s="825"/>
      <c r="DU49" s="825"/>
      <c r="DV49" s="825"/>
      <c r="DW49" s="825"/>
      <c r="DX49" s="825"/>
      <c r="DY49" s="825"/>
      <c r="DZ49" s="825"/>
      <c r="EA49" s="825"/>
      <c r="EB49" s="825"/>
      <c r="EC49" s="825"/>
      <c r="ED49" s="825"/>
      <c r="EE49" s="825"/>
      <c r="EF49" s="825"/>
      <c r="EG49" s="825"/>
      <c r="EH49" s="825"/>
      <c r="EI49" s="825"/>
      <c r="EJ49" s="825"/>
      <c r="EK49" s="82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827"/>
      <c r="CN50" s="828"/>
      <c r="CO50" s="828"/>
      <c r="CP50" s="828"/>
      <c r="CQ50" s="828"/>
      <c r="CR50" s="828"/>
      <c r="CS50" s="828"/>
      <c r="CT50" s="828"/>
      <c r="CU50" s="828"/>
      <c r="CV50" s="828"/>
      <c r="CW50" s="828"/>
      <c r="CX50" s="828"/>
      <c r="CY50" s="828"/>
      <c r="CZ50" s="828"/>
      <c r="DA50" s="828"/>
      <c r="DB50" s="828"/>
      <c r="DC50" s="828"/>
      <c r="DD50" s="828"/>
      <c r="DE50" s="828"/>
      <c r="DF50" s="828"/>
      <c r="DG50" s="828"/>
      <c r="DH50" s="828"/>
      <c r="DI50" s="828"/>
      <c r="DJ50" s="828"/>
      <c r="DK50" s="828"/>
      <c r="DL50" s="828"/>
      <c r="DM50" s="828"/>
      <c r="DN50" s="828"/>
      <c r="DO50" s="828"/>
      <c r="DP50" s="828"/>
      <c r="DQ50" s="828"/>
      <c r="DR50" s="828"/>
      <c r="DS50" s="828"/>
      <c r="DT50" s="828"/>
      <c r="DU50" s="828"/>
      <c r="DV50" s="828"/>
      <c r="DW50" s="828"/>
      <c r="DX50" s="828"/>
      <c r="DY50" s="828"/>
      <c r="DZ50" s="828"/>
      <c r="EA50" s="828"/>
      <c r="EB50" s="828"/>
      <c r="EC50" s="828"/>
      <c r="ED50" s="828"/>
      <c r="EE50" s="828"/>
      <c r="EF50" s="828"/>
      <c r="EG50" s="828"/>
      <c r="EH50" s="828"/>
      <c r="EI50" s="828"/>
      <c r="EJ50" s="828"/>
      <c r="EK50" s="82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　</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　</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7</v>
      </c>
      <c r="M63" s="659"/>
      <c r="N63" s="659"/>
      <c r="O63" s="659">
        <f>VLOOKUP($D$11,調査票①!$A$1:$HN$31,56,FALSE)</f>
        <v>7</v>
      </c>
      <c r="P63" s="659"/>
      <c r="Q63" s="659"/>
      <c r="R63" s="660">
        <f>VLOOKUP($D$11,調査票①!$A$1:$HN$31,57,FALSE)</f>
        <v>1</v>
      </c>
      <c r="S63" s="660"/>
      <c r="T63" s="660"/>
      <c r="U63" s="830" t="str">
        <f>VLOOKUP($D$11,調査票①!$A$1:$HN$31,58,FALSE)</f>
        <v>　</v>
      </c>
      <c r="V63" s="831"/>
      <c r="W63" s="831"/>
      <c r="X63" s="831"/>
      <c r="Y63" s="831"/>
      <c r="Z63" s="831"/>
      <c r="AA63" s="831"/>
      <c r="AB63" s="831"/>
      <c r="AC63" s="831"/>
      <c r="AD63" s="831"/>
      <c r="AE63" s="831"/>
      <c r="AF63" s="831"/>
      <c r="AG63" s="831"/>
      <c r="AH63" s="831"/>
      <c r="AI63" s="832"/>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833"/>
      <c r="V64" s="834"/>
      <c r="W64" s="834"/>
      <c r="X64" s="834"/>
      <c r="Y64" s="834"/>
      <c r="Z64" s="834"/>
      <c r="AA64" s="834"/>
      <c r="AB64" s="834"/>
      <c r="AC64" s="834"/>
      <c r="AD64" s="834"/>
      <c r="AE64" s="834"/>
      <c r="AF64" s="834"/>
      <c r="AG64" s="834"/>
      <c r="AH64" s="834"/>
      <c r="AI64" s="835"/>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　</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708">
        <f>VLOOKUP($D$11,調査票①!$A$1:$HN$31,61,FALSE)</f>
        <v>0</v>
      </c>
      <c r="M65" s="708"/>
      <c r="N65" s="708"/>
      <c r="O65" s="708">
        <f>VLOOKUP($D$11,調査票①!$A$1:$HN$31,62,FALSE)</f>
        <v>0</v>
      </c>
      <c r="P65" s="708"/>
      <c r="Q65" s="708"/>
      <c r="R65" s="709" t="e">
        <f>VLOOKUP($D$11,調査票①!$A$1:$HN$31,63,FALSE)</f>
        <v>#DIV/0!</v>
      </c>
      <c r="S65" s="709"/>
      <c r="T65" s="709"/>
      <c r="U65" s="693" t="str">
        <f>VLOOKUP($D$11,調査票①!$A$1:$HN$31,64,FALSE)</f>
        <v>　</v>
      </c>
      <c r="V65" s="694"/>
      <c r="W65" s="694"/>
      <c r="X65" s="694"/>
      <c r="Y65" s="694"/>
      <c r="Z65" s="694"/>
      <c r="AA65" s="694"/>
      <c r="AB65" s="694"/>
      <c r="AC65" s="694"/>
      <c r="AD65" s="694"/>
      <c r="AE65" s="694"/>
      <c r="AF65" s="694"/>
      <c r="AG65" s="694"/>
      <c r="AH65" s="694"/>
      <c r="AI65" s="695"/>
      <c r="AJ65" s="667">
        <f>VLOOKUP($D$11,調査票①!$A$1:$HN$31,65,FALSE)</f>
        <v>0</v>
      </c>
      <c r="AK65" s="667"/>
      <c r="AL65" s="667"/>
      <c r="AM65" s="729" t="str">
        <f>VLOOKUP($D$11,調査票①!$A$1:$HN$31,66,FALSE)</f>
        <v>　</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708"/>
      <c r="M66" s="708"/>
      <c r="N66" s="708"/>
      <c r="O66" s="708"/>
      <c r="P66" s="708"/>
      <c r="Q66" s="708"/>
      <c r="R66" s="709"/>
      <c r="S66" s="709"/>
      <c r="T66" s="709"/>
      <c r="U66" s="696"/>
      <c r="V66" s="697"/>
      <c r="W66" s="697"/>
      <c r="X66" s="697"/>
      <c r="Y66" s="697"/>
      <c r="Z66" s="697"/>
      <c r="AA66" s="697"/>
      <c r="AB66" s="697"/>
      <c r="AC66" s="697"/>
      <c r="AD66" s="697"/>
      <c r="AE66" s="697"/>
      <c r="AF66" s="697"/>
      <c r="AG66" s="697"/>
      <c r="AH66" s="697"/>
      <c r="AI66" s="698"/>
      <c r="AJ66" s="667"/>
      <c r="AK66" s="667"/>
      <c r="AL66" s="667"/>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3</v>
      </c>
      <c r="M67" s="659"/>
      <c r="N67" s="659"/>
      <c r="O67" s="659">
        <f>VLOOKUP($D$11,調査票①!$A$1:$HN$31,68,FALSE)</f>
        <v>3</v>
      </c>
      <c r="P67" s="659"/>
      <c r="Q67" s="659"/>
      <c r="R67" s="660">
        <f>VLOOKUP($D$11,調査票①!$A$1:$HN$31,69,FALSE)</f>
        <v>1</v>
      </c>
      <c r="S67" s="660"/>
      <c r="T67" s="660"/>
      <c r="U67" s="830" t="str">
        <f>VLOOKUP($D$11,調査票①!$A$1:$HN$31,70,FALSE)</f>
        <v>　</v>
      </c>
      <c r="V67" s="831"/>
      <c r="W67" s="831"/>
      <c r="X67" s="831"/>
      <c r="Y67" s="831"/>
      <c r="Z67" s="831"/>
      <c r="AA67" s="831"/>
      <c r="AB67" s="831"/>
      <c r="AC67" s="831"/>
      <c r="AD67" s="831"/>
      <c r="AE67" s="831"/>
      <c r="AF67" s="831"/>
      <c r="AG67" s="831"/>
      <c r="AH67" s="831"/>
      <c r="AI67" s="832"/>
      <c r="AJ67" s="667">
        <f>VLOOKUP($D$11,調査票①!$A$1:$HN$31,71,FALSE)</f>
        <v>0</v>
      </c>
      <c r="AK67" s="667"/>
      <c r="AL67" s="667"/>
      <c r="AM67" s="729" t="str">
        <f>VLOOKUP($D$11,調査票①!$A$1:$HN$31,72,FALSE)</f>
        <v>　</v>
      </c>
      <c r="AN67" s="776"/>
      <c r="AO67" s="776"/>
      <c r="AP67" s="776"/>
      <c r="AQ67" s="776"/>
      <c r="AR67" s="776"/>
      <c r="AS67" s="776"/>
      <c r="AT67" s="776"/>
      <c r="AU67" s="776"/>
      <c r="AV67" s="776"/>
      <c r="AW67" s="776"/>
      <c r="AX67" s="776"/>
      <c r="AY67" s="776"/>
      <c r="AZ67" s="776"/>
      <c r="BA67" s="776"/>
      <c r="BB67" s="776"/>
      <c r="BC67" s="776"/>
      <c r="BD67" s="776"/>
      <c r="BE67" s="776"/>
      <c r="BF67" s="776"/>
      <c r="BG67" s="776"/>
      <c r="BH67" s="776"/>
      <c r="BI67" s="776"/>
      <c r="BJ67" s="776"/>
      <c r="BK67" s="776"/>
      <c r="BL67" s="776"/>
      <c r="BM67" s="776"/>
      <c r="BN67" s="77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833"/>
      <c r="V68" s="834"/>
      <c r="W68" s="834"/>
      <c r="X68" s="834"/>
      <c r="Y68" s="834"/>
      <c r="Z68" s="834"/>
      <c r="AA68" s="834"/>
      <c r="AB68" s="834"/>
      <c r="AC68" s="834"/>
      <c r="AD68" s="834"/>
      <c r="AE68" s="834"/>
      <c r="AF68" s="834"/>
      <c r="AG68" s="834"/>
      <c r="AH68" s="834"/>
      <c r="AI68" s="835"/>
      <c r="AJ68" s="667"/>
      <c r="AK68" s="667"/>
      <c r="AL68" s="667"/>
      <c r="AM68" s="778"/>
      <c r="AN68" s="779"/>
      <c r="AO68" s="779"/>
      <c r="AP68" s="779"/>
      <c r="AQ68" s="779"/>
      <c r="AR68" s="779"/>
      <c r="AS68" s="779"/>
      <c r="AT68" s="779"/>
      <c r="AU68" s="779"/>
      <c r="AV68" s="779"/>
      <c r="AW68" s="779"/>
      <c r="AX68" s="779"/>
      <c r="AY68" s="779"/>
      <c r="AZ68" s="779"/>
      <c r="BA68" s="779"/>
      <c r="BB68" s="779"/>
      <c r="BC68" s="779"/>
      <c r="BD68" s="779"/>
      <c r="BE68" s="779"/>
      <c r="BF68" s="779"/>
      <c r="BG68" s="779"/>
      <c r="BH68" s="779"/>
      <c r="BI68" s="779"/>
      <c r="BJ68" s="779"/>
      <c r="BK68" s="779"/>
      <c r="BL68" s="779"/>
      <c r="BM68" s="779"/>
      <c r="BN68" s="78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708">
        <f>VLOOKUP($D$11,調査票①!$A$1:$HN$31,73,FALSE)</f>
        <v>0</v>
      </c>
      <c r="M69" s="708"/>
      <c r="N69" s="708"/>
      <c r="O69" s="708">
        <f>VLOOKUP($D$11,調査票①!$A$1:$HN$31,74,FALSE)</f>
        <v>0</v>
      </c>
      <c r="P69" s="708"/>
      <c r="Q69" s="708"/>
      <c r="R69" s="709" t="e">
        <f>VLOOKUP($D$11,調査票①!$A$1:$HN$31,75,FALSE)</f>
        <v>#DIV/0!</v>
      </c>
      <c r="S69" s="709"/>
      <c r="T69" s="709"/>
      <c r="U69" s="830" t="str">
        <f>VLOOKUP($D$11,調査票①!$A$1:$HN$31,76,FALSE)</f>
        <v>　</v>
      </c>
      <c r="V69" s="831"/>
      <c r="W69" s="831"/>
      <c r="X69" s="831"/>
      <c r="Y69" s="831"/>
      <c r="Z69" s="831"/>
      <c r="AA69" s="831"/>
      <c r="AB69" s="831"/>
      <c r="AC69" s="831"/>
      <c r="AD69" s="831"/>
      <c r="AE69" s="831"/>
      <c r="AF69" s="831"/>
      <c r="AG69" s="831"/>
      <c r="AH69" s="831"/>
      <c r="AI69" s="832"/>
      <c r="AJ69" s="667">
        <f>VLOOKUP($D$11,調査票①!$A$1:$HN$31,77,FALSE)</f>
        <v>0</v>
      </c>
      <c r="AK69" s="667"/>
      <c r="AL69" s="667"/>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708"/>
      <c r="M70" s="708"/>
      <c r="N70" s="708"/>
      <c r="O70" s="708"/>
      <c r="P70" s="708"/>
      <c r="Q70" s="708"/>
      <c r="R70" s="709"/>
      <c r="S70" s="709"/>
      <c r="T70" s="709"/>
      <c r="U70" s="833"/>
      <c r="V70" s="834"/>
      <c r="W70" s="834"/>
      <c r="X70" s="834"/>
      <c r="Y70" s="834"/>
      <c r="Z70" s="834"/>
      <c r="AA70" s="834"/>
      <c r="AB70" s="834"/>
      <c r="AC70" s="834"/>
      <c r="AD70" s="834"/>
      <c r="AE70" s="834"/>
      <c r="AF70" s="834"/>
      <c r="AG70" s="834"/>
      <c r="AH70" s="834"/>
      <c r="AI70" s="835"/>
      <c r="AJ70" s="667"/>
      <c r="AK70" s="667"/>
      <c r="AL70" s="667"/>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708">
        <f>VLOOKUP($D$11,調査票①!$A$1:$HN$31,79,FALSE)</f>
        <v>0</v>
      </c>
      <c r="M71" s="708"/>
      <c r="N71" s="708"/>
      <c r="O71" s="708">
        <f>VLOOKUP($D$11,調査票①!$A$1:$HN$31,80,FALSE)</f>
        <v>0</v>
      </c>
      <c r="P71" s="708"/>
      <c r="Q71" s="708"/>
      <c r="R71" s="709" t="e">
        <f>VLOOKUP($D$11,調査票①!$A$1:$HN$31,81,FALSE)</f>
        <v>#DIV/0!</v>
      </c>
      <c r="S71" s="709"/>
      <c r="T71" s="709"/>
      <c r="U71" s="830" t="str">
        <f>VLOOKUP($D$11,調査票①!$A$1:$HN$31,82,FALSE)</f>
        <v>　</v>
      </c>
      <c r="V71" s="831"/>
      <c r="W71" s="831"/>
      <c r="X71" s="831"/>
      <c r="Y71" s="831"/>
      <c r="Z71" s="831"/>
      <c r="AA71" s="831"/>
      <c r="AB71" s="831"/>
      <c r="AC71" s="831"/>
      <c r="AD71" s="831"/>
      <c r="AE71" s="831"/>
      <c r="AF71" s="831"/>
      <c r="AG71" s="831"/>
      <c r="AH71" s="831"/>
      <c r="AI71" s="832"/>
      <c r="AJ71" s="667">
        <f>VLOOKUP($D$11,調査票①!$A$1:$HN$31,83,FALSE)</f>
        <v>0</v>
      </c>
      <c r="AK71" s="667"/>
      <c r="AL71" s="667"/>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708"/>
      <c r="M72" s="708"/>
      <c r="N72" s="708"/>
      <c r="O72" s="708"/>
      <c r="P72" s="708"/>
      <c r="Q72" s="708"/>
      <c r="R72" s="709"/>
      <c r="S72" s="709"/>
      <c r="T72" s="709"/>
      <c r="U72" s="833"/>
      <c r="V72" s="834"/>
      <c r="W72" s="834"/>
      <c r="X72" s="834"/>
      <c r="Y72" s="834"/>
      <c r="Z72" s="834"/>
      <c r="AA72" s="834"/>
      <c r="AB72" s="834"/>
      <c r="AC72" s="834"/>
      <c r="AD72" s="834"/>
      <c r="AE72" s="834"/>
      <c r="AF72" s="834"/>
      <c r="AG72" s="834"/>
      <c r="AH72" s="834"/>
      <c r="AI72" s="835"/>
      <c r="AJ72" s="667"/>
      <c r="AK72" s="667"/>
      <c r="AL72" s="667"/>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708">
        <f>VLOOKUP($D$11,調査票①!$A$1:$HN$31,85,FALSE)</f>
        <v>0</v>
      </c>
      <c r="M73" s="708"/>
      <c r="N73" s="708"/>
      <c r="O73" s="708">
        <f>VLOOKUP($D$11,調査票①!$A$1:$HN$31,86,FALSE)</f>
        <v>0</v>
      </c>
      <c r="P73" s="708"/>
      <c r="Q73" s="708"/>
      <c r="R73" s="709" t="e">
        <f>VLOOKUP($D$11,調査票①!$A$1:$HN$31,87,FALSE)</f>
        <v>#DIV/0!</v>
      </c>
      <c r="S73" s="709"/>
      <c r="T73" s="709"/>
      <c r="U73" s="830" t="str">
        <f>VLOOKUP($D$11,調査票①!$A$1:$HN$31,88,FALSE)</f>
        <v>　</v>
      </c>
      <c r="V73" s="831"/>
      <c r="W73" s="831"/>
      <c r="X73" s="831"/>
      <c r="Y73" s="831"/>
      <c r="Z73" s="831"/>
      <c r="AA73" s="831"/>
      <c r="AB73" s="831"/>
      <c r="AC73" s="831"/>
      <c r="AD73" s="831"/>
      <c r="AE73" s="831"/>
      <c r="AF73" s="831"/>
      <c r="AG73" s="831"/>
      <c r="AH73" s="831"/>
      <c r="AI73" s="832"/>
      <c r="AJ73" s="667">
        <f>VLOOKUP($D$11,調査票①!$A$1:$HN$31,89,FALSE)</f>
        <v>0</v>
      </c>
      <c r="AK73" s="667"/>
      <c r="AL73" s="667"/>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708"/>
      <c r="M74" s="708"/>
      <c r="N74" s="708"/>
      <c r="O74" s="708"/>
      <c r="P74" s="708"/>
      <c r="Q74" s="708"/>
      <c r="R74" s="709"/>
      <c r="S74" s="709"/>
      <c r="T74" s="709"/>
      <c r="U74" s="833"/>
      <c r="V74" s="834"/>
      <c r="W74" s="834"/>
      <c r="X74" s="834"/>
      <c r="Y74" s="834"/>
      <c r="Z74" s="834"/>
      <c r="AA74" s="834"/>
      <c r="AB74" s="834"/>
      <c r="AC74" s="834"/>
      <c r="AD74" s="834"/>
      <c r="AE74" s="834"/>
      <c r="AF74" s="834"/>
      <c r="AG74" s="834"/>
      <c r="AH74" s="834"/>
      <c r="AI74" s="835"/>
      <c r="AJ74" s="667"/>
      <c r="AK74" s="667"/>
      <c r="AL74" s="667"/>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659">
        <f>VLOOKUP($D$11,調査票①!$A$1:$HN$31,91,FALSE)</f>
        <v>1</v>
      </c>
      <c r="M75" s="659"/>
      <c r="N75" s="659"/>
      <c r="O75" s="659">
        <f>VLOOKUP($D$11,調査票①!$A$1:$HN$31,92,FALSE)</f>
        <v>1</v>
      </c>
      <c r="P75" s="659"/>
      <c r="Q75" s="659"/>
      <c r="R75" s="660">
        <f>VLOOKUP($D$11,調査票①!$A$1:$HN$31,93,FALSE)</f>
        <v>1</v>
      </c>
      <c r="S75" s="660"/>
      <c r="T75" s="660"/>
      <c r="U75" s="830" t="str">
        <f>VLOOKUP($D$11,調査票①!$A$1:$HN$31,94,FALSE)</f>
        <v>　</v>
      </c>
      <c r="V75" s="831"/>
      <c r="W75" s="831"/>
      <c r="X75" s="831"/>
      <c r="Y75" s="831"/>
      <c r="Z75" s="831"/>
      <c r="AA75" s="831"/>
      <c r="AB75" s="831"/>
      <c r="AC75" s="831"/>
      <c r="AD75" s="831"/>
      <c r="AE75" s="831"/>
      <c r="AF75" s="831"/>
      <c r="AG75" s="831"/>
      <c r="AH75" s="831"/>
      <c r="AI75" s="832"/>
      <c r="AJ75" s="667">
        <f>VLOOKUP($D$11,調査票①!$A$1:$HN$31,95,FALSE)</f>
        <v>0</v>
      </c>
      <c r="AK75" s="667"/>
      <c r="AL75" s="667"/>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659"/>
      <c r="M76" s="659"/>
      <c r="N76" s="659"/>
      <c r="O76" s="659"/>
      <c r="P76" s="659"/>
      <c r="Q76" s="659"/>
      <c r="R76" s="660"/>
      <c r="S76" s="660"/>
      <c r="T76" s="660"/>
      <c r="U76" s="833"/>
      <c r="V76" s="834"/>
      <c r="W76" s="834"/>
      <c r="X76" s="834"/>
      <c r="Y76" s="834"/>
      <c r="Z76" s="834"/>
      <c r="AA76" s="834"/>
      <c r="AB76" s="834"/>
      <c r="AC76" s="834"/>
      <c r="AD76" s="834"/>
      <c r="AE76" s="834"/>
      <c r="AF76" s="834"/>
      <c r="AG76" s="834"/>
      <c r="AH76" s="834"/>
      <c r="AI76" s="835"/>
      <c r="AJ76" s="667"/>
      <c r="AK76" s="667"/>
      <c r="AL76" s="667"/>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4</v>
      </c>
      <c r="M77" s="659"/>
      <c r="N77" s="659"/>
      <c r="O77" s="659">
        <f>VLOOKUP($D$11,調査票①!$A$1:$HN$31,98,FALSE)</f>
        <v>4</v>
      </c>
      <c r="P77" s="659"/>
      <c r="Q77" s="659"/>
      <c r="R77" s="660">
        <f>VLOOKUP($D$11,調査票①!$A$1:$HN$31,99,FALSE)</f>
        <v>1</v>
      </c>
      <c r="S77" s="660"/>
      <c r="T77" s="660"/>
      <c r="U77" s="830" t="str">
        <f>VLOOKUP($D$11,調査票①!$A$1:$HN$31,100,FALSE)</f>
        <v>　</v>
      </c>
      <c r="V77" s="831"/>
      <c r="W77" s="831"/>
      <c r="X77" s="831"/>
      <c r="Y77" s="831"/>
      <c r="Z77" s="831"/>
      <c r="AA77" s="831"/>
      <c r="AB77" s="831"/>
      <c r="AC77" s="831"/>
      <c r="AD77" s="831"/>
      <c r="AE77" s="831"/>
      <c r="AF77" s="831"/>
      <c r="AG77" s="831"/>
      <c r="AH77" s="831"/>
      <c r="AI77" s="832"/>
      <c r="AJ77" s="667">
        <f>VLOOKUP($D$11,調査票①!$A$1:$HN$31,101,FALSE)</f>
        <v>0</v>
      </c>
      <c r="AK77" s="667"/>
      <c r="AL77" s="667"/>
      <c r="AM77" s="729" t="str">
        <f>VLOOKUP($D$11,調査票①!$A$1:$HN$31,102,FALSE)</f>
        <v>　</v>
      </c>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833"/>
      <c r="V78" s="834"/>
      <c r="W78" s="834"/>
      <c r="X78" s="834"/>
      <c r="Y78" s="834"/>
      <c r="Z78" s="834"/>
      <c r="AA78" s="834"/>
      <c r="AB78" s="834"/>
      <c r="AC78" s="834"/>
      <c r="AD78" s="834"/>
      <c r="AE78" s="834"/>
      <c r="AF78" s="834"/>
      <c r="AG78" s="834"/>
      <c r="AH78" s="834"/>
      <c r="AI78" s="835"/>
      <c r="AJ78" s="667"/>
      <c r="AK78" s="667"/>
      <c r="AL78" s="667"/>
      <c r="AM78" s="778"/>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8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708">
        <f>VLOOKUP($D$11,調査票①!$A$1:$HN$31,103,FALSE)</f>
        <v>0</v>
      </c>
      <c r="M79" s="708"/>
      <c r="N79" s="708"/>
      <c r="O79" s="708">
        <f>VLOOKUP($D$11,調査票①!$A$1:$HN$31,104,FALSE)</f>
        <v>0</v>
      </c>
      <c r="P79" s="708"/>
      <c r="Q79" s="708"/>
      <c r="R79" s="709" t="e">
        <f>VLOOKUP($D$11,調査票①!$A$1:$HN$31,105,FALSE)</f>
        <v>#DIV/0!</v>
      </c>
      <c r="S79" s="709"/>
      <c r="T79" s="709"/>
      <c r="U79" s="830" t="str">
        <f>VLOOKUP($D$11,調査票①!$A$1:$HN$31,106,FALSE)</f>
        <v>　</v>
      </c>
      <c r="V79" s="831"/>
      <c r="W79" s="831"/>
      <c r="X79" s="831"/>
      <c r="Y79" s="831"/>
      <c r="Z79" s="831"/>
      <c r="AA79" s="831"/>
      <c r="AB79" s="831"/>
      <c r="AC79" s="831"/>
      <c r="AD79" s="831"/>
      <c r="AE79" s="831"/>
      <c r="AF79" s="831"/>
      <c r="AG79" s="831"/>
      <c r="AH79" s="831"/>
      <c r="AI79" s="832"/>
      <c r="AJ79" s="667">
        <f>VLOOKUP($D$11,調査票①!$A$1:$HN$31,107,FALSE)</f>
        <v>0</v>
      </c>
      <c r="AK79" s="667"/>
      <c r="AL79" s="667"/>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708"/>
      <c r="M80" s="708"/>
      <c r="N80" s="708"/>
      <c r="O80" s="708"/>
      <c r="P80" s="708"/>
      <c r="Q80" s="708"/>
      <c r="R80" s="709"/>
      <c r="S80" s="709"/>
      <c r="T80" s="709"/>
      <c r="U80" s="833"/>
      <c r="V80" s="834"/>
      <c r="W80" s="834"/>
      <c r="X80" s="834"/>
      <c r="Y80" s="834"/>
      <c r="Z80" s="834"/>
      <c r="AA80" s="834"/>
      <c r="AB80" s="834"/>
      <c r="AC80" s="834"/>
      <c r="AD80" s="834"/>
      <c r="AE80" s="834"/>
      <c r="AF80" s="834"/>
      <c r="AG80" s="834"/>
      <c r="AH80" s="834"/>
      <c r="AI80" s="835"/>
      <c r="AJ80" s="667"/>
      <c r="AK80" s="667"/>
      <c r="AL80" s="667"/>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830" t="str">
        <f>VLOOKUP($D$11,調査票①!$A$1:$HN$31,112,FALSE)</f>
        <v>　</v>
      </c>
      <c r="V81" s="831"/>
      <c r="W81" s="831"/>
      <c r="X81" s="831"/>
      <c r="Y81" s="831"/>
      <c r="Z81" s="831"/>
      <c r="AA81" s="831"/>
      <c r="AB81" s="831"/>
      <c r="AC81" s="831"/>
      <c r="AD81" s="831"/>
      <c r="AE81" s="831"/>
      <c r="AF81" s="831"/>
      <c r="AG81" s="831"/>
      <c r="AH81" s="831"/>
      <c r="AI81" s="832"/>
      <c r="AJ81" s="667">
        <f>VLOOKUP($D$11,調査票①!$A$1:$HN$31,113,FALSE)</f>
        <v>0</v>
      </c>
      <c r="AK81" s="667"/>
      <c r="AL81" s="667"/>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　</v>
      </c>
      <c r="CN81" s="517"/>
      <c r="CO81" s="517"/>
      <c r="CP81" s="517"/>
      <c r="CQ81" s="517"/>
      <c r="CR81" s="517"/>
      <c r="CS81" s="517"/>
      <c r="CT81" s="517"/>
      <c r="CU81" s="517"/>
      <c r="CV81" s="517"/>
      <c r="CW81" s="517"/>
      <c r="CX81" s="517"/>
      <c r="CY81" s="517"/>
      <c r="CZ81" s="518"/>
      <c r="DA81" s="10"/>
      <c r="DB81" s="10"/>
      <c r="DC81" s="10"/>
      <c r="DD81" s="720" t="str">
        <f>VLOOKUP(D11,調査票①!A1:HN31,220,FALSE)</f>
        <v>　</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833"/>
      <c r="V82" s="834"/>
      <c r="W82" s="834"/>
      <c r="X82" s="834"/>
      <c r="Y82" s="834"/>
      <c r="Z82" s="834"/>
      <c r="AA82" s="834"/>
      <c r="AB82" s="834"/>
      <c r="AC82" s="834"/>
      <c r="AD82" s="834"/>
      <c r="AE82" s="834"/>
      <c r="AF82" s="834"/>
      <c r="AG82" s="834"/>
      <c r="AH82" s="834"/>
      <c r="AI82" s="835"/>
      <c r="AJ82" s="667"/>
      <c r="AK82" s="667"/>
      <c r="AL82" s="667"/>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6</v>
      </c>
      <c r="M83" s="659"/>
      <c r="N83" s="659"/>
      <c r="O83" s="659">
        <f>VLOOKUP($D$11,調査票①!$A$1:$HN$31,116,FALSE)</f>
        <v>4</v>
      </c>
      <c r="P83" s="659"/>
      <c r="Q83" s="659"/>
      <c r="R83" s="660">
        <f>VLOOKUP($D$11,調査票①!$A$1:$HN$31,117,FALSE)</f>
        <v>0.66666666666666663</v>
      </c>
      <c r="S83" s="660"/>
      <c r="T83" s="660"/>
      <c r="U83" s="729" t="str">
        <f>VLOOKUP($D$11,調査票①!$A$1:$HN$31,118,FALSE)</f>
        <v>①指定管理者制度導入に向けて検討中
②収益施設がなく、コスト増が見込まれるため。</v>
      </c>
      <c r="V83" s="730"/>
      <c r="W83" s="730"/>
      <c r="X83" s="730"/>
      <c r="Y83" s="730"/>
      <c r="Z83" s="730"/>
      <c r="AA83" s="730"/>
      <c r="AB83" s="730"/>
      <c r="AC83" s="730"/>
      <c r="AD83" s="730"/>
      <c r="AE83" s="730"/>
      <c r="AF83" s="730"/>
      <c r="AG83" s="730"/>
      <c r="AH83" s="730"/>
      <c r="AI83" s="731"/>
      <c r="AJ83" s="601">
        <f>VLOOKUP($D$11,調査票①!$A$1:$HN$31,119,FALSE)</f>
        <v>2</v>
      </c>
      <c r="AK83" s="601"/>
      <c r="AL83" s="601"/>
      <c r="AM83" s="693" t="str">
        <f>VLOOKUP($D$11,調査票①!$A$1:$HN$31,120,FALSE)</f>
        <v>迅速に対応すべき指定管理者とのさまざまな監督者としての調整や、指定管理区域外業務などがあるため。</v>
      </c>
      <c r="AN83" s="836"/>
      <c r="AO83" s="836"/>
      <c r="AP83" s="836"/>
      <c r="AQ83" s="836"/>
      <c r="AR83" s="836"/>
      <c r="AS83" s="836"/>
      <c r="AT83" s="836"/>
      <c r="AU83" s="836"/>
      <c r="AV83" s="836"/>
      <c r="AW83" s="836"/>
      <c r="AX83" s="836"/>
      <c r="AY83" s="836"/>
      <c r="AZ83" s="836"/>
      <c r="BA83" s="836"/>
      <c r="BB83" s="836"/>
      <c r="BC83" s="836"/>
      <c r="BD83" s="836"/>
      <c r="BE83" s="836"/>
      <c r="BF83" s="836"/>
      <c r="BG83" s="836"/>
      <c r="BH83" s="836"/>
      <c r="BI83" s="836"/>
      <c r="BJ83" s="836"/>
      <c r="BK83" s="836"/>
      <c r="BL83" s="836"/>
      <c r="BM83" s="836"/>
      <c r="BN83" s="837"/>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601"/>
      <c r="AK84" s="601"/>
      <c r="AL84" s="601"/>
      <c r="AM84" s="838"/>
      <c r="AN84" s="839"/>
      <c r="AO84" s="839"/>
      <c r="AP84" s="839"/>
      <c r="AQ84" s="839"/>
      <c r="AR84" s="839"/>
      <c r="AS84" s="839"/>
      <c r="AT84" s="839"/>
      <c r="AU84" s="839"/>
      <c r="AV84" s="839"/>
      <c r="AW84" s="839"/>
      <c r="AX84" s="839"/>
      <c r="AY84" s="839"/>
      <c r="AZ84" s="839"/>
      <c r="BA84" s="839"/>
      <c r="BB84" s="839"/>
      <c r="BC84" s="839"/>
      <c r="BD84" s="839"/>
      <c r="BE84" s="839"/>
      <c r="BF84" s="839"/>
      <c r="BG84" s="839"/>
      <c r="BH84" s="839"/>
      <c r="BI84" s="839"/>
      <c r="BJ84" s="839"/>
      <c r="BK84" s="839"/>
      <c r="BL84" s="839"/>
      <c r="BM84" s="839"/>
      <c r="BN84" s="840"/>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105</v>
      </c>
      <c r="M85" s="659"/>
      <c r="N85" s="659"/>
      <c r="O85" s="659">
        <f>VLOOKUP($D$11,調査票①!$A$1:$HN$31,122,FALSE)</f>
        <v>0</v>
      </c>
      <c r="P85" s="659"/>
      <c r="Q85" s="659"/>
      <c r="R85" s="660">
        <f>VLOOKUP($D$11,調査票①!$A$1:$HN$31,123,FALSE)</f>
        <v>0</v>
      </c>
      <c r="S85" s="660"/>
      <c r="T85" s="660"/>
      <c r="U85" s="760" t="str">
        <f>VLOOKUP($D$11,調査票①!$A$1:$HN$31,124,FALSE)</f>
        <v>公営住宅法47条に規定されている管理代行制度を導入し、川崎市住宅供給公社に委託しており、これにより入居者の募集・決定などの権限の行使を伴う業務を委託するなど管理の効率化を図っているため。</v>
      </c>
      <c r="V85" s="761"/>
      <c r="W85" s="761"/>
      <c r="X85" s="761"/>
      <c r="Y85" s="761"/>
      <c r="Z85" s="761"/>
      <c r="AA85" s="761"/>
      <c r="AB85" s="761"/>
      <c r="AC85" s="761"/>
      <c r="AD85" s="761"/>
      <c r="AE85" s="761"/>
      <c r="AF85" s="761"/>
      <c r="AG85" s="761"/>
      <c r="AH85" s="761"/>
      <c r="AI85" s="762"/>
      <c r="AJ85" s="667">
        <f>VLOOKUP($D$11,調査票①!$A$1:$HN$31,125,FALSE)</f>
        <v>0</v>
      </c>
      <c r="AK85" s="667"/>
      <c r="AL85" s="667"/>
      <c r="AM85" s="729" t="str">
        <f>VLOOKUP($D$11,調査票①!$A$1:$HN$31,126,FALSE)</f>
        <v>　</v>
      </c>
      <c r="AN85" s="776"/>
      <c r="AO85" s="776"/>
      <c r="AP85" s="776"/>
      <c r="AQ85" s="776"/>
      <c r="AR85" s="776"/>
      <c r="AS85" s="776"/>
      <c r="AT85" s="776"/>
      <c r="AU85" s="776"/>
      <c r="AV85" s="776"/>
      <c r="AW85" s="776"/>
      <c r="AX85" s="776"/>
      <c r="AY85" s="776"/>
      <c r="AZ85" s="776"/>
      <c r="BA85" s="776"/>
      <c r="BB85" s="776"/>
      <c r="BC85" s="776"/>
      <c r="BD85" s="776"/>
      <c r="BE85" s="776"/>
      <c r="BF85" s="776"/>
      <c r="BG85" s="776"/>
      <c r="BH85" s="776"/>
      <c r="BI85" s="776"/>
      <c r="BJ85" s="776"/>
      <c r="BK85" s="776"/>
      <c r="BL85" s="776"/>
      <c r="BM85" s="776"/>
      <c r="BN85" s="777"/>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763"/>
      <c r="V86" s="764"/>
      <c r="W86" s="764"/>
      <c r="X86" s="764"/>
      <c r="Y86" s="764"/>
      <c r="Z86" s="764"/>
      <c r="AA86" s="764"/>
      <c r="AB86" s="764"/>
      <c r="AC86" s="764"/>
      <c r="AD86" s="764"/>
      <c r="AE86" s="764"/>
      <c r="AF86" s="764"/>
      <c r="AG86" s="764"/>
      <c r="AH86" s="764"/>
      <c r="AI86" s="765"/>
      <c r="AJ86" s="667"/>
      <c r="AK86" s="667"/>
      <c r="AL86" s="667"/>
      <c r="AM86" s="778"/>
      <c r="AN86" s="779"/>
      <c r="AO86" s="779"/>
      <c r="AP86" s="779"/>
      <c r="AQ86" s="779"/>
      <c r="AR86" s="779"/>
      <c r="AS86" s="779"/>
      <c r="AT86" s="779"/>
      <c r="AU86" s="779"/>
      <c r="AV86" s="779"/>
      <c r="AW86" s="779"/>
      <c r="AX86" s="779"/>
      <c r="AY86" s="779"/>
      <c r="AZ86" s="779"/>
      <c r="BA86" s="779"/>
      <c r="BB86" s="779"/>
      <c r="BC86" s="779"/>
      <c r="BD86" s="779"/>
      <c r="BE86" s="779"/>
      <c r="BF86" s="779"/>
      <c r="BG86" s="779"/>
      <c r="BH86" s="779"/>
      <c r="BI86" s="779"/>
      <c r="BJ86" s="779"/>
      <c r="BK86" s="779"/>
      <c r="BL86" s="779"/>
      <c r="BM86" s="779"/>
      <c r="BN86" s="780"/>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708">
        <f>VLOOKUP($D$11,調査票①!$A$1:$HN$31,127,FALSE)</f>
        <v>0</v>
      </c>
      <c r="M87" s="708"/>
      <c r="N87" s="708"/>
      <c r="O87" s="708">
        <f>VLOOKUP($D$11,調査票①!$A$1:$HN$31,128,FALSE)</f>
        <v>0</v>
      </c>
      <c r="P87" s="708"/>
      <c r="Q87" s="708"/>
      <c r="R87" s="709" t="e">
        <f>VLOOKUP($D$11,調査票①!$A$1:$HN$31,129,FALSE)</f>
        <v>#DIV/0!</v>
      </c>
      <c r="S87" s="709"/>
      <c r="T87" s="709"/>
      <c r="U87" s="815" t="str">
        <f>VLOOKUP($D$11,調査票①!$A$1:$HN$31,130,FALSE)</f>
        <v>　</v>
      </c>
      <c r="V87" s="816"/>
      <c r="W87" s="816"/>
      <c r="X87" s="816"/>
      <c r="Y87" s="816"/>
      <c r="Z87" s="816"/>
      <c r="AA87" s="816"/>
      <c r="AB87" s="816"/>
      <c r="AC87" s="816"/>
      <c r="AD87" s="816"/>
      <c r="AE87" s="816"/>
      <c r="AF87" s="816"/>
      <c r="AG87" s="816"/>
      <c r="AH87" s="816"/>
      <c r="AI87" s="817"/>
      <c r="AJ87" s="667">
        <f>VLOOKUP($D$11,調査票①!$A$1:$HN$31,131,FALSE)</f>
        <v>0</v>
      </c>
      <c r="AK87" s="667"/>
      <c r="AL87" s="667"/>
      <c r="AM87" s="729" t="str">
        <f>VLOOKUP($D$11,調査票①!$A$1:$HN$31,132,FALSE)</f>
        <v>　</v>
      </c>
      <c r="AN87" s="776"/>
      <c r="AO87" s="776"/>
      <c r="AP87" s="776"/>
      <c r="AQ87" s="776"/>
      <c r="AR87" s="776"/>
      <c r="AS87" s="776"/>
      <c r="AT87" s="776"/>
      <c r="AU87" s="776"/>
      <c r="AV87" s="776"/>
      <c r="AW87" s="776"/>
      <c r="AX87" s="776"/>
      <c r="AY87" s="776"/>
      <c r="AZ87" s="776"/>
      <c r="BA87" s="776"/>
      <c r="BB87" s="776"/>
      <c r="BC87" s="776"/>
      <c r="BD87" s="776"/>
      <c r="BE87" s="776"/>
      <c r="BF87" s="776"/>
      <c r="BG87" s="776"/>
      <c r="BH87" s="776"/>
      <c r="BI87" s="776"/>
      <c r="BJ87" s="776"/>
      <c r="BK87" s="776"/>
      <c r="BL87" s="776"/>
      <c r="BM87" s="776"/>
      <c r="BN87" s="777"/>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708"/>
      <c r="M88" s="708"/>
      <c r="N88" s="708"/>
      <c r="O88" s="708"/>
      <c r="P88" s="708"/>
      <c r="Q88" s="708"/>
      <c r="R88" s="709"/>
      <c r="S88" s="709"/>
      <c r="T88" s="709"/>
      <c r="U88" s="818"/>
      <c r="V88" s="819"/>
      <c r="W88" s="819"/>
      <c r="X88" s="819"/>
      <c r="Y88" s="819"/>
      <c r="Z88" s="819"/>
      <c r="AA88" s="819"/>
      <c r="AB88" s="819"/>
      <c r="AC88" s="819"/>
      <c r="AD88" s="819"/>
      <c r="AE88" s="819"/>
      <c r="AF88" s="819"/>
      <c r="AG88" s="819"/>
      <c r="AH88" s="819"/>
      <c r="AI88" s="820"/>
      <c r="AJ88" s="667"/>
      <c r="AK88" s="667"/>
      <c r="AL88" s="667"/>
      <c r="AM88" s="778"/>
      <c r="AN88" s="779"/>
      <c r="AO88" s="779"/>
      <c r="AP88" s="779"/>
      <c r="AQ88" s="779"/>
      <c r="AR88" s="779"/>
      <c r="AS88" s="779"/>
      <c r="AT88" s="779"/>
      <c r="AU88" s="779"/>
      <c r="AV88" s="779"/>
      <c r="AW88" s="779"/>
      <c r="AX88" s="779"/>
      <c r="AY88" s="779"/>
      <c r="AZ88" s="779"/>
      <c r="BA88" s="779"/>
      <c r="BB88" s="779"/>
      <c r="BC88" s="779"/>
      <c r="BD88" s="779"/>
      <c r="BE88" s="779"/>
      <c r="BF88" s="779"/>
      <c r="BG88" s="779"/>
      <c r="BH88" s="779"/>
      <c r="BI88" s="779"/>
      <c r="BJ88" s="779"/>
      <c r="BK88" s="779"/>
      <c r="BL88" s="779"/>
      <c r="BM88" s="779"/>
      <c r="BN88" s="780"/>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2</v>
      </c>
      <c r="M89" s="659"/>
      <c r="N89" s="659"/>
      <c r="O89" s="659">
        <f>VLOOKUP($D$11,調査票①!$A$1:$HN$31,134,FALSE)</f>
        <v>2</v>
      </c>
      <c r="P89" s="659"/>
      <c r="Q89" s="659"/>
      <c r="R89" s="660">
        <f>VLOOKUP($D$11,調査票①!$A$1:$HN$31,135,FALSE)</f>
        <v>1</v>
      </c>
      <c r="S89" s="660"/>
      <c r="T89" s="660"/>
      <c r="U89" s="729" t="str">
        <f>VLOOKUP($D$11,調査票①!$A$1:$HN$31,136,FALSE)</f>
        <v>　</v>
      </c>
      <c r="V89" s="730"/>
      <c r="W89" s="730"/>
      <c r="X89" s="730"/>
      <c r="Y89" s="730"/>
      <c r="Z89" s="730"/>
      <c r="AA89" s="730"/>
      <c r="AB89" s="730"/>
      <c r="AC89" s="730"/>
      <c r="AD89" s="730"/>
      <c r="AE89" s="730"/>
      <c r="AF89" s="730"/>
      <c r="AG89" s="730"/>
      <c r="AH89" s="730"/>
      <c r="AI89" s="731"/>
      <c r="AJ89" s="667">
        <f>VLOOKUP($D$11,調査票①!$A$1:$HN$31,137,FALSE)</f>
        <v>0</v>
      </c>
      <c r="AK89" s="667"/>
      <c r="AL89" s="667"/>
      <c r="AM89" s="729" t="str">
        <f>VLOOKUP($D$11,調査票①!$A$1:$HN$31,138,FALSE)</f>
        <v>　</v>
      </c>
      <c r="AN89" s="776"/>
      <c r="AO89" s="776"/>
      <c r="AP89" s="776"/>
      <c r="AQ89" s="776"/>
      <c r="AR89" s="776"/>
      <c r="AS89" s="776"/>
      <c r="AT89" s="776"/>
      <c r="AU89" s="776"/>
      <c r="AV89" s="776"/>
      <c r="AW89" s="776"/>
      <c r="AX89" s="776"/>
      <c r="AY89" s="776"/>
      <c r="AZ89" s="776"/>
      <c r="BA89" s="776"/>
      <c r="BB89" s="776"/>
      <c r="BC89" s="776"/>
      <c r="BD89" s="776"/>
      <c r="BE89" s="776"/>
      <c r="BF89" s="776"/>
      <c r="BG89" s="776"/>
      <c r="BH89" s="776"/>
      <c r="BI89" s="776"/>
      <c r="BJ89" s="776"/>
      <c r="BK89" s="776"/>
      <c r="BL89" s="776"/>
      <c r="BM89" s="776"/>
      <c r="BN89" s="777"/>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67"/>
      <c r="AK90" s="667"/>
      <c r="AL90" s="667"/>
      <c r="AM90" s="778"/>
      <c r="AN90" s="779"/>
      <c r="AO90" s="779"/>
      <c r="AP90" s="779"/>
      <c r="AQ90" s="779"/>
      <c r="AR90" s="779"/>
      <c r="AS90" s="779"/>
      <c r="AT90" s="779"/>
      <c r="AU90" s="779"/>
      <c r="AV90" s="779"/>
      <c r="AW90" s="779"/>
      <c r="AX90" s="779"/>
      <c r="AY90" s="779"/>
      <c r="AZ90" s="779"/>
      <c r="BA90" s="779"/>
      <c r="BB90" s="779"/>
      <c r="BC90" s="779"/>
      <c r="BD90" s="779"/>
      <c r="BE90" s="779"/>
      <c r="BF90" s="779"/>
      <c r="BG90" s="779"/>
      <c r="BH90" s="779"/>
      <c r="BI90" s="779"/>
      <c r="BJ90" s="779"/>
      <c r="BK90" s="779"/>
      <c r="BL90" s="779"/>
      <c r="BM90" s="779"/>
      <c r="BN90" s="780"/>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12</v>
      </c>
      <c r="M91" s="659"/>
      <c r="N91" s="659"/>
      <c r="O91" s="659">
        <f>VLOOKUP($D$11,調査票①!$A$1:$HN$31,140,FALSE)</f>
        <v>0</v>
      </c>
      <c r="P91" s="659"/>
      <c r="Q91" s="659"/>
      <c r="R91" s="660">
        <f>VLOOKUP($D$11,調査票①!$A$1:$HN$31,141,FALSE)</f>
        <v>0</v>
      </c>
      <c r="S91" s="660"/>
      <c r="T91" s="660"/>
      <c r="U91" s="711" t="str">
        <f>VLOOKUP($D$11,調査票①!$A$1:$HN$31,142,FALSE)</f>
        <v>指定管理者制度導入のメリット・デメリット等を検証中。</v>
      </c>
      <c r="V91" s="712"/>
      <c r="W91" s="712"/>
      <c r="X91" s="712"/>
      <c r="Y91" s="712"/>
      <c r="Z91" s="712"/>
      <c r="AA91" s="712"/>
      <c r="AB91" s="712"/>
      <c r="AC91" s="712"/>
      <c r="AD91" s="712"/>
      <c r="AE91" s="712"/>
      <c r="AF91" s="712"/>
      <c r="AG91" s="712"/>
      <c r="AH91" s="712"/>
      <c r="AI91" s="713"/>
      <c r="AJ91" s="601">
        <f>VLOOKUP($D$11,調査票①!$A$1:$HN$31,143,FALSE)</f>
        <v>12</v>
      </c>
      <c r="AK91" s="601"/>
      <c r="AL91" s="601"/>
      <c r="AM91" s="711" t="str">
        <f>VLOOKUP($D$11,調査票①!$A$1:$HN$31,144,FALSE)</f>
        <v>指定管理者制度導入のメリット・デメリット等を検証中。</v>
      </c>
      <c r="AN91" s="776"/>
      <c r="AO91" s="776"/>
      <c r="AP91" s="776"/>
      <c r="AQ91" s="776"/>
      <c r="AR91" s="776"/>
      <c r="AS91" s="776"/>
      <c r="AT91" s="776"/>
      <c r="AU91" s="776"/>
      <c r="AV91" s="776"/>
      <c r="AW91" s="776"/>
      <c r="AX91" s="776"/>
      <c r="AY91" s="776"/>
      <c r="AZ91" s="776"/>
      <c r="BA91" s="776"/>
      <c r="BB91" s="776"/>
      <c r="BC91" s="776"/>
      <c r="BD91" s="776"/>
      <c r="BE91" s="776"/>
      <c r="BF91" s="776"/>
      <c r="BG91" s="776"/>
      <c r="BH91" s="776"/>
      <c r="BI91" s="776"/>
      <c r="BJ91" s="776"/>
      <c r="BK91" s="776"/>
      <c r="BL91" s="776"/>
      <c r="BM91" s="776"/>
      <c r="BN91" s="777"/>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18">
        <f>VLOOKUP(D11,調査票①!A1:HQ31,223,FALSE)</f>
        <v>0</v>
      </c>
      <c r="EH91" s="718"/>
      <c r="EI91" s="718"/>
      <c r="EJ91" s="718"/>
      <c r="EK91" s="718"/>
      <c r="EL91" s="718"/>
      <c r="EM91" s="718"/>
      <c r="EN91" s="718"/>
      <c r="EO91" s="718"/>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14"/>
      <c r="V92" s="715"/>
      <c r="W92" s="715"/>
      <c r="X92" s="715"/>
      <c r="Y92" s="715"/>
      <c r="Z92" s="715"/>
      <c r="AA92" s="715"/>
      <c r="AB92" s="715"/>
      <c r="AC92" s="715"/>
      <c r="AD92" s="715"/>
      <c r="AE92" s="715"/>
      <c r="AF92" s="715"/>
      <c r="AG92" s="715"/>
      <c r="AH92" s="715"/>
      <c r="AI92" s="716"/>
      <c r="AJ92" s="601"/>
      <c r="AK92" s="601"/>
      <c r="AL92" s="601"/>
      <c r="AM92" s="778"/>
      <c r="AN92" s="779"/>
      <c r="AO92" s="779"/>
      <c r="AP92" s="779"/>
      <c r="AQ92" s="779"/>
      <c r="AR92" s="779"/>
      <c r="AS92" s="779"/>
      <c r="AT92" s="779"/>
      <c r="AU92" s="779"/>
      <c r="AV92" s="779"/>
      <c r="AW92" s="779"/>
      <c r="AX92" s="779"/>
      <c r="AY92" s="779"/>
      <c r="AZ92" s="779"/>
      <c r="BA92" s="779"/>
      <c r="BB92" s="779"/>
      <c r="BC92" s="779"/>
      <c r="BD92" s="779"/>
      <c r="BE92" s="779"/>
      <c r="BF92" s="779"/>
      <c r="BG92" s="779"/>
      <c r="BH92" s="779"/>
      <c r="BI92" s="779"/>
      <c r="BJ92" s="779"/>
      <c r="BK92" s="779"/>
      <c r="BL92" s="779"/>
      <c r="BM92" s="779"/>
      <c r="BN92" s="780"/>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18"/>
      <c r="EH92" s="718"/>
      <c r="EI92" s="718"/>
      <c r="EJ92" s="718"/>
      <c r="EK92" s="718"/>
      <c r="EL92" s="718"/>
      <c r="EM92" s="718"/>
      <c r="EN92" s="718"/>
      <c r="EO92" s="718"/>
      <c r="EP92" s="47"/>
      <c r="EQ92" s="56"/>
    </row>
    <row r="93" spans="3:149" ht="12.6" customHeight="1" x14ac:dyDescent="0.2">
      <c r="C93" s="20"/>
      <c r="D93" s="692" t="s">
        <v>91</v>
      </c>
      <c r="E93" s="602"/>
      <c r="F93" s="602"/>
      <c r="G93" s="602"/>
      <c r="H93" s="602"/>
      <c r="I93" s="602"/>
      <c r="J93" s="602"/>
      <c r="K93" s="602"/>
      <c r="L93" s="659">
        <f>VLOOKUP($D$11,調査票①!$A$1:$HN$31,145,FALSE)</f>
        <v>3</v>
      </c>
      <c r="M93" s="659"/>
      <c r="N93" s="659"/>
      <c r="O93" s="659">
        <f>VLOOKUP($D$11,調査票①!$A$1:$HN$31,146,FALSE)</f>
        <v>3</v>
      </c>
      <c r="P93" s="659"/>
      <c r="Q93" s="659"/>
      <c r="R93" s="660">
        <f>VLOOKUP($D$11,調査票①!$A$1:$HN$31,147,FALSE)</f>
        <v>1</v>
      </c>
      <c r="S93" s="660"/>
      <c r="T93" s="660"/>
      <c r="U93" s="729" t="str">
        <f>VLOOKUP($D$11,調査票①!$A$1:$HN$31,148,FALSE)</f>
        <v>　</v>
      </c>
      <c r="V93" s="730"/>
      <c r="W93" s="730"/>
      <c r="X93" s="730"/>
      <c r="Y93" s="730"/>
      <c r="Z93" s="730"/>
      <c r="AA93" s="730"/>
      <c r="AB93" s="730"/>
      <c r="AC93" s="730"/>
      <c r="AD93" s="730"/>
      <c r="AE93" s="730"/>
      <c r="AF93" s="730"/>
      <c r="AG93" s="730"/>
      <c r="AH93" s="730"/>
      <c r="AI93" s="731"/>
      <c r="AJ93" s="667">
        <f>VLOOKUP($D$11,調査票①!$A$1:$HN$31,149,FALSE)</f>
        <v>0</v>
      </c>
      <c r="AK93" s="667"/>
      <c r="AL93" s="667"/>
      <c r="AM93" s="711" t="str">
        <f>VLOOKUP($D$11,調査票①!$A$1:$HN$31,150,FALSE)</f>
        <v>　</v>
      </c>
      <c r="AN93" s="776"/>
      <c r="AO93" s="776"/>
      <c r="AP93" s="776"/>
      <c r="AQ93" s="776"/>
      <c r="AR93" s="776"/>
      <c r="AS93" s="776"/>
      <c r="AT93" s="776"/>
      <c r="AU93" s="776"/>
      <c r="AV93" s="776"/>
      <c r="AW93" s="776"/>
      <c r="AX93" s="776"/>
      <c r="AY93" s="776"/>
      <c r="AZ93" s="776"/>
      <c r="BA93" s="776"/>
      <c r="BB93" s="776"/>
      <c r="BC93" s="776"/>
      <c r="BD93" s="776"/>
      <c r="BE93" s="776"/>
      <c r="BF93" s="776"/>
      <c r="BG93" s="776"/>
      <c r="BH93" s="776"/>
      <c r="BI93" s="776"/>
      <c r="BJ93" s="776"/>
      <c r="BK93" s="776"/>
      <c r="BL93" s="776"/>
      <c r="BM93" s="776"/>
      <c r="BN93" s="777"/>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67"/>
      <c r="AK94" s="667"/>
      <c r="AL94" s="667"/>
      <c r="AM94" s="778"/>
      <c r="AN94" s="779"/>
      <c r="AO94" s="779"/>
      <c r="AP94" s="779"/>
      <c r="AQ94" s="779"/>
      <c r="AR94" s="779"/>
      <c r="AS94" s="779"/>
      <c r="AT94" s="779"/>
      <c r="AU94" s="779"/>
      <c r="AV94" s="779"/>
      <c r="AW94" s="779"/>
      <c r="AX94" s="779"/>
      <c r="AY94" s="779"/>
      <c r="AZ94" s="779"/>
      <c r="BA94" s="779"/>
      <c r="BB94" s="779"/>
      <c r="BC94" s="779"/>
      <c r="BD94" s="779"/>
      <c r="BE94" s="779"/>
      <c r="BF94" s="779"/>
      <c r="BG94" s="779"/>
      <c r="BH94" s="779"/>
      <c r="BI94" s="779"/>
      <c r="BJ94" s="779"/>
      <c r="BK94" s="779"/>
      <c r="BL94" s="779"/>
      <c r="BM94" s="779"/>
      <c r="BN94" s="780"/>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11</v>
      </c>
      <c r="M95" s="659"/>
      <c r="N95" s="659"/>
      <c r="O95" s="659">
        <f>VLOOKUP($D$11,調査票①!$A$1:$HN$31,152,FALSE)</f>
        <v>1</v>
      </c>
      <c r="P95" s="659"/>
      <c r="Q95" s="659"/>
      <c r="R95" s="660">
        <f>VLOOKUP($D$11,調査票①!$A$1:$HN$31,153,FALSE)</f>
        <v>9.0909090909090912E-2</v>
      </c>
      <c r="S95" s="660"/>
      <c r="T95" s="660"/>
      <c r="U95" s="711" t="str">
        <f>VLOOKUP($D$11,調査票①!$A$1:$HN$31,154,FALSE)</f>
        <v>指定管理者制度導入のメリット・デメリット等を検証中。</v>
      </c>
      <c r="V95" s="712"/>
      <c r="W95" s="712"/>
      <c r="X95" s="712"/>
      <c r="Y95" s="712"/>
      <c r="Z95" s="712"/>
      <c r="AA95" s="712"/>
      <c r="AB95" s="712"/>
      <c r="AC95" s="712"/>
      <c r="AD95" s="712"/>
      <c r="AE95" s="712"/>
      <c r="AF95" s="712"/>
      <c r="AG95" s="712"/>
      <c r="AH95" s="712"/>
      <c r="AI95" s="713"/>
      <c r="AJ95" s="601">
        <f>VLOOKUP($D$11,調査票①!$A$1:$HN$31,155,FALSE)</f>
        <v>10</v>
      </c>
      <c r="AK95" s="601"/>
      <c r="AL95" s="601"/>
      <c r="AM95" s="711" t="str">
        <f>VLOOKUP($D$11,調査票①!$A$1:$HN$31,156,FALSE)</f>
        <v>指定管理者制度導入のメリット・デメリット等を検証中。</v>
      </c>
      <c r="AN95" s="776"/>
      <c r="AO95" s="776"/>
      <c r="AP95" s="776"/>
      <c r="AQ95" s="776"/>
      <c r="AR95" s="776"/>
      <c r="AS95" s="776"/>
      <c r="AT95" s="776"/>
      <c r="AU95" s="776"/>
      <c r="AV95" s="776"/>
      <c r="AW95" s="776"/>
      <c r="AX95" s="776"/>
      <c r="AY95" s="776"/>
      <c r="AZ95" s="776"/>
      <c r="BA95" s="776"/>
      <c r="BB95" s="776"/>
      <c r="BC95" s="776"/>
      <c r="BD95" s="776"/>
      <c r="BE95" s="776"/>
      <c r="BF95" s="776"/>
      <c r="BG95" s="776"/>
      <c r="BH95" s="776"/>
      <c r="BI95" s="776"/>
      <c r="BJ95" s="776"/>
      <c r="BK95" s="776"/>
      <c r="BL95" s="776"/>
      <c r="BM95" s="776"/>
      <c r="BN95" s="777"/>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14"/>
      <c r="V96" s="715"/>
      <c r="W96" s="715"/>
      <c r="X96" s="715"/>
      <c r="Y96" s="715"/>
      <c r="Z96" s="715"/>
      <c r="AA96" s="715"/>
      <c r="AB96" s="715"/>
      <c r="AC96" s="715"/>
      <c r="AD96" s="715"/>
      <c r="AE96" s="715"/>
      <c r="AF96" s="715"/>
      <c r="AG96" s="715"/>
      <c r="AH96" s="715"/>
      <c r="AI96" s="716"/>
      <c r="AJ96" s="601"/>
      <c r="AK96" s="601"/>
      <c r="AL96" s="601"/>
      <c r="AM96" s="778"/>
      <c r="AN96" s="779"/>
      <c r="AO96" s="779"/>
      <c r="AP96" s="779"/>
      <c r="AQ96" s="779"/>
      <c r="AR96" s="779"/>
      <c r="AS96" s="779"/>
      <c r="AT96" s="779"/>
      <c r="AU96" s="779"/>
      <c r="AV96" s="779"/>
      <c r="AW96" s="779"/>
      <c r="AX96" s="779"/>
      <c r="AY96" s="779"/>
      <c r="AZ96" s="779"/>
      <c r="BA96" s="779"/>
      <c r="BB96" s="779"/>
      <c r="BC96" s="779"/>
      <c r="BD96" s="779"/>
      <c r="BE96" s="779"/>
      <c r="BF96" s="779"/>
      <c r="BG96" s="779"/>
      <c r="BH96" s="779"/>
      <c r="BI96" s="779"/>
      <c r="BJ96" s="779"/>
      <c r="BK96" s="779"/>
      <c r="BL96" s="779"/>
      <c r="BM96" s="779"/>
      <c r="BN96" s="780"/>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3</v>
      </c>
      <c r="M97" s="659"/>
      <c r="N97" s="659"/>
      <c r="O97" s="659">
        <f>VLOOKUP($D$11,調査票①!$A$1:$HN$31,158,FALSE)</f>
        <v>0</v>
      </c>
      <c r="P97" s="659"/>
      <c r="Q97" s="659"/>
      <c r="R97" s="660">
        <f>VLOOKUP($D$11,調査票①!$A$1:$HN$31,159,FALSE)</f>
        <v>0</v>
      </c>
      <c r="S97" s="660"/>
      <c r="T97" s="660"/>
      <c r="U97" s="711" t="str">
        <f>VLOOKUP($D$11,調査票①!$A$1:$HN$31,160,FALSE)</f>
        <v>指定管理者制度導入のメリット・デメリット等を検証中。</v>
      </c>
      <c r="V97" s="712"/>
      <c r="W97" s="712"/>
      <c r="X97" s="712"/>
      <c r="Y97" s="712"/>
      <c r="Z97" s="712"/>
      <c r="AA97" s="712"/>
      <c r="AB97" s="712"/>
      <c r="AC97" s="712"/>
      <c r="AD97" s="712"/>
      <c r="AE97" s="712"/>
      <c r="AF97" s="712"/>
      <c r="AG97" s="712"/>
      <c r="AH97" s="712"/>
      <c r="AI97" s="713"/>
      <c r="AJ97" s="601">
        <f>VLOOKUP($D$11,調査票①!$A$1:$HN$31,161,FALSE)</f>
        <v>3</v>
      </c>
      <c r="AK97" s="601"/>
      <c r="AL97" s="601"/>
      <c r="AM97" s="711" t="str">
        <f>VLOOKUP($D$11,調査票①!$A$1:$HN$31,162,FALSE)</f>
        <v>指定管理者制度導入のメリット・デメリット等を検証中。</v>
      </c>
      <c r="AN97" s="776"/>
      <c r="AO97" s="776"/>
      <c r="AP97" s="776"/>
      <c r="AQ97" s="776"/>
      <c r="AR97" s="776"/>
      <c r="AS97" s="776"/>
      <c r="AT97" s="776"/>
      <c r="AU97" s="776"/>
      <c r="AV97" s="776"/>
      <c r="AW97" s="776"/>
      <c r="AX97" s="776"/>
      <c r="AY97" s="776"/>
      <c r="AZ97" s="776"/>
      <c r="BA97" s="776"/>
      <c r="BB97" s="776"/>
      <c r="BC97" s="776"/>
      <c r="BD97" s="776"/>
      <c r="BE97" s="776"/>
      <c r="BF97" s="776"/>
      <c r="BG97" s="776"/>
      <c r="BH97" s="776"/>
      <c r="BI97" s="776"/>
      <c r="BJ97" s="776"/>
      <c r="BK97" s="776"/>
      <c r="BL97" s="776"/>
      <c r="BM97" s="776"/>
      <c r="BN97" s="777"/>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714"/>
      <c r="V98" s="715"/>
      <c r="W98" s="715"/>
      <c r="X98" s="715"/>
      <c r="Y98" s="715"/>
      <c r="Z98" s="715"/>
      <c r="AA98" s="715"/>
      <c r="AB98" s="715"/>
      <c r="AC98" s="715"/>
      <c r="AD98" s="715"/>
      <c r="AE98" s="715"/>
      <c r="AF98" s="715"/>
      <c r="AG98" s="715"/>
      <c r="AH98" s="715"/>
      <c r="AI98" s="716"/>
      <c r="AJ98" s="601"/>
      <c r="AK98" s="601"/>
      <c r="AL98" s="601"/>
      <c r="AM98" s="778"/>
      <c r="AN98" s="779"/>
      <c r="AO98" s="779"/>
      <c r="AP98" s="779"/>
      <c r="AQ98" s="779"/>
      <c r="AR98" s="779"/>
      <c r="AS98" s="779"/>
      <c r="AT98" s="779"/>
      <c r="AU98" s="779"/>
      <c r="AV98" s="779"/>
      <c r="AW98" s="779"/>
      <c r="AX98" s="779"/>
      <c r="AY98" s="779"/>
      <c r="AZ98" s="779"/>
      <c r="BA98" s="779"/>
      <c r="BB98" s="779"/>
      <c r="BC98" s="779"/>
      <c r="BD98" s="779"/>
      <c r="BE98" s="779"/>
      <c r="BF98" s="779"/>
      <c r="BG98" s="779"/>
      <c r="BH98" s="779"/>
      <c r="BI98" s="779"/>
      <c r="BJ98" s="779"/>
      <c r="BK98" s="779"/>
      <c r="BL98" s="779"/>
      <c r="BM98" s="779"/>
      <c r="BN98" s="780"/>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4</v>
      </c>
      <c r="M99" s="659"/>
      <c r="N99" s="659"/>
      <c r="O99" s="659">
        <f>VLOOKUP($D$11,調査票①!$A$1:$HN$31,164,FALSE)</f>
        <v>4</v>
      </c>
      <c r="P99" s="659"/>
      <c r="Q99" s="659"/>
      <c r="R99" s="660">
        <f>VLOOKUP($D$11,調査票①!$A$1:$HN$31,165,FALSE)</f>
        <v>1</v>
      </c>
      <c r="S99" s="660"/>
      <c r="T99" s="660"/>
      <c r="U99" s="803" t="str">
        <f>VLOOKUP($D$11,調査票①!$A$1:$HN$31,166,FALSE)</f>
        <v>　</v>
      </c>
      <c r="V99" s="804"/>
      <c r="W99" s="804"/>
      <c r="X99" s="804"/>
      <c r="Y99" s="804"/>
      <c r="Z99" s="804"/>
      <c r="AA99" s="804"/>
      <c r="AB99" s="804"/>
      <c r="AC99" s="804"/>
      <c r="AD99" s="804"/>
      <c r="AE99" s="804"/>
      <c r="AF99" s="804"/>
      <c r="AG99" s="804"/>
      <c r="AH99" s="804"/>
      <c r="AI99" s="805"/>
      <c r="AJ99" s="667">
        <f>VLOOKUP($D$11,調査票①!$A$1:$HN$31,167,FALSE)</f>
        <v>0</v>
      </c>
      <c r="AK99" s="667"/>
      <c r="AL99" s="667"/>
      <c r="AM99" s="711" t="str">
        <f>VLOOKUP($D$11,調査票①!$A$1:$HN$31,168,FALSE)</f>
        <v>　</v>
      </c>
      <c r="AN99" s="776"/>
      <c r="AO99" s="776"/>
      <c r="AP99" s="776"/>
      <c r="AQ99" s="776"/>
      <c r="AR99" s="776"/>
      <c r="AS99" s="776"/>
      <c r="AT99" s="776"/>
      <c r="AU99" s="776"/>
      <c r="AV99" s="776"/>
      <c r="AW99" s="776"/>
      <c r="AX99" s="776"/>
      <c r="AY99" s="776"/>
      <c r="AZ99" s="776"/>
      <c r="BA99" s="776"/>
      <c r="BB99" s="776"/>
      <c r="BC99" s="776"/>
      <c r="BD99" s="776"/>
      <c r="BE99" s="776"/>
      <c r="BF99" s="776"/>
      <c r="BG99" s="776"/>
      <c r="BH99" s="776"/>
      <c r="BI99" s="776"/>
      <c r="BJ99" s="776"/>
      <c r="BK99" s="776"/>
      <c r="BL99" s="776"/>
      <c r="BM99" s="776"/>
      <c r="BN99" s="777"/>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806"/>
      <c r="V100" s="807"/>
      <c r="W100" s="807"/>
      <c r="X100" s="807"/>
      <c r="Y100" s="807"/>
      <c r="Z100" s="807"/>
      <c r="AA100" s="807"/>
      <c r="AB100" s="807"/>
      <c r="AC100" s="807"/>
      <c r="AD100" s="807"/>
      <c r="AE100" s="807"/>
      <c r="AF100" s="807"/>
      <c r="AG100" s="807"/>
      <c r="AH100" s="807"/>
      <c r="AI100" s="808"/>
      <c r="AJ100" s="667"/>
      <c r="AK100" s="667"/>
      <c r="AL100" s="667"/>
      <c r="AM100" s="778"/>
      <c r="AN100" s="779"/>
      <c r="AO100" s="779"/>
      <c r="AP100" s="779"/>
      <c r="AQ100" s="779"/>
      <c r="AR100" s="779"/>
      <c r="AS100" s="779"/>
      <c r="AT100" s="779"/>
      <c r="AU100" s="779"/>
      <c r="AV100" s="779"/>
      <c r="AW100" s="779"/>
      <c r="AX100" s="779"/>
      <c r="AY100" s="779"/>
      <c r="AZ100" s="779"/>
      <c r="BA100" s="779"/>
      <c r="BB100" s="779"/>
      <c r="BC100" s="779"/>
      <c r="BD100" s="779"/>
      <c r="BE100" s="779"/>
      <c r="BF100" s="779"/>
      <c r="BG100" s="779"/>
      <c r="BH100" s="779"/>
      <c r="BI100" s="779"/>
      <c r="BJ100" s="779"/>
      <c r="BK100" s="779"/>
      <c r="BL100" s="779"/>
      <c r="BM100" s="779"/>
      <c r="BN100" s="780"/>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659">
        <f>VLOOKUP($D$11,調査票①!$A$1:$HN$31,169,FALSE)</f>
        <v>8</v>
      </c>
      <c r="M101" s="659"/>
      <c r="N101" s="659"/>
      <c r="O101" s="659">
        <f>VLOOKUP($D$11,調査票①!$A$1:$HN$31,170,FALSE)</f>
        <v>8</v>
      </c>
      <c r="P101" s="659"/>
      <c r="Q101" s="659"/>
      <c r="R101" s="660">
        <f>VLOOKUP($D$11,調査票①!$A$1:$HN$31,171,FALSE)</f>
        <v>1</v>
      </c>
      <c r="S101" s="660"/>
      <c r="T101" s="660"/>
      <c r="U101" s="803" t="str">
        <f>VLOOKUP($D$11,調査票①!$A$1:$HN$31,172,FALSE)</f>
        <v>　</v>
      </c>
      <c r="V101" s="804"/>
      <c r="W101" s="804"/>
      <c r="X101" s="804"/>
      <c r="Y101" s="804"/>
      <c r="Z101" s="804"/>
      <c r="AA101" s="804"/>
      <c r="AB101" s="804"/>
      <c r="AC101" s="804"/>
      <c r="AD101" s="804"/>
      <c r="AE101" s="804"/>
      <c r="AF101" s="804"/>
      <c r="AG101" s="804"/>
      <c r="AH101" s="804"/>
      <c r="AI101" s="805"/>
      <c r="AJ101" s="667">
        <f>VLOOKUP($D$11,調査票①!$A$1:$HN$31,173,FALSE)</f>
        <v>0</v>
      </c>
      <c r="AK101" s="667"/>
      <c r="AL101" s="667"/>
      <c r="AM101" s="711" t="str">
        <f>VLOOKUP($D$11,調査票①!$A$1:$HN$31,174,FALSE)</f>
        <v>　</v>
      </c>
      <c r="AN101" s="776"/>
      <c r="AO101" s="776"/>
      <c r="AP101" s="776"/>
      <c r="AQ101" s="776"/>
      <c r="AR101" s="776"/>
      <c r="AS101" s="776"/>
      <c r="AT101" s="776"/>
      <c r="AU101" s="776"/>
      <c r="AV101" s="776"/>
      <c r="AW101" s="776"/>
      <c r="AX101" s="776"/>
      <c r="AY101" s="776"/>
      <c r="AZ101" s="776"/>
      <c r="BA101" s="776"/>
      <c r="BB101" s="776"/>
      <c r="BC101" s="776"/>
      <c r="BD101" s="776"/>
      <c r="BE101" s="776"/>
      <c r="BF101" s="776"/>
      <c r="BG101" s="776"/>
      <c r="BH101" s="776"/>
      <c r="BI101" s="776"/>
      <c r="BJ101" s="776"/>
      <c r="BK101" s="776"/>
      <c r="BL101" s="776"/>
      <c r="BM101" s="776"/>
      <c r="BN101" s="777"/>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659"/>
      <c r="M102" s="659"/>
      <c r="N102" s="659"/>
      <c r="O102" s="659"/>
      <c r="P102" s="659"/>
      <c r="Q102" s="659"/>
      <c r="R102" s="660"/>
      <c r="S102" s="660"/>
      <c r="T102" s="660"/>
      <c r="U102" s="806"/>
      <c r="V102" s="807"/>
      <c r="W102" s="807"/>
      <c r="X102" s="807"/>
      <c r="Y102" s="807"/>
      <c r="Z102" s="807"/>
      <c r="AA102" s="807"/>
      <c r="AB102" s="807"/>
      <c r="AC102" s="807"/>
      <c r="AD102" s="807"/>
      <c r="AE102" s="807"/>
      <c r="AF102" s="807"/>
      <c r="AG102" s="807"/>
      <c r="AH102" s="807"/>
      <c r="AI102" s="808"/>
      <c r="AJ102" s="667"/>
      <c r="AK102" s="667"/>
      <c r="AL102" s="667"/>
      <c r="AM102" s="778"/>
      <c r="AN102" s="779"/>
      <c r="AO102" s="779"/>
      <c r="AP102" s="779"/>
      <c r="AQ102" s="779"/>
      <c r="AR102" s="779"/>
      <c r="AS102" s="779"/>
      <c r="AT102" s="779"/>
      <c r="AU102" s="779"/>
      <c r="AV102" s="779"/>
      <c r="AW102" s="779"/>
      <c r="AX102" s="779"/>
      <c r="AY102" s="779"/>
      <c r="AZ102" s="779"/>
      <c r="BA102" s="779"/>
      <c r="BB102" s="779"/>
      <c r="BC102" s="779"/>
      <c r="BD102" s="779"/>
      <c r="BE102" s="779"/>
      <c r="BF102" s="779"/>
      <c r="BG102" s="779"/>
      <c r="BH102" s="779"/>
      <c r="BI102" s="779"/>
      <c r="BJ102" s="779"/>
      <c r="BK102" s="779"/>
      <c r="BL102" s="779"/>
      <c r="BM102" s="779"/>
      <c r="BN102" s="780"/>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708">
        <f>VLOOKUP($D$11,調査票①!$A$1:$HN$31,175,FALSE)</f>
        <v>0</v>
      </c>
      <c r="M103" s="708"/>
      <c r="N103" s="708"/>
      <c r="O103" s="708">
        <f>VLOOKUP($D$11,調査票①!$A$1:$HN$31,176,FALSE)</f>
        <v>0</v>
      </c>
      <c r="P103" s="708"/>
      <c r="Q103" s="708"/>
      <c r="R103" s="709" t="e">
        <f>VLOOKUP($D$11,調査票①!$A$1:$HN$31,177,FALSE)</f>
        <v>#DIV/0!</v>
      </c>
      <c r="S103" s="709"/>
      <c r="T103" s="709"/>
      <c r="U103" s="830" t="str">
        <f>VLOOKUP($D$11,調査票①!$A$1:$HN$31,178,FALSE)</f>
        <v>　</v>
      </c>
      <c r="V103" s="831"/>
      <c r="W103" s="831"/>
      <c r="X103" s="831"/>
      <c r="Y103" s="831"/>
      <c r="Z103" s="831"/>
      <c r="AA103" s="831"/>
      <c r="AB103" s="831"/>
      <c r="AC103" s="831"/>
      <c r="AD103" s="831"/>
      <c r="AE103" s="831"/>
      <c r="AF103" s="831"/>
      <c r="AG103" s="831"/>
      <c r="AH103" s="831"/>
      <c r="AI103" s="832"/>
      <c r="AJ103" s="667">
        <f>VLOOKUP($D$11,調査票①!$A$1:$HN$31,179,FALSE)</f>
        <v>0</v>
      </c>
      <c r="AK103" s="667"/>
      <c r="AL103" s="667"/>
      <c r="AM103" s="711"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708"/>
      <c r="M104" s="708"/>
      <c r="N104" s="708"/>
      <c r="O104" s="708"/>
      <c r="P104" s="708"/>
      <c r="Q104" s="708"/>
      <c r="R104" s="709"/>
      <c r="S104" s="709"/>
      <c r="T104" s="709"/>
      <c r="U104" s="833"/>
      <c r="V104" s="834"/>
      <c r="W104" s="834"/>
      <c r="X104" s="834"/>
      <c r="Y104" s="834"/>
      <c r="Z104" s="834"/>
      <c r="AA104" s="834"/>
      <c r="AB104" s="834"/>
      <c r="AC104" s="834"/>
      <c r="AD104" s="834"/>
      <c r="AE104" s="834"/>
      <c r="AF104" s="834"/>
      <c r="AG104" s="834"/>
      <c r="AH104" s="834"/>
      <c r="AI104" s="835"/>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27</v>
      </c>
      <c r="M105" s="659"/>
      <c r="N105" s="659"/>
      <c r="O105" s="659">
        <f>VLOOKUP($D$11,調査票①!$A$1:$HN$31,182,FALSE)</f>
        <v>24</v>
      </c>
      <c r="P105" s="659"/>
      <c r="Q105" s="659"/>
      <c r="R105" s="660">
        <f>VLOOKUP($D$11,調査票①!$A$1:$HN$31,183,FALSE)</f>
        <v>0.88888888888888884</v>
      </c>
      <c r="S105" s="660"/>
      <c r="T105" s="660"/>
      <c r="U105" s="803" t="str">
        <f>VLOOKUP($D$11,調査票①!$A$1:$HN$31,184,FALSE)</f>
        <v>指定管理者制度導入のメリット・デメリット等を検証中。</v>
      </c>
      <c r="V105" s="804"/>
      <c r="W105" s="804"/>
      <c r="X105" s="804"/>
      <c r="Y105" s="804"/>
      <c r="Z105" s="804"/>
      <c r="AA105" s="804"/>
      <c r="AB105" s="804"/>
      <c r="AC105" s="804"/>
      <c r="AD105" s="804"/>
      <c r="AE105" s="804"/>
      <c r="AF105" s="804"/>
      <c r="AG105" s="804"/>
      <c r="AH105" s="804"/>
      <c r="AI105" s="805"/>
      <c r="AJ105" s="601">
        <f>VLOOKUP($D$11,調査票①!$A$1:$HN$31,185,FALSE)</f>
        <v>3</v>
      </c>
      <c r="AK105" s="601"/>
      <c r="AL105" s="601"/>
      <c r="AM105" s="711" t="str">
        <f>VLOOKUP($D$11,調査票①!$A$1:$HN$31,186,FALSE)</f>
        <v>指定管理者制度導入のメリット・デメリット等を検証中。</v>
      </c>
      <c r="AN105" s="776"/>
      <c r="AO105" s="776"/>
      <c r="AP105" s="776"/>
      <c r="AQ105" s="776"/>
      <c r="AR105" s="776"/>
      <c r="AS105" s="776"/>
      <c r="AT105" s="776"/>
      <c r="AU105" s="776"/>
      <c r="AV105" s="776"/>
      <c r="AW105" s="776"/>
      <c r="AX105" s="776"/>
      <c r="AY105" s="776"/>
      <c r="AZ105" s="776"/>
      <c r="BA105" s="776"/>
      <c r="BB105" s="776"/>
      <c r="BC105" s="776"/>
      <c r="BD105" s="776"/>
      <c r="BE105" s="776"/>
      <c r="BF105" s="776"/>
      <c r="BG105" s="776"/>
      <c r="BH105" s="776"/>
      <c r="BI105" s="776"/>
      <c r="BJ105" s="776"/>
      <c r="BK105" s="776"/>
      <c r="BL105" s="776"/>
      <c r="BM105" s="776"/>
      <c r="BN105" s="777"/>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806"/>
      <c r="V106" s="807"/>
      <c r="W106" s="807"/>
      <c r="X106" s="807"/>
      <c r="Y106" s="807"/>
      <c r="Z106" s="807"/>
      <c r="AA106" s="807"/>
      <c r="AB106" s="807"/>
      <c r="AC106" s="807"/>
      <c r="AD106" s="807"/>
      <c r="AE106" s="807"/>
      <c r="AF106" s="807"/>
      <c r="AG106" s="807"/>
      <c r="AH106" s="807"/>
      <c r="AI106" s="808"/>
      <c r="AJ106" s="601"/>
      <c r="AK106" s="601"/>
      <c r="AL106" s="601"/>
      <c r="AM106" s="778"/>
      <c r="AN106" s="779"/>
      <c r="AO106" s="779"/>
      <c r="AP106" s="779"/>
      <c r="AQ106" s="779"/>
      <c r="AR106" s="779"/>
      <c r="AS106" s="779"/>
      <c r="AT106" s="779"/>
      <c r="AU106" s="779"/>
      <c r="AV106" s="779"/>
      <c r="AW106" s="779"/>
      <c r="AX106" s="779"/>
      <c r="AY106" s="779"/>
      <c r="AZ106" s="779"/>
      <c r="BA106" s="779"/>
      <c r="BB106" s="779"/>
      <c r="BC106" s="779"/>
      <c r="BD106" s="779"/>
      <c r="BE106" s="779"/>
      <c r="BF106" s="779"/>
      <c r="BG106" s="779"/>
      <c r="BH106" s="779"/>
      <c r="BI106" s="779"/>
      <c r="BJ106" s="779"/>
      <c r="BK106" s="779"/>
      <c r="BL106" s="779"/>
      <c r="BM106" s="779"/>
      <c r="BN106" s="780"/>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58</v>
      </c>
      <c r="M107" s="659"/>
      <c r="N107" s="659"/>
      <c r="O107" s="659">
        <f>VLOOKUP($D$11,調査票①!$A$1:$HN$31,188,FALSE)</f>
        <v>58</v>
      </c>
      <c r="P107" s="659"/>
      <c r="Q107" s="659"/>
      <c r="R107" s="660">
        <f>VLOOKUP($D$11,調査票①!$A$1:$HN$31,189,FALSE)</f>
        <v>1</v>
      </c>
      <c r="S107" s="660"/>
      <c r="T107" s="660"/>
      <c r="U107" s="668" t="str">
        <f>VLOOKUP($D$11,調査票①!$A$1:$HN$31,190,FALSE)</f>
        <v>　</v>
      </c>
      <c r="V107" s="735"/>
      <c r="W107" s="735"/>
      <c r="X107" s="735"/>
      <c r="Y107" s="735"/>
      <c r="Z107" s="735"/>
      <c r="AA107" s="735"/>
      <c r="AB107" s="735"/>
      <c r="AC107" s="735"/>
      <c r="AD107" s="735"/>
      <c r="AE107" s="735"/>
      <c r="AF107" s="735"/>
      <c r="AG107" s="735"/>
      <c r="AH107" s="735"/>
      <c r="AI107" s="736"/>
      <c r="AJ107" s="667">
        <f>VLOOKUP($D$11,調査票①!$A$1:$HN$31,191,FALSE)</f>
        <v>0</v>
      </c>
      <c r="AK107" s="667"/>
      <c r="AL107" s="667"/>
      <c r="AM107" s="729" t="str">
        <f>VLOOKUP($D$11,調査票①!$A$1:$HN$31,192,FALSE)</f>
        <v>　</v>
      </c>
      <c r="AN107" s="776"/>
      <c r="AO107" s="776"/>
      <c r="AP107" s="776"/>
      <c r="AQ107" s="776"/>
      <c r="AR107" s="776"/>
      <c r="AS107" s="776"/>
      <c r="AT107" s="776"/>
      <c r="AU107" s="776"/>
      <c r="AV107" s="776"/>
      <c r="AW107" s="776"/>
      <c r="AX107" s="776"/>
      <c r="AY107" s="776"/>
      <c r="AZ107" s="776"/>
      <c r="BA107" s="776"/>
      <c r="BB107" s="776"/>
      <c r="BC107" s="776"/>
      <c r="BD107" s="776"/>
      <c r="BE107" s="776"/>
      <c r="BF107" s="776"/>
      <c r="BG107" s="776"/>
      <c r="BH107" s="776"/>
      <c r="BI107" s="776"/>
      <c r="BJ107" s="776"/>
      <c r="BK107" s="776"/>
      <c r="BL107" s="776"/>
      <c r="BM107" s="776"/>
      <c r="BN107" s="777"/>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37"/>
      <c r="V108" s="738"/>
      <c r="W108" s="738"/>
      <c r="X108" s="738"/>
      <c r="Y108" s="738"/>
      <c r="Z108" s="738"/>
      <c r="AA108" s="738"/>
      <c r="AB108" s="738"/>
      <c r="AC108" s="738"/>
      <c r="AD108" s="738"/>
      <c r="AE108" s="738"/>
      <c r="AF108" s="738"/>
      <c r="AG108" s="738"/>
      <c r="AH108" s="738"/>
      <c r="AI108" s="739"/>
      <c r="AJ108" s="667"/>
      <c r="AK108" s="667"/>
      <c r="AL108" s="667"/>
      <c r="AM108" s="778"/>
      <c r="AN108" s="779"/>
      <c r="AO108" s="779"/>
      <c r="AP108" s="779"/>
      <c r="AQ108" s="779"/>
      <c r="AR108" s="779"/>
      <c r="AS108" s="779"/>
      <c r="AT108" s="779"/>
      <c r="AU108" s="779"/>
      <c r="AV108" s="779"/>
      <c r="AW108" s="779"/>
      <c r="AX108" s="779"/>
      <c r="AY108" s="779"/>
      <c r="AZ108" s="779"/>
      <c r="BA108" s="779"/>
      <c r="BB108" s="779"/>
      <c r="BC108" s="779"/>
      <c r="BD108" s="779"/>
      <c r="BE108" s="779"/>
      <c r="BF108" s="779"/>
      <c r="BG108" s="779"/>
      <c r="BH108" s="779"/>
      <c r="BI108" s="779"/>
      <c r="BJ108" s="779"/>
      <c r="BK108" s="779"/>
      <c r="BL108" s="779"/>
      <c r="BM108" s="779"/>
      <c r="BN108" s="780"/>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5309" priority="354" operator="equal">
      <formula>0</formula>
    </cfRule>
  </conditionalFormatting>
  <conditionalFormatting sqref="DL105">
    <cfRule type="cellIs" dxfId="5308" priority="353" operator="equal">
      <formula>0</formula>
    </cfRule>
  </conditionalFormatting>
  <conditionalFormatting sqref="DA91:DA92">
    <cfRule type="cellIs" dxfId="5307" priority="352" operator="equal">
      <formula>0</formula>
    </cfRule>
  </conditionalFormatting>
  <conditionalFormatting sqref="CQ66:EL66 EJ62:EJ65 DA71:DD71 CQ67:DD67 CQ68:DC68 EJ68:EL68 DA70:DC70 DA72:DC72 EJ72:EP72 EJ70:EL70">
    <cfRule type="cellIs" dxfId="5306" priority="351" operator="equal">
      <formula>0</formula>
    </cfRule>
  </conditionalFormatting>
  <conditionalFormatting sqref="CM19 CW20:CY20 CW19:CZ19 DJ19 DT20:DV20 DT19:DW19 EG19">
    <cfRule type="cellIs" dxfId="5305" priority="350" operator="equal">
      <formula>0</formula>
    </cfRule>
  </conditionalFormatting>
  <conditionalFormatting sqref="D55">
    <cfRule type="cellIs" dxfId="5304" priority="349" operator="equal">
      <formula>0</formula>
    </cfRule>
  </conditionalFormatting>
  <conditionalFormatting sqref="EA44:EC44">
    <cfRule type="cellIs" dxfId="5303" priority="324" operator="equal">
      <formula>0</formula>
    </cfRule>
  </conditionalFormatting>
  <conditionalFormatting sqref="DD62 DD64">
    <cfRule type="cellIs" dxfId="5302" priority="348" operator="equal">
      <formula>0</formula>
    </cfRule>
  </conditionalFormatting>
  <conditionalFormatting sqref="DI44">
    <cfRule type="cellIs" dxfId="5301" priority="312" operator="equal">
      <formula>0</formula>
    </cfRule>
  </conditionalFormatting>
  <conditionalFormatting sqref="DZ52:EG52 DA52:DR52">
    <cfRule type="cellIs" dxfId="5300" priority="347" operator="equal">
      <formula>0</formula>
    </cfRule>
  </conditionalFormatting>
  <conditionalFormatting sqref="DZ51:EG51 CZ51:DR51">
    <cfRule type="cellIs" dxfId="5299" priority="346" operator="equal">
      <formula>0</formula>
    </cfRule>
  </conditionalFormatting>
  <conditionalFormatting sqref="DG56:DI56">
    <cfRule type="cellIs" dxfId="5298" priority="279" operator="equal">
      <formula>0</formula>
    </cfRule>
  </conditionalFormatting>
  <conditionalFormatting sqref="CM44:CN44">
    <cfRule type="cellIs" dxfId="5297" priority="318" operator="equal">
      <formula>0</formula>
    </cfRule>
  </conditionalFormatting>
  <conditionalFormatting sqref="R21 R23 R25 R27 R29 R31 R33 R35 R37 R39 R41 R43 R45 R47 R49 R51 R53">
    <cfRule type="cellIs" dxfId="5296" priority="344" operator="equal">
      <formula>0</formula>
    </cfRule>
  </conditionalFormatting>
  <conditionalFormatting sqref="DL62 DL64">
    <cfRule type="cellIs" dxfId="5295" priority="343" operator="equal">
      <formula>0</formula>
    </cfRule>
  </conditionalFormatting>
  <conditionalFormatting sqref="CM69">
    <cfRule type="cellIs" dxfId="5294" priority="345" operator="equal">
      <formula>0</formula>
    </cfRule>
  </conditionalFormatting>
  <conditionalFormatting sqref="CO52">
    <cfRule type="cellIs" dxfId="5293" priority="263" operator="equal">
      <formula>0</formula>
    </cfRule>
  </conditionalFormatting>
  <conditionalFormatting sqref="DN51:DP52">
    <cfRule type="cellIs" dxfId="5292" priority="294" operator="equal">
      <formula>0</formula>
    </cfRule>
  </conditionalFormatting>
  <conditionalFormatting sqref="DK51:DM52">
    <cfRule type="cellIs" dxfId="5291" priority="295" operator="equal">
      <formula>0</formula>
    </cfRule>
  </conditionalFormatting>
  <conditionalFormatting sqref="EN44:EP55">
    <cfRule type="cellIs" dxfId="5290" priority="342" operator="equal">
      <formula>0</formula>
    </cfRule>
  </conditionalFormatting>
  <conditionalFormatting sqref="EN56:EP56">
    <cfRule type="cellIs" dxfId="5289" priority="341" operator="equal">
      <formula>0</formula>
    </cfRule>
  </conditionalFormatting>
  <conditionalFormatting sqref="EH51:EJ52 EH55:EJ56">
    <cfRule type="cellIs" dxfId="5288" priority="340" operator="equal">
      <formula>0</formula>
    </cfRule>
  </conditionalFormatting>
  <conditionalFormatting sqref="EK51:EM56">
    <cfRule type="cellIs" dxfId="5287" priority="339" operator="equal">
      <formula>0</formula>
    </cfRule>
  </conditionalFormatting>
  <conditionalFormatting sqref="EL44:EM50">
    <cfRule type="cellIs" dxfId="5286" priority="338" operator="equal">
      <formula>0</formula>
    </cfRule>
  </conditionalFormatting>
  <conditionalFormatting sqref="DV51:DX52 DV55:DX55 DV53:DW54">
    <cfRule type="cellIs" dxfId="5285" priority="337" operator="equal">
      <formula>0</formula>
    </cfRule>
  </conditionalFormatting>
  <conditionalFormatting sqref="DV56:DX56">
    <cfRule type="cellIs" dxfId="5284" priority="336" operator="equal">
      <formula>0</formula>
    </cfRule>
  </conditionalFormatting>
  <conditionalFormatting sqref="DP51:DR56">
    <cfRule type="cellIs" dxfId="5283" priority="335" operator="equal">
      <formula>0</formula>
    </cfRule>
  </conditionalFormatting>
  <conditionalFormatting sqref="DS51:DU56">
    <cfRule type="cellIs" dxfId="5282" priority="334" operator="equal">
      <formula>0</formula>
    </cfRule>
  </conditionalFormatting>
  <conditionalFormatting sqref="EF51:EH52 EF55:EH55">
    <cfRule type="cellIs" dxfId="5281" priority="333" operator="equal">
      <formula>0</formula>
    </cfRule>
  </conditionalFormatting>
  <conditionalFormatting sqref="EF56:EH56">
    <cfRule type="cellIs" dxfId="5280" priority="332" operator="equal">
      <formula>0</formula>
    </cfRule>
  </conditionalFormatting>
  <conditionalFormatting sqref="DZ51:EB52 DZ55:EB56">
    <cfRule type="cellIs" dxfId="5279" priority="331" operator="equal">
      <formula>0</formula>
    </cfRule>
  </conditionalFormatting>
  <conditionalFormatting sqref="EC51:EE52 EC55:EE56">
    <cfRule type="cellIs" dxfId="5278" priority="330" operator="equal">
      <formula>0</formula>
    </cfRule>
  </conditionalFormatting>
  <conditionalFormatting sqref="EI44:EK44">
    <cfRule type="cellIs" dxfId="5277" priority="329" operator="equal">
      <formula>0</formula>
    </cfRule>
  </conditionalFormatting>
  <conditionalFormatting sqref="EH44">
    <cfRule type="cellIs" dxfId="5276" priority="328" operator="equal">
      <formula>0</formula>
    </cfRule>
  </conditionalFormatting>
  <conditionalFormatting sqref="EE44:EG44">
    <cfRule type="cellIs" dxfId="5275" priority="327" operator="equal">
      <formula>0</formula>
    </cfRule>
  </conditionalFormatting>
  <conditionalFormatting sqref="ED44">
    <cfRule type="cellIs" dxfId="5274" priority="326" operator="equal">
      <formula>0</formula>
    </cfRule>
  </conditionalFormatting>
  <conditionalFormatting sqref="DW44:DX44">
    <cfRule type="cellIs" dxfId="5273" priority="325" operator="equal">
      <formula>0</formula>
    </cfRule>
  </conditionalFormatting>
  <conditionalFormatting sqref="DJ44:DL44">
    <cfRule type="cellIs" dxfId="5272" priority="313" operator="equal">
      <formula>0</formula>
    </cfRule>
  </conditionalFormatting>
  <conditionalFormatting sqref="DY44:DZ44">
    <cfRule type="cellIs" dxfId="5271" priority="323" operator="equal">
      <formula>0</formula>
    </cfRule>
  </conditionalFormatting>
  <conditionalFormatting sqref="CY44:DA44">
    <cfRule type="cellIs" dxfId="5270" priority="322" operator="equal">
      <formula>0</formula>
    </cfRule>
  </conditionalFormatting>
  <conditionalFormatting sqref="CX44">
    <cfRule type="cellIs" dxfId="5269" priority="321" operator="equal">
      <formula>0</formula>
    </cfRule>
  </conditionalFormatting>
  <conditionalFormatting sqref="CU44:CW44">
    <cfRule type="cellIs" dxfId="5268" priority="320" operator="equal">
      <formula>0</formula>
    </cfRule>
  </conditionalFormatting>
  <conditionalFormatting sqref="CT44">
    <cfRule type="cellIs" dxfId="5267" priority="319" operator="equal">
      <formula>0</formula>
    </cfRule>
  </conditionalFormatting>
  <conditionalFormatting sqref="CQ44:CS44">
    <cfRule type="cellIs" dxfId="5266" priority="317" operator="equal">
      <formula>0</formula>
    </cfRule>
  </conditionalFormatting>
  <conditionalFormatting sqref="CO44:CP44">
    <cfRule type="cellIs" dxfId="5265" priority="316" operator="equal">
      <formula>0</formula>
    </cfRule>
  </conditionalFormatting>
  <conditionalFormatting sqref="DN44:DP44">
    <cfRule type="cellIs" dxfId="5264" priority="315" operator="equal">
      <formula>0</formula>
    </cfRule>
  </conditionalFormatting>
  <conditionalFormatting sqref="DM44">
    <cfRule type="cellIs" dxfId="5263" priority="314" operator="equal">
      <formula>0</formula>
    </cfRule>
  </conditionalFormatting>
  <conditionalFormatting sqref="DS51:DU52">
    <cfRule type="cellIs" dxfId="5262" priority="301" operator="equal">
      <formula>0</formula>
    </cfRule>
  </conditionalFormatting>
  <conditionalFormatting sqref="DB44:DC44">
    <cfRule type="cellIs" dxfId="5261" priority="311" operator="equal">
      <formula>0</formula>
    </cfRule>
  </conditionalFormatting>
  <conditionalFormatting sqref="DF44:DH44">
    <cfRule type="cellIs" dxfId="5260" priority="310" operator="equal">
      <formula>0</formula>
    </cfRule>
  </conditionalFormatting>
  <conditionalFormatting sqref="DD44:DE44">
    <cfRule type="cellIs" dxfId="5259" priority="309" operator="equal">
      <formula>0</formula>
    </cfRule>
  </conditionalFormatting>
  <conditionalFormatting sqref="EC44:EE44">
    <cfRule type="cellIs" dxfId="5258" priority="308" operator="equal">
      <formula>0</formula>
    </cfRule>
  </conditionalFormatting>
  <conditionalFormatting sqref="EB44">
    <cfRule type="cellIs" dxfId="5257" priority="307" operator="equal">
      <formula>0</formula>
    </cfRule>
  </conditionalFormatting>
  <conditionalFormatting sqref="DY44:EA44">
    <cfRule type="cellIs" dxfId="5256" priority="306" operator="equal">
      <formula>0</formula>
    </cfRule>
  </conditionalFormatting>
  <conditionalFormatting sqref="DX44">
    <cfRule type="cellIs" dxfId="5255" priority="305" operator="equal">
      <formula>0</formula>
    </cfRule>
  </conditionalFormatting>
  <conditionalFormatting sqref="DQ44:DR44">
    <cfRule type="cellIs" dxfId="5254" priority="304" operator="equal">
      <formula>0</formula>
    </cfRule>
  </conditionalFormatting>
  <conditionalFormatting sqref="DU44:DW44">
    <cfRule type="cellIs" dxfId="5253" priority="303" operator="equal">
      <formula>0</formula>
    </cfRule>
  </conditionalFormatting>
  <conditionalFormatting sqref="DS44:DT44">
    <cfRule type="cellIs" dxfId="5252" priority="302" operator="equal">
      <formula>0</formula>
    </cfRule>
  </conditionalFormatting>
  <conditionalFormatting sqref="DV51:DV52">
    <cfRule type="cellIs" dxfId="5251" priority="300" operator="equal">
      <formula>0</formula>
    </cfRule>
  </conditionalFormatting>
  <conditionalFormatting sqref="DG51:DI52">
    <cfRule type="cellIs" dxfId="5250" priority="299" operator="equal">
      <formula>0</formula>
    </cfRule>
  </conditionalFormatting>
  <conditionalFormatting sqref="DA51:DC52 CZ51">
    <cfRule type="cellIs" dxfId="5249" priority="298" operator="equal">
      <formula>0</formula>
    </cfRule>
  </conditionalFormatting>
  <conditionalFormatting sqref="DD51:DF52">
    <cfRule type="cellIs" dxfId="5248" priority="297" operator="equal">
      <formula>0</formula>
    </cfRule>
  </conditionalFormatting>
  <conditionalFormatting sqref="DQ51:DS52">
    <cfRule type="cellIs" dxfId="5247" priority="296" operator="equal">
      <formula>0</formula>
    </cfRule>
  </conditionalFormatting>
  <conditionalFormatting sqref="CB52:CC52">
    <cfRule type="cellIs" dxfId="5246" priority="293" operator="equal">
      <formula>0</formula>
    </cfRule>
  </conditionalFormatting>
  <conditionalFormatting sqref="CB51:CC51">
    <cfRule type="cellIs" dxfId="5245" priority="292" operator="equal">
      <formula>0</formula>
    </cfRule>
  </conditionalFormatting>
  <conditionalFormatting sqref="CP51">
    <cfRule type="cellIs" dxfId="5244" priority="291" operator="equal">
      <formula>0</formula>
    </cfRule>
  </conditionalFormatting>
  <conditionalFormatting sqref="CP51">
    <cfRule type="cellIs" dxfId="5243" priority="290" operator="equal">
      <formula>0</formula>
    </cfRule>
  </conditionalFormatting>
  <conditionalFormatting sqref="CB51:CC52">
    <cfRule type="cellIs" dxfId="5242" priority="289" operator="equal">
      <formula>0</formula>
    </cfRule>
  </conditionalFormatting>
  <conditionalFormatting sqref="CD51">
    <cfRule type="cellIs" dxfId="5241" priority="288" operator="equal">
      <formula>0</formula>
    </cfRule>
  </conditionalFormatting>
  <conditionalFormatting sqref="CD51">
    <cfRule type="cellIs" dxfId="5240" priority="287" operator="equal">
      <formula>0</formula>
    </cfRule>
  </conditionalFormatting>
  <conditionalFormatting sqref="CW41">
    <cfRule type="cellIs" dxfId="5239" priority="59" operator="equal">
      <formula>0</formula>
    </cfRule>
  </conditionalFormatting>
  <conditionalFormatting sqref="CX41">
    <cfRule type="cellIs" dxfId="5238" priority="58" operator="equal">
      <formula>0</formula>
    </cfRule>
  </conditionalFormatting>
  <conditionalFormatting sqref="DX53">
    <cfRule type="cellIs" dxfId="5237" priority="286" operator="equal">
      <formula>0</formula>
    </cfRule>
  </conditionalFormatting>
  <conditionalFormatting sqref="DX53">
    <cfRule type="cellIs" dxfId="5236" priority="285" operator="equal">
      <formula>0</formula>
    </cfRule>
  </conditionalFormatting>
  <conditionalFormatting sqref="EH39">
    <cfRule type="cellIs" dxfId="5235" priority="16" operator="equal">
      <formula>0</formula>
    </cfRule>
  </conditionalFormatting>
  <conditionalFormatting sqref="DO56:DQ56">
    <cfRule type="cellIs" dxfId="5234" priority="284" operator="equal">
      <formula>0</formula>
    </cfRule>
  </conditionalFormatting>
  <conditionalFormatting sqref="DC56:DE56">
    <cfRule type="cellIs" dxfId="5233" priority="283" operator="equal">
      <formula>0</formula>
    </cfRule>
  </conditionalFormatting>
  <conditionalFormatting sqref="CX56:CY56">
    <cfRule type="cellIs" dxfId="5232" priority="282" operator="equal">
      <formula>0</formula>
    </cfRule>
  </conditionalFormatting>
  <conditionalFormatting sqref="CZ56:DB56">
    <cfRule type="cellIs" dxfId="5231" priority="281" operator="equal">
      <formula>0</formula>
    </cfRule>
  </conditionalFormatting>
  <conditionalFormatting sqref="DM56:DO56">
    <cfRule type="cellIs" dxfId="5230" priority="280" operator="equal">
      <formula>0</formula>
    </cfRule>
  </conditionalFormatting>
  <conditionalFormatting sqref="CF44:CH44 CF45:CG46">
    <cfRule type="cellIs" dxfId="5229" priority="227" operator="equal">
      <formula>0</formula>
    </cfRule>
  </conditionalFormatting>
  <conditionalFormatting sqref="DJ56:DL56">
    <cfRule type="cellIs" dxfId="5228" priority="278" operator="equal">
      <formula>0</formula>
    </cfRule>
  </conditionalFormatting>
  <conditionalFormatting sqref="CG56:CI56">
    <cfRule type="cellIs" dxfId="5227" priority="277" operator="equal">
      <formula>0</formula>
    </cfRule>
  </conditionalFormatting>
  <conditionalFormatting sqref="CB56:CC56">
    <cfRule type="cellIs" dxfId="5226" priority="276" operator="equal">
      <formula>0</formula>
    </cfRule>
  </conditionalFormatting>
  <conditionalFormatting sqref="CD56:CF56">
    <cfRule type="cellIs" dxfId="5225" priority="275" operator="equal">
      <formula>0</formula>
    </cfRule>
  </conditionalFormatting>
  <conditionalFormatting sqref="CQ56:CR56">
    <cfRule type="cellIs" dxfId="5224" priority="274" operator="equal">
      <formula>0</formula>
    </cfRule>
  </conditionalFormatting>
  <conditionalFormatting sqref="CK56:CM56">
    <cfRule type="cellIs" dxfId="5223" priority="273" operator="equal">
      <formula>0</formula>
    </cfRule>
  </conditionalFormatting>
  <conditionalFormatting sqref="CN56:CP56">
    <cfRule type="cellIs" dxfId="5222" priority="272" operator="equal">
      <formula>0</formula>
    </cfRule>
  </conditionalFormatting>
  <conditionalFormatting sqref="CX56:CZ56">
    <cfRule type="cellIs" dxfId="5221" priority="271" operator="equal">
      <formula>0</formula>
    </cfRule>
  </conditionalFormatting>
  <conditionalFormatting sqref="CS56:CT56">
    <cfRule type="cellIs" dxfId="5220" priority="270" operator="equal">
      <formula>0</formula>
    </cfRule>
  </conditionalFormatting>
  <conditionalFormatting sqref="CU56:CW56">
    <cfRule type="cellIs" dxfId="5219" priority="269" operator="equal">
      <formula>0</formula>
    </cfRule>
  </conditionalFormatting>
  <conditionalFormatting sqref="DH56:DI56">
    <cfRule type="cellIs" dxfId="5218" priority="268" operator="equal">
      <formula>0</formula>
    </cfRule>
  </conditionalFormatting>
  <conditionalFormatting sqref="DB56:DD56">
    <cfRule type="cellIs" dxfId="5217" priority="267" operator="equal">
      <formula>0</formula>
    </cfRule>
  </conditionalFormatting>
  <conditionalFormatting sqref="DE56:DG56">
    <cfRule type="cellIs" dxfId="5216" priority="266" operator="equal">
      <formula>0</formula>
    </cfRule>
  </conditionalFormatting>
  <conditionalFormatting sqref="CO51">
    <cfRule type="cellIs" dxfId="5215" priority="265" operator="equal">
      <formula>0</formula>
    </cfRule>
  </conditionalFormatting>
  <conditionalFormatting sqref="CO51">
    <cfRule type="cellIs" dxfId="5214" priority="264" operator="equal">
      <formula>0</formula>
    </cfRule>
  </conditionalFormatting>
  <conditionalFormatting sqref="CB37">
    <cfRule type="cellIs" dxfId="5213" priority="211" operator="equal">
      <formula>0</formula>
    </cfRule>
  </conditionalFormatting>
  <conditionalFormatting sqref="CO52">
    <cfRule type="cellIs" dxfId="5212" priority="262" operator="equal">
      <formula>0</formula>
    </cfRule>
  </conditionalFormatting>
  <conditionalFormatting sqref="DH40">
    <cfRule type="cellIs" dxfId="5211" priority="34" operator="equal">
      <formula>0</formula>
    </cfRule>
  </conditionalFormatting>
  <conditionalFormatting sqref="CY34:CY35">
    <cfRule type="cellIs" dxfId="5210" priority="81" operator="equal">
      <formula>0</formula>
    </cfRule>
  </conditionalFormatting>
  <conditionalFormatting sqref="CY36:DA36">
    <cfRule type="cellIs" dxfId="5209" priority="80" operator="equal">
      <formula>0</formula>
    </cfRule>
  </conditionalFormatting>
  <conditionalFormatting sqref="CX36">
    <cfRule type="cellIs" dxfId="5208" priority="79" operator="equal">
      <formula>0</formula>
    </cfRule>
  </conditionalFormatting>
  <conditionalFormatting sqref="DP40:DQ41">
    <cfRule type="cellIs" dxfId="5207" priority="33" operator="equal">
      <formula>0</formula>
    </cfRule>
  </conditionalFormatting>
  <conditionalFormatting sqref="DC40:DE41">
    <cfRule type="cellIs" dxfId="5206" priority="36" operator="equal">
      <formula>0</formula>
    </cfRule>
  </conditionalFormatting>
  <conditionalFormatting sqref="CX34:CX35">
    <cfRule type="cellIs" dxfId="5205" priority="83" operator="equal">
      <formula>0</formula>
    </cfRule>
  </conditionalFormatting>
  <conditionalFormatting sqref="CX34:CX35">
    <cfRule type="cellIs" dxfId="5204" priority="82" operator="equal">
      <formula>0</formula>
    </cfRule>
  </conditionalFormatting>
  <conditionalFormatting sqref="CW37">
    <cfRule type="cellIs" dxfId="5203" priority="76" operator="equal">
      <formula>0</formula>
    </cfRule>
  </conditionalFormatting>
  <conditionalFormatting sqref="CW37">
    <cfRule type="cellIs" dxfId="5202" priority="75" operator="equal">
      <formula>0</formula>
    </cfRule>
  </conditionalFormatting>
  <conditionalFormatting sqref="DF40:DG41">
    <cfRule type="cellIs" dxfId="5201" priority="38" operator="equal">
      <formula>0</formula>
    </cfRule>
  </conditionalFormatting>
  <conditionalFormatting sqref="CF47:CG47">
    <cfRule type="cellIs" dxfId="5200" priority="261" operator="equal">
      <formula>0</formula>
    </cfRule>
  </conditionalFormatting>
  <conditionalFormatting sqref="CB47">
    <cfRule type="cellIs" dxfId="5199" priority="260" operator="equal">
      <formula>0</formula>
    </cfRule>
  </conditionalFormatting>
  <conditionalFormatting sqref="CC47:CE47">
    <cfRule type="cellIs" dxfId="5198" priority="259" operator="equal">
      <formula>0</formula>
    </cfRule>
  </conditionalFormatting>
  <conditionalFormatting sqref="CJ48:CL48 CB48">
    <cfRule type="cellIs" dxfId="5197" priority="258" operator="equal">
      <formula>0</formula>
    </cfRule>
  </conditionalFormatting>
  <conditionalFormatting sqref="CF48:CH48 CF49:CG50">
    <cfRule type="cellIs" dxfId="5196" priority="257" operator="equal">
      <formula>0</formula>
    </cfRule>
  </conditionalFormatting>
  <conditionalFormatting sqref="CB48:CB50">
    <cfRule type="cellIs" dxfId="5195" priority="256" operator="equal">
      <formula>0</formula>
    </cfRule>
  </conditionalFormatting>
  <conditionalFormatting sqref="CC48:CE50">
    <cfRule type="cellIs" dxfId="5194" priority="255" operator="equal">
      <formula>0</formula>
    </cfRule>
  </conditionalFormatting>
  <conditionalFormatting sqref="CJ48:CL48">
    <cfRule type="cellIs" dxfId="5193" priority="254" operator="equal">
      <formula>0</formula>
    </cfRule>
  </conditionalFormatting>
  <conditionalFormatting sqref="CC48:CE48">
    <cfRule type="cellIs" dxfId="5192" priority="253" operator="equal">
      <formula>0</formula>
    </cfRule>
  </conditionalFormatting>
  <conditionalFormatting sqref="CF48">
    <cfRule type="cellIs" dxfId="5191" priority="252" operator="equal">
      <formula>0</formula>
    </cfRule>
  </conditionalFormatting>
  <conditionalFormatting sqref="CB48:CC48">
    <cfRule type="cellIs" dxfId="5190" priority="251" operator="equal">
      <formula>0</formula>
    </cfRule>
  </conditionalFormatting>
  <conditionalFormatting sqref="CH49">
    <cfRule type="cellIs" dxfId="5189" priority="250" operator="equal">
      <formula>0</formula>
    </cfRule>
  </conditionalFormatting>
  <conditionalFormatting sqref="CH49">
    <cfRule type="cellIs" dxfId="5188" priority="249" operator="equal">
      <formula>0</formula>
    </cfRule>
  </conditionalFormatting>
  <conditionalFormatting sqref="CJ38:CL38 CB38">
    <cfRule type="cellIs" dxfId="5187" priority="248" operator="equal">
      <formula>0</formula>
    </cfRule>
  </conditionalFormatting>
  <conditionalFormatting sqref="CF38:CH38 CF39:CG40">
    <cfRule type="cellIs" dxfId="5186" priority="247" operator="equal">
      <formula>0</formula>
    </cfRule>
  </conditionalFormatting>
  <conditionalFormatting sqref="CB37:CB40">
    <cfRule type="cellIs" dxfId="5185" priority="246" operator="equal">
      <formula>0</formula>
    </cfRule>
  </conditionalFormatting>
  <conditionalFormatting sqref="CC38:CE40">
    <cfRule type="cellIs" dxfId="5184" priority="245" operator="equal">
      <formula>0</formula>
    </cfRule>
  </conditionalFormatting>
  <conditionalFormatting sqref="CJ38:CL38">
    <cfRule type="cellIs" dxfId="5183" priority="244" operator="equal">
      <formula>0</formula>
    </cfRule>
  </conditionalFormatting>
  <conditionalFormatting sqref="CC38:CE38">
    <cfRule type="cellIs" dxfId="5182" priority="243" operator="equal">
      <formula>0</formula>
    </cfRule>
  </conditionalFormatting>
  <conditionalFormatting sqref="CF38">
    <cfRule type="cellIs" dxfId="5181" priority="242" operator="equal">
      <formula>0</formula>
    </cfRule>
  </conditionalFormatting>
  <conditionalFormatting sqref="CB38:CC38">
    <cfRule type="cellIs" dxfId="5180" priority="241" operator="equal">
      <formula>0</formula>
    </cfRule>
  </conditionalFormatting>
  <conditionalFormatting sqref="CH39">
    <cfRule type="cellIs" dxfId="5179" priority="240" operator="equal">
      <formula>0</formula>
    </cfRule>
  </conditionalFormatting>
  <conditionalFormatting sqref="CH39">
    <cfRule type="cellIs" dxfId="5178" priority="239" operator="equal">
      <formula>0</formula>
    </cfRule>
  </conditionalFormatting>
  <conditionalFormatting sqref="CJ41:CL41 CB41">
    <cfRule type="cellIs" dxfId="5177" priority="238" operator="equal">
      <formula>0</formula>
    </cfRule>
  </conditionalFormatting>
  <conditionalFormatting sqref="CF41:CH41 CF42:CG43">
    <cfRule type="cellIs" dxfId="5176" priority="237" operator="equal">
      <formula>0</formula>
    </cfRule>
  </conditionalFormatting>
  <conditionalFormatting sqref="CB40:CB43">
    <cfRule type="cellIs" dxfId="5175" priority="236" operator="equal">
      <formula>0</formula>
    </cfRule>
  </conditionalFormatting>
  <conditionalFormatting sqref="CC41:CE43">
    <cfRule type="cellIs" dxfId="5174" priority="235" operator="equal">
      <formula>0</formula>
    </cfRule>
  </conditionalFormatting>
  <conditionalFormatting sqref="CJ41:CL41">
    <cfRule type="cellIs" dxfId="5173" priority="234" operator="equal">
      <formula>0</formula>
    </cfRule>
  </conditionalFormatting>
  <conditionalFormatting sqref="CC41:CE41">
    <cfRule type="cellIs" dxfId="5172" priority="233" operator="equal">
      <formula>0</formula>
    </cfRule>
  </conditionalFormatting>
  <conditionalFormatting sqref="CF41">
    <cfRule type="cellIs" dxfId="5171" priority="232" operator="equal">
      <formula>0</formula>
    </cfRule>
  </conditionalFormatting>
  <conditionalFormatting sqref="CB41:CC41">
    <cfRule type="cellIs" dxfId="5170" priority="231" operator="equal">
      <formula>0</formula>
    </cfRule>
  </conditionalFormatting>
  <conditionalFormatting sqref="CH42">
    <cfRule type="cellIs" dxfId="5169" priority="230" operator="equal">
      <formula>0</formula>
    </cfRule>
  </conditionalFormatting>
  <conditionalFormatting sqref="CH42">
    <cfRule type="cellIs" dxfId="5168" priority="229" operator="equal">
      <formula>0</formula>
    </cfRule>
  </conditionalFormatting>
  <conditionalFormatting sqref="CJ44:CL44 CB44">
    <cfRule type="cellIs" dxfId="5167" priority="228" operator="equal">
      <formula>0</formula>
    </cfRule>
  </conditionalFormatting>
  <conditionalFormatting sqref="CB44:CB46">
    <cfRule type="cellIs" dxfId="5166" priority="226" operator="equal">
      <formula>0</formula>
    </cfRule>
  </conditionalFormatting>
  <conditionalFormatting sqref="CC44:CE46">
    <cfRule type="cellIs" dxfId="5165" priority="225" operator="equal">
      <formula>0</formula>
    </cfRule>
  </conditionalFormatting>
  <conditionalFormatting sqref="CJ44:CL44">
    <cfRule type="cellIs" dxfId="5164" priority="224" operator="equal">
      <formula>0</formula>
    </cfRule>
  </conditionalFormatting>
  <conditionalFormatting sqref="CC44:CE44">
    <cfRule type="cellIs" dxfId="5163" priority="223" operator="equal">
      <formula>0</formula>
    </cfRule>
  </conditionalFormatting>
  <conditionalFormatting sqref="CF44">
    <cfRule type="cellIs" dxfId="5162" priority="222" operator="equal">
      <formula>0</formula>
    </cfRule>
  </conditionalFormatting>
  <conditionalFormatting sqref="CB44:CC44">
    <cfRule type="cellIs" dxfId="5161" priority="221" operator="equal">
      <formula>0</formula>
    </cfRule>
  </conditionalFormatting>
  <conditionalFormatting sqref="CH45">
    <cfRule type="cellIs" dxfId="5160" priority="220" operator="equal">
      <formula>0</formula>
    </cfRule>
  </conditionalFormatting>
  <conditionalFormatting sqref="CH45">
    <cfRule type="cellIs" dxfId="5159" priority="219" operator="equal">
      <formula>0</formula>
    </cfRule>
  </conditionalFormatting>
  <conditionalFormatting sqref="CB32">
    <cfRule type="cellIs" dxfId="5158" priority="218" operator="equal">
      <formula>0</formula>
    </cfRule>
  </conditionalFormatting>
  <conditionalFormatting sqref="CB32:CB34">
    <cfRule type="cellIs" dxfId="5157" priority="217" operator="equal">
      <formula>0</formula>
    </cfRule>
  </conditionalFormatting>
  <conditionalFormatting sqref="CB32">
    <cfRule type="cellIs" dxfId="5156" priority="216" operator="equal">
      <formula>0</formula>
    </cfRule>
  </conditionalFormatting>
  <conditionalFormatting sqref="CB35">
    <cfRule type="cellIs" dxfId="5155" priority="215" operator="equal">
      <formula>0</formula>
    </cfRule>
  </conditionalFormatting>
  <conditionalFormatting sqref="CB35:CB36">
    <cfRule type="cellIs" dxfId="5154" priority="214" operator="equal">
      <formula>0</formula>
    </cfRule>
  </conditionalFormatting>
  <conditionalFormatting sqref="CB35">
    <cfRule type="cellIs" dxfId="5153" priority="213" operator="equal">
      <formula>0</formula>
    </cfRule>
  </conditionalFormatting>
  <conditionalFormatting sqref="CB37">
    <cfRule type="cellIs" dxfId="5152" priority="212" operator="equal">
      <formula>0</formula>
    </cfRule>
  </conditionalFormatting>
  <conditionalFormatting sqref="CB40">
    <cfRule type="cellIs" dxfId="5151" priority="210" operator="equal">
      <formula>0</formula>
    </cfRule>
  </conditionalFormatting>
  <conditionalFormatting sqref="CB40">
    <cfRule type="cellIs" dxfId="5150" priority="209" operator="equal">
      <formula>0</formula>
    </cfRule>
  </conditionalFormatting>
  <conditionalFormatting sqref="CK32:CM32 CC32">
    <cfRule type="cellIs" dxfId="5149" priority="208" operator="equal">
      <formula>0</formula>
    </cfRule>
  </conditionalFormatting>
  <conditionalFormatting sqref="CG32:CI32">
    <cfRule type="cellIs" dxfId="5148" priority="207" operator="equal">
      <formula>0</formula>
    </cfRule>
  </conditionalFormatting>
  <conditionalFormatting sqref="CC32">
    <cfRule type="cellIs" dxfId="5147" priority="206" operator="equal">
      <formula>0</formula>
    </cfRule>
  </conditionalFormatting>
  <conditionalFormatting sqref="CD32:CF32">
    <cfRule type="cellIs" dxfId="5146" priority="205" operator="equal">
      <formula>0</formula>
    </cfRule>
  </conditionalFormatting>
  <conditionalFormatting sqref="CK32:CM32">
    <cfRule type="cellIs" dxfId="5145" priority="204" operator="equal">
      <formula>0</formula>
    </cfRule>
  </conditionalFormatting>
  <conditionalFormatting sqref="CD32:CF32">
    <cfRule type="cellIs" dxfId="5144" priority="203" operator="equal">
      <formula>0</formula>
    </cfRule>
  </conditionalFormatting>
  <conditionalFormatting sqref="CG32">
    <cfRule type="cellIs" dxfId="5143" priority="202" operator="equal">
      <formula>0</formula>
    </cfRule>
  </conditionalFormatting>
  <conditionalFormatting sqref="CC32:CD32">
    <cfRule type="cellIs" dxfId="5142" priority="201" operator="equal">
      <formula>0</formula>
    </cfRule>
  </conditionalFormatting>
  <conditionalFormatting sqref="CK33:CM33 CC33">
    <cfRule type="cellIs" dxfId="5141" priority="200" operator="equal">
      <formula>0</formula>
    </cfRule>
  </conditionalFormatting>
  <conditionalFormatting sqref="CG33:CI33">
    <cfRule type="cellIs" dxfId="5140" priority="199" operator="equal">
      <formula>0</formula>
    </cfRule>
  </conditionalFormatting>
  <conditionalFormatting sqref="CC33">
    <cfRule type="cellIs" dxfId="5139" priority="198" operator="equal">
      <formula>0</formula>
    </cfRule>
  </conditionalFormatting>
  <conditionalFormatting sqref="CD33:CF33">
    <cfRule type="cellIs" dxfId="5138" priority="197" operator="equal">
      <formula>0</formula>
    </cfRule>
  </conditionalFormatting>
  <conditionalFormatting sqref="CK33:CM33">
    <cfRule type="cellIs" dxfId="5137" priority="196" operator="equal">
      <formula>0</formula>
    </cfRule>
  </conditionalFormatting>
  <conditionalFormatting sqref="CD33:CF33">
    <cfRule type="cellIs" dxfId="5136" priority="195" operator="equal">
      <formula>0</formula>
    </cfRule>
  </conditionalFormatting>
  <conditionalFormatting sqref="CG33">
    <cfRule type="cellIs" dxfId="5135" priority="194" operator="equal">
      <formula>0</formula>
    </cfRule>
  </conditionalFormatting>
  <conditionalFormatting sqref="CC33:CD33">
    <cfRule type="cellIs" dxfId="5134" priority="193" operator="equal">
      <formula>0</formula>
    </cfRule>
  </conditionalFormatting>
  <conditionalFormatting sqref="CV32:CX32 CN32">
    <cfRule type="cellIs" dxfId="5133" priority="192" operator="equal">
      <formula>0</formula>
    </cfRule>
  </conditionalFormatting>
  <conditionalFormatting sqref="CR32:CT32">
    <cfRule type="cellIs" dxfId="5132" priority="191" operator="equal">
      <formula>0</formula>
    </cfRule>
  </conditionalFormatting>
  <conditionalFormatting sqref="CN32">
    <cfRule type="cellIs" dxfId="5131" priority="190" operator="equal">
      <formula>0</formula>
    </cfRule>
  </conditionalFormatting>
  <conditionalFormatting sqref="CO32:CQ32">
    <cfRule type="cellIs" dxfId="5130" priority="189" operator="equal">
      <formula>0</formula>
    </cfRule>
  </conditionalFormatting>
  <conditionalFormatting sqref="CV32:CX32">
    <cfRule type="cellIs" dxfId="5129" priority="188" operator="equal">
      <formula>0</formula>
    </cfRule>
  </conditionalFormatting>
  <conditionalFormatting sqref="CO32:CQ32">
    <cfRule type="cellIs" dxfId="5128" priority="187" operator="equal">
      <formula>0</formula>
    </cfRule>
  </conditionalFormatting>
  <conditionalFormatting sqref="CR32">
    <cfRule type="cellIs" dxfId="5127" priority="186" operator="equal">
      <formula>0</formula>
    </cfRule>
  </conditionalFormatting>
  <conditionalFormatting sqref="CN32:CO32">
    <cfRule type="cellIs" dxfId="5126" priority="185" operator="equal">
      <formula>0</formula>
    </cfRule>
  </conditionalFormatting>
  <conditionalFormatting sqref="CV33:CX33 CN33">
    <cfRule type="cellIs" dxfId="5125" priority="184" operator="equal">
      <formula>0</formula>
    </cfRule>
  </conditionalFormatting>
  <conditionalFormatting sqref="CR33:CT33">
    <cfRule type="cellIs" dxfId="5124" priority="183" operator="equal">
      <formula>0</formula>
    </cfRule>
  </conditionalFormatting>
  <conditionalFormatting sqref="CN33">
    <cfRule type="cellIs" dxfId="5123" priority="182" operator="equal">
      <formula>0</formula>
    </cfRule>
  </conditionalFormatting>
  <conditionalFormatting sqref="CO33:CQ33">
    <cfRule type="cellIs" dxfId="5122" priority="181" operator="equal">
      <formula>0</formula>
    </cfRule>
  </conditionalFormatting>
  <conditionalFormatting sqref="CV33:CX33">
    <cfRule type="cellIs" dxfId="5121" priority="180" operator="equal">
      <formula>0</formula>
    </cfRule>
  </conditionalFormatting>
  <conditionalFormatting sqref="CO33:CQ33">
    <cfRule type="cellIs" dxfId="5120" priority="179" operator="equal">
      <formula>0</formula>
    </cfRule>
  </conditionalFormatting>
  <conditionalFormatting sqref="CR33">
    <cfRule type="cellIs" dxfId="5119" priority="178" operator="equal">
      <formula>0</formula>
    </cfRule>
  </conditionalFormatting>
  <conditionalFormatting sqref="CN33:CO33">
    <cfRule type="cellIs" dxfId="5118" priority="177" operator="equal">
      <formula>0</formula>
    </cfRule>
  </conditionalFormatting>
  <conditionalFormatting sqref="DG32:DI32 CY32">
    <cfRule type="cellIs" dxfId="5117" priority="176" operator="equal">
      <formula>0</formula>
    </cfRule>
  </conditionalFormatting>
  <conditionalFormatting sqref="DC32:DE32">
    <cfRule type="cellIs" dxfId="5116" priority="175" operator="equal">
      <formula>0</formula>
    </cfRule>
  </conditionalFormatting>
  <conditionalFormatting sqref="CY32">
    <cfRule type="cellIs" dxfId="5115" priority="174" operator="equal">
      <formula>0</formula>
    </cfRule>
  </conditionalFormatting>
  <conditionalFormatting sqref="CZ32:DB32">
    <cfRule type="cellIs" dxfId="5114" priority="173" operator="equal">
      <formula>0</formula>
    </cfRule>
  </conditionalFormatting>
  <conditionalFormatting sqref="DG32:DI32">
    <cfRule type="cellIs" dxfId="5113" priority="172" operator="equal">
      <formula>0</formula>
    </cfRule>
  </conditionalFormatting>
  <conditionalFormatting sqref="CZ32:DB32">
    <cfRule type="cellIs" dxfId="5112" priority="171" operator="equal">
      <formula>0</formula>
    </cfRule>
  </conditionalFormatting>
  <conditionalFormatting sqref="DC32">
    <cfRule type="cellIs" dxfId="5111" priority="170" operator="equal">
      <formula>0</formula>
    </cfRule>
  </conditionalFormatting>
  <conditionalFormatting sqref="CY32:CZ32">
    <cfRule type="cellIs" dxfId="5110" priority="169" operator="equal">
      <formula>0</formula>
    </cfRule>
  </conditionalFormatting>
  <conditionalFormatting sqref="DG33:DI33 CY33">
    <cfRule type="cellIs" dxfId="5109" priority="168" operator="equal">
      <formula>0</formula>
    </cfRule>
  </conditionalFormatting>
  <conditionalFormatting sqref="DC33:DE33">
    <cfRule type="cellIs" dxfId="5108" priority="167" operator="equal">
      <formula>0</formula>
    </cfRule>
  </conditionalFormatting>
  <conditionalFormatting sqref="CY33">
    <cfRule type="cellIs" dxfId="5107" priority="166" operator="equal">
      <formula>0</formula>
    </cfRule>
  </conditionalFormatting>
  <conditionalFormatting sqref="CZ33:DB33">
    <cfRule type="cellIs" dxfId="5106" priority="165" operator="equal">
      <formula>0</formula>
    </cfRule>
  </conditionalFormatting>
  <conditionalFormatting sqref="DG33:DI33">
    <cfRule type="cellIs" dxfId="5105" priority="164" operator="equal">
      <formula>0</formula>
    </cfRule>
  </conditionalFormatting>
  <conditionalFormatting sqref="CZ33:DB33">
    <cfRule type="cellIs" dxfId="5104" priority="163" operator="equal">
      <formula>0</formula>
    </cfRule>
  </conditionalFormatting>
  <conditionalFormatting sqref="DC33">
    <cfRule type="cellIs" dxfId="5103" priority="162" operator="equal">
      <formula>0</formula>
    </cfRule>
  </conditionalFormatting>
  <conditionalFormatting sqref="CY33:CZ33">
    <cfRule type="cellIs" dxfId="5102" priority="161" operator="equal">
      <formula>0</formula>
    </cfRule>
  </conditionalFormatting>
  <conditionalFormatting sqref="DR32:DT32 DJ32">
    <cfRule type="cellIs" dxfId="5101" priority="160" operator="equal">
      <formula>0</formula>
    </cfRule>
  </conditionalFormatting>
  <conditionalFormatting sqref="DN32:DP32">
    <cfRule type="cellIs" dxfId="5100" priority="159" operator="equal">
      <formula>0</formula>
    </cfRule>
  </conditionalFormatting>
  <conditionalFormatting sqref="DJ32">
    <cfRule type="cellIs" dxfId="5099" priority="158" operator="equal">
      <formula>0</formula>
    </cfRule>
  </conditionalFormatting>
  <conditionalFormatting sqref="DK32:DM32">
    <cfRule type="cellIs" dxfId="5098" priority="157" operator="equal">
      <formula>0</formula>
    </cfRule>
  </conditionalFormatting>
  <conditionalFormatting sqref="DR32:DT32">
    <cfRule type="cellIs" dxfId="5097" priority="156" operator="equal">
      <formula>0</formula>
    </cfRule>
  </conditionalFormatting>
  <conditionalFormatting sqref="DK32:DM32">
    <cfRule type="cellIs" dxfId="5096" priority="155" operator="equal">
      <formula>0</formula>
    </cfRule>
  </conditionalFormatting>
  <conditionalFormatting sqref="DN32">
    <cfRule type="cellIs" dxfId="5095" priority="154" operator="equal">
      <formula>0</formula>
    </cfRule>
  </conditionalFormatting>
  <conditionalFormatting sqref="DJ32:DK32">
    <cfRule type="cellIs" dxfId="5094" priority="153" operator="equal">
      <formula>0</formula>
    </cfRule>
  </conditionalFormatting>
  <conditionalFormatting sqref="DR33:DT33 DJ33">
    <cfRule type="cellIs" dxfId="5093" priority="152" operator="equal">
      <formula>0</formula>
    </cfRule>
  </conditionalFormatting>
  <conditionalFormatting sqref="DN33:DP33">
    <cfRule type="cellIs" dxfId="5092" priority="151" operator="equal">
      <formula>0</formula>
    </cfRule>
  </conditionalFormatting>
  <conditionalFormatting sqref="DJ33">
    <cfRule type="cellIs" dxfId="5091" priority="150" operator="equal">
      <formula>0</formula>
    </cfRule>
  </conditionalFormatting>
  <conditionalFormatting sqref="DK33:DM33">
    <cfRule type="cellIs" dxfId="5090" priority="149" operator="equal">
      <formula>0</formula>
    </cfRule>
  </conditionalFormatting>
  <conditionalFormatting sqref="DR33:DT33">
    <cfRule type="cellIs" dxfId="5089" priority="148" operator="equal">
      <formula>0</formula>
    </cfRule>
  </conditionalFormatting>
  <conditionalFormatting sqref="DK33:DM33">
    <cfRule type="cellIs" dxfId="5088" priority="147" operator="equal">
      <formula>0</formula>
    </cfRule>
  </conditionalFormatting>
  <conditionalFormatting sqref="DN33">
    <cfRule type="cellIs" dxfId="5087" priority="146" operator="equal">
      <formula>0</formula>
    </cfRule>
  </conditionalFormatting>
  <conditionalFormatting sqref="DJ33:DK33">
    <cfRule type="cellIs" dxfId="5086" priority="145" operator="equal">
      <formula>0</formula>
    </cfRule>
  </conditionalFormatting>
  <conditionalFormatting sqref="EC32:EE32 DU32">
    <cfRule type="cellIs" dxfId="5085" priority="144" operator="equal">
      <formula>0</formula>
    </cfRule>
  </conditionalFormatting>
  <conditionalFormatting sqref="DY32:EA32">
    <cfRule type="cellIs" dxfId="5084" priority="143" operator="equal">
      <formula>0</formula>
    </cfRule>
  </conditionalFormatting>
  <conditionalFormatting sqref="DU32">
    <cfRule type="cellIs" dxfId="5083" priority="142" operator="equal">
      <formula>0</formula>
    </cfRule>
  </conditionalFormatting>
  <conditionalFormatting sqref="DV32:DX32">
    <cfRule type="cellIs" dxfId="5082" priority="141" operator="equal">
      <formula>0</formula>
    </cfRule>
  </conditionalFormatting>
  <conditionalFormatting sqref="EC32:EE32">
    <cfRule type="cellIs" dxfId="5081" priority="140" operator="equal">
      <formula>0</formula>
    </cfRule>
  </conditionalFormatting>
  <conditionalFormatting sqref="DV32:DX32">
    <cfRule type="cellIs" dxfId="5080" priority="139" operator="equal">
      <formula>0</formula>
    </cfRule>
  </conditionalFormatting>
  <conditionalFormatting sqref="DY32">
    <cfRule type="cellIs" dxfId="5079" priority="138" operator="equal">
      <formula>0</formula>
    </cfRule>
  </conditionalFormatting>
  <conditionalFormatting sqref="DU32:DV32">
    <cfRule type="cellIs" dxfId="5078" priority="137" operator="equal">
      <formula>0</formula>
    </cfRule>
  </conditionalFormatting>
  <conditionalFormatting sqref="EC33:EE33 DU33">
    <cfRule type="cellIs" dxfId="5077" priority="136" operator="equal">
      <formula>0</formula>
    </cfRule>
  </conditionalFormatting>
  <conditionalFormatting sqref="DY33:EA33">
    <cfRule type="cellIs" dxfId="5076" priority="135" operator="equal">
      <formula>0</formula>
    </cfRule>
  </conditionalFormatting>
  <conditionalFormatting sqref="DU33">
    <cfRule type="cellIs" dxfId="5075" priority="134" operator="equal">
      <formula>0</formula>
    </cfRule>
  </conditionalFormatting>
  <conditionalFormatting sqref="DV33:DX33">
    <cfRule type="cellIs" dxfId="5074" priority="133" operator="equal">
      <formula>0</formula>
    </cfRule>
  </conditionalFormatting>
  <conditionalFormatting sqref="EC33:EE33">
    <cfRule type="cellIs" dxfId="5073" priority="132" operator="equal">
      <formula>0</formula>
    </cfRule>
  </conditionalFormatting>
  <conditionalFormatting sqref="DV33:DX33">
    <cfRule type="cellIs" dxfId="5072" priority="131" operator="equal">
      <formula>0</formula>
    </cfRule>
  </conditionalFormatting>
  <conditionalFormatting sqref="DY33">
    <cfRule type="cellIs" dxfId="5071" priority="130" operator="equal">
      <formula>0</formula>
    </cfRule>
  </conditionalFormatting>
  <conditionalFormatting sqref="DU33:DV33">
    <cfRule type="cellIs" dxfId="5070" priority="129" operator="equal">
      <formula>0</formula>
    </cfRule>
  </conditionalFormatting>
  <conditionalFormatting sqref="EN32:EP32 EF32">
    <cfRule type="cellIs" dxfId="5069" priority="128" operator="equal">
      <formula>0</formula>
    </cfRule>
  </conditionalFormatting>
  <conditionalFormatting sqref="EJ32:EL32">
    <cfRule type="cellIs" dxfId="5068" priority="127" operator="equal">
      <formula>0</formula>
    </cfRule>
  </conditionalFormatting>
  <conditionalFormatting sqref="EF32">
    <cfRule type="cellIs" dxfId="5067" priority="126" operator="equal">
      <formula>0</formula>
    </cfRule>
  </conditionalFormatting>
  <conditionalFormatting sqref="EG32:EI32">
    <cfRule type="cellIs" dxfId="5066" priority="125" operator="equal">
      <formula>0</formula>
    </cfRule>
  </conditionalFormatting>
  <conditionalFormatting sqref="EN32:EP32">
    <cfRule type="cellIs" dxfId="5065" priority="124" operator="equal">
      <formula>0</formula>
    </cfRule>
  </conditionalFormatting>
  <conditionalFormatting sqref="EG32:EI32">
    <cfRule type="cellIs" dxfId="5064" priority="123" operator="equal">
      <formula>0</formula>
    </cfRule>
  </conditionalFormatting>
  <conditionalFormatting sqref="EJ32">
    <cfRule type="cellIs" dxfId="5063" priority="122" operator="equal">
      <formula>0</formula>
    </cfRule>
  </conditionalFormatting>
  <conditionalFormatting sqref="EF32:EG32">
    <cfRule type="cellIs" dxfId="5062" priority="121" operator="equal">
      <formula>0</formula>
    </cfRule>
  </conditionalFormatting>
  <conditionalFormatting sqref="EN33:EP33 EF33">
    <cfRule type="cellIs" dxfId="5061" priority="120" operator="equal">
      <formula>0</formula>
    </cfRule>
  </conditionalFormatting>
  <conditionalFormatting sqref="EJ33:EL33">
    <cfRule type="cellIs" dxfId="5060" priority="119" operator="equal">
      <formula>0</formula>
    </cfRule>
  </conditionalFormatting>
  <conditionalFormatting sqref="EF33">
    <cfRule type="cellIs" dxfId="5059" priority="118" operator="equal">
      <formula>0</formula>
    </cfRule>
  </conditionalFormatting>
  <conditionalFormatting sqref="EG33 EI33">
    <cfRule type="cellIs" dxfId="5058" priority="117" operator="equal">
      <formula>0</formula>
    </cfRule>
  </conditionalFormatting>
  <conditionalFormatting sqref="EN33:EP33">
    <cfRule type="cellIs" dxfId="5057" priority="116" operator="equal">
      <formula>0</formula>
    </cfRule>
  </conditionalFormatting>
  <conditionalFormatting sqref="EG33 EI33">
    <cfRule type="cellIs" dxfId="5056" priority="115" operator="equal">
      <formula>0</formula>
    </cfRule>
  </conditionalFormatting>
  <conditionalFormatting sqref="EJ33">
    <cfRule type="cellIs" dxfId="5055" priority="114" operator="equal">
      <formula>0</formula>
    </cfRule>
  </conditionalFormatting>
  <conditionalFormatting sqref="EF33:EG33">
    <cfRule type="cellIs" dxfId="5054" priority="113" operator="equal">
      <formula>0</formula>
    </cfRule>
  </conditionalFormatting>
  <conditionalFormatting sqref="CU38:CV39 CM38:CM39">
    <cfRule type="cellIs" dxfId="5053" priority="112" operator="equal">
      <formula>0</formula>
    </cfRule>
  </conditionalFormatting>
  <conditionalFormatting sqref="CQ38:CS39">
    <cfRule type="cellIs" dxfId="5052" priority="111" operator="equal">
      <formula>0</formula>
    </cfRule>
  </conditionalFormatting>
  <conditionalFormatting sqref="CM38:CM39">
    <cfRule type="cellIs" dxfId="5051" priority="110" operator="equal">
      <formula>0</formula>
    </cfRule>
  </conditionalFormatting>
  <conditionalFormatting sqref="CN38:CP39">
    <cfRule type="cellIs" dxfId="5050" priority="109" operator="equal">
      <formula>0</formula>
    </cfRule>
  </conditionalFormatting>
  <conditionalFormatting sqref="CU38:CV39">
    <cfRule type="cellIs" dxfId="5049" priority="108" operator="equal">
      <formula>0</formula>
    </cfRule>
  </conditionalFormatting>
  <conditionalFormatting sqref="CN38:CP39">
    <cfRule type="cellIs" dxfId="5048" priority="107" operator="equal">
      <formula>0</formula>
    </cfRule>
  </conditionalFormatting>
  <conditionalFormatting sqref="CQ38:CQ39">
    <cfRule type="cellIs" dxfId="5047" priority="106" operator="equal">
      <formula>0</formula>
    </cfRule>
  </conditionalFormatting>
  <conditionalFormatting sqref="CM38:CN39">
    <cfRule type="cellIs" dxfId="5046" priority="105" operator="equal">
      <formula>0</formula>
    </cfRule>
  </conditionalFormatting>
  <conditionalFormatting sqref="CU40:CV40 CM40">
    <cfRule type="cellIs" dxfId="5045" priority="104" operator="equal">
      <formula>0</formula>
    </cfRule>
  </conditionalFormatting>
  <conditionalFormatting sqref="CQ40:CS40">
    <cfRule type="cellIs" dxfId="5044" priority="103" operator="equal">
      <formula>0</formula>
    </cfRule>
  </conditionalFormatting>
  <conditionalFormatting sqref="CM40">
    <cfRule type="cellIs" dxfId="5043" priority="102" operator="equal">
      <formula>0</formula>
    </cfRule>
  </conditionalFormatting>
  <conditionalFormatting sqref="CN40:CP40">
    <cfRule type="cellIs" dxfId="5042" priority="101" operator="equal">
      <formula>0</formula>
    </cfRule>
  </conditionalFormatting>
  <conditionalFormatting sqref="CU40:CV40">
    <cfRule type="cellIs" dxfId="5041" priority="100" operator="equal">
      <formula>0</formula>
    </cfRule>
  </conditionalFormatting>
  <conditionalFormatting sqref="CN40:CP40">
    <cfRule type="cellIs" dxfId="5040" priority="99" operator="equal">
      <formula>0</formula>
    </cfRule>
  </conditionalFormatting>
  <conditionalFormatting sqref="CQ40">
    <cfRule type="cellIs" dxfId="5039" priority="98" operator="equal">
      <formula>0</formula>
    </cfRule>
  </conditionalFormatting>
  <conditionalFormatting sqref="CM40:CN40">
    <cfRule type="cellIs" dxfId="5038" priority="97" operator="equal">
      <formula>0</formula>
    </cfRule>
  </conditionalFormatting>
  <conditionalFormatting sqref="CU41:CV41 CM41">
    <cfRule type="cellIs" dxfId="5037" priority="96" operator="equal">
      <formula>0</formula>
    </cfRule>
  </conditionalFormatting>
  <conditionalFormatting sqref="CQ41:CS41">
    <cfRule type="cellIs" dxfId="5036" priority="95" operator="equal">
      <formula>0</formula>
    </cfRule>
  </conditionalFormatting>
  <conditionalFormatting sqref="CM41">
    <cfRule type="cellIs" dxfId="5035" priority="94" operator="equal">
      <formula>0</formula>
    </cfRule>
  </conditionalFormatting>
  <conditionalFormatting sqref="CN41:CP41">
    <cfRule type="cellIs" dxfId="5034" priority="93" operator="equal">
      <formula>0</formula>
    </cfRule>
  </conditionalFormatting>
  <conditionalFormatting sqref="CU41:CV41">
    <cfRule type="cellIs" dxfId="5033" priority="92" operator="equal">
      <formula>0</formula>
    </cfRule>
  </conditionalFormatting>
  <conditionalFormatting sqref="CN41:CP41">
    <cfRule type="cellIs" dxfId="5032" priority="91" operator="equal">
      <formula>0</formula>
    </cfRule>
  </conditionalFormatting>
  <conditionalFormatting sqref="CQ41">
    <cfRule type="cellIs" dxfId="5031" priority="90" operator="equal">
      <formula>0</formula>
    </cfRule>
  </conditionalFormatting>
  <conditionalFormatting sqref="CM41:CN41">
    <cfRule type="cellIs" dxfId="5030" priority="89" operator="equal">
      <formula>0</formula>
    </cfRule>
  </conditionalFormatting>
  <conditionalFormatting sqref="CX38:CZ39">
    <cfRule type="cellIs" dxfId="5029" priority="69" operator="equal">
      <formula>0</formula>
    </cfRule>
  </conditionalFormatting>
  <conditionalFormatting sqref="CW34:CW35">
    <cfRule type="cellIs" dxfId="5028" priority="88" operator="equal">
      <formula>0</formula>
    </cfRule>
  </conditionalFormatting>
  <conditionalFormatting sqref="CW34:CW35">
    <cfRule type="cellIs" dxfId="5027" priority="87" operator="equal">
      <formula>0</formula>
    </cfRule>
  </conditionalFormatting>
  <conditionalFormatting sqref="CX38:CX39">
    <cfRule type="cellIs" dxfId="5026" priority="66" operator="equal">
      <formula>0</formula>
    </cfRule>
  </conditionalFormatting>
  <conditionalFormatting sqref="CX40:CZ40">
    <cfRule type="cellIs" dxfId="5025" priority="65" operator="equal">
      <formula>0</formula>
    </cfRule>
  </conditionalFormatting>
  <conditionalFormatting sqref="CW36">
    <cfRule type="cellIs" dxfId="5024" priority="86" operator="equal">
      <formula>0</formula>
    </cfRule>
  </conditionalFormatting>
  <conditionalFormatting sqref="CW36">
    <cfRule type="cellIs" dxfId="5023" priority="85" operator="equal">
      <formula>0</formula>
    </cfRule>
  </conditionalFormatting>
  <conditionalFormatting sqref="CX40">
    <cfRule type="cellIs" dxfId="5022" priority="62" operator="equal">
      <formula>0</formula>
    </cfRule>
  </conditionalFormatting>
  <conditionalFormatting sqref="CX41:CZ41">
    <cfRule type="cellIs" dxfId="5021" priority="61" operator="equal">
      <formula>0</formula>
    </cfRule>
  </conditionalFormatting>
  <conditionalFormatting sqref="CY34:DA35">
    <cfRule type="cellIs" dxfId="5020" priority="84" operator="equal">
      <formula>0</formula>
    </cfRule>
  </conditionalFormatting>
  <conditionalFormatting sqref="DY42">
    <cfRule type="cellIs" dxfId="5019" priority="43" operator="equal">
      <formula>0</formula>
    </cfRule>
  </conditionalFormatting>
  <conditionalFormatting sqref="DY42">
    <cfRule type="cellIs" dxfId="5018" priority="42" operator="equal">
      <formula>0</formula>
    </cfRule>
  </conditionalFormatting>
  <conditionalFormatting sqref="DF42:DG42">
    <cfRule type="cellIs" dxfId="5017" priority="41" operator="equal">
      <formula>0</formula>
    </cfRule>
  </conditionalFormatting>
  <conditionalFormatting sqref="DA42:DB42">
    <cfRule type="cellIs" dxfId="5016" priority="40" operator="equal">
      <formula>0</formula>
    </cfRule>
  </conditionalFormatting>
  <conditionalFormatting sqref="DC42:DE42">
    <cfRule type="cellIs" dxfId="5015" priority="39" operator="equal">
      <formula>0</formula>
    </cfRule>
  </conditionalFormatting>
  <conditionalFormatting sqref="CX36">
    <cfRule type="cellIs" dxfId="5014" priority="78" operator="equal">
      <formula>0</formula>
    </cfRule>
  </conditionalFormatting>
  <conditionalFormatting sqref="CY36">
    <cfRule type="cellIs" dxfId="5013" priority="77" operator="equal">
      <formula>0</formula>
    </cfRule>
  </conditionalFormatting>
  <conditionalFormatting sqref="CW41">
    <cfRule type="cellIs" dxfId="5012" priority="60" operator="equal">
      <formula>0</formula>
    </cfRule>
  </conditionalFormatting>
  <conditionalFormatting sqref="EH39">
    <cfRule type="cellIs" dxfId="5011" priority="17" operator="equal">
      <formula>0</formula>
    </cfRule>
  </conditionalFormatting>
  <conditionalFormatting sqref="EH34">
    <cfRule type="cellIs" dxfId="5010" priority="24" operator="equal">
      <formula>0</formula>
    </cfRule>
  </conditionalFormatting>
  <conditionalFormatting sqref="EH35:EH36">
    <cfRule type="cellIs" dxfId="5009" priority="23" operator="equal">
      <formula>0</formula>
    </cfRule>
  </conditionalFormatting>
  <conditionalFormatting sqref="EH33">
    <cfRule type="cellIs" dxfId="5008" priority="26" operator="equal">
      <formula>0</formula>
    </cfRule>
  </conditionalFormatting>
  <conditionalFormatting sqref="EH37">
    <cfRule type="cellIs" dxfId="5007" priority="20" operator="equal">
      <formula>0</formula>
    </cfRule>
  </conditionalFormatting>
  <conditionalFormatting sqref="EH38">
    <cfRule type="cellIs" dxfId="5006" priority="19" operator="equal">
      <formula>0</formula>
    </cfRule>
  </conditionalFormatting>
  <conditionalFormatting sqref="CY37:DA37 DA38">
    <cfRule type="cellIs" dxfId="5005" priority="74" operator="equal">
      <formula>0</formula>
    </cfRule>
  </conditionalFormatting>
  <conditionalFormatting sqref="CX37">
    <cfRule type="cellIs" dxfId="5004" priority="73" operator="equal">
      <formula>0</formula>
    </cfRule>
  </conditionalFormatting>
  <conditionalFormatting sqref="CX37">
    <cfRule type="cellIs" dxfId="5003" priority="72" operator="equal">
      <formula>0</formula>
    </cfRule>
  </conditionalFormatting>
  <conditionalFormatting sqref="CY37">
    <cfRule type="cellIs" dxfId="5002" priority="71" operator="equal">
      <formula>0</formula>
    </cfRule>
  </conditionalFormatting>
  <conditionalFormatting sqref="DA39">
    <cfRule type="cellIs" dxfId="5001" priority="70" operator="equal">
      <formula>0</formula>
    </cfRule>
  </conditionalFormatting>
  <conditionalFormatting sqref="CW40">
    <cfRule type="cellIs" dxfId="5000" priority="64" operator="equal">
      <formula>0</formula>
    </cfRule>
  </conditionalFormatting>
  <conditionalFormatting sqref="CW40">
    <cfRule type="cellIs" dxfId="4999" priority="63" operator="equal">
      <formula>0</formula>
    </cfRule>
  </conditionalFormatting>
  <conditionalFormatting sqref="EH38">
    <cfRule type="cellIs" dxfId="4998" priority="18" operator="equal">
      <formula>0</formula>
    </cfRule>
  </conditionalFormatting>
  <conditionalFormatting sqref="CW38:CW39">
    <cfRule type="cellIs" dxfId="4997" priority="68" operator="equal">
      <formula>0</formula>
    </cfRule>
  </conditionalFormatting>
  <conditionalFormatting sqref="CW38:CW39">
    <cfRule type="cellIs" dxfId="4996" priority="67" operator="equal">
      <formula>0</formula>
    </cfRule>
  </conditionalFormatting>
  <conditionalFormatting sqref="EH35:EH36">
    <cfRule type="cellIs" dxfId="4995" priority="22" operator="equal">
      <formula>0</formula>
    </cfRule>
  </conditionalFormatting>
  <conditionalFormatting sqref="EH37">
    <cfRule type="cellIs" dxfId="4994" priority="21" operator="equal">
      <formula>0</formula>
    </cfRule>
  </conditionalFormatting>
  <conditionalFormatting sqref="CR42:CS43">
    <cfRule type="cellIs" dxfId="4993" priority="57" operator="equal">
      <formula>0</formula>
    </cfRule>
  </conditionalFormatting>
  <conditionalFormatting sqref="CM43">
    <cfRule type="cellIs" dxfId="4992" priority="56" operator="equal">
      <formula>0</formula>
    </cfRule>
  </conditionalFormatting>
  <conditionalFormatting sqref="CO42:CQ43">
    <cfRule type="cellIs" dxfId="4991" priority="55" operator="equal">
      <formula>0</formula>
    </cfRule>
  </conditionalFormatting>
  <conditionalFormatting sqref="CT42">
    <cfRule type="cellIs" dxfId="4990" priority="54" operator="equal">
      <formula>0</formula>
    </cfRule>
  </conditionalFormatting>
  <conditionalFormatting sqref="CT42">
    <cfRule type="cellIs" dxfId="4989" priority="53" operator="equal">
      <formula>0</formula>
    </cfRule>
  </conditionalFormatting>
  <conditionalFormatting sqref="DI43:DJ43">
    <cfRule type="cellIs" dxfId="4988" priority="52" operator="equal">
      <formula>0</formula>
    </cfRule>
  </conditionalFormatting>
  <conditionalFormatting sqref="DD43:DE43">
    <cfRule type="cellIs" dxfId="4987" priority="51" operator="equal">
      <formula>0</formula>
    </cfRule>
  </conditionalFormatting>
  <conditionalFormatting sqref="DF43:DH43">
    <cfRule type="cellIs" dxfId="4986" priority="50" operator="equal">
      <formula>0</formula>
    </cfRule>
  </conditionalFormatting>
  <conditionalFormatting sqref="DY40">
    <cfRule type="cellIs" dxfId="4985" priority="29" operator="equal">
      <formula>0</formula>
    </cfRule>
  </conditionalFormatting>
  <conditionalFormatting sqref="DY40">
    <cfRule type="cellIs" dxfId="4984" priority="28" operator="equal">
      <formula>0</formula>
    </cfRule>
  </conditionalFormatting>
  <conditionalFormatting sqref="DO43">
    <cfRule type="cellIs" dxfId="4983" priority="49" operator="equal">
      <formula>0</formula>
    </cfRule>
  </conditionalFormatting>
  <conditionalFormatting sqref="DP43">
    <cfRule type="cellIs" dxfId="4982" priority="48" operator="equal">
      <formula>0</formula>
    </cfRule>
  </conditionalFormatting>
  <conditionalFormatting sqref="DQ43">
    <cfRule type="cellIs" dxfId="4981" priority="47" operator="equal">
      <formula>0</formula>
    </cfRule>
  </conditionalFormatting>
  <conditionalFormatting sqref="DW42:DX43">
    <cfRule type="cellIs" dxfId="4980" priority="46" operator="equal">
      <formula>0</formula>
    </cfRule>
  </conditionalFormatting>
  <conditionalFormatting sqref="DR42:DS43">
    <cfRule type="cellIs" dxfId="4979" priority="45" operator="equal">
      <formula>0</formula>
    </cfRule>
  </conditionalFormatting>
  <conditionalFormatting sqref="DT42:DV43">
    <cfRule type="cellIs" dxfId="4978" priority="44" operator="equal">
      <formula>0</formula>
    </cfRule>
  </conditionalFormatting>
  <conditionalFormatting sqref="DA40:DB41">
    <cfRule type="cellIs" dxfId="4977" priority="37" operator="equal">
      <formula>0</formula>
    </cfRule>
  </conditionalFormatting>
  <conditionalFormatting sqref="DH40">
    <cfRule type="cellIs" dxfId="4976" priority="35" operator="equal">
      <formula>0</formula>
    </cfRule>
  </conditionalFormatting>
  <conditionalFormatting sqref="DW40:DX41">
    <cfRule type="cellIs" dxfId="4975" priority="32" operator="equal">
      <formula>0</formula>
    </cfRule>
  </conditionalFormatting>
  <conditionalFormatting sqref="DR40:DS41">
    <cfRule type="cellIs" dxfId="4974" priority="31" operator="equal">
      <formula>0</formula>
    </cfRule>
  </conditionalFormatting>
  <conditionalFormatting sqref="DT40:DV41">
    <cfRule type="cellIs" dxfId="4973" priority="30" operator="equal">
      <formula>0</formula>
    </cfRule>
  </conditionalFormatting>
  <conditionalFormatting sqref="EH33">
    <cfRule type="cellIs" dxfId="4972" priority="27" operator="equal">
      <formula>0</formula>
    </cfRule>
  </conditionalFormatting>
  <conditionalFormatting sqref="EH34">
    <cfRule type="cellIs" dxfId="4971" priority="25" operator="equal">
      <formula>0</formula>
    </cfRule>
  </conditionalFormatting>
  <conditionalFormatting sqref="CN42">
    <cfRule type="cellIs" dxfId="4970" priority="15" operator="equal">
      <formula>0</formula>
    </cfRule>
  </conditionalFormatting>
  <conditionalFormatting sqref="EI39">
    <cfRule type="cellIs" dxfId="4969" priority="14" operator="equal">
      <formula>0</formula>
    </cfRule>
  </conditionalFormatting>
  <conditionalFormatting sqref="EP39">
    <cfRule type="cellIs" dxfId="4968" priority="13" operator="equal">
      <formula>0</formula>
    </cfRule>
  </conditionalFormatting>
  <conditionalFormatting sqref="EJ39:EL39">
    <cfRule type="cellIs" dxfId="4967" priority="12" operator="equal">
      <formula>0</formula>
    </cfRule>
  </conditionalFormatting>
  <conditionalFormatting sqref="EM39:EO39">
    <cfRule type="cellIs" dxfId="4966" priority="11" operator="equal">
      <formula>0</formula>
    </cfRule>
  </conditionalFormatting>
  <conditionalFormatting sqref="EI39:EJ39">
    <cfRule type="cellIs" dxfId="4965" priority="10" operator="equal">
      <formula>0</formula>
    </cfRule>
  </conditionalFormatting>
  <conditionalFormatting sqref="EI40">
    <cfRule type="cellIs" dxfId="4964" priority="9" operator="equal">
      <formula>0</formula>
    </cfRule>
  </conditionalFormatting>
  <conditionalFormatting sqref="EP40:EP43">
    <cfRule type="cellIs" dxfId="4963" priority="8" operator="equal">
      <formula>0</formula>
    </cfRule>
  </conditionalFormatting>
  <conditionalFormatting sqref="EJ40:EL40 EJ43:EL43">
    <cfRule type="cellIs" dxfId="4962" priority="7" operator="equal">
      <formula>0</formula>
    </cfRule>
  </conditionalFormatting>
  <conditionalFormatting sqref="EM40:EO43">
    <cfRule type="cellIs" dxfId="4961" priority="6" operator="equal">
      <formula>0</formula>
    </cfRule>
  </conditionalFormatting>
  <conditionalFormatting sqref="EI40:EJ40 EI43:EJ43">
    <cfRule type="cellIs" dxfId="4960" priority="5" operator="equal">
      <formula>0</formula>
    </cfRule>
  </conditionalFormatting>
  <conditionalFormatting sqref="CB20:CB21">
    <cfRule type="cellIs" dxfId="4959" priority="4" operator="equal">
      <formula>0</formula>
    </cfRule>
  </conditionalFormatting>
  <conditionalFormatting sqref="DA53:DA55">
    <cfRule type="cellIs" dxfId="4958" priority="3" operator="equal">
      <formula>0</formula>
    </cfRule>
  </conditionalFormatting>
  <conditionalFormatting sqref="CW53:CW55">
    <cfRule type="cellIs" dxfId="4957" priority="2" operator="equal">
      <formula>0</formula>
    </cfRule>
  </conditionalFormatting>
  <conditionalFormatting sqref="CX53:CZ55">
    <cfRule type="cellIs" dxfId="4956"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S117"/>
  <sheetViews>
    <sheetView view="pageBreakPreview" zoomScale="85" zoomScaleNormal="40" zoomScaleSheetLayoutView="85" zoomScalePageLayoutView="80" workbookViewId="0">
      <selection activeCell="DB36" sqref="DB34:DQ37"/>
    </sheetView>
  </sheetViews>
  <sheetFormatPr defaultColWidth="2.77734375" defaultRowHeight="12.6" customHeight="1" x14ac:dyDescent="0.2"/>
  <cols>
    <col min="1" max="16" width="2.77734375" style="137"/>
    <col min="17" max="17" width="2.77734375" style="137" customWidth="1"/>
    <col min="18" max="37" width="2.77734375" style="137"/>
    <col min="38" max="38" width="9.88671875" style="137" bestFit="1" customWidth="1"/>
    <col min="39" max="52" width="2.77734375" style="137"/>
    <col min="53" max="53" width="2.44140625" style="137" customWidth="1"/>
    <col min="54" max="63" width="2.77734375" style="137"/>
    <col min="64" max="64" width="2.77734375" style="137" customWidth="1"/>
    <col min="65" max="74" width="2.77734375" style="137"/>
    <col min="75" max="78" width="2.77734375" style="137" customWidth="1"/>
    <col min="79" max="16384" width="2.77734375" style="137"/>
  </cols>
  <sheetData>
    <row r="2" spans="3:147" ht="12.6" customHeight="1" x14ac:dyDescent="0.2">
      <c r="C2" s="34"/>
      <c r="D2" s="33"/>
      <c r="E2" s="33"/>
      <c r="F2" s="32"/>
      <c r="S2" s="1"/>
      <c r="T2" s="1"/>
      <c r="U2" s="1"/>
      <c r="V2" s="1"/>
      <c r="X2" s="34"/>
      <c r="Y2" s="33"/>
      <c r="Z2" s="33"/>
      <c r="AA2" s="32"/>
      <c r="AN2" s="1"/>
      <c r="AO2" s="1"/>
      <c r="AP2" s="1"/>
      <c r="AQ2" s="1"/>
      <c r="AR2" s="1"/>
      <c r="AS2" s="1"/>
      <c r="AT2" s="1"/>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
      <c r="DZ2" s="1"/>
    </row>
    <row r="3" spans="3:147" ht="12.6" customHeight="1" x14ac:dyDescent="0.2">
      <c r="C3" s="1"/>
      <c r="D3" s="1"/>
      <c r="E3" s="1"/>
      <c r="S3" s="1"/>
      <c r="T3" s="1"/>
      <c r="U3" s="1"/>
      <c r="V3" s="1"/>
      <c r="X3" s="1"/>
      <c r="Y3" s="1"/>
      <c r="Z3" s="1"/>
      <c r="AN3" s="1"/>
      <c r="AO3" s="1"/>
      <c r="AP3" s="1"/>
      <c r="AQ3" s="1"/>
      <c r="AR3" s="2"/>
      <c r="AS3" s="2"/>
      <c r="AT3" s="2"/>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
      <c r="DZ3" s="1"/>
    </row>
    <row r="4" spans="3:147" ht="12.6" customHeight="1" x14ac:dyDescent="0.2">
      <c r="C4" s="1"/>
      <c r="D4" s="1"/>
      <c r="E4" s="1"/>
      <c r="H4" s="2"/>
      <c r="I4" s="2"/>
      <c r="J4" s="2"/>
      <c r="K4" s="2"/>
      <c r="L4" s="2"/>
      <c r="M4" s="2"/>
      <c r="N4" s="2"/>
      <c r="O4" s="2"/>
      <c r="P4" s="2"/>
      <c r="Q4" s="2"/>
      <c r="R4" s="2"/>
      <c r="S4" s="2"/>
      <c r="T4" s="2"/>
      <c r="U4" s="2"/>
      <c r="V4" s="2"/>
      <c r="X4" s="1"/>
      <c r="Y4" s="1"/>
      <c r="Z4" s="1"/>
      <c r="AC4" s="2"/>
      <c r="AD4" s="2"/>
      <c r="AE4" s="2"/>
      <c r="AF4" s="2"/>
      <c r="AG4" s="2"/>
      <c r="AH4" s="2"/>
      <c r="AI4" s="2"/>
      <c r="AJ4" s="2"/>
      <c r="AK4" s="2"/>
      <c r="AL4" s="2"/>
      <c r="AM4" s="2"/>
      <c r="AN4" s="2"/>
      <c r="AO4" s="2"/>
      <c r="AP4" s="2"/>
      <c r="AQ4" s="2"/>
      <c r="AR4" s="1"/>
      <c r="AS4" s="1"/>
      <c r="AT4" s="1"/>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
      <c r="DZ4" s="1"/>
    </row>
    <row r="5" spans="3:147" ht="12.6" customHeight="1" x14ac:dyDescent="0.2">
      <c r="S5" s="1"/>
      <c r="T5" s="1"/>
      <c r="U5" s="1"/>
      <c r="V5" s="1"/>
      <c r="AN5" s="1"/>
      <c r="AO5" s="1"/>
      <c r="AP5" s="1"/>
      <c r="AQ5" s="1"/>
      <c r="AR5" s="35"/>
      <c r="AS5" s="35"/>
      <c r="AT5" s="35"/>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
      <c r="DZ5" s="1"/>
    </row>
    <row r="6" spans="3:147" ht="12.6" customHeight="1" x14ac:dyDescent="0.2">
      <c r="AN6" s="35"/>
      <c r="AO6" s="35"/>
      <c r="AP6" s="35"/>
      <c r="AQ6" s="35"/>
      <c r="AR6" s="35"/>
      <c r="AS6" s="35"/>
      <c r="AT6" s="35"/>
      <c r="AU6" s="35"/>
    </row>
    <row r="7" spans="3:147" ht="12.6" customHeight="1" x14ac:dyDescent="0.2">
      <c r="AN7" s="35"/>
      <c r="AO7" s="35"/>
      <c r="AP7" s="35"/>
      <c r="AQ7" s="35"/>
      <c r="AR7" s="35"/>
      <c r="AS7" s="35"/>
      <c r="AT7" s="35"/>
      <c r="AU7" s="35"/>
    </row>
    <row r="8" spans="3:147" ht="12.6" customHeight="1" x14ac:dyDescent="0.2">
      <c r="D8" s="481" t="s">
        <v>4</v>
      </c>
      <c r="E8" s="481"/>
      <c r="F8" s="481"/>
      <c r="G8" s="481"/>
      <c r="H8" s="481"/>
      <c r="I8" s="481"/>
      <c r="J8" s="481"/>
      <c r="K8" s="481"/>
      <c r="L8" s="481"/>
      <c r="M8" s="481"/>
      <c r="N8" s="481" t="s">
        <v>7</v>
      </c>
      <c r="O8" s="481"/>
      <c r="P8" s="481"/>
      <c r="Q8" s="481"/>
      <c r="R8" s="481"/>
      <c r="S8" s="481"/>
      <c r="T8" s="481"/>
      <c r="U8" s="481"/>
      <c r="V8" s="481"/>
      <c r="W8" s="481"/>
      <c r="X8" s="481"/>
      <c r="Y8" s="481"/>
      <c r="Z8" s="481"/>
      <c r="AA8" s="481" t="s">
        <v>148</v>
      </c>
      <c r="AB8" s="481"/>
      <c r="AC8" s="481"/>
      <c r="AD8" s="481"/>
      <c r="AE8" s="481"/>
      <c r="AF8" s="481"/>
      <c r="AG8" s="481"/>
      <c r="AH8" s="481"/>
      <c r="AI8" s="481"/>
      <c r="AJ8" s="481"/>
      <c r="AK8" s="114"/>
      <c r="AL8" s="114"/>
      <c r="AM8" s="114"/>
      <c r="AN8" s="114"/>
      <c r="AO8" s="114"/>
      <c r="AP8" s="114"/>
      <c r="AQ8" s="114"/>
      <c r="AU8" s="35"/>
      <c r="AX8" s="35"/>
      <c r="AY8" s="35"/>
      <c r="AZ8" s="35"/>
      <c r="BA8" s="35"/>
      <c r="BB8" s="35"/>
      <c r="BC8" s="35"/>
      <c r="BD8" s="35"/>
    </row>
    <row r="9" spans="3:147" ht="12.6" customHeight="1" x14ac:dyDescent="0.2">
      <c r="D9" s="481"/>
      <c r="E9" s="481"/>
      <c r="F9" s="481"/>
      <c r="G9" s="481"/>
      <c r="H9" s="481"/>
      <c r="I9" s="481"/>
      <c r="J9" s="481"/>
      <c r="K9" s="481"/>
      <c r="L9" s="481"/>
      <c r="M9" s="481"/>
      <c r="N9" s="481"/>
      <c r="O9" s="481"/>
      <c r="P9" s="481"/>
      <c r="Q9" s="481"/>
      <c r="R9" s="481"/>
      <c r="S9" s="481"/>
      <c r="T9" s="481"/>
      <c r="U9" s="481"/>
      <c r="V9" s="481"/>
      <c r="W9" s="481"/>
      <c r="X9" s="481"/>
      <c r="Y9" s="481"/>
      <c r="Z9" s="481"/>
      <c r="AA9" s="481"/>
      <c r="AB9" s="481"/>
      <c r="AC9" s="481"/>
      <c r="AD9" s="481"/>
      <c r="AE9" s="481"/>
      <c r="AF9" s="481"/>
      <c r="AG9" s="481"/>
      <c r="AH9" s="481"/>
      <c r="AI9" s="481"/>
      <c r="AJ9" s="481"/>
      <c r="AK9" s="114"/>
      <c r="AL9" s="114"/>
      <c r="AM9" s="114"/>
      <c r="AN9" s="114"/>
      <c r="AO9" s="114"/>
      <c r="AP9" s="114"/>
      <c r="AQ9" s="114"/>
      <c r="AW9" s="35"/>
      <c r="AX9" s="35"/>
      <c r="AY9" s="35"/>
      <c r="AZ9" s="35"/>
      <c r="BA9" s="35"/>
      <c r="BB9" s="35"/>
      <c r="BC9" s="35"/>
      <c r="BD9" s="35"/>
    </row>
    <row r="10" spans="3:147" ht="12.6" customHeight="1" x14ac:dyDescent="0.2">
      <c r="D10" s="481"/>
      <c r="E10" s="481"/>
      <c r="F10" s="481"/>
      <c r="G10" s="481"/>
      <c r="H10" s="481"/>
      <c r="I10" s="481"/>
      <c r="J10" s="481"/>
      <c r="K10" s="481"/>
      <c r="L10" s="481"/>
      <c r="M10" s="481"/>
      <c r="N10" s="481"/>
      <c r="O10" s="481"/>
      <c r="P10" s="481"/>
      <c r="Q10" s="481"/>
      <c r="R10" s="481"/>
      <c r="S10" s="481"/>
      <c r="T10" s="481"/>
      <c r="U10" s="481"/>
      <c r="V10" s="481"/>
      <c r="W10" s="481"/>
      <c r="X10" s="481"/>
      <c r="Y10" s="481"/>
      <c r="Z10" s="481"/>
      <c r="AA10" s="481"/>
      <c r="AB10" s="481"/>
      <c r="AC10" s="481"/>
      <c r="AD10" s="481"/>
      <c r="AE10" s="481"/>
      <c r="AF10" s="481"/>
      <c r="AG10" s="481"/>
      <c r="AH10" s="481"/>
      <c r="AI10" s="481"/>
      <c r="AJ10" s="481"/>
      <c r="AK10" s="114"/>
      <c r="AL10" s="114"/>
      <c r="AM10" s="114"/>
      <c r="AN10" s="114"/>
      <c r="AO10" s="114"/>
      <c r="AP10" s="114"/>
      <c r="AQ10" s="114"/>
      <c r="AR10" s="35"/>
      <c r="AS10" s="35"/>
      <c r="AT10" s="35"/>
      <c r="AW10" s="35"/>
      <c r="AX10" s="35"/>
      <c r="AY10" s="35"/>
      <c r="AZ10" s="35"/>
      <c r="BA10" s="35"/>
      <c r="BB10" s="35"/>
      <c r="BC10" s="35"/>
      <c r="BD10" s="35"/>
    </row>
    <row r="11" spans="3:147" ht="12.6" customHeight="1" x14ac:dyDescent="0.2">
      <c r="D11" s="482" t="s">
        <v>269</v>
      </c>
      <c r="E11" s="483"/>
      <c r="F11" s="483"/>
      <c r="G11" s="483"/>
      <c r="H11" s="483"/>
      <c r="I11" s="483"/>
      <c r="J11" s="483"/>
      <c r="K11" s="483"/>
      <c r="L11" s="483"/>
      <c r="M11" s="483"/>
      <c r="N11" s="481" t="str">
        <f>VLOOKUP(D11,調査票①!A1:HN31,2,FALSE)</f>
        <v>神奈川県</v>
      </c>
      <c r="O11" s="481"/>
      <c r="P11" s="481"/>
      <c r="Q11" s="481"/>
      <c r="R11" s="481"/>
      <c r="S11" s="481"/>
      <c r="T11" s="481"/>
      <c r="U11" s="481"/>
      <c r="V11" s="481"/>
      <c r="W11" s="481"/>
      <c r="X11" s="481"/>
      <c r="Y11" s="481"/>
      <c r="Z11" s="481"/>
      <c r="AA11" s="481" t="str">
        <f>VLOOKUP(D11,調査票①!A1:HN31,3,FALSE)</f>
        <v>相模原市</v>
      </c>
      <c r="AB11" s="481"/>
      <c r="AC11" s="481"/>
      <c r="AD11" s="481"/>
      <c r="AE11" s="481"/>
      <c r="AF11" s="481"/>
      <c r="AG11" s="481"/>
      <c r="AH11" s="481"/>
      <c r="AI11" s="481"/>
      <c r="AJ11" s="481"/>
      <c r="AK11" s="114"/>
      <c r="AL11" s="114"/>
      <c r="AM11" s="114"/>
      <c r="AN11" s="114"/>
      <c r="AO11" s="114"/>
      <c r="AP11" s="114"/>
      <c r="AQ11" s="114"/>
      <c r="AR11" s="35"/>
      <c r="AS11" s="35"/>
      <c r="AT11" s="35"/>
      <c r="AW11" s="35"/>
      <c r="AX11" s="35"/>
      <c r="AY11" s="35"/>
      <c r="AZ11" s="35"/>
      <c r="BA11" s="35"/>
      <c r="BB11" s="35"/>
      <c r="BC11" s="35"/>
      <c r="BD11" s="35"/>
      <c r="CC11" s="1"/>
    </row>
    <row r="12" spans="3:147" ht="12.6" customHeight="1" x14ac:dyDescent="0.2">
      <c r="D12" s="483"/>
      <c r="E12" s="483"/>
      <c r="F12" s="483"/>
      <c r="G12" s="483"/>
      <c r="H12" s="483"/>
      <c r="I12" s="483"/>
      <c r="J12" s="483"/>
      <c r="K12" s="483"/>
      <c r="L12" s="483"/>
      <c r="M12" s="483"/>
      <c r="N12" s="481"/>
      <c r="O12" s="481"/>
      <c r="P12" s="481"/>
      <c r="Q12" s="481"/>
      <c r="R12" s="481"/>
      <c r="S12" s="481"/>
      <c r="T12" s="481"/>
      <c r="U12" s="481"/>
      <c r="V12" s="481"/>
      <c r="W12" s="481"/>
      <c r="X12" s="481"/>
      <c r="Y12" s="481"/>
      <c r="Z12" s="481"/>
      <c r="AA12" s="481"/>
      <c r="AB12" s="481"/>
      <c r="AC12" s="481"/>
      <c r="AD12" s="481"/>
      <c r="AE12" s="481"/>
      <c r="AF12" s="481"/>
      <c r="AG12" s="481"/>
      <c r="AH12" s="481"/>
      <c r="AI12" s="481"/>
      <c r="AJ12" s="481"/>
      <c r="AK12" s="114"/>
      <c r="AL12" s="114"/>
      <c r="AM12" s="114"/>
      <c r="AN12" s="114"/>
      <c r="AO12" s="114"/>
      <c r="AP12" s="114"/>
      <c r="AQ12" s="114"/>
      <c r="AR12" s="35"/>
      <c r="AS12" s="35"/>
      <c r="AT12" s="35"/>
      <c r="AW12" s="35"/>
      <c r="AX12" s="35"/>
      <c r="AY12" s="35"/>
      <c r="AZ12" s="35"/>
      <c r="BA12" s="35"/>
      <c r="BB12" s="35"/>
      <c r="BC12" s="35"/>
      <c r="BD12" s="35"/>
      <c r="CC12" s="1"/>
      <c r="CD12" s="113"/>
      <c r="CE12" s="113"/>
      <c r="CF12" s="113"/>
      <c r="CG12" s="113"/>
      <c r="CH12" s="113"/>
      <c r="CI12" s="113"/>
      <c r="CJ12" s="113"/>
      <c r="CK12" s="113"/>
      <c r="CL12" s="113"/>
      <c r="CM12" s="113"/>
      <c r="CN12" s="113"/>
      <c r="CO12" s="113"/>
      <c r="CP12" s="113"/>
      <c r="CQ12" s="113"/>
      <c r="CR12" s="113"/>
      <c r="CS12" s="113"/>
      <c r="CT12" s="113"/>
      <c r="CU12" s="113"/>
      <c r="CV12" s="113"/>
      <c r="CW12" s="113"/>
      <c r="CX12" s="113"/>
      <c r="CY12" s="113"/>
      <c r="CZ12" s="113"/>
      <c r="DB12" s="113"/>
      <c r="DC12" s="113"/>
      <c r="DD12" s="113"/>
      <c r="DE12" s="113"/>
    </row>
    <row r="13" spans="3:147" ht="12.6" customHeight="1" x14ac:dyDescent="0.2">
      <c r="D13" s="483"/>
      <c r="E13" s="483"/>
      <c r="F13" s="483"/>
      <c r="G13" s="483"/>
      <c r="H13" s="483"/>
      <c r="I13" s="483"/>
      <c r="J13" s="483"/>
      <c r="K13" s="483"/>
      <c r="L13" s="483"/>
      <c r="M13" s="483"/>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114"/>
      <c r="AL13" s="114"/>
      <c r="AM13" s="114"/>
      <c r="AN13" s="114"/>
      <c r="AO13" s="114"/>
      <c r="AP13" s="114"/>
      <c r="AQ13" s="114"/>
      <c r="AR13" s="35"/>
      <c r="AS13" s="35"/>
      <c r="AT13" s="35"/>
      <c r="AW13" s="35"/>
      <c r="AX13" s="35"/>
      <c r="AY13" s="35"/>
      <c r="AZ13" s="35"/>
      <c r="BA13" s="35"/>
      <c r="BB13" s="35"/>
      <c r="BC13" s="35"/>
      <c r="BD13" s="35"/>
      <c r="CC13" s="1"/>
      <c r="CD13" s="1"/>
      <c r="CE13" s="1"/>
      <c r="CF13" s="1"/>
      <c r="CG13" s="1"/>
      <c r="CH13" s="1"/>
      <c r="CI13" s="1"/>
      <c r="CJ13" s="1"/>
      <c r="CK13" s="1"/>
      <c r="CL13" s="1"/>
      <c r="CM13" s="1"/>
      <c r="CN13" s="1"/>
      <c r="CO13" s="1"/>
      <c r="CP13" s="1"/>
      <c r="CQ13" s="1"/>
      <c r="CR13" s="1"/>
      <c r="CS13" s="1"/>
      <c r="CT13" s="113"/>
      <c r="CU13" s="113"/>
      <c r="CV13" s="113"/>
      <c r="CW13" s="113"/>
      <c r="CX13" s="113"/>
      <c r="CY13" s="113"/>
      <c r="CZ13" s="113"/>
      <c r="DA13" s="113"/>
      <c r="DB13" s="113"/>
      <c r="DC13" s="113"/>
      <c r="DD13" s="113"/>
      <c r="DE13" s="113"/>
      <c r="DF13" s="1"/>
      <c r="DG13" s="1"/>
      <c r="DH13" s="1"/>
      <c r="DI13" s="1"/>
    </row>
    <row r="14" spans="3:147" ht="12.6" customHeight="1" x14ac:dyDescent="0.2">
      <c r="CS14" s="1"/>
      <c r="CT14" s="1"/>
      <c r="CU14" s="1"/>
      <c r="CV14" s="1"/>
      <c r="CW14" s="1"/>
      <c r="CX14" s="1"/>
      <c r="CY14" s="1"/>
      <c r="CZ14" s="1"/>
      <c r="DA14" s="1"/>
      <c r="DB14" s="1"/>
      <c r="DC14" s="1"/>
      <c r="DD14" s="1"/>
      <c r="DE14" s="1"/>
      <c r="DF14" s="1"/>
      <c r="DG14" s="1"/>
      <c r="DH14" s="1"/>
      <c r="DI14" s="1"/>
    </row>
    <row r="15" spans="3:147" ht="12.6" customHeight="1" x14ac:dyDescent="0.2">
      <c r="C15" s="139"/>
      <c r="D15" s="15"/>
      <c r="E15" s="15"/>
      <c r="F15" s="15"/>
      <c r="G15" s="15"/>
      <c r="H15" s="15"/>
      <c r="I15" s="15"/>
      <c r="J15" s="15"/>
      <c r="K15" s="15"/>
      <c r="L15" s="15"/>
      <c r="M15" s="15"/>
      <c r="N15" s="15"/>
      <c r="O15" s="15"/>
      <c r="P15" s="15"/>
      <c r="Q15" s="15"/>
      <c r="R15" s="15"/>
      <c r="S15" s="15"/>
      <c r="T15" s="15"/>
      <c r="U15" s="15"/>
      <c r="V15" s="15"/>
      <c r="W15" s="15"/>
      <c r="X15" s="15"/>
      <c r="Y15" s="15"/>
      <c r="Z15" s="15"/>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CB15" s="1"/>
      <c r="CC15" s="15"/>
      <c r="CD15" s="15"/>
      <c r="CE15" s="15"/>
      <c r="CF15" s="15"/>
      <c r="CG15" s="15"/>
      <c r="CH15" s="15"/>
      <c r="CI15" s="15"/>
      <c r="CJ15" s="15"/>
      <c r="CK15" s="15"/>
      <c r="CL15" s="15"/>
      <c r="CM15" s="15"/>
      <c r="CN15" s="15"/>
      <c r="CO15" s="15"/>
      <c r="CP15" s="15"/>
      <c r="CQ15" s="15"/>
      <c r="CR15" s="15"/>
      <c r="CS15" s="15"/>
      <c r="CT15" s="15"/>
      <c r="CU15" s="15"/>
      <c r="CV15" s="15"/>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row>
    <row r="16" spans="3:147" ht="12.6" customHeight="1" x14ac:dyDescent="0.2">
      <c r="C16" s="22"/>
      <c r="D16" s="14"/>
      <c r="E16" s="14"/>
      <c r="F16" s="14"/>
      <c r="G16" s="14"/>
      <c r="H16" s="14"/>
      <c r="I16" s="14"/>
      <c r="J16" s="14"/>
      <c r="K16" s="14"/>
      <c r="L16" s="14"/>
      <c r="M16" s="14"/>
      <c r="N16" s="14"/>
      <c r="O16" s="14"/>
      <c r="P16" s="14"/>
      <c r="Q16" s="14"/>
      <c r="R16" s="14"/>
      <c r="S16" s="14"/>
      <c r="T16" s="14"/>
      <c r="U16" s="14"/>
      <c r="V16" s="14"/>
      <c r="W16" s="14"/>
      <c r="X16" s="14"/>
      <c r="Y16" s="14"/>
      <c r="Z16" s="14"/>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2"/>
      <c r="CB16" s="22"/>
      <c r="CC16" s="13"/>
      <c r="CD16" s="13"/>
      <c r="CE16" s="14"/>
      <c r="CF16" s="14"/>
      <c r="CG16" s="14"/>
      <c r="CH16" s="14"/>
      <c r="CI16" s="14"/>
      <c r="CJ16" s="14"/>
      <c r="CK16" s="14"/>
      <c r="CL16" s="14"/>
      <c r="CM16" s="14"/>
      <c r="CN16" s="14"/>
      <c r="CO16" s="14"/>
      <c r="CP16" s="14"/>
      <c r="CQ16" s="14"/>
      <c r="CR16" s="14"/>
      <c r="CS16" s="14"/>
      <c r="CT16" s="14"/>
      <c r="CU16" s="14"/>
      <c r="CV16" s="14"/>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2"/>
    </row>
    <row r="17" spans="3:147" ht="12.6" customHeight="1" x14ac:dyDescent="0.25">
      <c r="C17" s="20"/>
      <c r="D17" s="11"/>
      <c r="E17" s="11"/>
      <c r="F17" s="11"/>
      <c r="G17" s="11"/>
      <c r="H17" s="11"/>
      <c r="I17" s="11"/>
      <c r="J17" s="11"/>
      <c r="K17" s="11"/>
      <c r="L17" s="11"/>
      <c r="M17" s="11"/>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21"/>
      <c r="BN17" s="10"/>
      <c r="BO17" s="10"/>
      <c r="BP17" s="10"/>
      <c r="BQ17" s="10"/>
      <c r="BR17" s="10"/>
      <c r="BS17" s="10"/>
      <c r="BT17" s="9"/>
      <c r="CB17" s="20"/>
      <c r="CC17" s="499" t="s">
        <v>147</v>
      </c>
      <c r="CD17" s="499"/>
      <c r="CE17" s="499"/>
      <c r="CF17" s="499"/>
      <c r="CG17" s="499"/>
      <c r="CH17" s="499"/>
      <c r="CI17" s="499"/>
      <c r="CJ17" s="499"/>
      <c r="CK17" s="499"/>
      <c r="CL17" s="499"/>
      <c r="CM17" s="121"/>
      <c r="CN17" s="121"/>
      <c r="CO17" s="121"/>
      <c r="CP17" s="121"/>
      <c r="CQ17" s="121"/>
      <c r="CR17" s="121"/>
      <c r="CS17" s="121"/>
      <c r="CT17" s="121"/>
      <c r="CU17" s="121"/>
      <c r="CV17" s="121"/>
      <c r="CW17" s="10"/>
      <c r="CX17" s="10"/>
      <c r="CY17" s="1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501" t="s">
        <v>57</v>
      </c>
      <c r="DX17" s="501"/>
      <c r="DY17" s="501"/>
      <c r="DZ17" s="501"/>
      <c r="EA17" s="501"/>
      <c r="EB17" s="501"/>
      <c r="EC17" s="501"/>
      <c r="ED17" s="501"/>
      <c r="EE17" s="501"/>
      <c r="EF17" s="501"/>
      <c r="EG17" s="121"/>
      <c r="EH17" s="121"/>
      <c r="EI17" s="121"/>
      <c r="EJ17" s="121"/>
      <c r="EK17" s="121"/>
      <c r="EL17" s="121"/>
      <c r="EM17" s="10"/>
      <c r="EN17" s="10"/>
      <c r="EO17" s="10"/>
      <c r="EP17" s="10"/>
      <c r="EQ17" s="9"/>
    </row>
    <row r="18" spans="3:147" ht="12.6" customHeight="1" x14ac:dyDescent="0.25">
      <c r="C18" s="2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21"/>
      <c r="BN18" s="10"/>
      <c r="BO18" s="10" t="s">
        <v>232</v>
      </c>
      <c r="BP18" s="10"/>
      <c r="BQ18" s="10"/>
      <c r="BR18" s="10"/>
      <c r="BS18" s="10"/>
      <c r="BT18" s="9"/>
      <c r="CB18" s="20"/>
      <c r="CC18" s="500"/>
      <c r="CD18" s="500"/>
      <c r="CE18" s="500"/>
      <c r="CF18" s="500"/>
      <c r="CG18" s="500"/>
      <c r="CH18" s="500"/>
      <c r="CI18" s="500"/>
      <c r="CJ18" s="500"/>
      <c r="CK18" s="500"/>
      <c r="CL18" s="500"/>
      <c r="CM18" s="122"/>
      <c r="CN18" s="122"/>
      <c r="CO18" s="122"/>
      <c r="CP18" s="122"/>
      <c r="CQ18" s="122"/>
      <c r="CR18" s="122"/>
      <c r="CS18" s="122"/>
      <c r="CT18" s="122"/>
      <c r="CU18" s="122"/>
      <c r="CV18" s="122"/>
      <c r="CW18" s="10"/>
      <c r="CX18" s="10"/>
      <c r="CY18" s="1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502"/>
      <c r="DX18" s="502"/>
      <c r="DY18" s="502"/>
      <c r="DZ18" s="502"/>
      <c r="EA18" s="502"/>
      <c r="EB18" s="502"/>
      <c r="EC18" s="502"/>
      <c r="ED18" s="502"/>
      <c r="EE18" s="502"/>
      <c r="EF18" s="502"/>
      <c r="EG18" s="125"/>
      <c r="EH18" s="125"/>
      <c r="EI18" s="125"/>
      <c r="EJ18" s="125"/>
      <c r="EK18" s="125"/>
      <c r="EL18" s="125"/>
      <c r="EM18" s="10"/>
      <c r="EN18" s="10"/>
      <c r="EO18" s="10"/>
      <c r="EP18" s="10"/>
      <c r="EQ18" s="9"/>
    </row>
    <row r="19" spans="3:147" ht="12.6" customHeight="1" x14ac:dyDescent="0.2">
      <c r="C19" s="20"/>
      <c r="D19" s="503"/>
      <c r="E19" s="504"/>
      <c r="F19" s="504"/>
      <c r="G19" s="504"/>
      <c r="H19" s="504"/>
      <c r="I19" s="504"/>
      <c r="J19" s="504"/>
      <c r="K19" s="504"/>
      <c r="L19" s="504"/>
      <c r="M19" s="505"/>
      <c r="N19" s="509" t="s">
        <v>146</v>
      </c>
      <c r="O19" s="509"/>
      <c r="P19" s="509"/>
      <c r="Q19" s="509"/>
      <c r="R19" s="510" t="s">
        <v>145</v>
      </c>
      <c r="S19" s="510"/>
      <c r="T19" s="510"/>
      <c r="U19" s="510"/>
      <c r="V19" s="510"/>
      <c r="W19" s="510"/>
      <c r="X19" s="510"/>
      <c r="Y19" s="510"/>
      <c r="Z19" s="510"/>
      <c r="AA19" s="510"/>
      <c r="AB19" s="510"/>
      <c r="AC19" s="510"/>
      <c r="AD19" s="510"/>
      <c r="AE19" s="510"/>
      <c r="AF19" s="510"/>
      <c r="AG19" s="510"/>
      <c r="AH19" s="510"/>
      <c r="AI19" s="510"/>
      <c r="AJ19" s="510"/>
      <c r="AK19" s="510"/>
      <c r="AL19" s="510"/>
      <c r="AM19" s="510"/>
      <c r="AN19" s="510"/>
      <c r="AO19" s="510"/>
      <c r="AP19" s="510"/>
      <c r="AQ19" s="510"/>
      <c r="AR19" s="510"/>
      <c r="AS19" s="510"/>
      <c r="AT19" s="510"/>
      <c r="AU19" s="510"/>
      <c r="AV19" s="510"/>
      <c r="AW19" s="510"/>
      <c r="AX19" s="510"/>
      <c r="AY19" s="510"/>
      <c r="AZ19" s="510"/>
      <c r="BA19" s="510"/>
      <c r="BB19" s="510"/>
      <c r="BC19" s="510"/>
      <c r="BD19" s="510"/>
      <c r="BE19" s="510"/>
      <c r="BF19" s="510"/>
      <c r="BG19" s="510"/>
      <c r="BH19" s="510"/>
      <c r="BI19" s="510"/>
      <c r="BJ19" s="510"/>
      <c r="BK19" s="510"/>
      <c r="BL19" s="510"/>
      <c r="BM19" s="510"/>
      <c r="BN19" s="510"/>
      <c r="BO19" s="511" t="s">
        <v>235</v>
      </c>
      <c r="BP19" s="512"/>
      <c r="BQ19" s="512"/>
      <c r="BR19" s="513"/>
      <c r="BS19" s="10"/>
      <c r="BT19" s="9"/>
      <c r="BU19" s="31"/>
      <c r="BV19" s="31"/>
      <c r="BW19" s="31"/>
      <c r="BX19" s="31"/>
      <c r="BY19" s="31"/>
      <c r="BZ19" s="31"/>
      <c r="CA19" s="31"/>
      <c r="CB19" s="123"/>
      <c r="CC19" s="490" t="s">
        <v>144</v>
      </c>
      <c r="CD19" s="517"/>
      <c r="CE19" s="517"/>
      <c r="CF19" s="517"/>
      <c r="CG19" s="517"/>
      <c r="CH19" s="517"/>
      <c r="CI19" s="517"/>
      <c r="CJ19" s="517"/>
      <c r="CK19" s="517"/>
      <c r="CL19" s="518"/>
      <c r="CM19" s="490" t="str">
        <f>VLOOKUP($D$11,調査票①!$A$1:$HN$31,193,FALSE)</f>
        <v>設置済み</v>
      </c>
      <c r="CN19" s="517"/>
      <c r="CO19" s="517"/>
      <c r="CP19" s="517"/>
      <c r="CQ19" s="517"/>
      <c r="CR19" s="517"/>
      <c r="CS19" s="517"/>
      <c r="CT19" s="517"/>
      <c r="CU19" s="517"/>
      <c r="CV19" s="518"/>
      <c r="CW19" s="16"/>
      <c r="CX19" s="16"/>
      <c r="CY19" s="16"/>
      <c r="CZ19" s="484" t="s">
        <v>143</v>
      </c>
      <c r="DA19" s="485"/>
      <c r="DB19" s="485"/>
      <c r="DC19" s="485"/>
      <c r="DD19" s="485"/>
      <c r="DE19" s="485"/>
      <c r="DF19" s="485"/>
      <c r="DG19" s="485"/>
      <c r="DH19" s="485"/>
      <c r="DI19" s="486"/>
      <c r="DJ19" s="522" t="str">
        <f>VLOOKUP($D$11,調査票①!$A$1:$HN$31,194,FALSE)</f>
        <v>　</v>
      </c>
      <c r="DK19" s="523"/>
      <c r="DL19" s="523"/>
      <c r="DM19" s="523"/>
      <c r="DN19" s="523"/>
      <c r="DO19" s="523"/>
      <c r="DP19" s="523"/>
      <c r="DQ19" s="523"/>
      <c r="DR19" s="523"/>
      <c r="DS19" s="524"/>
      <c r="DT19" s="30"/>
      <c r="DU19" s="30"/>
      <c r="DV19" s="30"/>
      <c r="DW19" s="484" t="s">
        <v>134</v>
      </c>
      <c r="DX19" s="485"/>
      <c r="DY19" s="485"/>
      <c r="DZ19" s="485"/>
      <c r="EA19" s="485"/>
      <c r="EB19" s="485"/>
      <c r="EC19" s="485"/>
      <c r="ED19" s="485"/>
      <c r="EE19" s="485"/>
      <c r="EF19" s="486"/>
      <c r="EG19" s="484" t="str">
        <f>VLOOKUP($D$11,調査票①!$A$1:$HN$31,195,FALSE)</f>
        <v>委託有</v>
      </c>
      <c r="EH19" s="485"/>
      <c r="EI19" s="485"/>
      <c r="EJ19" s="485"/>
      <c r="EK19" s="485"/>
      <c r="EL19" s="486"/>
      <c r="EM19" s="10"/>
      <c r="EN19" s="10"/>
      <c r="EO19" s="10"/>
      <c r="EP19" s="10"/>
      <c r="EQ19" s="9"/>
    </row>
    <row r="20" spans="3:147" ht="12.6" customHeight="1" x14ac:dyDescent="0.2">
      <c r="C20" s="20"/>
      <c r="D20" s="506"/>
      <c r="E20" s="507"/>
      <c r="F20" s="507"/>
      <c r="G20" s="507"/>
      <c r="H20" s="507"/>
      <c r="I20" s="507"/>
      <c r="J20" s="507"/>
      <c r="K20" s="507"/>
      <c r="L20" s="507"/>
      <c r="M20" s="508"/>
      <c r="N20" s="509"/>
      <c r="O20" s="509"/>
      <c r="P20" s="509"/>
      <c r="Q20" s="509"/>
      <c r="R20" s="510"/>
      <c r="S20" s="510"/>
      <c r="T20" s="510"/>
      <c r="U20" s="510"/>
      <c r="V20" s="510"/>
      <c r="W20" s="510"/>
      <c r="X20" s="510"/>
      <c r="Y20" s="510"/>
      <c r="Z20" s="510"/>
      <c r="AA20" s="510"/>
      <c r="AB20" s="510"/>
      <c r="AC20" s="510"/>
      <c r="AD20" s="510"/>
      <c r="AE20" s="510"/>
      <c r="AF20" s="510"/>
      <c r="AG20" s="510"/>
      <c r="AH20" s="510"/>
      <c r="AI20" s="510"/>
      <c r="AJ20" s="510"/>
      <c r="AK20" s="510"/>
      <c r="AL20" s="510"/>
      <c r="AM20" s="510"/>
      <c r="AN20" s="510"/>
      <c r="AO20" s="510"/>
      <c r="AP20" s="510"/>
      <c r="AQ20" s="510"/>
      <c r="AR20" s="510"/>
      <c r="AS20" s="510"/>
      <c r="AT20" s="510"/>
      <c r="AU20" s="510"/>
      <c r="AV20" s="510"/>
      <c r="AW20" s="510"/>
      <c r="AX20" s="510"/>
      <c r="AY20" s="510"/>
      <c r="AZ20" s="510"/>
      <c r="BA20" s="510"/>
      <c r="BB20" s="510"/>
      <c r="BC20" s="510"/>
      <c r="BD20" s="510"/>
      <c r="BE20" s="510"/>
      <c r="BF20" s="510"/>
      <c r="BG20" s="510"/>
      <c r="BH20" s="510"/>
      <c r="BI20" s="510"/>
      <c r="BJ20" s="510"/>
      <c r="BK20" s="510"/>
      <c r="BL20" s="510"/>
      <c r="BM20" s="510"/>
      <c r="BN20" s="510"/>
      <c r="BO20" s="514"/>
      <c r="BP20" s="515"/>
      <c r="BQ20" s="515"/>
      <c r="BR20" s="516"/>
      <c r="BS20" s="10"/>
      <c r="BT20" s="9"/>
      <c r="BU20" s="31"/>
      <c r="BV20" s="31"/>
      <c r="BW20" s="31"/>
      <c r="BX20" s="31"/>
      <c r="BY20" s="31"/>
      <c r="BZ20" s="31"/>
      <c r="CA20" s="31"/>
      <c r="CB20" s="123"/>
      <c r="CC20" s="519"/>
      <c r="CD20" s="520"/>
      <c r="CE20" s="520"/>
      <c r="CF20" s="520"/>
      <c r="CG20" s="520"/>
      <c r="CH20" s="520"/>
      <c r="CI20" s="520"/>
      <c r="CJ20" s="520"/>
      <c r="CK20" s="520"/>
      <c r="CL20" s="521"/>
      <c r="CM20" s="519"/>
      <c r="CN20" s="520"/>
      <c r="CO20" s="520"/>
      <c r="CP20" s="520"/>
      <c r="CQ20" s="520"/>
      <c r="CR20" s="520"/>
      <c r="CS20" s="520"/>
      <c r="CT20" s="520"/>
      <c r="CU20" s="520"/>
      <c r="CV20" s="521"/>
      <c r="CW20" s="16"/>
      <c r="CX20" s="16"/>
      <c r="CY20" s="16"/>
      <c r="CZ20" s="487"/>
      <c r="DA20" s="488"/>
      <c r="DB20" s="488"/>
      <c r="DC20" s="488"/>
      <c r="DD20" s="488"/>
      <c r="DE20" s="488"/>
      <c r="DF20" s="488"/>
      <c r="DG20" s="488"/>
      <c r="DH20" s="488"/>
      <c r="DI20" s="489"/>
      <c r="DJ20" s="525"/>
      <c r="DK20" s="526"/>
      <c r="DL20" s="526"/>
      <c r="DM20" s="526"/>
      <c r="DN20" s="526"/>
      <c r="DO20" s="526"/>
      <c r="DP20" s="526"/>
      <c r="DQ20" s="526"/>
      <c r="DR20" s="526"/>
      <c r="DS20" s="527"/>
      <c r="DT20" s="30"/>
      <c r="DU20" s="30"/>
      <c r="DV20" s="30"/>
      <c r="DW20" s="487"/>
      <c r="DX20" s="488"/>
      <c r="DY20" s="488"/>
      <c r="DZ20" s="488"/>
      <c r="EA20" s="488"/>
      <c r="EB20" s="488"/>
      <c r="EC20" s="488"/>
      <c r="ED20" s="488"/>
      <c r="EE20" s="488"/>
      <c r="EF20" s="489"/>
      <c r="EG20" s="487"/>
      <c r="EH20" s="488"/>
      <c r="EI20" s="488"/>
      <c r="EJ20" s="488"/>
      <c r="EK20" s="488"/>
      <c r="EL20" s="489"/>
      <c r="EM20" s="10"/>
      <c r="EN20" s="10"/>
      <c r="EO20" s="10"/>
      <c r="EP20" s="10"/>
      <c r="EQ20" s="9"/>
    </row>
    <row r="21" spans="3:147" ht="12.6" customHeight="1" x14ac:dyDescent="0.2">
      <c r="C21" s="20"/>
      <c r="D21" s="490" t="s">
        <v>142</v>
      </c>
      <c r="E21" s="485"/>
      <c r="F21" s="485"/>
      <c r="G21" s="485"/>
      <c r="H21" s="485"/>
      <c r="I21" s="485"/>
      <c r="J21" s="485"/>
      <c r="K21" s="485"/>
      <c r="L21" s="485"/>
      <c r="M21" s="486"/>
      <c r="N21" s="491" t="str">
        <f>VLOOKUP($D$11,調査票①!$A$1:$HN$31,5,FALSE)</f>
        <v>　</v>
      </c>
      <c r="O21" s="491"/>
      <c r="P21" s="491"/>
      <c r="Q21" s="491"/>
      <c r="R21" s="492" t="str">
        <f>VLOOKUP($D$11,調査票①!$A$1:$HN$31,6,FALSE)</f>
        <v>　</v>
      </c>
      <c r="S21" s="492"/>
      <c r="T21" s="492"/>
      <c r="U21" s="492"/>
      <c r="V21" s="492"/>
      <c r="W21" s="492"/>
      <c r="X21" s="492"/>
      <c r="Y21" s="492"/>
      <c r="Z21" s="492"/>
      <c r="AA21" s="492"/>
      <c r="AB21" s="492"/>
      <c r="AC21" s="492"/>
      <c r="AD21" s="492"/>
      <c r="AE21" s="492"/>
      <c r="AF21" s="492"/>
      <c r="AG21" s="492"/>
      <c r="AH21" s="492"/>
      <c r="AI21" s="492"/>
      <c r="AJ21" s="492"/>
      <c r="AK21" s="492"/>
      <c r="AL21" s="492"/>
      <c r="AM21" s="492"/>
      <c r="AN21" s="492"/>
      <c r="AO21" s="492"/>
      <c r="AP21" s="492"/>
      <c r="AQ21" s="492"/>
      <c r="AR21" s="492"/>
      <c r="AS21" s="492"/>
      <c r="AT21" s="492"/>
      <c r="AU21" s="492"/>
      <c r="AV21" s="492"/>
      <c r="AW21" s="492"/>
      <c r="AX21" s="492"/>
      <c r="AY21" s="492"/>
      <c r="AZ21" s="492"/>
      <c r="BA21" s="492"/>
      <c r="BB21" s="492"/>
      <c r="BC21" s="492"/>
      <c r="BD21" s="492"/>
      <c r="BE21" s="492"/>
      <c r="BF21" s="492"/>
      <c r="BG21" s="492"/>
      <c r="BH21" s="492"/>
      <c r="BI21" s="492"/>
      <c r="BJ21" s="492"/>
      <c r="BK21" s="492"/>
      <c r="BL21" s="492"/>
      <c r="BM21" s="492"/>
      <c r="BN21" s="492"/>
      <c r="BO21" s="493"/>
      <c r="BP21" s="494"/>
      <c r="BQ21" s="494"/>
      <c r="BR21" s="495"/>
      <c r="BS21" s="10"/>
      <c r="BT21" s="9"/>
      <c r="CB21" s="123"/>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9"/>
    </row>
    <row r="22" spans="3:147" ht="12.6" customHeight="1" x14ac:dyDescent="0.2">
      <c r="C22" s="20"/>
      <c r="D22" s="487"/>
      <c r="E22" s="488"/>
      <c r="F22" s="488"/>
      <c r="G22" s="488"/>
      <c r="H22" s="488"/>
      <c r="I22" s="488"/>
      <c r="J22" s="488"/>
      <c r="K22" s="488"/>
      <c r="L22" s="488"/>
      <c r="M22" s="489"/>
      <c r="N22" s="491"/>
      <c r="O22" s="491"/>
      <c r="P22" s="491"/>
      <c r="Q22" s="491"/>
      <c r="R22" s="492"/>
      <c r="S22" s="492"/>
      <c r="T22" s="492"/>
      <c r="U22" s="492"/>
      <c r="V22" s="492"/>
      <c r="W22" s="492"/>
      <c r="X22" s="492"/>
      <c r="Y22" s="492"/>
      <c r="Z22" s="492"/>
      <c r="AA22" s="492"/>
      <c r="AB22" s="492"/>
      <c r="AC22" s="492"/>
      <c r="AD22" s="492"/>
      <c r="AE22" s="492"/>
      <c r="AF22" s="492"/>
      <c r="AG22" s="492"/>
      <c r="AH22" s="492"/>
      <c r="AI22" s="492"/>
      <c r="AJ22" s="492"/>
      <c r="AK22" s="492"/>
      <c r="AL22" s="492"/>
      <c r="AM22" s="492"/>
      <c r="AN22" s="492"/>
      <c r="AO22" s="492"/>
      <c r="AP22" s="492"/>
      <c r="AQ22" s="492"/>
      <c r="AR22" s="492"/>
      <c r="AS22" s="492"/>
      <c r="AT22" s="492"/>
      <c r="AU22" s="492"/>
      <c r="AV22" s="492"/>
      <c r="AW22" s="492"/>
      <c r="AX22" s="492"/>
      <c r="AY22" s="492"/>
      <c r="AZ22" s="492"/>
      <c r="BA22" s="492"/>
      <c r="BB22" s="492"/>
      <c r="BC22" s="492"/>
      <c r="BD22" s="492"/>
      <c r="BE22" s="492"/>
      <c r="BF22" s="492"/>
      <c r="BG22" s="492"/>
      <c r="BH22" s="492"/>
      <c r="BI22" s="492"/>
      <c r="BJ22" s="492"/>
      <c r="BK22" s="492"/>
      <c r="BL22" s="492"/>
      <c r="BM22" s="492"/>
      <c r="BN22" s="492"/>
      <c r="BO22" s="496"/>
      <c r="BP22" s="497"/>
      <c r="BQ22" s="497"/>
      <c r="BR22" s="498"/>
      <c r="BS22" s="10"/>
      <c r="BT22" s="9"/>
      <c r="CB22" s="20"/>
      <c r="CC22" s="10"/>
      <c r="CD22" s="10"/>
      <c r="CE22" s="10"/>
      <c r="CF22" s="10"/>
      <c r="CG22" s="10"/>
      <c r="CH22" s="10"/>
      <c r="CI22" s="10"/>
      <c r="CJ22" s="10"/>
      <c r="CK22" s="10"/>
      <c r="CL22" s="10"/>
      <c r="CM22" s="10"/>
      <c r="CN22" s="10"/>
      <c r="CO22" s="10"/>
      <c r="CP22" s="10"/>
      <c r="CQ22" s="10"/>
      <c r="CR22" s="10"/>
      <c r="CS22" s="10"/>
      <c r="CT22" s="10"/>
      <c r="CU22" s="10"/>
      <c r="CV22" s="10"/>
      <c r="CW22" s="10"/>
      <c r="CX22" s="10"/>
      <c r="CY22" s="10"/>
      <c r="CZ22" s="10"/>
      <c r="DA22" s="10"/>
      <c r="DB22" s="10"/>
      <c r="DC22" s="10"/>
      <c r="DD22" s="10"/>
      <c r="DE22" s="10"/>
      <c r="DF22" s="10"/>
      <c r="DG22" s="10"/>
      <c r="DH22" s="10"/>
      <c r="DI22" s="10"/>
      <c r="DJ22" s="10"/>
      <c r="DK22" s="10"/>
      <c r="DL22" s="10"/>
      <c r="DM22" s="10"/>
      <c r="DN22" s="10"/>
      <c r="DO22" s="10"/>
      <c r="DP22" s="10"/>
      <c r="DQ22" s="10"/>
      <c r="DR22" s="10"/>
      <c r="DS22" s="10"/>
      <c r="DT22" s="10"/>
      <c r="DU22" s="10"/>
      <c r="DV22" s="10"/>
      <c r="DW22" s="117" t="s">
        <v>231</v>
      </c>
      <c r="DX22" s="10"/>
      <c r="DY22" s="10"/>
      <c r="DZ22" s="10"/>
      <c r="EA22" s="10"/>
      <c r="EB22" s="10"/>
      <c r="EC22" s="10"/>
      <c r="ED22" s="10"/>
      <c r="EE22" s="10"/>
      <c r="EF22" s="10"/>
      <c r="EG22" s="10"/>
      <c r="EH22" s="10"/>
      <c r="EI22" s="10"/>
      <c r="EJ22" s="10"/>
      <c r="EK22" s="10"/>
      <c r="EL22" s="10"/>
      <c r="EM22" s="10"/>
      <c r="EN22" s="10"/>
      <c r="EO22" s="10"/>
      <c r="EP22" s="10"/>
      <c r="EQ22" s="9"/>
    </row>
    <row r="23" spans="3:147" ht="12.6" customHeight="1" x14ac:dyDescent="0.2">
      <c r="C23" s="20"/>
      <c r="D23" s="490" t="s">
        <v>141</v>
      </c>
      <c r="E23" s="485"/>
      <c r="F23" s="485"/>
      <c r="G23" s="485"/>
      <c r="H23" s="485"/>
      <c r="I23" s="485"/>
      <c r="J23" s="485"/>
      <c r="K23" s="485"/>
      <c r="L23" s="485"/>
      <c r="M23" s="486"/>
      <c r="N23" s="491" t="str">
        <f>VLOOKUP($D$11,調査票①!$A$1:$HN$31,8,FALSE)</f>
        <v>　</v>
      </c>
      <c r="O23" s="491"/>
      <c r="P23" s="491"/>
      <c r="Q23" s="491"/>
      <c r="R23" s="492" t="str">
        <f>VLOOKUP($D$11,調査票①!$A$1:$HN$31,9,FALSE)</f>
        <v>　</v>
      </c>
      <c r="S23" s="492"/>
      <c r="T23" s="492"/>
      <c r="U23" s="492"/>
      <c r="V23" s="492"/>
      <c r="W23" s="492"/>
      <c r="X23" s="492"/>
      <c r="Y23" s="492"/>
      <c r="Z23" s="492"/>
      <c r="AA23" s="492"/>
      <c r="AB23" s="492"/>
      <c r="AC23" s="492"/>
      <c r="AD23" s="492"/>
      <c r="AE23" s="492"/>
      <c r="AF23" s="492"/>
      <c r="AG23" s="492"/>
      <c r="AH23" s="492"/>
      <c r="AI23" s="492"/>
      <c r="AJ23" s="492"/>
      <c r="AK23" s="492"/>
      <c r="AL23" s="492"/>
      <c r="AM23" s="492"/>
      <c r="AN23" s="492"/>
      <c r="AO23" s="492"/>
      <c r="AP23" s="492"/>
      <c r="AQ23" s="492"/>
      <c r="AR23" s="492"/>
      <c r="AS23" s="492"/>
      <c r="AT23" s="492"/>
      <c r="AU23" s="492"/>
      <c r="AV23" s="492"/>
      <c r="AW23" s="492"/>
      <c r="AX23" s="492"/>
      <c r="AY23" s="492"/>
      <c r="AZ23" s="492"/>
      <c r="BA23" s="492"/>
      <c r="BB23" s="492"/>
      <c r="BC23" s="492"/>
      <c r="BD23" s="492"/>
      <c r="BE23" s="492"/>
      <c r="BF23" s="492"/>
      <c r="BG23" s="492"/>
      <c r="BH23" s="492"/>
      <c r="BI23" s="492"/>
      <c r="BJ23" s="492"/>
      <c r="BK23" s="492"/>
      <c r="BL23" s="492"/>
      <c r="BM23" s="492"/>
      <c r="BN23" s="492"/>
      <c r="BO23" s="493"/>
      <c r="BP23" s="494"/>
      <c r="BQ23" s="494"/>
      <c r="BR23" s="495"/>
      <c r="BS23" s="10"/>
      <c r="BT23" s="9"/>
      <c r="CB23" s="20"/>
      <c r="CC23" s="528" t="s">
        <v>263</v>
      </c>
      <c r="CD23" s="528"/>
      <c r="CE23" s="528"/>
      <c r="CF23" s="528"/>
      <c r="CG23" s="528"/>
      <c r="CH23" s="528"/>
      <c r="CI23" s="528"/>
      <c r="CJ23" s="528"/>
      <c r="CK23" s="528"/>
      <c r="CL23" s="528"/>
      <c r="CM23" s="528"/>
      <c r="CN23" s="528"/>
      <c r="CO23" s="528"/>
      <c r="CP23" s="528"/>
      <c r="CQ23" s="528"/>
      <c r="CR23" s="528"/>
      <c r="CS23" s="10"/>
      <c r="CT23" s="10"/>
      <c r="CU23" s="10"/>
      <c r="CV23" s="10"/>
      <c r="CW23" s="10"/>
      <c r="CX23" s="10"/>
      <c r="CY23" s="10"/>
      <c r="CZ23" s="10"/>
      <c r="DA23" s="10"/>
      <c r="DB23" s="10"/>
      <c r="DC23" s="10"/>
      <c r="DD23" s="10"/>
      <c r="DE23" s="10"/>
      <c r="DF23" s="10"/>
      <c r="DG23" s="10"/>
      <c r="DH23" s="10"/>
      <c r="DI23" s="10"/>
      <c r="DJ23" s="10"/>
      <c r="DK23" s="10"/>
      <c r="DL23" s="10"/>
      <c r="DM23" s="10"/>
      <c r="DN23" s="10"/>
      <c r="DO23" s="10"/>
      <c r="DP23" s="10"/>
      <c r="DQ23" s="10"/>
      <c r="DR23" s="10"/>
      <c r="DS23" s="10"/>
      <c r="DT23" s="10"/>
      <c r="DU23" s="10"/>
      <c r="DV23" s="10"/>
      <c r="DW23" s="530" t="s">
        <v>236</v>
      </c>
      <c r="DX23" s="531"/>
      <c r="DY23" s="531"/>
      <c r="DZ23" s="531"/>
      <c r="EA23" s="531"/>
      <c r="EB23" s="531"/>
      <c r="EC23" s="531"/>
      <c r="ED23" s="531"/>
      <c r="EE23" s="531"/>
      <c r="EF23" s="531"/>
      <c r="EG23" s="531"/>
      <c r="EH23" s="531"/>
      <c r="EI23" s="531"/>
      <c r="EJ23" s="531"/>
      <c r="EK23" s="531"/>
      <c r="EL23" s="531"/>
      <c r="EM23" s="10"/>
      <c r="EN23" s="10"/>
      <c r="EO23" s="10"/>
      <c r="EP23" s="10"/>
      <c r="EQ23" s="9"/>
    </row>
    <row r="24" spans="3:147" ht="12.6" customHeight="1" x14ac:dyDescent="0.2">
      <c r="C24" s="20"/>
      <c r="D24" s="487"/>
      <c r="E24" s="488"/>
      <c r="F24" s="488"/>
      <c r="G24" s="488"/>
      <c r="H24" s="488"/>
      <c r="I24" s="488"/>
      <c r="J24" s="488"/>
      <c r="K24" s="488"/>
      <c r="L24" s="488"/>
      <c r="M24" s="489"/>
      <c r="N24" s="491"/>
      <c r="O24" s="491"/>
      <c r="P24" s="491"/>
      <c r="Q24" s="491"/>
      <c r="R24" s="492"/>
      <c r="S24" s="492"/>
      <c r="T24" s="492"/>
      <c r="U24" s="492"/>
      <c r="V24" s="492"/>
      <c r="W24" s="492"/>
      <c r="X24" s="492"/>
      <c r="Y24" s="492"/>
      <c r="Z24" s="492"/>
      <c r="AA24" s="492"/>
      <c r="AB24" s="492"/>
      <c r="AC24" s="492"/>
      <c r="AD24" s="492"/>
      <c r="AE24" s="492"/>
      <c r="AF24" s="492"/>
      <c r="AG24" s="492"/>
      <c r="AH24" s="492"/>
      <c r="AI24" s="492"/>
      <c r="AJ24" s="492"/>
      <c r="AK24" s="492"/>
      <c r="AL24" s="492"/>
      <c r="AM24" s="492"/>
      <c r="AN24" s="492"/>
      <c r="AO24" s="492"/>
      <c r="AP24" s="492"/>
      <c r="AQ24" s="492"/>
      <c r="AR24" s="492"/>
      <c r="AS24" s="492"/>
      <c r="AT24" s="492"/>
      <c r="AU24" s="492"/>
      <c r="AV24" s="492"/>
      <c r="AW24" s="492"/>
      <c r="AX24" s="492"/>
      <c r="AY24" s="492"/>
      <c r="AZ24" s="492"/>
      <c r="BA24" s="492"/>
      <c r="BB24" s="492"/>
      <c r="BC24" s="492"/>
      <c r="BD24" s="492"/>
      <c r="BE24" s="492"/>
      <c r="BF24" s="492"/>
      <c r="BG24" s="492"/>
      <c r="BH24" s="492"/>
      <c r="BI24" s="492"/>
      <c r="BJ24" s="492"/>
      <c r="BK24" s="492"/>
      <c r="BL24" s="492"/>
      <c r="BM24" s="492"/>
      <c r="BN24" s="492"/>
      <c r="BO24" s="496"/>
      <c r="BP24" s="497"/>
      <c r="BQ24" s="497"/>
      <c r="BR24" s="498"/>
      <c r="BS24" s="10"/>
      <c r="BT24" s="9"/>
      <c r="CA24" s="1"/>
      <c r="CB24" s="124"/>
      <c r="CC24" s="529"/>
      <c r="CD24" s="529"/>
      <c r="CE24" s="529"/>
      <c r="CF24" s="529"/>
      <c r="CG24" s="529"/>
      <c r="CH24" s="529"/>
      <c r="CI24" s="529"/>
      <c r="CJ24" s="529"/>
      <c r="CK24" s="529"/>
      <c r="CL24" s="529"/>
      <c r="CM24" s="529"/>
      <c r="CN24" s="529"/>
      <c r="CO24" s="529"/>
      <c r="CP24" s="529"/>
      <c r="CQ24" s="529"/>
      <c r="CR24" s="529"/>
      <c r="CS24" s="10"/>
      <c r="CT24" s="10"/>
      <c r="CU24" s="10"/>
      <c r="CV24" s="10"/>
      <c r="CW24" s="10"/>
      <c r="CX24" s="10"/>
      <c r="CY24" s="10"/>
      <c r="CZ24" s="10"/>
      <c r="DA24" s="10"/>
      <c r="DB24" s="10"/>
      <c r="DC24" s="10"/>
      <c r="DD24" s="10"/>
      <c r="DE24" s="10"/>
      <c r="DF24" s="29"/>
      <c r="DG24" s="29"/>
      <c r="DH24" s="29"/>
      <c r="DI24" s="29"/>
      <c r="DJ24" s="29"/>
      <c r="DK24" s="29"/>
      <c r="DL24" s="29"/>
      <c r="DM24" s="29"/>
      <c r="DN24" s="29"/>
      <c r="DO24" s="29"/>
      <c r="DP24" s="29"/>
      <c r="DQ24" s="29"/>
      <c r="DR24" s="29"/>
      <c r="DS24" s="29"/>
      <c r="DT24" s="29"/>
      <c r="DU24" s="29"/>
      <c r="DV24" s="29"/>
      <c r="DW24" s="532" t="s">
        <v>237</v>
      </c>
      <c r="DX24" s="533"/>
      <c r="DY24" s="533"/>
      <c r="DZ24" s="533"/>
      <c r="EA24" s="533"/>
      <c r="EB24" s="533"/>
      <c r="EC24" s="533"/>
      <c r="ED24" s="534"/>
      <c r="EE24" s="532"/>
      <c r="EF24" s="533"/>
      <c r="EG24" s="533"/>
      <c r="EH24" s="533"/>
      <c r="EI24" s="533"/>
      <c r="EJ24" s="533"/>
      <c r="EK24" s="533"/>
      <c r="EL24" s="534"/>
      <c r="EM24" s="10"/>
      <c r="EN24" s="10"/>
      <c r="EO24" s="10"/>
      <c r="EP24" s="10"/>
      <c r="EQ24" s="9"/>
    </row>
    <row r="25" spans="3:147" ht="12.6" customHeight="1" x14ac:dyDescent="0.2">
      <c r="C25" s="20"/>
      <c r="D25" s="490" t="s">
        <v>140</v>
      </c>
      <c r="E25" s="485"/>
      <c r="F25" s="485"/>
      <c r="G25" s="485"/>
      <c r="H25" s="485"/>
      <c r="I25" s="485"/>
      <c r="J25" s="485"/>
      <c r="K25" s="485"/>
      <c r="L25" s="485"/>
      <c r="M25" s="486"/>
      <c r="N25" s="491" t="str">
        <f>VLOOKUP($D$11,調査票①!$A$1:$HN$31,11,FALSE)</f>
        <v>　</v>
      </c>
      <c r="O25" s="491"/>
      <c r="P25" s="491"/>
      <c r="Q25" s="491"/>
      <c r="R25" s="492" t="str">
        <f>VLOOKUP($D$11,調査票①!$A$1:$HN$31,12,FALSE)</f>
        <v>　</v>
      </c>
      <c r="S25" s="492"/>
      <c r="T25" s="492"/>
      <c r="U25" s="492"/>
      <c r="V25" s="492"/>
      <c r="W25" s="492"/>
      <c r="X25" s="492"/>
      <c r="Y25" s="492"/>
      <c r="Z25" s="492"/>
      <c r="AA25" s="492"/>
      <c r="AB25" s="492"/>
      <c r="AC25" s="492"/>
      <c r="AD25" s="492"/>
      <c r="AE25" s="492"/>
      <c r="AF25" s="492"/>
      <c r="AG25" s="492"/>
      <c r="AH25" s="492"/>
      <c r="AI25" s="492"/>
      <c r="AJ25" s="492"/>
      <c r="AK25" s="492"/>
      <c r="AL25" s="492"/>
      <c r="AM25" s="492"/>
      <c r="AN25" s="492"/>
      <c r="AO25" s="492"/>
      <c r="AP25" s="492"/>
      <c r="AQ25" s="492"/>
      <c r="AR25" s="492"/>
      <c r="AS25" s="492"/>
      <c r="AT25" s="492"/>
      <c r="AU25" s="492"/>
      <c r="AV25" s="492"/>
      <c r="AW25" s="492"/>
      <c r="AX25" s="492"/>
      <c r="AY25" s="492"/>
      <c r="AZ25" s="492"/>
      <c r="BA25" s="492"/>
      <c r="BB25" s="492"/>
      <c r="BC25" s="492"/>
      <c r="BD25" s="492"/>
      <c r="BE25" s="492"/>
      <c r="BF25" s="492"/>
      <c r="BG25" s="492"/>
      <c r="BH25" s="492"/>
      <c r="BI25" s="492"/>
      <c r="BJ25" s="492"/>
      <c r="BK25" s="492"/>
      <c r="BL25" s="492"/>
      <c r="BM25" s="492"/>
      <c r="BN25" s="492"/>
      <c r="BO25" s="493"/>
      <c r="BP25" s="494"/>
      <c r="BQ25" s="494"/>
      <c r="BR25" s="495"/>
      <c r="BS25" s="10"/>
      <c r="BT25" s="9"/>
      <c r="CB25" s="124"/>
      <c r="CC25" s="538" t="s">
        <v>154</v>
      </c>
      <c r="CD25" s="538"/>
      <c r="CE25" s="538"/>
      <c r="CF25" s="538"/>
      <c r="CG25" s="538"/>
      <c r="CH25" s="538"/>
      <c r="CI25" s="538"/>
      <c r="CJ25" s="538"/>
      <c r="CK25" s="538"/>
      <c r="CL25" s="538"/>
      <c r="CM25" s="539" t="str">
        <f>VLOOKUP($D$11,調査票①!$A$1:$HN$31,196,FALSE)</f>
        <v>　</v>
      </c>
      <c r="CN25" s="539"/>
      <c r="CO25" s="539"/>
      <c r="CP25" s="539"/>
      <c r="CQ25" s="539"/>
      <c r="CR25" s="539"/>
      <c r="CS25" s="539"/>
      <c r="CT25" s="539"/>
      <c r="CU25" s="539"/>
      <c r="CV25" s="29"/>
      <c r="CW25" s="29"/>
      <c r="CX25" s="29"/>
      <c r="CY25" s="29"/>
      <c r="CZ25" s="29"/>
      <c r="DA25" s="540" t="s">
        <v>165</v>
      </c>
      <c r="DB25" s="541"/>
      <c r="DC25" s="541"/>
      <c r="DD25" s="541"/>
      <c r="DE25" s="541"/>
      <c r="DF25" s="541"/>
      <c r="DG25" s="541"/>
      <c r="DH25" s="541"/>
      <c r="DI25" s="542" t="str">
        <f>VLOOKUP($D$11,調査票①!$A$1:$HN$31,197,FALSE)</f>
        <v>　　</v>
      </c>
      <c r="DJ25" s="542"/>
      <c r="DK25" s="542"/>
      <c r="DL25" s="542"/>
      <c r="DM25" s="542"/>
      <c r="DN25" s="542"/>
      <c r="DO25" s="542"/>
      <c r="DP25" s="29"/>
      <c r="DQ25" s="29"/>
      <c r="DR25" s="29"/>
      <c r="DS25" s="29"/>
      <c r="DT25" s="29"/>
      <c r="DU25" s="29"/>
      <c r="DV25" s="29"/>
      <c r="DW25" s="535"/>
      <c r="DX25" s="536"/>
      <c r="DY25" s="536"/>
      <c r="DZ25" s="536"/>
      <c r="EA25" s="536"/>
      <c r="EB25" s="536"/>
      <c r="EC25" s="536"/>
      <c r="ED25" s="537"/>
      <c r="EE25" s="535"/>
      <c r="EF25" s="536"/>
      <c r="EG25" s="536"/>
      <c r="EH25" s="536"/>
      <c r="EI25" s="536"/>
      <c r="EJ25" s="536"/>
      <c r="EK25" s="536"/>
      <c r="EL25" s="537"/>
      <c r="EM25" s="10"/>
      <c r="EN25" s="10"/>
      <c r="EO25" s="10"/>
      <c r="EP25" s="10"/>
      <c r="EQ25" s="9"/>
    </row>
    <row r="26" spans="3:147" ht="12.6" customHeight="1" x14ac:dyDescent="0.2">
      <c r="C26" s="20"/>
      <c r="D26" s="487"/>
      <c r="E26" s="488"/>
      <c r="F26" s="488"/>
      <c r="G26" s="488"/>
      <c r="H26" s="488"/>
      <c r="I26" s="488"/>
      <c r="J26" s="488"/>
      <c r="K26" s="488"/>
      <c r="L26" s="488"/>
      <c r="M26" s="489"/>
      <c r="N26" s="491"/>
      <c r="O26" s="491"/>
      <c r="P26" s="491"/>
      <c r="Q26" s="491"/>
      <c r="R26" s="492"/>
      <c r="S26" s="492"/>
      <c r="T26" s="492"/>
      <c r="U26" s="492"/>
      <c r="V26" s="492"/>
      <c r="W26" s="492"/>
      <c r="X26" s="492"/>
      <c r="Y26" s="492"/>
      <c r="Z26" s="492"/>
      <c r="AA26" s="492"/>
      <c r="AB26" s="492"/>
      <c r="AC26" s="492"/>
      <c r="AD26" s="492"/>
      <c r="AE26" s="492"/>
      <c r="AF26" s="492"/>
      <c r="AG26" s="492"/>
      <c r="AH26" s="492"/>
      <c r="AI26" s="492"/>
      <c r="AJ26" s="492"/>
      <c r="AK26" s="492"/>
      <c r="AL26" s="492"/>
      <c r="AM26" s="492"/>
      <c r="AN26" s="492"/>
      <c r="AO26" s="492"/>
      <c r="AP26" s="492"/>
      <c r="AQ26" s="492"/>
      <c r="AR26" s="492"/>
      <c r="AS26" s="492"/>
      <c r="AT26" s="492"/>
      <c r="AU26" s="492"/>
      <c r="AV26" s="492"/>
      <c r="AW26" s="492"/>
      <c r="AX26" s="492"/>
      <c r="AY26" s="492"/>
      <c r="AZ26" s="492"/>
      <c r="BA26" s="492"/>
      <c r="BB26" s="492"/>
      <c r="BC26" s="492"/>
      <c r="BD26" s="492"/>
      <c r="BE26" s="492"/>
      <c r="BF26" s="492"/>
      <c r="BG26" s="492"/>
      <c r="BH26" s="492"/>
      <c r="BI26" s="492"/>
      <c r="BJ26" s="492"/>
      <c r="BK26" s="492"/>
      <c r="BL26" s="492"/>
      <c r="BM26" s="492"/>
      <c r="BN26" s="492"/>
      <c r="BO26" s="496"/>
      <c r="BP26" s="497"/>
      <c r="BQ26" s="497"/>
      <c r="BR26" s="498"/>
      <c r="BS26" s="10"/>
      <c r="BT26" s="9"/>
      <c r="CB26" s="124"/>
      <c r="CC26" s="538"/>
      <c r="CD26" s="538"/>
      <c r="CE26" s="538"/>
      <c r="CF26" s="538"/>
      <c r="CG26" s="538"/>
      <c r="CH26" s="538"/>
      <c r="CI26" s="538"/>
      <c r="CJ26" s="538"/>
      <c r="CK26" s="538"/>
      <c r="CL26" s="538"/>
      <c r="CM26" s="539"/>
      <c r="CN26" s="539"/>
      <c r="CO26" s="539"/>
      <c r="CP26" s="539"/>
      <c r="CQ26" s="539"/>
      <c r="CR26" s="539"/>
      <c r="CS26" s="539"/>
      <c r="CT26" s="539"/>
      <c r="CU26" s="539"/>
      <c r="CV26" s="29"/>
      <c r="CW26" s="29"/>
      <c r="CX26" s="29"/>
      <c r="CY26" s="29"/>
      <c r="CZ26" s="29"/>
      <c r="DA26" s="540"/>
      <c r="DB26" s="541"/>
      <c r="DC26" s="541"/>
      <c r="DD26" s="541"/>
      <c r="DE26" s="541"/>
      <c r="DF26" s="541"/>
      <c r="DG26" s="541"/>
      <c r="DH26" s="541"/>
      <c r="DI26" s="542"/>
      <c r="DJ26" s="542"/>
      <c r="DK26" s="542"/>
      <c r="DL26" s="542"/>
      <c r="DM26" s="542"/>
      <c r="DN26" s="542"/>
      <c r="DO26" s="542"/>
      <c r="DP26" s="29"/>
      <c r="DQ26" s="29"/>
      <c r="DR26" s="29"/>
      <c r="DS26" s="29"/>
      <c r="DT26" s="29"/>
      <c r="DU26" s="29"/>
      <c r="DV26" s="29"/>
      <c r="DW26" s="532" t="s">
        <v>228</v>
      </c>
      <c r="DX26" s="533"/>
      <c r="DY26" s="533"/>
      <c r="DZ26" s="533"/>
      <c r="EA26" s="533"/>
      <c r="EB26" s="533"/>
      <c r="EC26" s="533"/>
      <c r="ED26" s="534"/>
      <c r="EE26" s="532"/>
      <c r="EF26" s="533"/>
      <c r="EG26" s="533"/>
      <c r="EH26" s="533"/>
      <c r="EI26" s="533"/>
      <c r="EJ26" s="533"/>
      <c r="EK26" s="533"/>
      <c r="EL26" s="534"/>
      <c r="EM26" s="10"/>
      <c r="EN26" s="10"/>
      <c r="EO26" s="10"/>
      <c r="EP26" s="10"/>
      <c r="EQ26" s="9"/>
    </row>
    <row r="27" spans="3:147" ht="12.6" customHeight="1" x14ac:dyDescent="0.2">
      <c r="C27" s="20"/>
      <c r="D27" s="490" t="s">
        <v>139</v>
      </c>
      <c r="E27" s="485"/>
      <c r="F27" s="485"/>
      <c r="G27" s="485"/>
      <c r="H27" s="485"/>
      <c r="I27" s="485"/>
      <c r="J27" s="485"/>
      <c r="K27" s="485"/>
      <c r="L27" s="485"/>
      <c r="M27" s="486"/>
      <c r="N27" s="491" t="str">
        <f>VLOOKUP($D$11,調査票①!$A$1:$HN$31,14,FALSE)</f>
        <v>　</v>
      </c>
      <c r="O27" s="491"/>
      <c r="P27" s="491"/>
      <c r="Q27" s="491"/>
      <c r="R27" s="492" t="str">
        <f>VLOOKUP($D$11,調査票①!$A$1:$HN$31,15,FALSE)</f>
        <v>　</v>
      </c>
      <c r="S27" s="492"/>
      <c r="T27" s="492"/>
      <c r="U27" s="492"/>
      <c r="V27" s="492"/>
      <c r="W27" s="492"/>
      <c r="X27" s="492"/>
      <c r="Y27" s="492"/>
      <c r="Z27" s="492"/>
      <c r="AA27" s="492"/>
      <c r="AB27" s="492"/>
      <c r="AC27" s="49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c r="BH27" s="492"/>
      <c r="BI27" s="492"/>
      <c r="BJ27" s="492"/>
      <c r="BK27" s="492"/>
      <c r="BL27" s="492"/>
      <c r="BM27" s="492"/>
      <c r="BN27" s="492"/>
      <c r="BO27" s="493"/>
      <c r="BP27" s="494"/>
      <c r="BQ27" s="494"/>
      <c r="BR27" s="495"/>
      <c r="BS27" s="10"/>
      <c r="BT27" s="9"/>
      <c r="CB27" s="124"/>
      <c r="CC27" s="538"/>
      <c r="CD27" s="538"/>
      <c r="CE27" s="538"/>
      <c r="CF27" s="538"/>
      <c r="CG27" s="538"/>
      <c r="CH27" s="538"/>
      <c r="CI27" s="538"/>
      <c r="CJ27" s="538"/>
      <c r="CK27" s="538"/>
      <c r="CL27" s="538"/>
      <c r="CM27" s="539"/>
      <c r="CN27" s="539"/>
      <c r="CO27" s="539"/>
      <c r="CP27" s="539"/>
      <c r="CQ27" s="539"/>
      <c r="CR27" s="539"/>
      <c r="CS27" s="539"/>
      <c r="CT27" s="539"/>
      <c r="CU27" s="539"/>
      <c r="CV27" s="29"/>
      <c r="CW27" s="29"/>
      <c r="CX27" s="29"/>
      <c r="CY27" s="29"/>
      <c r="CZ27" s="29"/>
      <c r="DA27" s="541"/>
      <c r="DB27" s="541"/>
      <c r="DC27" s="541"/>
      <c r="DD27" s="541"/>
      <c r="DE27" s="541"/>
      <c r="DF27" s="541"/>
      <c r="DG27" s="541"/>
      <c r="DH27" s="541"/>
      <c r="DI27" s="542"/>
      <c r="DJ27" s="542"/>
      <c r="DK27" s="542"/>
      <c r="DL27" s="542"/>
      <c r="DM27" s="542"/>
      <c r="DN27" s="542"/>
      <c r="DO27" s="542"/>
      <c r="DP27" s="29"/>
      <c r="DQ27" s="29"/>
      <c r="DR27" s="29"/>
      <c r="DS27" s="29"/>
      <c r="DT27" s="29"/>
      <c r="DU27" s="29"/>
      <c r="DV27" s="29"/>
      <c r="DW27" s="535"/>
      <c r="DX27" s="536"/>
      <c r="DY27" s="536"/>
      <c r="DZ27" s="536"/>
      <c r="EA27" s="536"/>
      <c r="EB27" s="536"/>
      <c r="EC27" s="536"/>
      <c r="ED27" s="537"/>
      <c r="EE27" s="535"/>
      <c r="EF27" s="536"/>
      <c r="EG27" s="536"/>
      <c r="EH27" s="536"/>
      <c r="EI27" s="536"/>
      <c r="EJ27" s="536"/>
      <c r="EK27" s="536"/>
      <c r="EL27" s="537"/>
      <c r="EM27" s="10"/>
      <c r="EN27" s="10"/>
      <c r="EO27" s="10"/>
      <c r="EP27" s="10"/>
      <c r="EQ27" s="9"/>
    </row>
    <row r="28" spans="3:147" ht="12.6" customHeight="1" x14ac:dyDescent="0.2">
      <c r="C28" s="20"/>
      <c r="D28" s="487"/>
      <c r="E28" s="488"/>
      <c r="F28" s="488"/>
      <c r="G28" s="488"/>
      <c r="H28" s="488"/>
      <c r="I28" s="488"/>
      <c r="J28" s="488"/>
      <c r="K28" s="488"/>
      <c r="L28" s="488"/>
      <c r="M28" s="489"/>
      <c r="N28" s="491"/>
      <c r="O28" s="491"/>
      <c r="P28" s="491"/>
      <c r="Q28" s="491"/>
      <c r="R28" s="492"/>
      <c r="S28" s="492"/>
      <c r="T28" s="492"/>
      <c r="U28" s="492"/>
      <c r="V28" s="492"/>
      <c r="W28" s="492"/>
      <c r="X28" s="492"/>
      <c r="Y28" s="492"/>
      <c r="Z28" s="492"/>
      <c r="AA28" s="492"/>
      <c r="AB28" s="492"/>
      <c r="AC28" s="492"/>
      <c r="AD28" s="492"/>
      <c r="AE28" s="492"/>
      <c r="AF28" s="492"/>
      <c r="AG28" s="492"/>
      <c r="AH28" s="492"/>
      <c r="AI28" s="492"/>
      <c r="AJ28" s="492"/>
      <c r="AK28" s="492"/>
      <c r="AL28" s="492"/>
      <c r="AM28" s="492"/>
      <c r="AN28" s="492"/>
      <c r="AO28" s="492"/>
      <c r="AP28" s="492"/>
      <c r="AQ28" s="492"/>
      <c r="AR28" s="492"/>
      <c r="AS28" s="492"/>
      <c r="AT28" s="492"/>
      <c r="AU28" s="492"/>
      <c r="AV28" s="492"/>
      <c r="AW28" s="492"/>
      <c r="AX28" s="492"/>
      <c r="AY28" s="492"/>
      <c r="AZ28" s="492"/>
      <c r="BA28" s="492"/>
      <c r="BB28" s="492"/>
      <c r="BC28" s="492"/>
      <c r="BD28" s="492"/>
      <c r="BE28" s="492"/>
      <c r="BF28" s="492"/>
      <c r="BG28" s="492"/>
      <c r="BH28" s="492"/>
      <c r="BI28" s="492"/>
      <c r="BJ28" s="492"/>
      <c r="BK28" s="492"/>
      <c r="BL28" s="492"/>
      <c r="BM28" s="492"/>
      <c r="BN28" s="492"/>
      <c r="BO28" s="496"/>
      <c r="BP28" s="497"/>
      <c r="BQ28" s="497"/>
      <c r="BR28" s="498"/>
      <c r="BS28" s="10"/>
      <c r="BT28" s="9"/>
      <c r="CB28" s="19"/>
      <c r="CC28" s="119"/>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4"/>
    </row>
    <row r="29" spans="3:147" ht="12.6" customHeight="1" x14ac:dyDescent="0.2">
      <c r="C29" s="20"/>
      <c r="D29" s="490" t="s">
        <v>138</v>
      </c>
      <c r="E29" s="485"/>
      <c r="F29" s="485"/>
      <c r="G29" s="485"/>
      <c r="H29" s="485"/>
      <c r="I29" s="485"/>
      <c r="J29" s="485"/>
      <c r="K29" s="485"/>
      <c r="L29" s="485"/>
      <c r="M29" s="486"/>
      <c r="N29" s="491" t="str">
        <f>VLOOKUP($D$11,調査票①!$A$1:$HN$31,17,FALSE)</f>
        <v>　</v>
      </c>
      <c r="O29" s="491"/>
      <c r="P29" s="491"/>
      <c r="Q29" s="491"/>
      <c r="R29" s="492" t="str">
        <f>VLOOKUP($D$11,調査票①!$A$1:$HN$31,18,FALSE)</f>
        <v>　</v>
      </c>
      <c r="S29" s="492"/>
      <c r="T29" s="492"/>
      <c r="U29" s="492"/>
      <c r="V29" s="492"/>
      <c r="W29" s="492"/>
      <c r="X29" s="492"/>
      <c r="Y29" s="492"/>
      <c r="Z29" s="492"/>
      <c r="AA29" s="492"/>
      <c r="AB29" s="492"/>
      <c r="AC29" s="492"/>
      <c r="AD29" s="492"/>
      <c r="AE29" s="492"/>
      <c r="AF29" s="492"/>
      <c r="AG29" s="492"/>
      <c r="AH29" s="492"/>
      <c r="AI29" s="492"/>
      <c r="AJ29" s="492"/>
      <c r="AK29" s="492"/>
      <c r="AL29" s="492"/>
      <c r="AM29" s="492"/>
      <c r="AN29" s="492"/>
      <c r="AO29" s="492"/>
      <c r="AP29" s="492"/>
      <c r="AQ29" s="492"/>
      <c r="AR29" s="492"/>
      <c r="AS29" s="492"/>
      <c r="AT29" s="492"/>
      <c r="AU29" s="492"/>
      <c r="AV29" s="492"/>
      <c r="AW29" s="492"/>
      <c r="AX29" s="492"/>
      <c r="AY29" s="492"/>
      <c r="AZ29" s="492"/>
      <c r="BA29" s="492"/>
      <c r="BB29" s="492"/>
      <c r="BC29" s="492"/>
      <c r="BD29" s="492"/>
      <c r="BE29" s="492"/>
      <c r="BF29" s="492"/>
      <c r="BG29" s="492"/>
      <c r="BH29" s="492"/>
      <c r="BI29" s="492"/>
      <c r="BJ29" s="492"/>
      <c r="BK29" s="492"/>
      <c r="BL29" s="492"/>
      <c r="BM29" s="492"/>
      <c r="BN29" s="492"/>
      <c r="BO29" s="493"/>
      <c r="BP29" s="494"/>
      <c r="BQ29" s="494"/>
      <c r="BR29" s="495"/>
      <c r="BS29" s="10"/>
      <c r="BT29" s="9"/>
    </row>
    <row r="30" spans="3:147" ht="12.6" customHeight="1" x14ac:dyDescent="0.2">
      <c r="C30" s="20"/>
      <c r="D30" s="487"/>
      <c r="E30" s="488"/>
      <c r="F30" s="488"/>
      <c r="G30" s="488"/>
      <c r="H30" s="488"/>
      <c r="I30" s="488"/>
      <c r="J30" s="488"/>
      <c r="K30" s="488"/>
      <c r="L30" s="488"/>
      <c r="M30" s="489"/>
      <c r="N30" s="491"/>
      <c r="O30" s="491"/>
      <c r="P30" s="491"/>
      <c r="Q30" s="491"/>
      <c r="R30" s="492"/>
      <c r="S30" s="492"/>
      <c r="T30" s="492"/>
      <c r="U30" s="492"/>
      <c r="V30" s="492"/>
      <c r="W30" s="492"/>
      <c r="X30" s="492"/>
      <c r="Y30" s="492"/>
      <c r="Z30" s="492"/>
      <c r="AA30" s="492"/>
      <c r="AB30" s="492"/>
      <c r="AC30" s="492"/>
      <c r="AD30" s="492"/>
      <c r="AE30" s="492"/>
      <c r="AF30" s="492"/>
      <c r="AG30" s="492"/>
      <c r="AH30" s="492"/>
      <c r="AI30" s="492"/>
      <c r="AJ30" s="492"/>
      <c r="AK30" s="492"/>
      <c r="AL30" s="492"/>
      <c r="AM30" s="492"/>
      <c r="AN30" s="492"/>
      <c r="AO30" s="492"/>
      <c r="AP30" s="492"/>
      <c r="AQ30" s="492"/>
      <c r="AR30" s="492"/>
      <c r="AS30" s="492"/>
      <c r="AT30" s="492"/>
      <c r="AU30" s="492"/>
      <c r="AV30" s="492"/>
      <c r="AW30" s="492"/>
      <c r="AX30" s="492"/>
      <c r="AY30" s="492"/>
      <c r="AZ30" s="492"/>
      <c r="BA30" s="492"/>
      <c r="BB30" s="492"/>
      <c r="BC30" s="492"/>
      <c r="BD30" s="492"/>
      <c r="BE30" s="492"/>
      <c r="BF30" s="492"/>
      <c r="BG30" s="492"/>
      <c r="BH30" s="492"/>
      <c r="BI30" s="492"/>
      <c r="BJ30" s="492"/>
      <c r="BK30" s="492"/>
      <c r="BL30" s="492"/>
      <c r="BM30" s="492"/>
      <c r="BN30" s="492"/>
      <c r="BO30" s="496"/>
      <c r="BP30" s="497"/>
      <c r="BQ30" s="497"/>
      <c r="BR30" s="498"/>
      <c r="BS30" s="10"/>
      <c r="BT30" s="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39"/>
      <c r="DH30" s="139"/>
      <c r="DI30" s="139"/>
      <c r="DJ30" s="139"/>
      <c r="DK30" s="139"/>
      <c r="DL30" s="139"/>
      <c r="DM30" s="139"/>
      <c r="DN30" s="139"/>
      <c r="DO30" s="139"/>
      <c r="DP30" s="139"/>
      <c r="DQ30" s="139"/>
      <c r="DR30" s="139"/>
      <c r="DS30" s="139"/>
      <c r="DT30" s="139"/>
      <c r="DU30" s="139"/>
      <c r="DV30" s="139"/>
      <c r="DW30" s="139"/>
      <c r="DX30" s="139"/>
      <c r="DY30" s="139"/>
      <c r="DZ30" s="139"/>
      <c r="EA30" s="139"/>
      <c r="EB30" s="139"/>
      <c r="EC30" s="139"/>
      <c r="ED30" s="139"/>
      <c r="EE30" s="139"/>
      <c r="EF30" s="139"/>
      <c r="EG30" s="139"/>
      <c r="EH30" s="139"/>
      <c r="EI30" s="139"/>
      <c r="EJ30" s="139"/>
      <c r="EK30" s="139"/>
      <c r="EL30" s="139"/>
      <c r="EM30" s="139"/>
      <c r="EN30" s="139"/>
    </row>
    <row r="31" spans="3:147" ht="12.6" customHeight="1" x14ac:dyDescent="0.2">
      <c r="C31" s="20"/>
      <c r="D31" s="490" t="s">
        <v>137</v>
      </c>
      <c r="E31" s="485"/>
      <c r="F31" s="485"/>
      <c r="G31" s="485"/>
      <c r="H31" s="485"/>
      <c r="I31" s="485"/>
      <c r="J31" s="485"/>
      <c r="K31" s="485"/>
      <c r="L31" s="485"/>
      <c r="M31" s="486"/>
      <c r="N31" s="491" t="str">
        <f>VLOOKUP($D$11,調査票①!$A$1:$HN$31,20,FALSE)</f>
        <v>　</v>
      </c>
      <c r="O31" s="491"/>
      <c r="P31" s="491"/>
      <c r="Q31" s="491"/>
      <c r="R31" s="492" t="str">
        <f>VLOOKUP($D$11,調査票①!$A$1:$HN$31,21,FALSE)</f>
        <v>　</v>
      </c>
      <c r="S31" s="492"/>
      <c r="T31" s="492"/>
      <c r="U31" s="492"/>
      <c r="V31" s="492"/>
      <c r="W31" s="492"/>
      <c r="X31" s="492"/>
      <c r="Y31" s="492"/>
      <c r="Z31" s="492"/>
      <c r="AA31" s="492"/>
      <c r="AB31" s="492"/>
      <c r="AC31" s="492"/>
      <c r="AD31" s="492"/>
      <c r="AE31" s="492"/>
      <c r="AF31" s="492"/>
      <c r="AG31" s="492"/>
      <c r="AH31" s="492"/>
      <c r="AI31" s="492"/>
      <c r="AJ31" s="492"/>
      <c r="AK31" s="492"/>
      <c r="AL31" s="492"/>
      <c r="AM31" s="492"/>
      <c r="AN31" s="492"/>
      <c r="AO31" s="492"/>
      <c r="AP31" s="492"/>
      <c r="AQ31" s="492"/>
      <c r="AR31" s="492"/>
      <c r="AS31" s="492"/>
      <c r="AT31" s="492"/>
      <c r="AU31" s="492"/>
      <c r="AV31" s="492"/>
      <c r="AW31" s="492"/>
      <c r="AX31" s="492"/>
      <c r="AY31" s="492"/>
      <c r="AZ31" s="492"/>
      <c r="BA31" s="492"/>
      <c r="BB31" s="492"/>
      <c r="BC31" s="492"/>
      <c r="BD31" s="492"/>
      <c r="BE31" s="492"/>
      <c r="BF31" s="492"/>
      <c r="BG31" s="492"/>
      <c r="BH31" s="492"/>
      <c r="BI31" s="492"/>
      <c r="BJ31" s="492"/>
      <c r="BK31" s="492"/>
      <c r="BL31" s="492"/>
      <c r="BM31" s="492"/>
      <c r="BN31" s="492"/>
      <c r="BO31" s="493"/>
      <c r="BP31" s="494"/>
      <c r="BQ31" s="494"/>
      <c r="BR31" s="495"/>
      <c r="BS31" s="10"/>
      <c r="BT31" s="9"/>
      <c r="CB31" s="139"/>
      <c r="CC31" s="15"/>
      <c r="CD31" s="15"/>
      <c r="CE31" s="15"/>
      <c r="CF31" s="15"/>
      <c r="CG31" s="15"/>
      <c r="CH31" s="15"/>
      <c r="CI31" s="15"/>
      <c r="CJ31" s="15"/>
      <c r="CK31" s="15"/>
      <c r="CL31" s="15"/>
      <c r="CM31" s="15"/>
      <c r="CN31" s="15"/>
      <c r="CO31" s="15"/>
      <c r="CP31" s="15"/>
      <c r="CQ31" s="15"/>
      <c r="CR31" s="15"/>
      <c r="CS31" s="15"/>
      <c r="CT31" s="15"/>
      <c r="CU31" s="15"/>
      <c r="CV31" s="15"/>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row>
    <row r="32" spans="3:147" ht="12.6" customHeight="1" x14ac:dyDescent="0.2">
      <c r="C32" s="20"/>
      <c r="D32" s="487"/>
      <c r="E32" s="488"/>
      <c r="F32" s="488"/>
      <c r="G32" s="488"/>
      <c r="H32" s="488"/>
      <c r="I32" s="488"/>
      <c r="J32" s="488"/>
      <c r="K32" s="488"/>
      <c r="L32" s="488"/>
      <c r="M32" s="489"/>
      <c r="N32" s="491"/>
      <c r="O32" s="491"/>
      <c r="P32" s="491"/>
      <c r="Q32" s="491"/>
      <c r="R32" s="492"/>
      <c r="S32" s="492"/>
      <c r="T32" s="492"/>
      <c r="U32" s="492"/>
      <c r="V32" s="492"/>
      <c r="W32" s="492"/>
      <c r="X32" s="492"/>
      <c r="Y32" s="492"/>
      <c r="Z32" s="492"/>
      <c r="AA32" s="492"/>
      <c r="AB32" s="492"/>
      <c r="AC32" s="492"/>
      <c r="AD32" s="492"/>
      <c r="AE32" s="492"/>
      <c r="AF32" s="492"/>
      <c r="AG32" s="492"/>
      <c r="AH32" s="492"/>
      <c r="AI32" s="492"/>
      <c r="AJ32" s="492"/>
      <c r="AK32" s="492"/>
      <c r="AL32" s="492"/>
      <c r="AM32" s="492"/>
      <c r="AN32" s="492"/>
      <c r="AO32" s="492"/>
      <c r="AP32" s="492"/>
      <c r="AQ32" s="492"/>
      <c r="AR32" s="492"/>
      <c r="AS32" s="492"/>
      <c r="AT32" s="492"/>
      <c r="AU32" s="492"/>
      <c r="AV32" s="492"/>
      <c r="AW32" s="492"/>
      <c r="AX32" s="492"/>
      <c r="AY32" s="492"/>
      <c r="AZ32" s="492"/>
      <c r="BA32" s="492"/>
      <c r="BB32" s="492"/>
      <c r="BC32" s="492"/>
      <c r="BD32" s="492"/>
      <c r="BE32" s="492"/>
      <c r="BF32" s="492"/>
      <c r="BG32" s="492"/>
      <c r="BH32" s="492"/>
      <c r="BI32" s="492"/>
      <c r="BJ32" s="492"/>
      <c r="BK32" s="492"/>
      <c r="BL32" s="492"/>
      <c r="BM32" s="492"/>
      <c r="BN32" s="492"/>
      <c r="BO32" s="496"/>
      <c r="BP32" s="497"/>
      <c r="BQ32" s="497"/>
      <c r="BR32" s="498"/>
      <c r="BS32" s="10"/>
      <c r="BT32" s="9"/>
      <c r="CB32" s="110"/>
      <c r="CC32" s="109"/>
      <c r="CD32" s="109"/>
      <c r="CE32" s="13"/>
      <c r="CF32" s="109"/>
      <c r="CG32" s="109"/>
      <c r="CH32" s="109"/>
      <c r="CI32" s="109"/>
      <c r="CJ32" s="13"/>
      <c r="CK32" s="109"/>
      <c r="CL32" s="109"/>
      <c r="CM32" s="109"/>
      <c r="CN32" s="109"/>
      <c r="CO32" s="109"/>
      <c r="CP32" s="13"/>
      <c r="CQ32" s="109"/>
      <c r="CR32" s="109"/>
      <c r="CS32" s="109"/>
      <c r="CT32" s="109"/>
      <c r="CU32" s="13"/>
      <c r="CV32" s="109"/>
      <c r="CW32" s="109"/>
      <c r="CX32" s="109"/>
      <c r="CY32" s="109"/>
      <c r="CZ32" s="109"/>
      <c r="DA32" s="13"/>
      <c r="DB32" s="109"/>
      <c r="DC32" s="109"/>
      <c r="DD32" s="109"/>
      <c r="DE32" s="109"/>
      <c r="DF32" s="13"/>
      <c r="DG32" s="109"/>
      <c r="DH32" s="109"/>
      <c r="DI32" s="109"/>
      <c r="DJ32" s="109"/>
      <c r="DK32" s="109"/>
      <c r="DL32" s="13"/>
      <c r="DM32" s="109"/>
      <c r="DN32" s="109"/>
      <c r="DO32" s="109"/>
      <c r="DP32" s="109"/>
      <c r="DQ32" s="13"/>
      <c r="DR32" s="109"/>
      <c r="DS32" s="109"/>
      <c r="DT32" s="109"/>
      <c r="DU32" s="109"/>
      <c r="DV32" s="109"/>
      <c r="DW32" s="13"/>
      <c r="DX32" s="109"/>
      <c r="DY32" s="109"/>
      <c r="DZ32" s="109"/>
      <c r="EA32" s="109"/>
      <c r="EB32" s="13"/>
      <c r="EC32" s="109"/>
      <c r="ED32" s="109"/>
      <c r="EE32" s="109"/>
      <c r="EF32" s="109"/>
      <c r="EG32" s="109"/>
      <c r="EH32" s="13"/>
      <c r="EI32" s="109"/>
      <c r="EJ32" s="109"/>
      <c r="EK32" s="109"/>
      <c r="EL32" s="109"/>
      <c r="EM32" s="13"/>
      <c r="EN32" s="109"/>
      <c r="EO32" s="109"/>
      <c r="EP32" s="109"/>
      <c r="EQ32" s="12"/>
    </row>
    <row r="33" spans="3:147" ht="12.6" customHeight="1" x14ac:dyDescent="0.2">
      <c r="C33" s="20"/>
      <c r="D33" s="490" t="s">
        <v>136</v>
      </c>
      <c r="E33" s="485"/>
      <c r="F33" s="485"/>
      <c r="G33" s="485"/>
      <c r="H33" s="485"/>
      <c r="I33" s="485"/>
      <c r="J33" s="485"/>
      <c r="K33" s="485"/>
      <c r="L33" s="485"/>
      <c r="M33" s="486"/>
      <c r="N33" s="491" t="str">
        <f>VLOOKUP($D$11,調査票①!$A$1:$HN$31,23,FALSE)</f>
        <v>　</v>
      </c>
      <c r="O33" s="491"/>
      <c r="P33" s="491"/>
      <c r="Q33" s="491"/>
      <c r="R33" s="492" t="str">
        <f>VLOOKUP($D$11,調査票①!$A$1:$HN$31,24,FALSE)</f>
        <v>　</v>
      </c>
      <c r="S33" s="492"/>
      <c r="T33" s="492"/>
      <c r="U33" s="492"/>
      <c r="V33" s="492"/>
      <c r="W33" s="492"/>
      <c r="X33" s="492"/>
      <c r="Y33" s="492"/>
      <c r="Z33" s="492"/>
      <c r="AA33" s="492"/>
      <c r="AB33" s="492"/>
      <c r="AC33" s="492"/>
      <c r="AD33" s="492"/>
      <c r="AE33" s="492"/>
      <c r="AF33" s="492"/>
      <c r="AG33" s="492"/>
      <c r="AH33" s="492"/>
      <c r="AI33" s="492"/>
      <c r="AJ33" s="492"/>
      <c r="AK33" s="492"/>
      <c r="AL33" s="492"/>
      <c r="AM33" s="492"/>
      <c r="AN33" s="492"/>
      <c r="AO33" s="492"/>
      <c r="AP33" s="492"/>
      <c r="AQ33" s="492"/>
      <c r="AR33" s="492"/>
      <c r="AS33" s="492"/>
      <c r="AT33" s="492"/>
      <c r="AU33" s="492"/>
      <c r="AV33" s="492"/>
      <c r="AW33" s="492"/>
      <c r="AX33" s="492"/>
      <c r="AY33" s="492"/>
      <c r="AZ33" s="492"/>
      <c r="BA33" s="492"/>
      <c r="BB33" s="492"/>
      <c r="BC33" s="492"/>
      <c r="BD33" s="492"/>
      <c r="BE33" s="492"/>
      <c r="BF33" s="492"/>
      <c r="BG33" s="492"/>
      <c r="BH33" s="492"/>
      <c r="BI33" s="492"/>
      <c r="BJ33" s="492"/>
      <c r="BK33" s="492"/>
      <c r="BL33" s="492"/>
      <c r="BM33" s="492"/>
      <c r="BN33" s="492"/>
      <c r="BO33" s="493"/>
      <c r="BP33" s="494"/>
      <c r="BQ33" s="494"/>
      <c r="BR33" s="495"/>
      <c r="BS33" s="10"/>
      <c r="BT33" s="9"/>
      <c r="CB33" s="111"/>
      <c r="CC33" s="16"/>
      <c r="CD33" s="16"/>
      <c r="CE33" s="10"/>
      <c r="CF33" s="16"/>
      <c r="CG33" s="16"/>
      <c r="CH33" s="16"/>
      <c r="CI33" s="16"/>
      <c r="CJ33" s="10"/>
      <c r="CK33" s="16"/>
      <c r="CL33" s="16"/>
      <c r="CM33" s="16"/>
      <c r="CN33" s="16"/>
      <c r="CO33" s="16"/>
      <c r="CP33" s="10"/>
      <c r="CQ33" s="16"/>
      <c r="CR33" s="16"/>
      <c r="CS33" s="16"/>
      <c r="CT33" s="16"/>
      <c r="CU33" s="10"/>
      <c r="CV33" s="16"/>
      <c r="CW33" s="16"/>
      <c r="CX33" s="16"/>
      <c r="CY33" s="16"/>
      <c r="CZ33" s="16"/>
      <c r="DA33" s="10"/>
      <c r="DB33" s="16"/>
      <c r="DC33" s="16"/>
      <c r="DD33" s="16"/>
      <c r="DE33" s="16"/>
      <c r="DF33" s="10"/>
      <c r="DG33" s="16"/>
      <c r="DH33" s="16"/>
      <c r="DI33" s="16"/>
      <c r="DJ33" s="16"/>
      <c r="DK33" s="16"/>
      <c r="DL33" s="10"/>
      <c r="DM33" s="16"/>
      <c r="DN33" s="16"/>
      <c r="DO33" s="16"/>
      <c r="DP33" s="16"/>
      <c r="DQ33" s="10"/>
      <c r="DR33" s="16"/>
      <c r="DS33" s="16"/>
      <c r="DT33" s="16"/>
      <c r="DU33" s="16"/>
      <c r="DV33" s="16"/>
      <c r="DW33" s="10"/>
      <c r="DX33" s="16"/>
      <c r="DY33" s="16"/>
      <c r="DZ33" s="16"/>
      <c r="EA33" s="16"/>
      <c r="EB33" s="10"/>
      <c r="EC33" s="16"/>
      <c r="ED33" s="16"/>
      <c r="EE33" s="16"/>
      <c r="EF33" s="16"/>
      <c r="EG33" s="16"/>
      <c r="EH33" s="16"/>
      <c r="EI33" s="17" t="s">
        <v>231</v>
      </c>
      <c r="EJ33" s="16"/>
      <c r="EK33" s="16"/>
      <c r="EL33" s="16"/>
      <c r="EM33" s="10"/>
      <c r="EN33" s="16"/>
      <c r="EO33" s="16"/>
      <c r="EP33" s="16"/>
      <c r="EQ33" s="9"/>
    </row>
    <row r="34" spans="3:147" ht="12.6" customHeight="1" x14ac:dyDescent="0.2">
      <c r="C34" s="20"/>
      <c r="D34" s="487"/>
      <c r="E34" s="488"/>
      <c r="F34" s="488"/>
      <c r="G34" s="488"/>
      <c r="H34" s="488"/>
      <c r="I34" s="488"/>
      <c r="J34" s="488"/>
      <c r="K34" s="488"/>
      <c r="L34" s="488"/>
      <c r="M34" s="489"/>
      <c r="N34" s="491"/>
      <c r="O34" s="491"/>
      <c r="P34" s="491"/>
      <c r="Q34" s="491"/>
      <c r="R34" s="492"/>
      <c r="S34" s="492"/>
      <c r="T34" s="492"/>
      <c r="U34" s="492"/>
      <c r="V34" s="492"/>
      <c r="W34" s="492"/>
      <c r="X34" s="492"/>
      <c r="Y34" s="492"/>
      <c r="Z34" s="492"/>
      <c r="AA34" s="492"/>
      <c r="AB34" s="492"/>
      <c r="AC34" s="492"/>
      <c r="AD34" s="492"/>
      <c r="AE34" s="492"/>
      <c r="AF34" s="492"/>
      <c r="AG34" s="492"/>
      <c r="AH34" s="492"/>
      <c r="AI34" s="492"/>
      <c r="AJ34" s="492"/>
      <c r="AK34" s="492"/>
      <c r="AL34" s="492"/>
      <c r="AM34" s="492"/>
      <c r="AN34" s="492"/>
      <c r="AO34" s="492"/>
      <c r="AP34" s="492"/>
      <c r="AQ34" s="492"/>
      <c r="AR34" s="492"/>
      <c r="AS34" s="492"/>
      <c r="AT34" s="492"/>
      <c r="AU34" s="492"/>
      <c r="AV34" s="492"/>
      <c r="AW34" s="492"/>
      <c r="AX34" s="492"/>
      <c r="AY34" s="492"/>
      <c r="AZ34" s="492"/>
      <c r="BA34" s="492"/>
      <c r="BB34" s="492"/>
      <c r="BC34" s="492"/>
      <c r="BD34" s="492"/>
      <c r="BE34" s="492"/>
      <c r="BF34" s="492"/>
      <c r="BG34" s="492"/>
      <c r="BH34" s="492"/>
      <c r="BI34" s="492"/>
      <c r="BJ34" s="492"/>
      <c r="BK34" s="492"/>
      <c r="BL34" s="492"/>
      <c r="BM34" s="492"/>
      <c r="BN34" s="492"/>
      <c r="BO34" s="496"/>
      <c r="BP34" s="497"/>
      <c r="BQ34" s="497"/>
      <c r="BR34" s="498"/>
      <c r="BS34" s="10"/>
      <c r="BT34" s="9"/>
      <c r="CB34" s="111"/>
      <c r="CC34" s="557" t="s">
        <v>75</v>
      </c>
      <c r="CD34" s="543"/>
      <c r="CE34" s="543"/>
      <c r="CF34" s="543"/>
      <c r="CG34" s="543"/>
      <c r="CH34" s="543"/>
      <c r="CI34" s="543"/>
      <c r="CJ34" s="543"/>
      <c r="CK34" s="543"/>
      <c r="CL34" s="544"/>
      <c r="CM34" s="557" t="s">
        <v>134</v>
      </c>
      <c r="CN34" s="543"/>
      <c r="CO34" s="543"/>
      <c r="CP34" s="543"/>
      <c r="CQ34" s="543"/>
      <c r="CR34" s="543"/>
      <c r="CS34" s="543"/>
      <c r="CT34" s="543"/>
      <c r="CU34" s="543"/>
      <c r="CV34" s="544"/>
      <c r="CW34" s="16"/>
      <c r="CX34" s="16"/>
      <c r="CY34" s="16"/>
      <c r="CZ34" s="16"/>
      <c r="DA34" s="16"/>
      <c r="DB34" s="841" t="s">
        <v>131</v>
      </c>
      <c r="DC34" s="841"/>
      <c r="DD34" s="841"/>
      <c r="DE34" s="841"/>
      <c r="DF34" s="841"/>
      <c r="DG34" s="841"/>
      <c r="DH34" s="841"/>
      <c r="DI34" s="841"/>
      <c r="DJ34" s="841"/>
      <c r="DK34" s="841"/>
      <c r="DL34" s="841"/>
      <c r="DM34" s="841"/>
      <c r="DN34" s="841"/>
      <c r="DO34" s="841"/>
      <c r="DP34" s="841"/>
      <c r="DQ34" s="841"/>
      <c r="DR34" s="543" t="s">
        <v>130</v>
      </c>
      <c r="DS34" s="543"/>
      <c r="DT34" s="543"/>
      <c r="DU34" s="543"/>
      <c r="DV34" s="543"/>
      <c r="DW34" s="543"/>
      <c r="DX34" s="543"/>
      <c r="DY34" s="543"/>
      <c r="DZ34" s="543"/>
      <c r="EA34" s="543"/>
      <c r="EB34" s="543"/>
      <c r="EC34" s="543"/>
      <c r="ED34" s="543"/>
      <c r="EE34" s="543"/>
      <c r="EF34" s="543"/>
      <c r="EG34" s="544"/>
      <c r="EH34" s="16"/>
      <c r="EI34" s="547" t="s">
        <v>236</v>
      </c>
      <c r="EJ34" s="548"/>
      <c r="EK34" s="548"/>
      <c r="EL34" s="548"/>
      <c r="EM34" s="548"/>
      <c r="EN34" s="548"/>
      <c r="EO34" s="548"/>
      <c r="EP34" s="549"/>
      <c r="EQ34" s="9"/>
    </row>
    <row r="35" spans="3:147" ht="12.6" customHeight="1" x14ac:dyDescent="0.2">
      <c r="C35" s="20"/>
      <c r="D35" s="490" t="s">
        <v>135</v>
      </c>
      <c r="E35" s="485"/>
      <c r="F35" s="485"/>
      <c r="G35" s="485"/>
      <c r="H35" s="485"/>
      <c r="I35" s="485"/>
      <c r="J35" s="485"/>
      <c r="K35" s="485"/>
      <c r="L35" s="485"/>
      <c r="M35" s="486"/>
      <c r="N35" s="491" t="str">
        <f>VLOOKUP($D$11,調査票①!$A$1:$HN$31,26,FALSE)</f>
        <v>　</v>
      </c>
      <c r="O35" s="491"/>
      <c r="P35" s="491"/>
      <c r="Q35" s="491"/>
      <c r="R35" s="492" t="str">
        <f>VLOOKUP($D$11,調査票①!$A$1:$HN$31,27,FALSE)</f>
        <v>　</v>
      </c>
      <c r="S35" s="492"/>
      <c r="T35" s="492"/>
      <c r="U35" s="492"/>
      <c r="V35" s="492"/>
      <c r="W35" s="492"/>
      <c r="X35" s="492"/>
      <c r="Y35" s="492"/>
      <c r="Z35" s="492"/>
      <c r="AA35" s="492"/>
      <c r="AB35" s="492"/>
      <c r="AC35" s="492"/>
      <c r="AD35" s="492"/>
      <c r="AE35" s="492"/>
      <c r="AF35" s="492"/>
      <c r="AG35" s="492"/>
      <c r="AH35" s="492"/>
      <c r="AI35" s="492"/>
      <c r="AJ35" s="492"/>
      <c r="AK35" s="492"/>
      <c r="AL35" s="492"/>
      <c r="AM35" s="492"/>
      <c r="AN35" s="492"/>
      <c r="AO35" s="492"/>
      <c r="AP35" s="492"/>
      <c r="AQ35" s="492"/>
      <c r="AR35" s="492"/>
      <c r="AS35" s="492"/>
      <c r="AT35" s="492"/>
      <c r="AU35" s="492"/>
      <c r="AV35" s="492"/>
      <c r="AW35" s="492"/>
      <c r="AX35" s="492"/>
      <c r="AY35" s="492"/>
      <c r="AZ35" s="492"/>
      <c r="BA35" s="492"/>
      <c r="BB35" s="492"/>
      <c r="BC35" s="492"/>
      <c r="BD35" s="492"/>
      <c r="BE35" s="492"/>
      <c r="BF35" s="492"/>
      <c r="BG35" s="492"/>
      <c r="BH35" s="492"/>
      <c r="BI35" s="492"/>
      <c r="BJ35" s="492"/>
      <c r="BK35" s="492"/>
      <c r="BL35" s="492"/>
      <c r="BM35" s="492"/>
      <c r="BN35" s="492"/>
      <c r="BO35" s="493"/>
      <c r="BP35" s="494"/>
      <c r="BQ35" s="494"/>
      <c r="BR35" s="495"/>
      <c r="BS35" s="10"/>
      <c r="BT35" s="9"/>
      <c r="CB35" s="111"/>
      <c r="CC35" s="558"/>
      <c r="CD35" s="545"/>
      <c r="CE35" s="545"/>
      <c r="CF35" s="545"/>
      <c r="CG35" s="545"/>
      <c r="CH35" s="545"/>
      <c r="CI35" s="545"/>
      <c r="CJ35" s="545"/>
      <c r="CK35" s="545"/>
      <c r="CL35" s="546"/>
      <c r="CM35" s="558"/>
      <c r="CN35" s="545"/>
      <c r="CO35" s="545"/>
      <c r="CP35" s="545"/>
      <c r="CQ35" s="545"/>
      <c r="CR35" s="545"/>
      <c r="CS35" s="545"/>
      <c r="CT35" s="545"/>
      <c r="CU35" s="545"/>
      <c r="CV35" s="546"/>
      <c r="CW35" s="16"/>
      <c r="CX35" s="16"/>
      <c r="CY35" s="16"/>
      <c r="CZ35" s="16"/>
      <c r="DA35" s="16"/>
      <c r="DB35" s="841"/>
      <c r="DC35" s="841"/>
      <c r="DD35" s="841"/>
      <c r="DE35" s="841"/>
      <c r="DF35" s="841"/>
      <c r="DG35" s="841"/>
      <c r="DH35" s="841"/>
      <c r="DI35" s="841"/>
      <c r="DJ35" s="841"/>
      <c r="DK35" s="841"/>
      <c r="DL35" s="841"/>
      <c r="DM35" s="841"/>
      <c r="DN35" s="841"/>
      <c r="DO35" s="841"/>
      <c r="DP35" s="841"/>
      <c r="DQ35" s="841"/>
      <c r="DR35" s="545"/>
      <c r="DS35" s="545"/>
      <c r="DT35" s="545"/>
      <c r="DU35" s="545"/>
      <c r="DV35" s="545"/>
      <c r="DW35" s="545"/>
      <c r="DX35" s="545"/>
      <c r="DY35" s="545"/>
      <c r="DZ35" s="545"/>
      <c r="EA35" s="545"/>
      <c r="EB35" s="545"/>
      <c r="EC35" s="545"/>
      <c r="ED35" s="545"/>
      <c r="EE35" s="545"/>
      <c r="EF35" s="545"/>
      <c r="EG35" s="546"/>
      <c r="EH35" s="16"/>
      <c r="EI35" s="550" t="s">
        <v>227</v>
      </c>
      <c r="EJ35" s="551"/>
      <c r="EK35" s="551"/>
      <c r="EL35" s="552"/>
      <c r="EM35" s="556" t="s">
        <v>228</v>
      </c>
      <c r="EN35" s="551"/>
      <c r="EO35" s="551"/>
      <c r="EP35" s="552"/>
      <c r="EQ35" s="9"/>
    </row>
    <row r="36" spans="3:147" ht="12.6" customHeight="1" x14ac:dyDescent="0.2">
      <c r="C36" s="20"/>
      <c r="D36" s="487"/>
      <c r="E36" s="488"/>
      <c r="F36" s="488"/>
      <c r="G36" s="488"/>
      <c r="H36" s="488"/>
      <c r="I36" s="488"/>
      <c r="J36" s="488"/>
      <c r="K36" s="488"/>
      <c r="L36" s="488"/>
      <c r="M36" s="489"/>
      <c r="N36" s="491"/>
      <c r="O36" s="491"/>
      <c r="P36" s="491"/>
      <c r="Q36" s="491"/>
      <c r="R36" s="492"/>
      <c r="S36" s="492"/>
      <c r="T36" s="492"/>
      <c r="U36" s="492"/>
      <c r="V36" s="492"/>
      <c r="W36" s="492"/>
      <c r="X36" s="492"/>
      <c r="Y36" s="492"/>
      <c r="Z36" s="492"/>
      <c r="AA36" s="492"/>
      <c r="AB36" s="492"/>
      <c r="AC36" s="492"/>
      <c r="AD36" s="492"/>
      <c r="AE36" s="492"/>
      <c r="AF36" s="492"/>
      <c r="AG36" s="492"/>
      <c r="AH36" s="492"/>
      <c r="AI36" s="492"/>
      <c r="AJ36" s="492"/>
      <c r="AK36" s="492"/>
      <c r="AL36" s="492"/>
      <c r="AM36" s="492"/>
      <c r="AN36" s="492"/>
      <c r="AO36" s="492"/>
      <c r="AP36" s="492"/>
      <c r="AQ36" s="492"/>
      <c r="AR36" s="492"/>
      <c r="AS36" s="492"/>
      <c r="AT36" s="492"/>
      <c r="AU36" s="492"/>
      <c r="AV36" s="492"/>
      <c r="AW36" s="492"/>
      <c r="AX36" s="492"/>
      <c r="AY36" s="492"/>
      <c r="AZ36" s="492"/>
      <c r="BA36" s="492"/>
      <c r="BB36" s="492"/>
      <c r="BC36" s="492"/>
      <c r="BD36" s="492"/>
      <c r="BE36" s="492"/>
      <c r="BF36" s="492"/>
      <c r="BG36" s="492"/>
      <c r="BH36" s="492"/>
      <c r="BI36" s="492"/>
      <c r="BJ36" s="492"/>
      <c r="BK36" s="492"/>
      <c r="BL36" s="492"/>
      <c r="BM36" s="492"/>
      <c r="BN36" s="492"/>
      <c r="BO36" s="496"/>
      <c r="BP36" s="497"/>
      <c r="BQ36" s="497"/>
      <c r="BR36" s="498"/>
      <c r="BS36" s="10"/>
      <c r="BT36" s="9"/>
      <c r="CB36" s="111"/>
      <c r="CC36" s="557" t="str">
        <f>VLOOKUP($D$11,調査票①!$A$1:$HN$31,198,FALSE)</f>
        <v>実施済み</v>
      </c>
      <c r="CD36" s="543"/>
      <c r="CE36" s="543"/>
      <c r="CF36" s="543"/>
      <c r="CG36" s="543"/>
      <c r="CH36" s="543"/>
      <c r="CI36" s="543"/>
      <c r="CJ36" s="543"/>
      <c r="CK36" s="543"/>
      <c r="CL36" s="544"/>
      <c r="CM36" s="557" t="str">
        <f>VLOOKUP($D$11,調査票①!$A$1:$HN$31,199,FALSE)</f>
        <v>委託予定無し</v>
      </c>
      <c r="CN36" s="543"/>
      <c r="CO36" s="543"/>
      <c r="CP36" s="543"/>
      <c r="CQ36" s="543"/>
      <c r="CR36" s="543"/>
      <c r="CS36" s="543"/>
      <c r="CT36" s="543"/>
      <c r="CU36" s="543"/>
      <c r="CV36" s="544"/>
      <c r="CW36" s="16"/>
      <c r="CX36" s="16"/>
      <c r="CY36" s="16"/>
      <c r="CZ36" s="16"/>
      <c r="DA36" s="16"/>
      <c r="DB36" s="601" t="s">
        <v>128</v>
      </c>
      <c r="DC36" s="601"/>
      <c r="DD36" s="601"/>
      <c r="DE36" s="601"/>
      <c r="DF36" s="601" t="s">
        <v>127</v>
      </c>
      <c r="DG36" s="601"/>
      <c r="DH36" s="601"/>
      <c r="DI36" s="601"/>
      <c r="DJ36" s="601" t="s">
        <v>126</v>
      </c>
      <c r="DK36" s="601"/>
      <c r="DL36" s="601"/>
      <c r="DM36" s="601"/>
      <c r="DN36" s="601" t="s">
        <v>125</v>
      </c>
      <c r="DO36" s="601"/>
      <c r="DP36" s="601"/>
      <c r="DQ36" s="601"/>
      <c r="DR36" s="571" t="s">
        <v>124</v>
      </c>
      <c r="DS36" s="571"/>
      <c r="DT36" s="571"/>
      <c r="DU36" s="572"/>
      <c r="DV36" s="565" t="s">
        <v>123</v>
      </c>
      <c r="DW36" s="566"/>
      <c r="DX36" s="566"/>
      <c r="DY36" s="567"/>
      <c r="DZ36" s="565" t="s">
        <v>122</v>
      </c>
      <c r="EA36" s="566"/>
      <c r="EB36" s="566"/>
      <c r="EC36" s="567"/>
      <c r="ED36" s="565" t="s">
        <v>121</v>
      </c>
      <c r="EE36" s="566"/>
      <c r="EF36" s="566"/>
      <c r="EG36" s="567"/>
      <c r="EH36" s="16"/>
      <c r="EI36" s="553"/>
      <c r="EJ36" s="554"/>
      <c r="EK36" s="554"/>
      <c r="EL36" s="555"/>
      <c r="EM36" s="553"/>
      <c r="EN36" s="554"/>
      <c r="EO36" s="554"/>
      <c r="EP36" s="555"/>
      <c r="EQ36" s="9"/>
    </row>
    <row r="37" spans="3:147" ht="12.6" customHeight="1" x14ac:dyDescent="0.2">
      <c r="C37" s="20"/>
      <c r="D37" s="490" t="s">
        <v>133</v>
      </c>
      <c r="E37" s="485"/>
      <c r="F37" s="485"/>
      <c r="G37" s="485"/>
      <c r="H37" s="485"/>
      <c r="I37" s="485"/>
      <c r="J37" s="485"/>
      <c r="K37" s="485"/>
      <c r="L37" s="485"/>
      <c r="M37" s="486"/>
      <c r="N37" s="491" t="str">
        <f>VLOOKUP($D$11,調査票①!$A$1:$HN$31,29,FALSE)</f>
        <v>　</v>
      </c>
      <c r="O37" s="491"/>
      <c r="P37" s="491"/>
      <c r="Q37" s="491"/>
      <c r="R37" s="492" t="str">
        <f>VLOOKUP($D$11,調査票①!$A$1:$HN$31,30,FALSE)</f>
        <v>　</v>
      </c>
      <c r="S37" s="492"/>
      <c r="T37" s="492"/>
      <c r="U37" s="492"/>
      <c r="V37" s="492"/>
      <c r="W37" s="492"/>
      <c r="X37" s="492"/>
      <c r="Y37" s="492"/>
      <c r="Z37" s="492"/>
      <c r="AA37" s="492"/>
      <c r="AB37" s="492"/>
      <c r="AC37" s="492"/>
      <c r="AD37" s="492"/>
      <c r="AE37" s="492"/>
      <c r="AF37" s="492"/>
      <c r="AG37" s="492"/>
      <c r="AH37" s="492"/>
      <c r="AI37" s="492"/>
      <c r="AJ37" s="492"/>
      <c r="AK37" s="492"/>
      <c r="AL37" s="492"/>
      <c r="AM37" s="492"/>
      <c r="AN37" s="492"/>
      <c r="AO37" s="492"/>
      <c r="AP37" s="492"/>
      <c r="AQ37" s="492"/>
      <c r="AR37" s="492"/>
      <c r="AS37" s="492"/>
      <c r="AT37" s="492"/>
      <c r="AU37" s="492"/>
      <c r="AV37" s="492"/>
      <c r="AW37" s="492"/>
      <c r="AX37" s="492"/>
      <c r="AY37" s="492"/>
      <c r="AZ37" s="492"/>
      <c r="BA37" s="492"/>
      <c r="BB37" s="492"/>
      <c r="BC37" s="492"/>
      <c r="BD37" s="492"/>
      <c r="BE37" s="492"/>
      <c r="BF37" s="492"/>
      <c r="BG37" s="492"/>
      <c r="BH37" s="492"/>
      <c r="BI37" s="492"/>
      <c r="BJ37" s="492"/>
      <c r="BK37" s="492"/>
      <c r="BL37" s="492"/>
      <c r="BM37" s="492"/>
      <c r="BN37" s="492"/>
      <c r="BO37" s="493"/>
      <c r="BP37" s="494"/>
      <c r="BQ37" s="494"/>
      <c r="BR37" s="495"/>
      <c r="BS37" s="10"/>
      <c r="BT37" s="9"/>
      <c r="CB37" s="111"/>
      <c r="CC37" s="558"/>
      <c r="CD37" s="545"/>
      <c r="CE37" s="545"/>
      <c r="CF37" s="545"/>
      <c r="CG37" s="545"/>
      <c r="CH37" s="545"/>
      <c r="CI37" s="545"/>
      <c r="CJ37" s="545"/>
      <c r="CK37" s="545"/>
      <c r="CL37" s="546"/>
      <c r="CM37" s="558"/>
      <c r="CN37" s="545"/>
      <c r="CO37" s="545"/>
      <c r="CP37" s="545"/>
      <c r="CQ37" s="545"/>
      <c r="CR37" s="545"/>
      <c r="CS37" s="545"/>
      <c r="CT37" s="545"/>
      <c r="CU37" s="545"/>
      <c r="CV37" s="546"/>
      <c r="CW37" s="16"/>
      <c r="CX37" s="16"/>
      <c r="CY37" s="16"/>
      <c r="CZ37" s="16"/>
      <c r="DA37" s="16"/>
      <c r="DB37" s="601"/>
      <c r="DC37" s="601"/>
      <c r="DD37" s="601"/>
      <c r="DE37" s="601"/>
      <c r="DF37" s="601"/>
      <c r="DG37" s="601"/>
      <c r="DH37" s="601"/>
      <c r="DI37" s="601"/>
      <c r="DJ37" s="601"/>
      <c r="DK37" s="601"/>
      <c r="DL37" s="601"/>
      <c r="DM37" s="601"/>
      <c r="DN37" s="601"/>
      <c r="DO37" s="601"/>
      <c r="DP37" s="601"/>
      <c r="DQ37" s="601"/>
      <c r="DR37" s="573"/>
      <c r="DS37" s="573"/>
      <c r="DT37" s="573"/>
      <c r="DU37" s="574"/>
      <c r="DV37" s="568"/>
      <c r="DW37" s="569"/>
      <c r="DX37" s="569"/>
      <c r="DY37" s="570"/>
      <c r="DZ37" s="568"/>
      <c r="EA37" s="569"/>
      <c r="EB37" s="569"/>
      <c r="EC37" s="570"/>
      <c r="ED37" s="568"/>
      <c r="EE37" s="569"/>
      <c r="EF37" s="569"/>
      <c r="EG37" s="570"/>
      <c r="EH37" s="16"/>
      <c r="EI37" s="532"/>
      <c r="EJ37" s="533"/>
      <c r="EK37" s="533"/>
      <c r="EL37" s="534"/>
      <c r="EM37" s="532"/>
      <c r="EN37" s="533"/>
      <c r="EO37" s="533"/>
      <c r="EP37" s="534"/>
      <c r="EQ37" s="9"/>
    </row>
    <row r="38" spans="3:147" ht="12.6" customHeight="1" x14ac:dyDescent="0.2">
      <c r="C38" s="20"/>
      <c r="D38" s="487"/>
      <c r="E38" s="488"/>
      <c r="F38" s="488"/>
      <c r="G38" s="488"/>
      <c r="H38" s="488"/>
      <c r="I38" s="488"/>
      <c r="J38" s="488"/>
      <c r="K38" s="488"/>
      <c r="L38" s="488"/>
      <c r="M38" s="489"/>
      <c r="N38" s="491"/>
      <c r="O38" s="491"/>
      <c r="P38" s="491"/>
      <c r="Q38" s="491"/>
      <c r="R38" s="492"/>
      <c r="S38" s="492"/>
      <c r="T38" s="492"/>
      <c r="U38" s="492"/>
      <c r="V38" s="492"/>
      <c r="W38" s="492"/>
      <c r="X38" s="492"/>
      <c r="Y38" s="492"/>
      <c r="Z38" s="492"/>
      <c r="AA38" s="492"/>
      <c r="AB38" s="492"/>
      <c r="AC38" s="492"/>
      <c r="AD38" s="492"/>
      <c r="AE38" s="492"/>
      <c r="AF38" s="492"/>
      <c r="AG38" s="492"/>
      <c r="AH38" s="492"/>
      <c r="AI38" s="492"/>
      <c r="AJ38" s="492"/>
      <c r="AK38" s="492"/>
      <c r="AL38" s="492"/>
      <c r="AM38" s="492"/>
      <c r="AN38" s="492"/>
      <c r="AO38" s="492"/>
      <c r="AP38" s="492"/>
      <c r="AQ38" s="492"/>
      <c r="AR38" s="492"/>
      <c r="AS38" s="492"/>
      <c r="AT38" s="492"/>
      <c r="AU38" s="492"/>
      <c r="AV38" s="492"/>
      <c r="AW38" s="492"/>
      <c r="AX38" s="492"/>
      <c r="AY38" s="492"/>
      <c r="AZ38" s="492"/>
      <c r="BA38" s="492"/>
      <c r="BB38" s="492"/>
      <c r="BC38" s="492"/>
      <c r="BD38" s="492"/>
      <c r="BE38" s="492"/>
      <c r="BF38" s="492"/>
      <c r="BG38" s="492"/>
      <c r="BH38" s="492"/>
      <c r="BI38" s="492"/>
      <c r="BJ38" s="492"/>
      <c r="BK38" s="492"/>
      <c r="BL38" s="492"/>
      <c r="BM38" s="492"/>
      <c r="BN38" s="492"/>
      <c r="BO38" s="496"/>
      <c r="BP38" s="497"/>
      <c r="BQ38" s="497"/>
      <c r="BR38" s="498"/>
      <c r="BS38" s="10"/>
      <c r="BT38" s="9"/>
      <c r="CB38" s="111"/>
      <c r="CC38" s="16"/>
      <c r="CD38" s="10"/>
      <c r="CE38" s="16"/>
      <c r="CF38" s="16"/>
      <c r="CG38" s="16"/>
      <c r="CH38" s="16"/>
      <c r="CI38" s="10"/>
      <c r="CJ38" s="16"/>
      <c r="CK38" s="16"/>
      <c r="CL38" s="16"/>
      <c r="CM38" s="16"/>
      <c r="CN38" s="16"/>
      <c r="CO38" s="10"/>
      <c r="CP38" s="16"/>
      <c r="CQ38" s="16"/>
      <c r="CR38" s="16"/>
      <c r="CS38" s="16"/>
      <c r="CT38" s="10"/>
      <c r="CU38" s="16"/>
      <c r="CV38" s="16"/>
      <c r="CW38" s="16"/>
      <c r="CX38" s="16"/>
      <c r="CY38" s="16"/>
      <c r="CZ38" s="16"/>
      <c r="DA38" s="16"/>
      <c r="DB38" s="557" t="str">
        <f>VLOOKUP($D$11,調査票①!$A$1:$HN$31,200,FALSE)</f>
        <v>○</v>
      </c>
      <c r="DC38" s="560"/>
      <c r="DD38" s="560"/>
      <c r="DE38" s="561"/>
      <c r="DF38" s="557" t="str">
        <f>VLOOKUP($D$11,調査票①!$A$1:$HN$31,201,FALSE)</f>
        <v>　</v>
      </c>
      <c r="DG38" s="560"/>
      <c r="DH38" s="560"/>
      <c r="DI38" s="561"/>
      <c r="DJ38" s="557" t="str">
        <f>VLOOKUP($D$11,調査票①!$A$1:$HN$31,202,FALSE)</f>
        <v>○</v>
      </c>
      <c r="DK38" s="560"/>
      <c r="DL38" s="560"/>
      <c r="DM38" s="561"/>
      <c r="DN38" s="557" t="str">
        <f>VLOOKUP($D$11,調査票①!$A$1:$HN$31,203,FALSE)</f>
        <v>　</v>
      </c>
      <c r="DO38" s="560"/>
      <c r="DP38" s="560"/>
      <c r="DQ38" s="561"/>
      <c r="DR38" s="557" t="str">
        <f>VLOOKUP($D$11,調査票①!$A$1:$HN$31,205,FALSE)</f>
        <v>○</v>
      </c>
      <c r="DS38" s="560"/>
      <c r="DT38" s="560"/>
      <c r="DU38" s="561"/>
      <c r="DV38" s="557" t="str">
        <f>VLOOKUP($D$11,調査票①!$A$1:$HN$31,206,FALSE)</f>
        <v>　</v>
      </c>
      <c r="DW38" s="560"/>
      <c r="DX38" s="560"/>
      <c r="DY38" s="561"/>
      <c r="DZ38" s="557" t="str">
        <f>VLOOKUP($D$11,調査票①!$A$1:$HN$31,207,FALSE)</f>
        <v>　</v>
      </c>
      <c r="EA38" s="560"/>
      <c r="EB38" s="560"/>
      <c r="EC38" s="561"/>
      <c r="ED38" s="557" t="str">
        <f>VLOOKUP($D$11,調査票①!$A$1:$HN$31,208,FALSE)</f>
        <v>　</v>
      </c>
      <c r="EE38" s="560"/>
      <c r="EF38" s="560"/>
      <c r="EG38" s="561"/>
      <c r="EH38" s="16"/>
      <c r="EI38" s="535"/>
      <c r="EJ38" s="536"/>
      <c r="EK38" s="536"/>
      <c r="EL38" s="537"/>
      <c r="EM38" s="535"/>
      <c r="EN38" s="536"/>
      <c r="EO38" s="536"/>
      <c r="EP38" s="537"/>
      <c r="EQ38" s="9"/>
    </row>
    <row r="39" spans="3:147" ht="12.6" customHeight="1" x14ac:dyDescent="0.2">
      <c r="C39" s="20"/>
      <c r="D39" s="490" t="s">
        <v>132</v>
      </c>
      <c r="E39" s="485"/>
      <c r="F39" s="485"/>
      <c r="G39" s="485"/>
      <c r="H39" s="485"/>
      <c r="I39" s="485"/>
      <c r="J39" s="485"/>
      <c r="K39" s="485"/>
      <c r="L39" s="485"/>
      <c r="M39" s="486"/>
      <c r="N39" s="491" t="str">
        <f>VLOOKUP($D$11,調査票①!$A$1:$HN$31,32,FALSE)</f>
        <v>○</v>
      </c>
      <c r="O39" s="491"/>
      <c r="P39" s="491"/>
      <c r="Q39" s="491"/>
      <c r="R39" s="809" t="str">
        <f>VLOOKUP($D$11,調査票①!$A$1:$HN$31,33,FALSE)</f>
        <v>学校現場のニーズに迅速かつ柔軟に対応するため、正規職員と非常勤職員による直営とする。</v>
      </c>
      <c r="S39" s="809"/>
      <c r="T39" s="809"/>
      <c r="U39" s="809"/>
      <c r="V39" s="809"/>
      <c r="W39" s="809"/>
      <c r="X39" s="809"/>
      <c r="Y39" s="809"/>
      <c r="Z39" s="809"/>
      <c r="AA39" s="809"/>
      <c r="AB39" s="809"/>
      <c r="AC39" s="809"/>
      <c r="AD39" s="809"/>
      <c r="AE39" s="809"/>
      <c r="AF39" s="809"/>
      <c r="AG39" s="809"/>
      <c r="AH39" s="809"/>
      <c r="AI39" s="809"/>
      <c r="AJ39" s="809"/>
      <c r="AK39" s="809"/>
      <c r="AL39" s="809"/>
      <c r="AM39" s="809"/>
      <c r="AN39" s="809"/>
      <c r="AO39" s="809"/>
      <c r="AP39" s="809"/>
      <c r="AQ39" s="809"/>
      <c r="AR39" s="809"/>
      <c r="AS39" s="809"/>
      <c r="AT39" s="809"/>
      <c r="AU39" s="809"/>
      <c r="AV39" s="809"/>
      <c r="AW39" s="809"/>
      <c r="AX39" s="809"/>
      <c r="AY39" s="809"/>
      <c r="AZ39" s="809"/>
      <c r="BA39" s="809"/>
      <c r="BB39" s="809"/>
      <c r="BC39" s="809"/>
      <c r="BD39" s="809"/>
      <c r="BE39" s="809"/>
      <c r="BF39" s="809"/>
      <c r="BG39" s="809"/>
      <c r="BH39" s="809"/>
      <c r="BI39" s="809"/>
      <c r="BJ39" s="809"/>
      <c r="BK39" s="809"/>
      <c r="BL39" s="809"/>
      <c r="BM39" s="809"/>
      <c r="BN39" s="809"/>
      <c r="BO39" s="493"/>
      <c r="BP39" s="494"/>
      <c r="BQ39" s="494"/>
      <c r="BR39" s="495"/>
      <c r="BS39" s="10"/>
      <c r="BT39" s="9"/>
      <c r="CB39" s="111"/>
      <c r="CC39" s="16"/>
      <c r="CD39" s="16"/>
      <c r="CE39" s="16"/>
      <c r="CF39" s="16"/>
      <c r="CG39" s="16"/>
      <c r="CH39" s="16"/>
      <c r="CI39" s="16"/>
      <c r="CJ39" s="16"/>
      <c r="CK39" s="16"/>
      <c r="CL39" s="16"/>
      <c r="CM39" s="16"/>
      <c r="CN39" s="16"/>
      <c r="CO39" s="10"/>
      <c r="CP39" s="16"/>
      <c r="CQ39" s="16"/>
      <c r="CR39" s="16"/>
      <c r="CS39" s="16"/>
      <c r="CT39" s="10"/>
      <c r="CU39" s="16"/>
      <c r="CV39" s="16"/>
      <c r="CW39" s="16"/>
      <c r="CX39" s="16"/>
      <c r="CY39" s="16"/>
      <c r="CZ39" s="16"/>
      <c r="DA39" s="16"/>
      <c r="DB39" s="562"/>
      <c r="DC39" s="563"/>
      <c r="DD39" s="563"/>
      <c r="DE39" s="564"/>
      <c r="DF39" s="562"/>
      <c r="DG39" s="563"/>
      <c r="DH39" s="563"/>
      <c r="DI39" s="564"/>
      <c r="DJ39" s="562"/>
      <c r="DK39" s="563"/>
      <c r="DL39" s="563"/>
      <c r="DM39" s="564"/>
      <c r="DN39" s="562"/>
      <c r="DO39" s="563"/>
      <c r="DP39" s="563"/>
      <c r="DQ39" s="564"/>
      <c r="DR39" s="562"/>
      <c r="DS39" s="563"/>
      <c r="DT39" s="563"/>
      <c r="DU39" s="564"/>
      <c r="DV39" s="562"/>
      <c r="DW39" s="563"/>
      <c r="DX39" s="563"/>
      <c r="DY39" s="564"/>
      <c r="DZ39" s="562"/>
      <c r="EA39" s="563"/>
      <c r="EB39" s="563"/>
      <c r="EC39" s="564"/>
      <c r="ED39" s="562"/>
      <c r="EE39" s="563"/>
      <c r="EF39" s="563"/>
      <c r="EG39" s="564"/>
      <c r="EH39" s="16"/>
      <c r="EI39" s="16"/>
      <c r="EJ39" s="16"/>
      <c r="EK39" s="10"/>
      <c r="EL39" s="16"/>
      <c r="EM39" s="16"/>
      <c r="EN39" s="16"/>
      <c r="EO39" s="16"/>
      <c r="EP39" s="16"/>
      <c r="EQ39" s="9"/>
    </row>
    <row r="40" spans="3:147" ht="12.6" customHeight="1" x14ac:dyDescent="0.2">
      <c r="C40" s="20"/>
      <c r="D40" s="487"/>
      <c r="E40" s="488"/>
      <c r="F40" s="488"/>
      <c r="G40" s="488"/>
      <c r="H40" s="488"/>
      <c r="I40" s="488"/>
      <c r="J40" s="488"/>
      <c r="K40" s="488"/>
      <c r="L40" s="488"/>
      <c r="M40" s="489"/>
      <c r="N40" s="491"/>
      <c r="O40" s="491"/>
      <c r="P40" s="491"/>
      <c r="Q40" s="491"/>
      <c r="R40" s="809"/>
      <c r="S40" s="809"/>
      <c r="T40" s="809"/>
      <c r="U40" s="809"/>
      <c r="V40" s="809"/>
      <c r="W40" s="809"/>
      <c r="X40" s="809"/>
      <c r="Y40" s="809"/>
      <c r="Z40" s="809"/>
      <c r="AA40" s="809"/>
      <c r="AB40" s="809"/>
      <c r="AC40" s="809"/>
      <c r="AD40" s="809"/>
      <c r="AE40" s="809"/>
      <c r="AF40" s="809"/>
      <c r="AG40" s="809"/>
      <c r="AH40" s="809"/>
      <c r="AI40" s="809"/>
      <c r="AJ40" s="809"/>
      <c r="AK40" s="809"/>
      <c r="AL40" s="809"/>
      <c r="AM40" s="809"/>
      <c r="AN40" s="809"/>
      <c r="AO40" s="809"/>
      <c r="AP40" s="809"/>
      <c r="AQ40" s="809"/>
      <c r="AR40" s="809"/>
      <c r="AS40" s="809"/>
      <c r="AT40" s="809"/>
      <c r="AU40" s="809"/>
      <c r="AV40" s="809"/>
      <c r="AW40" s="809"/>
      <c r="AX40" s="809"/>
      <c r="AY40" s="809"/>
      <c r="AZ40" s="809"/>
      <c r="BA40" s="809"/>
      <c r="BB40" s="809"/>
      <c r="BC40" s="809"/>
      <c r="BD40" s="809"/>
      <c r="BE40" s="809"/>
      <c r="BF40" s="809"/>
      <c r="BG40" s="809"/>
      <c r="BH40" s="809"/>
      <c r="BI40" s="809"/>
      <c r="BJ40" s="809"/>
      <c r="BK40" s="809"/>
      <c r="BL40" s="809"/>
      <c r="BM40" s="809"/>
      <c r="BN40" s="809"/>
      <c r="BO40" s="496"/>
      <c r="BP40" s="497"/>
      <c r="BQ40" s="497"/>
      <c r="BR40" s="498"/>
      <c r="BS40" s="10"/>
      <c r="BT40" s="9"/>
      <c r="CB40" s="111"/>
      <c r="CC40" s="16"/>
      <c r="CD40" s="16"/>
      <c r="CE40" s="16"/>
      <c r="CF40" s="16"/>
      <c r="CG40" s="16"/>
      <c r="CH40" s="16"/>
      <c r="CI40" s="16"/>
      <c r="CJ40" s="16"/>
      <c r="CK40" s="16"/>
      <c r="CL40" s="16"/>
      <c r="CM40" s="16"/>
      <c r="CN40" s="16"/>
      <c r="CO40" s="10"/>
      <c r="CP40" s="16"/>
      <c r="CQ40" s="16"/>
      <c r="CR40" s="16"/>
      <c r="CS40" s="16"/>
      <c r="CT40" s="10"/>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0"/>
      <c r="EL40" s="16"/>
      <c r="EM40" s="16"/>
      <c r="EN40" s="16"/>
      <c r="EO40" s="16"/>
      <c r="EP40" s="16"/>
      <c r="EQ40" s="9"/>
    </row>
    <row r="41" spans="3:147" ht="12.6" customHeight="1" x14ac:dyDescent="0.2">
      <c r="C41" s="20"/>
      <c r="D41" s="490" t="s">
        <v>129</v>
      </c>
      <c r="E41" s="485"/>
      <c r="F41" s="485"/>
      <c r="G41" s="485"/>
      <c r="H41" s="485"/>
      <c r="I41" s="485"/>
      <c r="J41" s="485"/>
      <c r="K41" s="485"/>
      <c r="L41" s="485"/>
      <c r="M41" s="486"/>
      <c r="N41" s="491" t="str">
        <f>VLOOKUP($D$11,調査票①!$A$1:$HN$31,35,FALSE)</f>
        <v>○</v>
      </c>
      <c r="O41" s="491"/>
      <c r="P41" s="491"/>
      <c r="Q41" s="491"/>
      <c r="R41" s="809" t="str">
        <f>VLOOKUP($D$11,調査票①!$A$1:$HN$31,36,FALSE)</f>
        <v>本市の水道は県営水道であり、一部の区域の市営簡易水道は検針数が少ないため、直営とする。</v>
      </c>
      <c r="S41" s="809"/>
      <c r="T41" s="809"/>
      <c r="U41" s="809"/>
      <c r="V41" s="809"/>
      <c r="W41" s="809"/>
      <c r="X41" s="809"/>
      <c r="Y41" s="809"/>
      <c r="Z41" s="809"/>
      <c r="AA41" s="809"/>
      <c r="AB41" s="809"/>
      <c r="AC41" s="809"/>
      <c r="AD41" s="809"/>
      <c r="AE41" s="809"/>
      <c r="AF41" s="809"/>
      <c r="AG41" s="809"/>
      <c r="AH41" s="809"/>
      <c r="AI41" s="809"/>
      <c r="AJ41" s="809"/>
      <c r="AK41" s="809"/>
      <c r="AL41" s="809"/>
      <c r="AM41" s="809"/>
      <c r="AN41" s="809"/>
      <c r="AO41" s="809"/>
      <c r="AP41" s="809"/>
      <c r="AQ41" s="809"/>
      <c r="AR41" s="809"/>
      <c r="AS41" s="809"/>
      <c r="AT41" s="809"/>
      <c r="AU41" s="809"/>
      <c r="AV41" s="809"/>
      <c r="AW41" s="809"/>
      <c r="AX41" s="809"/>
      <c r="AY41" s="809"/>
      <c r="AZ41" s="809"/>
      <c r="BA41" s="809"/>
      <c r="BB41" s="809"/>
      <c r="BC41" s="809"/>
      <c r="BD41" s="809"/>
      <c r="BE41" s="809"/>
      <c r="BF41" s="809"/>
      <c r="BG41" s="809"/>
      <c r="BH41" s="809"/>
      <c r="BI41" s="809"/>
      <c r="BJ41" s="809"/>
      <c r="BK41" s="809"/>
      <c r="BL41" s="809"/>
      <c r="BM41" s="809"/>
      <c r="BN41" s="809"/>
      <c r="BO41" s="493"/>
      <c r="BP41" s="494"/>
      <c r="BQ41" s="494"/>
      <c r="BR41" s="495"/>
      <c r="BS41" s="10"/>
      <c r="BT41" s="9"/>
      <c r="CB41" s="111"/>
      <c r="CC41" s="16"/>
      <c r="CD41" s="10"/>
      <c r="CE41" s="16"/>
      <c r="CF41" s="16"/>
      <c r="CG41" s="16"/>
      <c r="CH41" s="16"/>
      <c r="CI41" s="10"/>
      <c r="CJ41" s="16"/>
      <c r="CK41" s="16"/>
      <c r="CL41" s="16"/>
      <c r="CM41" s="16"/>
      <c r="CN41" s="16"/>
      <c r="CO41" s="10"/>
      <c r="CP41" s="16"/>
      <c r="CQ41" s="16"/>
      <c r="CR41" s="16"/>
      <c r="CS41" s="16"/>
      <c r="CT41" s="10"/>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9"/>
    </row>
    <row r="42" spans="3:147" ht="12.6" customHeight="1" x14ac:dyDescent="0.2">
      <c r="C42" s="20"/>
      <c r="D42" s="487"/>
      <c r="E42" s="488"/>
      <c r="F42" s="488"/>
      <c r="G42" s="488"/>
      <c r="H42" s="488"/>
      <c r="I42" s="488"/>
      <c r="J42" s="488"/>
      <c r="K42" s="488"/>
      <c r="L42" s="488"/>
      <c r="M42" s="489"/>
      <c r="N42" s="491"/>
      <c r="O42" s="491"/>
      <c r="P42" s="491"/>
      <c r="Q42" s="491"/>
      <c r="R42" s="809"/>
      <c r="S42" s="809"/>
      <c r="T42" s="809"/>
      <c r="U42" s="809"/>
      <c r="V42" s="809"/>
      <c r="W42" s="809"/>
      <c r="X42" s="809"/>
      <c r="Y42" s="809"/>
      <c r="Z42" s="809"/>
      <c r="AA42" s="809"/>
      <c r="AB42" s="809"/>
      <c r="AC42" s="809"/>
      <c r="AD42" s="809"/>
      <c r="AE42" s="809"/>
      <c r="AF42" s="809"/>
      <c r="AG42" s="809"/>
      <c r="AH42" s="809"/>
      <c r="AI42" s="809"/>
      <c r="AJ42" s="809"/>
      <c r="AK42" s="809"/>
      <c r="AL42" s="809"/>
      <c r="AM42" s="809"/>
      <c r="AN42" s="809"/>
      <c r="AO42" s="809"/>
      <c r="AP42" s="809"/>
      <c r="AQ42" s="809"/>
      <c r="AR42" s="809"/>
      <c r="AS42" s="809"/>
      <c r="AT42" s="809"/>
      <c r="AU42" s="809"/>
      <c r="AV42" s="809"/>
      <c r="AW42" s="809"/>
      <c r="AX42" s="809"/>
      <c r="AY42" s="809"/>
      <c r="AZ42" s="809"/>
      <c r="BA42" s="809"/>
      <c r="BB42" s="809"/>
      <c r="BC42" s="809"/>
      <c r="BD42" s="809"/>
      <c r="BE42" s="809"/>
      <c r="BF42" s="809"/>
      <c r="BG42" s="809"/>
      <c r="BH42" s="809"/>
      <c r="BI42" s="809"/>
      <c r="BJ42" s="809"/>
      <c r="BK42" s="809"/>
      <c r="BL42" s="809"/>
      <c r="BM42" s="809"/>
      <c r="BN42" s="809"/>
      <c r="BO42" s="496"/>
      <c r="BP42" s="497"/>
      <c r="BQ42" s="497"/>
      <c r="BR42" s="498"/>
      <c r="BS42" s="10"/>
      <c r="BT42" s="9"/>
      <c r="CB42" s="111"/>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9"/>
    </row>
    <row r="43" spans="3:147" ht="12.6" customHeight="1" x14ac:dyDescent="0.2">
      <c r="C43" s="20"/>
      <c r="D43" s="575" t="s">
        <v>120</v>
      </c>
      <c r="E43" s="576"/>
      <c r="F43" s="576"/>
      <c r="G43" s="576"/>
      <c r="H43" s="576"/>
      <c r="I43" s="576"/>
      <c r="J43" s="576"/>
      <c r="K43" s="576"/>
      <c r="L43" s="576"/>
      <c r="M43" s="577"/>
      <c r="N43" s="491" t="str">
        <f>VLOOKUP($D$11,調査票①!$A$1:$HN$31,38,FALSE)</f>
        <v>　</v>
      </c>
      <c r="O43" s="491"/>
      <c r="P43" s="491"/>
      <c r="Q43" s="491"/>
      <c r="R43" s="492" t="str">
        <f>VLOOKUP($D$11,調査票①!$A$1:$HN$31,39,FALSE)</f>
        <v>　</v>
      </c>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492"/>
      <c r="BA43" s="492"/>
      <c r="BB43" s="492"/>
      <c r="BC43" s="492"/>
      <c r="BD43" s="492"/>
      <c r="BE43" s="492"/>
      <c r="BF43" s="492"/>
      <c r="BG43" s="492"/>
      <c r="BH43" s="492"/>
      <c r="BI43" s="492"/>
      <c r="BJ43" s="492"/>
      <c r="BK43" s="492"/>
      <c r="BL43" s="492"/>
      <c r="BM43" s="492"/>
      <c r="BN43" s="492"/>
      <c r="BO43" s="493"/>
      <c r="BP43" s="494"/>
      <c r="BQ43" s="494"/>
      <c r="BR43" s="495"/>
      <c r="BS43" s="10"/>
      <c r="BT43" s="9"/>
      <c r="CB43" s="111"/>
      <c r="CC43" s="16"/>
      <c r="CD43" s="16"/>
      <c r="CE43" s="16"/>
      <c r="CF43" s="16"/>
      <c r="CG43" s="16"/>
      <c r="CH43" s="16"/>
      <c r="CI43" s="16"/>
      <c r="CJ43" s="16"/>
      <c r="CK43" s="16"/>
      <c r="CL43" s="16"/>
      <c r="CM43" s="16"/>
      <c r="CN43" s="16" t="s">
        <v>230</v>
      </c>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0"/>
      <c r="EL43" s="16"/>
      <c r="EM43" s="16"/>
      <c r="EN43" s="16"/>
      <c r="EO43" s="16"/>
      <c r="EP43" s="16"/>
      <c r="EQ43" s="9"/>
    </row>
    <row r="44" spans="3:147" ht="12.6" customHeight="1" x14ac:dyDescent="0.2">
      <c r="C44" s="20"/>
      <c r="D44" s="578"/>
      <c r="E44" s="579"/>
      <c r="F44" s="579"/>
      <c r="G44" s="579"/>
      <c r="H44" s="579"/>
      <c r="I44" s="579"/>
      <c r="J44" s="579"/>
      <c r="K44" s="579"/>
      <c r="L44" s="579"/>
      <c r="M44" s="580"/>
      <c r="N44" s="491"/>
      <c r="O44" s="491"/>
      <c r="P44" s="491"/>
      <c r="Q44" s="491"/>
      <c r="R44" s="492"/>
      <c r="S44" s="492"/>
      <c r="T44" s="492"/>
      <c r="U44" s="492"/>
      <c r="V44" s="492"/>
      <c r="W44" s="492"/>
      <c r="X44" s="492"/>
      <c r="Y44" s="492"/>
      <c r="Z44" s="492"/>
      <c r="AA44" s="492"/>
      <c r="AB44" s="492"/>
      <c r="AC44" s="492"/>
      <c r="AD44" s="492"/>
      <c r="AE44" s="492"/>
      <c r="AF44" s="492"/>
      <c r="AG44" s="492"/>
      <c r="AH44" s="492"/>
      <c r="AI44" s="492"/>
      <c r="AJ44" s="492"/>
      <c r="AK44" s="492"/>
      <c r="AL44" s="492"/>
      <c r="AM44" s="492"/>
      <c r="AN44" s="492"/>
      <c r="AO44" s="492"/>
      <c r="AP44" s="492"/>
      <c r="AQ44" s="492"/>
      <c r="AR44" s="492"/>
      <c r="AS44" s="492"/>
      <c r="AT44" s="492"/>
      <c r="AU44" s="492"/>
      <c r="AV44" s="492"/>
      <c r="AW44" s="492"/>
      <c r="AX44" s="492"/>
      <c r="AY44" s="492"/>
      <c r="AZ44" s="492"/>
      <c r="BA44" s="492"/>
      <c r="BB44" s="492"/>
      <c r="BC44" s="492"/>
      <c r="BD44" s="492"/>
      <c r="BE44" s="492"/>
      <c r="BF44" s="492"/>
      <c r="BG44" s="492"/>
      <c r="BH44" s="492"/>
      <c r="BI44" s="492"/>
      <c r="BJ44" s="492"/>
      <c r="BK44" s="492"/>
      <c r="BL44" s="492"/>
      <c r="BM44" s="492"/>
      <c r="BN44" s="492"/>
      <c r="BO44" s="496"/>
      <c r="BP44" s="497"/>
      <c r="BQ44" s="497"/>
      <c r="BR44" s="498"/>
      <c r="BS44" s="10"/>
      <c r="BT44" s="9"/>
      <c r="CB44" s="111"/>
      <c r="CC44" s="16"/>
      <c r="CD44" s="10"/>
      <c r="CE44" s="16"/>
      <c r="CF44" s="16"/>
      <c r="CG44" s="16"/>
      <c r="CH44" s="16"/>
      <c r="CI44" s="10"/>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9"/>
    </row>
    <row r="45" spans="3:147" ht="12.6" customHeight="1" x14ac:dyDescent="0.2">
      <c r="C45" s="20"/>
      <c r="D45" s="490" t="s">
        <v>119</v>
      </c>
      <c r="E45" s="485"/>
      <c r="F45" s="485"/>
      <c r="G45" s="485"/>
      <c r="H45" s="485"/>
      <c r="I45" s="485"/>
      <c r="J45" s="485"/>
      <c r="K45" s="485"/>
      <c r="L45" s="485"/>
      <c r="M45" s="486"/>
      <c r="N45" s="491" t="str">
        <f>VLOOKUP($D$11,調査票①!$A$1:$HN$31,41,FALSE)</f>
        <v>　</v>
      </c>
      <c r="O45" s="491"/>
      <c r="P45" s="491"/>
      <c r="Q45" s="491"/>
      <c r="R45" s="492" t="str">
        <f>VLOOKUP($D$11,調査票①!$A$1:$HN$31,42,FALSE)</f>
        <v>　</v>
      </c>
      <c r="S45" s="492"/>
      <c r="T45" s="492"/>
      <c r="U45" s="492"/>
      <c r="V45" s="492"/>
      <c r="W45" s="492"/>
      <c r="X45" s="492"/>
      <c r="Y45" s="492"/>
      <c r="Z45" s="492"/>
      <c r="AA45" s="492"/>
      <c r="AB45" s="492"/>
      <c r="AC45" s="492"/>
      <c r="AD45" s="492"/>
      <c r="AE45" s="492"/>
      <c r="AF45" s="492"/>
      <c r="AG45" s="492"/>
      <c r="AH45" s="492"/>
      <c r="AI45" s="492"/>
      <c r="AJ45" s="492"/>
      <c r="AK45" s="492"/>
      <c r="AL45" s="492"/>
      <c r="AM45" s="492"/>
      <c r="AN45" s="492"/>
      <c r="AO45" s="492"/>
      <c r="AP45" s="492"/>
      <c r="AQ45" s="492"/>
      <c r="AR45" s="492"/>
      <c r="AS45" s="492"/>
      <c r="AT45" s="492"/>
      <c r="AU45" s="492"/>
      <c r="AV45" s="492"/>
      <c r="AW45" s="492"/>
      <c r="AX45" s="492"/>
      <c r="AY45" s="492"/>
      <c r="AZ45" s="492"/>
      <c r="BA45" s="492"/>
      <c r="BB45" s="492"/>
      <c r="BC45" s="492"/>
      <c r="BD45" s="492"/>
      <c r="BE45" s="492"/>
      <c r="BF45" s="492"/>
      <c r="BG45" s="492"/>
      <c r="BH45" s="492"/>
      <c r="BI45" s="492"/>
      <c r="BJ45" s="492"/>
      <c r="BK45" s="492"/>
      <c r="BL45" s="492"/>
      <c r="BM45" s="492"/>
      <c r="BN45" s="492"/>
      <c r="BO45" s="493"/>
      <c r="BP45" s="494"/>
      <c r="BQ45" s="494"/>
      <c r="BR45" s="495"/>
      <c r="BS45" s="10"/>
      <c r="BT45" s="9"/>
      <c r="CB45" s="111"/>
      <c r="CC45" s="16"/>
      <c r="CD45" s="16"/>
      <c r="CE45" s="16"/>
      <c r="CF45" s="16"/>
      <c r="CG45" s="16"/>
      <c r="CH45" s="16"/>
      <c r="CI45" s="16"/>
      <c r="CJ45" s="16"/>
      <c r="CK45" s="16"/>
      <c r="CL45" s="16"/>
      <c r="CM45" s="581" t="str">
        <f>VLOOKUP($D$11,調査票①!$A$1:$HN$31,204,FALSE)</f>
        <v>　</v>
      </c>
      <c r="CN45" s="582"/>
      <c r="CO45" s="582"/>
      <c r="CP45" s="582"/>
      <c r="CQ45" s="582"/>
      <c r="CR45" s="582"/>
      <c r="CS45" s="582"/>
      <c r="CT45" s="582"/>
      <c r="CU45" s="582"/>
      <c r="CV45" s="582"/>
      <c r="CW45" s="582"/>
      <c r="CX45" s="582"/>
      <c r="CY45" s="582"/>
      <c r="CZ45" s="582"/>
      <c r="DA45" s="582"/>
      <c r="DB45" s="582"/>
      <c r="DC45" s="582"/>
      <c r="DD45" s="582"/>
      <c r="DE45" s="582"/>
      <c r="DF45" s="582"/>
      <c r="DG45" s="582"/>
      <c r="DH45" s="582"/>
      <c r="DI45" s="582"/>
      <c r="DJ45" s="582"/>
      <c r="DK45" s="582"/>
      <c r="DL45" s="582"/>
      <c r="DM45" s="582"/>
      <c r="DN45" s="582"/>
      <c r="DO45" s="582"/>
      <c r="DP45" s="582"/>
      <c r="DQ45" s="582"/>
      <c r="DR45" s="582"/>
      <c r="DS45" s="582"/>
      <c r="DT45" s="582"/>
      <c r="DU45" s="582"/>
      <c r="DV45" s="582"/>
      <c r="DW45" s="582"/>
      <c r="DX45" s="582"/>
      <c r="DY45" s="582"/>
      <c r="DZ45" s="582"/>
      <c r="EA45" s="582"/>
      <c r="EB45" s="582"/>
      <c r="EC45" s="582"/>
      <c r="ED45" s="582"/>
      <c r="EE45" s="582"/>
      <c r="EF45" s="582"/>
      <c r="EG45" s="582"/>
      <c r="EH45" s="582"/>
      <c r="EI45" s="582"/>
      <c r="EJ45" s="582"/>
      <c r="EK45" s="583"/>
      <c r="EL45" s="16"/>
      <c r="EM45" s="16"/>
      <c r="EN45" s="16"/>
      <c r="EO45" s="16"/>
      <c r="EP45" s="16"/>
      <c r="EQ45" s="9"/>
    </row>
    <row r="46" spans="3:147" ht="12.6" customHeight="1" x14ac:dyDescent="0.2">
      <c r="C46" s="20"/>
      <c r="D46" s="487"/>
      <c r="E46" s="488"/>
      <c r="F46" s="488"/>
      <c r="G46" s="488"/>
      <c r="H46" s="488"/>
      <c r="I46" s="488"/>
      <c r="J46" s="488"/>
      <c r="K46" s="488"/>
      <c r="L46" s="488"/>
      <c r="M46" s="489"/>
      <c r="N46" s="491"/>
      <c r="O46" s="491"/>
      <c r="P46" s="491"/>
      <c r="Q46" s="491"/>
      <c r="R46" s="492"/>
      <c r="S46" s="492"/>
      <c r="T46" s="492"/>
      <c r="U46" s="492"/>
      <c r="V46" s="492"/>
      <c r="W46" s="492"/>
      <c r="X46" s="492"/>
      <c r="Y46" s="492"/>
      <c r="Z46" s="492"/>
      <c r="AA46" s="492"/>
      <c r="AB46" s="492"/>
      <c r="AC46" s="492"/>
      <c r="AD46" s="492"/>
      <c r="AE46" s="492"/>
      <c r="AF46" s="492"/>
      <c r="AG46" s="492"/>
      <c r="AH46" s="492"/>
      <c r="AI46" s="492"/>
      <c r="AJ46" s="492"/>
      <c r="AK46" s="492"/>
      <c r="AL46" s="492"/>
      <c r="AM46" s="492"/>
      <c r="AN46" s="492"/>
      <c r="AO46" s="492"/>
      <c r="AP46" s="492"/>
      <c r="AQ46" s="492"/>
      <c r="AR46" s="492"/>
      <c r="AS46" s="492"/>
      <c r="AT46" s="492"/>
      <c r="AU46" s="492"/>
      <c r="AV46" s="492"/>
      <c r="AW46" s="492"/>
      <c r="AX46" s="492"/>
      <c r="AY46" s="492"/>
      <c r="AZ46" s="492"/>
      <c r="BA46" s="492"/>
      <c r="BB46" s="492"/>
      <c r="BC46" s="492"/>
      <c r="BD46" s="492"/>
      <c r="BE46" s="492"/>
      <c r="BF46" s="492"/>
      <c r="BG46" s="492"/>
      <c r="BH46" s="492"/>
      <c r="BI46" s="492"/>
      <c r="BJ46" s="492"/>
      <c r="BK46" s="492"/>
      <c r="BL46" s="492"/>
      <c r="BM46" s="492"/>
      <c r="BN46" s="492"/>
      <c r="BO46" s="496"/>
      <c r="BP46" s="497"/>
      <c r="BQ46" s="497"/>
      <c r="BR46" s="498"/>
      <c r="BS46" s="10"/>
      <c r="BT46" s="9"/>
      <c r="CB46" s="111"/>
      <c r="CC46" s="16"/>
      <c r="CD46" s="16"/>
      <c r="CE46" s="16"/>
      <c r="CF46" s="16"/>
      <c r="CG46" s="16"/>
      <c r="CH46" s="16"/>
      <c r="CI46" s="16"/>
      <c r="CJ46" s="16"/>
      <c r="CK46" s="16"/>
      <c r="CL46" s="16"/>
      <c r="CM46" s="584"/>
      <c r="CN46" s="585"/>
      <c r="CO46" s="585"/>
      <c r="CP46" s="585"/>
      <c r="CQ46" s="585"/>
      <c r="CR46" s="585"/>
      <c r="CS46" s="585"/>
      <c r="CT46" s="585"/>
      <c r="CU46" s="585"/>
      <c r="CV46" s="585"/>
      <c r="CW46" s="585"/>
      <c r="CX46" s="585"/>
      <c r="CY46" s="585"/>
      <c r="CZ46" s="585"/>
      <c r="DA46" s="585"/>
      <c r="DB46" s="585"/>
      <c r="DC46" s="585"/>
      <c r="DD46" s="585"/>
      <c r="DE46" s="585"/>
      <c r="DF46" s="585"/>
      <c r="DG46" s="585"/>
      <c r="DH46" s="585"/>
      <c r="DI46" s="585"/>
      <c r="DJ46" s="585"/>
      <c r="DK46" s="585"/>
      <c r="DL46" s="585"/>
      <c r="DM46" s="585"/>
      <c r="DN46" s="585"/>
      <c r="DO46" s="585"/>
      <c r="DP46" s="585"/>
      <c r="DQ46" s="585"/>
      <c r="DR46" s="585"/>
      <c r="DS46" s="585"/>
      <c r="DT46" s="585"/>
      <c r="DU46" s="585"/>
      <c r="DV46" s="585"/>
      <c r="DW46" s="585"/>
      <c r="DX46" s="585"/>
      <c r="DY46" s="585"/>
      <c r="DZ46" s="585"/>
      <c r="EA46" s="585"/>
      <c r="EB46" s="585"/>
      <c r="EC46" s="585"/>
      <c r="ED46" s="585"/>
      <c r="EE46" s="585"/>
      <c r="EF46" s="585"/>
      <c r="EG46" s="585"/>
      <c r="EH46" s="585"/>
      <c r="EI46" s="585"/>
      <c r="EJ46" s="585"/>
      <c r="EK46" s="586"/>
      <c r="EL46" s="16"/>
      <c r="EM46" s="16"/>
      <c r="EN46" s="16"/>
      <c r="EO46" s="16"/>
      <c r="EP46" s="16"/>
      <c r="EQ46" s="9"/>
    </row>
    <row r="47" spans="3:147" ht="12.6" customHeight="1" x14ac:dyDescent="0.2">
      <c r="C47" s="20"/>
      <c r="D47" s="490" t="s">
        <v>118</v>
      </c>
      <c r="E47" s="485"/>
      <c r="F47" s="485"/>
      <c r="G47" s="485"/>
      <c r="H47" s="485"/>
      <c r="I47" s="485"/>
      <c r="J47" s="485"/>
      <c r="K47" s="485"/>
      <c r="L47" s="485"/>
      <c r="M47" s="486"/>
      <c r="N47" s="491" t="str">
        <f>VLOOKUP($D$11,調査票①!$A$1:$HN$31,44,FALSE)</f>
        <v>　</v>
      </c>
      <c r="O47" s="491"/>
      <c r="P47" s="491"/>
      <c r="Q47" s="491"/>
      <c r="R47" s="492" t="str">
        <f>VLOOKUP($D$11,調査票①!$A$1:$HN$31,45,FALSE)</f>
        <v>　</v>
      </c>
      <c r="S47" s="492"/>
      <c r="T47" s="492"/>
      <c r="U47" s="492"/>
      <c r="V47" s="492"/>
      <c r="W47" s="492"/>
      <c r="X47" s="492"/>
      <c r="Y47" s="492"/>
      <c r="Z47" s="492"/>
      <c r="AA47" s="492"/>
      <c r="AB47" s="492"/>
      <c r="AC47" s="492"/>
      <c r="AD47" s="492"/>
      <c r="AE47" s="492"/>
      <c r="AF47" s="492"/>
      <c r="AG47" s="492"/>
      <c r="AH47" s="492"/>
      <c r="AI47" s="492"/>
      <c r="AJ47" s="492"/>
      <c r="AK47" s="492"/>
      <c r="AL47" s="492"/>
      <c r="AM47" s="492"/>
      <c r="AN47" s="492"/>
      <c r="AO47" s="492"/>
      <c r="AP47" s="492"/>
      <c r="AQ47" s="492"/>
      <c r="AR47" s="492"/>
      <c r="AS47" s="492"/>
      <c r="AT47" s="492"/>
      <c r="AU47" s="492"/>
      <c r="AV47" s="492"/>
      <c r="AW47" s="492"/>
      <c r="AX47" s="492"/>
      <c r="AY47" s="492"/>
      <c r="AZ47" s="492"/>
      <c r="BA47" s="492"/>
      <c r="BB47" s="492"/>
      <c r="BC47" s="492"/>
      <c r="BD47" s="492"/>
      <c r="BE47" s="492"/>
      <c r="BF47" s="492"/>
      <c r="BG47" s="492"/>
      <c r="BH47" s="492"/>
      <c r="BI47" s="492"/>
      <c r="BJ47" s="492"/>
      <c r="BK47" s="492"/>
      <c r="BL47" s="492"/>
      <c r="BM47" s="492"/>
      <c r="BN47" s="492"/>
      <c r="BO47" s="493"/>
      <c r="BP47" s="494"/>
      <c r="BQ47" s="494"/>
      <c r="BR47" s="495"/>
      <c r="BS47" s="10"/>
      <c r="BT47" s="9"/>
      <c r="CB47" s="111"/>
      <c r="CC47" s="16"/>
      <c r="CD47" s="16"/>
      <c r="CE47" s="16"/>
      <c r="CF47" s="16"/>
      <c r="CG47" s="16"/>
      <c r="CH47" s="16"/>
      <c r="CI47" s="16"/>
      <c r="CJ47" s="16"/>
      <c r="CK47" s="16"/>
      <c r="CL47" s="16"/>
      <c r="CM47" s="584"/>
      <c r="CN47" s="585"/>
      <c r="CO47" s="585"/>
      <c r="CP47" s="585"/>
      <c r="CQ47" s="585"/>
      <c r="CR47" s="585"/>
      <c r="CS47" s="585"/>
      <c r="CT47" s="585"/>
      <c r="CU47" s="585"/>
      <c r="CV47" s="585"/>
      <c r="CW47" s="585"/>
      <c r="CX47" s="585"/>
      <c r="CY47" s="585"/>
      <c r="CZ47" s="585"/>
      <c r="DA47" s="585"/>
      <c r="DB47" s="585"/>
      <c r="DC47" s="585"/>
      <c r="DD47" s="585"/>
      <c r="DE47" s="585"/>
      <c r="DF47" s="585"/>
      <c r="DG47" s="585"/>
      <c r="DH47" s="585"/>
      <c r="DI47" s="585"/>
      <c r="DJ47" s="585"/>
      <c r="DK47" s="585"/>
      <c r="DL47" s="585"/>
      <c r="DM47" s="585"/>
      <c r="DN47" s="585"/>
      <c r="DO47" s="585"/>
      <c r="DP47" s="585"/>
      <c r="DQ47" s="585"/>
      <c r="DR47" s="585"/>
      <c r="DS47" s="585"/>
      <c r="DT47" s="585"/>
      <c r="DU47" s="585"/>
      <c r="DV47" s="585"/>
      <c r="DW47" s="585"/>
      <c r="DX47" s="585"/>
      <c r="DY47" s="585"/>
      <c r="DZ47" s="585"/>
      <c r="EA47" s="585"/>
      <c r="EB47" s="585"/>
      <c r="EC47" s="585"/>
      <c r="ED47" s="585"/>
      <c r="EE47" s="585"/>
      <c r="EF47" s="585"/>
      <c r="EG47" s="585"/>
      <c r="EH47" s="585"/>
      <c r="EI47" s="585"/>
      <c r="EJ47" s="585"/>
      <c r="EK47" s="586"/>
      <c r="EL47" s="16"/>
      <c r="EM47" s="16"/>
      <c r="EN47" s="16"/>
      <c r="EO47" s="16"/>
      <c r="EP47" s="16"/>
      <c r="EQ47" s="9"/>
    </row>
    <row r="48" spans="3:147" ht="12.6" customHeight="1" x14ac:dyDescent="0.2">
      <c r="C48" s="20"/>
      <c r="D48" s="487"/>
      <c r="E48" s="488"/>
      <c r="F48" s="488"/>
      <c r="G48" s="488"/>
      <c r="H48" s="488"/>
      <c r="I48" s="488"/>
      <c r="J48" s="488"/>
      <c r="K48" s="488"/>
      <c r="L48" s="488"/>
      <c r="M48" s="489"/>
      <c r="N48" s="491"/>
      <c r="O48" s="491"/>
      <c r="P48" s="491"/>
      <c r="Q48" s="491"/>
      <c r="R48" s="492"/>
      <c r="S48" s="492"/>
      <c r="T48" s="492"/>
      <c r="U48" s="492"/>
      <c r="V48" s="492"/>
      <c r="W48" s="492"/>
      <c r="X48" s="492"/>
      <c r="Y48" s="492"/>
      <c r="Z48" s="492"/>
      <c r="AA48" s="492"/>
      <c r="AB48" s="492"/>
      <c r="AC48" s="492"/>
      <c r="AD48" s="492"/>
      <c r="AE48" s="492"/>
      <c r="AF48" s="492"/>
      <c r="AG48" s="492"/>
      <c r="AH48" s="492"/>
      <c r="AI48" s="492"/>
      <c r="AJ48" s="492"/>
      <c r="AK48" s="492"/>
      <c r="AL48" s="492"/>
      <c r="AM48" s="492"/>
      <c r="AN48" s="492"/>
      <c r="AO48" s="492"/>
      <c r="AP48" s="492"/>
      <c r="AQ48" s="492"/>
      <c r="AR48" s="492"/>
      <c r="AS48" s="492"/>
      <c r="AT48" s="492"/>
      <c r="AU48" s="492"/>
      <c r="AV48" s="492"/>
      <c r="AW48" s="492"/>
      <c r="AX48" s="492"/>
      <c r="AY48" s="492"/>
      <c r="AZ48" s="492"/>
      <c r="BA48" s="492"/>
      <c r="BB48" s="492"/>
      <c r="BC48" s="492"/>
      <c r="BD48" s="492"/>
      <c r="BE48" s="492"/>
      <c r="BF48" s="492"/>
      <c r="BG48" s="492"/>
      <c r="BH48" s="492"/>
      <c r="BI48" s="492"/>
      <c r="BJ48" s="492"/>
      <c r="BK48" s="492"/>
      <c r="BL48" s="492"/>
      <c r="BM48" s="492"/>
      <c r="BN48" s="492"/>
      <c r="BO48" s="496"/>
      <c r="BP48" s="497"/>
      <c r="BQ48" s="497"/>
      <c r="BR48" s="498"/>
      <c r="BS48" s="10"/>
      <c r="BT48" s="9"/>
      <c r="CB48" s="111"/>
      <c r="CC48" s="16"/>
      <c r="CD48" s="10"/>
      <c r="CE48" s="16"/>
      <c r="CF48" s="16"/>
      <c r="CG48" s="16"/>
      <c r="CH48" s="16"/>
      <c r="CI48" s="10"/>
      <c r="CJ48" s="16"/>
      <c r="CK48" s="16"/>
      <c r="CL48" s="16"/>
      <c r="CM48" s="584"/>
      <c r="CN48" s="585"/>
      <c r="CO48" s="585"/>
      <c r="CP48" s="585"/>
      <c r="CQ48" s="585"/>
      <c r="CR48" s="585"/>
      <c r="CS48" s="585"/>
      <c r="CT48" s="585"/>
      <c r="CU48" s="585"/>
      <c r="CV48" s="585"/>
      <c r="CW48" s="585"/>
      <c r="CX48" s="585"/>
      <c r="CY48" s="585"/>
      <c r="CZ48" s="585"/>
      <c r="DA48" s="585"/>
      <c r="DB48" s="585"/>
      <c r="DC48" s="585"/>
      <c r="DD48" s="585"/>
      <c r="DE48" s="585"/>
      <c r="DF48" s="585"/>
      <c r="DG48" s="585"/>
      <c r="DH48" s="585"/>
      <c r="DI48" s="585"/>
      <c r="DJ48" s="585"/>
      <c r="DK48" s="585"/>
      <c r="DL48" s="585"/>
      <c r="DM48" s="585"/>
      <c r="DN48" s="585"/>
      <c r="DO48" s="585"/>
      <c r="DP48" s="585"/>
      <c r="DQ48" s="585"/>
      <c r="DR48" s="585"/>
      <c r="DS48" s="585"/>
      <c r="DT48" s="585"/>
      <c r="DU48" s="585"/>
      <c r="DV48" s="585"/>
      <c r="DW48" s="585"/>
      <c r="DX48" s="585"/>
      <c r="DY48" s="585"/>
      <c r="DZ48" s="585"/>
      <c r="EA48" s="585"/>
      <c r="EB48" s="585"/>
      <c r="EC48" s="585"/>
      <c r="ED48" s="585"/>
      <c r="EE48" s="585"/>
      <c r="EF48" s="585"/>
      <c r="EG48" s="585"/>
      <c r="EH48" s="585"/>
      <c r="EI48" s="585"/>
      <c r="EJ48" s="585"/>
      <c r="EK48" s="586"/>
      <c r="EL48" s="16"/>
      <c r="EM48" s="44"/>
      <c r="EN48" s="16"/>
      <c r="EO48" s="44"/>
      <c r="EP48" s="16"/>
      <c r="EQ48" s="9"/>
    </row>
    <row r="49" spans="1:149" ht="12.6" customHeight="1" x14ac:dyDescent="0.2">
      <c r="C49" s="20"/>
      <c r="D49" s="590" t="s">
        <v>117</v>
      </c>
      <c r="E49" s="591"/>
      <c r="F49" s="591"/>
      <c r="G49" s="591"/>
      <c r="H49" s="591"/>
      <c r="I49" s="591"/>
      <c r="J49" s="591"/>
      <c r="K49" s="591"/>
      <c r="L49" s="591"/>
      <c r="M49" s="592"/>
      <c r="N49" s="491" t="str">
        <f>VLOOKUP($D$11,調査票①!$A$1:$HN$31,47,FALSE)</f>
        <v>　</v>
      </c>
      <c r="O49" s="491"/>
      <c r="P49" s="491"/>
      <c r="Q49" s="491"/>
      <c r="R49" s="492" t="str">
        <f>VLOOKUP($D$11,調査票①!$A$1:$HN$31,48,FALSE)</f>
        <v>　</v>
      </c>
      <c r="S49" s="492"/>
      <c r="T49" s="492"/>
      <c r="U49" s="492"/>
      <c r="V49" s="492"/>
      <c r="W49" s="492"/>
      <c r="X49" s="492"/>
      <c r="Y49" s="492"/>
      <c r="Z49" s="492"/>
      <c r="AA49" s="492"/>
      <c r="AB49" s="492"/>
      <c r="AC49" s="492"/>
      <c r="AD49" s="492"/>
      <c r="AE49" s="492"/>
      <c r="AF49" s="492"/>
      <c r="AG49" s="492"/>
      <c r="AH49" s="492"/>
      <c r="AI49" s="492"/>
      <c r="AJ49" s="492"/>
      <c r="AK49" s="492"/>
      <c r="AL49" s="492"/>
      <c r="AM49" s="492"/>
      <c r="AN49" s="492"/>
      <c r="AO49" s="492"/>
      <c r="AP49" s="492"/>
      <c r="AQ49" s="492"/>
      <c r="AR49" s="492"/>
      <c r="AS49" s="492"/>
      <c r="AT49" s="492"/>
      <c r="AU49" s="492"/>
      <c r="AV49" s="492"/>
      <c r="AW49" s="492"/>
      <c r="AX49" s="492"/>
      <c r="AY49" s="492"/>
      <c r="AZ49" s="492"/>
      <c r="BA49" s="492"/>
      <c r="BB49" s="492"/>
      <c r="BC49" s="492"/>
      <c r="BD49" s="492"/>
      <c r="BE49" s="492"/>
      <c r="BF49" s="492"/>
      <c r="BG49" s="492"/>
      <c r="BH49" s="492"/>
      <c r="BI49" s="492"/>
      <c r="BJ49" s="492"/>
      <c r="BK49" s="492"/>
      <c r="BL49" s="492"/>
      <c r="BM49" s="492"/>
      <c r="BN49" s="492"/>
      <c r="BO49" s="493"/>
      <c r="BP49" s="494"/>
      <c r="BQ49" s="494"/>
      <c r="BR49" s="495"/>
      <c r="BS49" s="10"/>
      <c r="BT49" s="9"/>
      <c r="CB49" s="111"/>
      <c r="CC49" s="16"/>
      <c r="CD49" s="16"/>
      <c r="CE49" s="16"/>
      <c r="CF49" s="16"/>
      <c r="CG49" s="16"/>
      <c r="CH49" s="16"/>
      <c r="CI49" s="16"/>
      <c r="CJ49" s="16"/>
      <c r="CK49" s="16"/>
      <c r="CL49" s="16"/>
      <c r="CM49" s="584"/>
      <c r="CN49" s="585"/>
      <c r="CO49" s="585"/>
      <c r="CP49" s="585"/>
      <c r="CQ49" s="585"/>
      <c r="CR49" s="585"/>
      <c r="CS49" s="585"/>
      <c r="CT49" s="585"/>
      <c r="CU49" s="585"/>
      <c r="CV49" s="585"/>
      <c r="CW49" s="585"/>
      <c r="CX49" s="585"/>
      <c r="CY49" s="585"/>
      <c r="CZ49" s="585"/>
      <c r="DA49" s="585"/>
      <c r="DB49" s="585"/>
      <c r="DC49" s="585"/>
      <c r="DD49" s="585"/>
      <c r="DE49" s="585"/>
      <c r="DF49" s="585"/>
      <c r="DG49" s="585"/>
      <c r="DH49" s="585"/>
      <c r="DI49" s="585"/>
      <c r="DJ49" s="585"/>
      <c r="DK49" s="585"/>
      <c r="DL49" s="585"/>
      <c r="DM49" s="585"/>
      <c r="DN49" s="585"/>
      <c r="DO49" s="585"/>
      <c r="DP49" s="585"/>
      <c r="DQ49" s="585"/>
      <c r="DR49" s="585"/>
      <c r="DS49" s="585"/>
      <c r="DT49" s="585"/>
      <c r="DU49" s="585"/>
      <c r="DV49" s="585"/>
      <c r="DW49" s="585"/>
      <c r="DX49" s="585"/>
      <c r="DY49" s="585"/>
      <c r="DZ49" s="585"/>
      <c r="EA49" s="585"/>
      <c r="EB49" s="585"/>
      <c r="EC49" s="585"/>
      <c r="ED49" s="585"/>
      <c r="EE49" s="585"/>
      <c r="EF49" s="585"/>
      <c r="EG49" s="585"/>
      <c r="EH49" s="585"/>
      <c r="EI49" s="585"/>
      <c r="EJ49" s="585"/>
      <c r="EK49" s="586"/>
      <c r="EL49" s="16"/>
      <c r="EM49" s="16"/>
      <c r="EN49" s="16"/>
      <c r="EO49" s="16"/>
      <c r="EP49" s="16"/>
      <c r="EQ49" s="9"/>
    </row>
    <row r="50" spans="1:149" ht="12.6" customHeight="1" x14ac:dyDescent="0.2">
      <c r="C50" s="20"/>
      <c r="D50" s="593"/>
      <c r="E50" s="594"/>
      <c r="F50" s="594"/>
      <c r="G50" s="594"/>
      <c r="H50" s="594"/>
      <c r="I50" s="594"/>
      <c r="J50" s="594"/>
      <c r="K50" s="594"/>
      <c r="L50" s="594"/>
      <c r="M50" s="595"/>
      <c r="N50" s="491"/>
      <c r="O50" s="491"/>
      <c r="P50" s="491"/>
      <c r="Q50" s="491"/>
      <c r="R50" s="492"/>
      <c r="S50" s="492"/>
      <c r="T50" s="492"/>
      <c r="U50" s="492"/>
      <c r="V50" s="492"/>
      <c r="W50" s="492"/>
      <c r="X50" s="492"/>
      <c r="Y50" s="492"/>
      <c r="Z50" s="492"/>
      <c r="AA50" s="492"/>
      <c r="AB50" s="492"/>
      <c r="AC50" s="492"/>
      <c r="AD50" s="492"/>
      <c r="AE50" s="492"/>
      <c r="AF50" s="492"/>
      <c r="AG50" s="492"/>
      <c r="AH50" s="492"/>
      <c r="AI50" s="492"/>
      <c r="AJ50" s="492"/>
      <c r="AK50" s="492"/>
      <c r="AL50" s="492"/>
      <c r="AM50" s="492"/>
      <c r="AN50" s="492"/>
      <c r="AO50" s="492"/>
      <c r="AP50" s="492"/>
      <c r="AQ50" s="492"/>
      <c r="AR50" s="492"/>
      <c r="AS50" s="492"/>
      <c r="AT50" s="492"/>
      <c r="AU50" s="492"/>
      <c r="AV50" s="492"/>
      <c r="AW50" s="492"/>
      <c r="AX50" s="492"/>
      <c r="AY50" s="492"/>
      <c r="AZ50" s="492"/>
      <c r="BA50" s="492"/>
      <c r="BB50" s="492"/>
      <c r="BC50" s="492"/>
      <c r="BD50" s="492"/>
      <c r="BE50" s="492"/>
      <c r="BF50" s="492"/>
      <c r="BG50" s="492"/>
      <c r="BH50" s="492"/>
      <c r="BI50" s="492"/>
      <c r="BJ50" s="492"/>
      <c r="BK50" s="492"/>
      <c r="BL50" s="492"/>
      <c r="BM50" s="492"/>
      <c r="BN50" s="492"/>
      <c r="BO50" s="496"/>
      <c r="BP50" s="497"/>
      <c r="BQ50" s="497"/>
      <c r="BR50" s="498"/>
      <c r="BS50" s="10"/>
      <c r="BT50" s="9"/>
      <c r="CB50" s="111"/>
      <c r="CC50" s="16"/>
      <c r="CD50" s="16"/>
      <c r="CE50" s="16"/>
      <c r="CF50" s="16"/>
      <c r="CG50" s="16"/>
      <c r="CH50" s="16"/>
      <c r="CI50" s="16"/>
      <c r="CJ50" s="16"/>
      <c r="CK50" s="16"/>
      <c r="CL50" s="16"/>
      <c r="CM50" s="587"/>
      <c r="CN50" s="588"/>
      <c r="CO50" s="588"/>
      <c r="CP50" s="588"/>
      <c r="CQ50" s="588"/>
      <c r="CR50" s="588"/>
      <c r="CS50" s="588"/>
      <c r="CT50" s="588"/>
      <c r="CU50" s="588"/>
      <c r="CV50" s="588"/>
      <c r="CW50" s="588"/>
      <c r="CX50" s="588"/>
      <c r="CY50" s="588"/>
      <c r="CZ50" s="588"/>
      <c r="DA50" s="588"/>
      <c r="DB50" s="588"/>
      <c r="DC50" s="588"/>
      <c r="DD50" s="588"/>
      <c r="DE50" s="588"/>
      <c r="DF50" s="588"/>
      <c r="DG50" s="588"/>
      <c r="DH50" s="588"/>
      <c r="DI50" s="588"/>
      <c r="DJ50" s="588"/>
      <c r="DK50" s="588"/>
      <c r="DL50" s="588"/>
      <c r="DM50" s="588"/>
      <c r="DN50" s="588"/>
      <c r="DO50" s="588"/>
      <c r="DP50" s="588"/>
      <c r="DQ50" s="588"/>
      <c r="DR50" s="588"/>
      <c r="DS50" s="588"/>
      <c r="DT50" s="588"/>
      <c r="DU50" s="588"/>
      <c r="DV50" s="588"/>
      <c r="DW50" s="588"/>
      <c r="DX50" s="588"/>
      <c r="DY50" s="588"/>
      <c r="DZ50" s="588"/>
      <c r="EA50" s="588"/>
      <c r="EB50" s="588"/>
      <c r="EC50" s="588"/>
      <c r="ED50" s="588"/>
      <c r="EE50" s="588"/>
      <c r="EF50" s="588"/>
      <c r="EG50" s="588"/>
      <c r="EH50" s="588"/>
      <c r="EI50" s="588"/>
      <c r="EJ50" s="588"/>
      <c r="EK50" s="589"/>
      <c r="EL50" s="16"/>
      <c r="EM50" s="16"/>
      <c r="EN50" s="16"/>
      <c r="EO50" s="16"/>
      <c r="EP50" s="16"/>
      <c r="EQ50" s="9"/>
    </row>
    <row r="51" spans="1:149" ht="12.6" customHeight="1" x14ac:dyDescent="0.2">
      <c r="C51" s="20"/>
      <c r="D51" s="603" t="s">
        <v>116</v>
      </c>
      <c r="E51" s="604"/>
      <c r="F51" s="604"/>
      <c r="G51" s="604"/>
      <c r="H51" s="604"/>
      <c r="I51" s="604"/>
      <c r="J51" s="604"/>
      <c r="K51" s="604"/>
      <c r="L51" s="604"/>
      <c r="M51" s="605"/>
      <c r="N51" s="491" t="str">
        <f>VLOOKUP($D$11,調査票①!$A$1:$HN$31,50,FALSE)</f>
        <v>　</v>
      </c>
      <c r="O51" s="491"/>
      <c r="P51" s="491"/>
      <c r="Q51" s="491"/>
      <c r="R51" s="492" t="str">
        <f>VLOOKUP($D$11,調査票①!$A$1:$HN$31,51,FALSE)</f>
        <v>　</v>
      </c>
      <c r="S51" s="492"/>
      <c r="T51" s="492"/>
      <c r="U51" s="492"/>
      <c r="V51" s="492"/>
      <c r="W51" s="492"/>
      <c r="X51" s="492"/>
      <c r="Y51" s="492"/>
      <c r="Z51" s="492"/>
      <c r="AA51" s="492"/>
      <c r="AB51" s="492"/>
      <c r="AC51" s="492"/>
      <c r="AD51" s="492"/>
      <c r="AE51" s="492"/>
      <c r="AF51" s="492"/>
      <c r="AG51" s="492"/>
      <c r="AH51" s="492"/>
      <c r="AI51" s="492"/>
      <c r="AJ51" s="492"/>
      <c r="AK51" s="492"/>
      <c r="AL51" s="492"/>
      <c r="AM51" s="492"/>
      <c r="AN51" s="492"/>
      <c r="AO51" s="492"/>
      <c r="AP51" s="492"/>
      <c r="AQ51" s="492"/>
      <c r="AR51" s="492"/>
      <c r="AS51" s="492"/>
      <c r="AT51" s="492"/>
      <c r="AU51" s="492"/>
      <c r="AV51" s="492"/>
      <c r="AW51" s="492"/>
      <c r="AX51" s="492"/>
      <c r="AY51" s="492"/>
      <c r="AZ51" s="492"/>
      <c r="BA51" s="492"/>
      <c r="BB51" s="492"/>
      <c r="BC51" s="492"/>
      <c r="BD51" s="492"/>
      <c r="BE51" s="492"/>
      <c r="BF51" s="492"/>
      <c r="BG51" s="492"/>
      <c r="BH51" s="492"/>
      <c r="BI51" s="492"/>
      <c r="BJ51" s="492"/>
      <c r="BK51" s="492"/>
      <c r="BL51" s="492"/>
      <c r="BM51" s="492"/>
      <c r="BN51" s="492"/>
      <c r="BO51" s="493"/>
      <c r="BP51" s="494"/>
      <c r="BQ51" s="494"/>
      <c r="BR51" s="495"/>
      <c r="BS51" s="10"/>
      <c r="BT51" s="9"/>
      <c r="CB51" s="111"/>
      <c r="CC51" s="16"/>
      <c r="CD51" s="609" t="s">
        <v>229</v>
      </c>
      <c r="CE51" s="609"/>
      <c r="CF51" s="609"/>
      <c r="CG51" s="609"/>
      <c r="CH51" s="609"/>
      <c r="CI51" s="609"/>
      <c r="CJ51" s="609"/>
      <c r="CK51" s="609"/>
      <c r="CL51" s="609"/>
      <c r="CM51" s="609"/>
      <c r="CN51" s="609"/>
      <c r="CO51" s="16"/>
      <c r="CP51" s="16"/>
      <c r="CQ51" s="16"/>
      <c r="CR51" s="16"/>
      <c r="CS51" s="16"/>
      <c r="CT51" s="16"/>
      <c r="CU51" s="16"/>
      <c r="CV51" s="16"/>
      <c r="CW51" s="16"/>
      <c r="CX51" s="16"/>
      <c r="CY51" s="16"/>
      <c r="CZ51" s="16"/>
      <c r="DA51" s="16"/>
      <c r="DB51" s="16"/>
      <c r="DC51" s="16"/>
      <c r="DD51" s="16"/>
      <c r="DE51" s="16"/>
      <c r="DF51" s="16"/>
      <c r="DG51" s="16"/>
      <c r="DH51" s="16"/>
      <c r="DI51" s="16"/>
      <c r="DJ51" s="10"/>
      <c r="DK51" s="16"/>
      <c r="DL51" s="16"/>
      <c r="DM51" s="16"/>
      <c r="DN51" s="16"/>
      <c r="DO51" s="16"/>
      <c r="DP51" s="16"/>
      <c r="DQ51" s="16"/>
      <c r="DR51" s="16"/>
      <c r="DS51" s="16"/>
      <c r="DT51" s="10"/>
      <c r="DU51" s="16"/>
      <c r="DV51" s="16"/>
      <c r="DW51" s="16"/>
      <c r="DX51" s="16"/>
      <c r="DY51" s="10"/>
      <c r="DZ51" s="16"/>
      <c r="EA51" s="16"/>
      <c r="EB51" s="16"/>
      <c r="EC51" s="16"/>
      <c r="ED51" s="16"/>
      <c r="EE51" s="16"/>
      <c r="EF51" s="16"/>
      <c r="EG51" s="16"/>
      <c r="EH51" s="16"/>
      <c r="EI51" s="10"/>
      <c r="EJ51" s="16"/>
      <c r="EK51" s="16"/>
      <c r="EL51" s="16"/>
      <c r="EM51" s="16"/>
      <c r="EN51" s="16"/>
      <c r="EO51" s="16"/>
      <c r="EP51" s="16"/>
      <c r="EQ51" s="9"/>
    </row>
    <row r="52" spans="1:149" ht="12.6" customHeight="1" x14ac:dyDescent="0.2">
      <c r="C52" s="20"/>
      <c r="D52" s="606"/>
      <c r="E52" s="607"/>
      <c r="F52" s="607"/>
      <c r="G52" s="607"/>
      <c r="H52" s="607"/>
      <c r="I52" s="607"/>
      <c r="J52" s="607"/>
      <c r="K52" s="607"/>
      <c r="L52" s="607"/>
      <c r="M52" s="608"/>
      <c r="N52" s="491"/>
      <c r="O52" s="491"/>
      <c r="P52" s="491"/>
      <c r="Q52" s="491"/>
      <c r="R52" s="492"/>
      <c r="S52" s="492"/>
      <c r="T52" s="492"/>
      <c r="U52" s="492"/>
      <c r="V52" s="492"/>
      <c r="W52" s="492"/>
      <c r="X52" s="492"/>
      <c r="Y52" s="492"/>
      <c r="Z52" s="492"/>
      <c r="AA52" s="492"/>
      <c r="AB52" s="492"/>
      <c r="AC52" s="492"/>
      <c r="AD52" s="492"/>
      <c r="AE52" s="492"/>
      <c r="AF52" s="492"/>
      <c r="AG52" s="492"/>
      <c r="AH52" s="492"/>
      <c r="AI52" s="492"/>
      <c r="AJ52" s="492"/>
      <c r="AK52" s="492"/>
      <c r="AL52" s="492"/>
      <c r="AM52" s="492"/>
      <c r="AN52" s="492"/>
      <c r="AO52" s="492"/>
      <c r="AP52" s="492"/>
      <c r="AQ52" s="492"/>
      <c r="AR52" s="492"/>
      <c r="AS52" s="492"/>
      <c r="AT52" s="492"/>
      <c r="AU52" s="492"/>
      <c r="AV52" s="492"/>
      <c r="AW52" s="492"/>
      <c r="AX52" s="492"/>
      <c r="AY52" s="492"/>
      <c r="AZ52" s="492"/>
      <c r="BA52" s="492"/>
      <c r="BB52" s="492"/>
      <c r="BC52" s="492"/>
      <c r="BD52" s="492"/>
      <c r="BE52" s="492"/>
      <c r="BF52" s="492"/>
      <c r="BG52" s="492"/>
      <c r="BH52" s="492"/>
      <c r="BI52" s="492"/>
      <c r="BJ52" s="492"/>
      <c r="BK52" s="492"/>
      <c r="BL52" s="492"/>
      <c r="BM52" s="492"/>
      <c r="BN52" s="492"/>
      <c r="BO52" s="496"/>
      <c r="BP52" s="497"/>
      <c r="BQ52" s="497"/>
      <c r="BR52" s="498"/>
      <c r="BS52" s="10"/>
      <c r="BT52" s="9"/>
      <c r="CB52" s="111"/>
      <c r="CC52" s="16"/>
      <c r="CD52" s="609"/>
      <c r="CE52" s="609"/>
      <c r="CF52" s="609"/>
      <c r="CG52" s="609"/>
      <c r="CH52" s="609"/>
      <c r="CI52" s="609"/>
      <c r="CJ52" s="609"/>
      <c r="CK52" s="609"/>
      <c r="CL52" s="609"/>
      <c r="CM52" s="609"/>
      <c r="CN52" s="609"/>
      <c r="CO52" s="16"/>
      <c r="CP52" s="16"/>
      <c r="CQ52" s="16"/>
      <c r="CR52" s="16"/>
      <c r="CS52" s="16"/>
      <c r="CT52" s="16"/>
      <c r="CU52" s="16"/>
      <c r="CV52" s="16"/>
      <c r="CW52" s="16"/>
      <c r="CX52" s="16"/>
      <c r="CY52" s="16"/>
      <c r="CZ52" s="16"/>
      <c r="DA52" s="16"/>
      <c r="DB52" s="16"/>
      <c r="DC52" s="16"/>
      <c r="DD52" s="16"/>
      <c r="DE52" s="16"/>
      <c r="DF52" s="16"/>
      <c r="DG52" s="16"/>
      <c r="DH52" s="16"/>
      <c r="DI52" s="16"/>
      <c r="DJ52" s="10"/>
      <c r="DK52" s="16"/>
      <c r="DL52" s="16"/>
      <c r="DM52" s="16"/>
      <c r="DN52" s="16"/>
      <c r="DO52" s="16"/>
      <c r="DP52" s="16"/>
      <c r="DQ52" s="16"/>
      <c r="DR52" s="16"/>
      <c r="DS52" s="16"/>
      <c r="DT52" s="10"/>
      <c r="DU52" s="16"/>
      <c r="DV52" s="16"/>
      <c r="DW52" s="16"/>
      <c r="DX52" s="16"/>
      <c r="DY52" s="10"/>
      <c r="DZ52" s="16"/>
      <c r="EA52" s="16"/>
      <c r="EB52" s="16"/>
      <c r="EC52" s="16"/>
      <c r="ED52" s="16"/>
      <c r="EE52" s="16"/>
      <c r="EF52" s="16"/>
      <c r="EG52" s="16"/>
      <c r="EH52" s="16"/>
      <c r="EI52" s="10"/>
      <c r="EJ52" s="16"/>
      <c r="EK52" s="16"/>
      <c r="EL52" s="16"/>
      <c r="EM52" s="16"/>
      <c r="EN52" s="16"/>
      <c r="EO52" s="16"/>
      <c r="EP52" s="16"/>
      <c r="EQ52" s="9"/>
    </row>
    <row r="53" spans="1:149" ht="12.6" customHeight="1" x14ac:dyDescent="0.2">
      <c r="C53" s="20"/>
      <c r="D53" s="490" t="s">
        <v>115</v>
      </c>
      <c r="E53" s="485"/>
      <c r="F53" s="485"/>
      <c r="G53" s="485"/>
      <c r="H53" s="485"/>
      <c r="I53" s="485"/>
      <c r="J53" s="485"/>
      <c r="K53" s="485"/>
      <c r="L53" s="485"/>
      <c r="M53" s="486"/>
      <c r="N53" s="491" t="str">
        <f>VLOOKUP($D$11,調査票①!$A$1:$HN$31,53,FALSE)</f>
        <v>　</v>
      </c>
      <c r="O53" s="491"/>
      <c r="P53" s="491"/>
      <c r="Q53" s="491"/>
      <c r="R53" s="492" t="str">
        <f>VLOOKUP($D$11,調査票①!$A$1:$HN$31,54,FALSE)</f>
        <v>　</v>
      </c>
      <c r="S53" s="492"/>
      <c r="T53" s="492"/>
      <c r="U53" s="492"/>
      <c r="V53" s="492"/>
      <c r="W53" s="492"/>
      <c r="X53" s="492"/>
      <c r="Y53" s="492"/>
      <c r="Z53" s="492"/>
      <c r="AA53" s="492"/>
      <c r="AB53" s="492"/>
      <c r="AC53" s="492"/>
      <c r="AD53" s="492"/>
      <c r="AE53" s="492"/>
      <c r="AF53" s="492"/>
      <c r="AG53" s="492"/>
      <c r="AH53" s="492"/>
      <c r="AI53" s="492"/>
      <c r="AJ53" s="492"/>
      <c r="AK53" s="492"/>
      <c r="AL53" s="492"/>
      <c r="AM53" s="492"/>
      <c r="AN53" s="492"/>
      <c r="AO53" s="492"/>
      <c r="AP53" s="492"/>
      <c r="AQ53" s="492"/>
      <c r="AR53" s="492"/>
      <c r="AS53" s="492"/>
      <c r="AT53" s="492"/>
      <c r="AU53" s="492"/>
      <c r="AV53" s="492"/>
      <c r="AW53" s="492"/>
      <c r="AX53" s="492"/>
      <c r="AY53" s="492"/>
      <c r="AZ53" s="492"/>
      <c r="BA53" s="492"/>
      <c r="BB53" s="492"/>
      <c r="BC53" s="492"/>
      <c r="BD53" s="492"/>
      <c r="BE53" s="492"/>
      <c r="BF53" s="492"/>
      <c r="BG53" s="492"/>
      <c r="BH53" s="492"/>
      <c r="BI53" s="492"/>
      <c r="BJ53" s="492"/>
      <c r="BK53" s="492"/>
      <c r="BL53" s="492"/>
      <c r="BM53" s="492"/>
      <c r="BN53" s="492"/>
      <c r="BO53" s="493"/>
      <c r="BP53" s="494"/>
      <c r="BQ53" s="494"/>
      <c r="BR53" s="495"/>
      <c r="BS53" s="10"/>
      <c r="BT53" s="9"/>
      <c r="CB53" s="61"/>
      <c r="CC53" s="47"/>
      <c r="CD53" s="610" t="s">
        <v>154</v>
      </c>
      <c r="CE53" s="611"/>
      <c r="CF53" s="611"/>
      <c r="CG53" s="611"/>
      <c r="CH53" s="611"/>
      <c r="CI53" s="611"/>
      <c r="CJ53" s="611"/>
      <c r="CK53" s="611"/>
      <c r="CL53" s="611"/>
      <c r="CM53" s="612"/>
      <c r="CN53" s="625" t="str">
        <f>VLOOKUP($D$11,調査票①!$A$1:$HN$31,209,FALSE)</f>
        <v>　</v>
      </c>
      <c r="CO53" s="626"/>
      <c r="CP53" s="626"/>
      <c r="CQ53" s="626"/>
      <c r="CR53" s="626"/>
      <c r="CS53" s="626"/>
      <c r="CT53" s="626"/>
      <c r="CU53" s="626"/>
      <c r="CV53" s="627"/>
      <c r="CW53" s="16"/>
      <c r="CX53" s="16"/>
      <c r="CY53" s="16"/>
      <c r="CZ53" s="16"/>
      <c r="DA53" s="16"/>
      <c r="DB53" s="634" t="s">
        <v>165</v>
      </c>
      <c r="DC53" s="635"/>
      <c r="DD53" s="635"/>
      <c r="DE53" s="635"/>
      <c r="DF53" s="635"/>
      <c r="DG53" s="636"/>
      <c r="DH53" s="643" t="str">
        <f>VLOOKUP($D$11,調査票①!$A$1:$HN$31,210,FALSE)</f>
        <v>　</v>
      </c>
      <c r="DI53" s="644"/>
      <c r="DJ53" s="644"/>
      <c r="DK53" s="644"/>
      <c r="DL53" s="644"/>
      <c r="DM53" s="644"/>
      <c r="DN53" s="644"/>
      <c r="DO53" s="645"/>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9"/>
    </row>
    <row r="54" spans="1:149" ht="12.6" customHeight="1" x14ac:dyDescent="0.2">
      <c r="C54" s="20"/>
      <c r="D54" s="487"/>
      <c r="E54" s="488"/>
      <c r="F54" s="488"/>
      <c r="G54" s="488"/>
      <c r="H54" s="488"/>
      <c r="I54" s="488"/>
      <c r="J54" s="488"/>
      <c r="K54" s="488"/>
      <c r="L54" s="488"/>
      <c r="M54" s="489"/>
      <c r="N54" s="491"/>
      <c r="O54" s="491"/>
      <c r="P54" s="491"/>
      <c r="Q54" s="491"/>
      <c r="R54" s="492"/>
      <c r="S54" s="492"/>
      <c r="T54" s="492"/>
      <c r="U54" s="492"/>
      <c r="V54" s="492"/>
      <c r="W54" s="492"/>
      <c r="X54" s="492"/>
      <c r="Y54" s="492"/>
      <c r="Z54" s="492"/>
      <c r="AA54" s="492"/>
      <c r="AB54" s="492"/>
      <c r="AC54" s="492"/>
      <c r="AD54" s="492"/>
      <c r="AE54" s="492"/>
      <c r="AF54" s="492"/>
      <c r="AG54" s="492"/>
      <c r="AH54" s="492"/>
      <c r="AI54" s="492"/>
      <c r="AJ54" s="492"/>
      <c r="AK54" s="492"/>
      <c r="AL54" s="492"/>
      <c r="AM54" s="492"/>
      <c r="AN54" s="492"/>
      <c r="AO54" s="492"/>
      <c r="AP54" s="492"/>
      <c r="AQ54" s="492"/>
      <c r="AR54" s="492"/>
      <c r="AS54" s="492"/>
      <c r="AT54" s="492"/>
      <c r="AU54" s="492"/>
      <c r="AV54" s="492"/>
      <c r="AW54" s="492"/>
      <c r="AX54" s="492"/>
      <c r="AY54" s="492"/>
      <c r="AZ54" s="492"/>
      <c r="BA54" s="492"/>
      <c r="BB54" s="492"/>
      <c r="BC54" s="492"/>
      <c r="BD54" s="492"/>
      <c r="BE54" s="492"/>
      <c r="BF54" s="492"/>
      <c r="BG54" s="492"/>
      <c r="BH54" s="492"/>
      <c r="BI54" s="492"/>
      <c r="BJ54" s="492"/>
      <c r="BK54" s="492"/>
      <c r="BL54" s="492"/>
      <c r="BM54" s="492"/>
      <c r="BN54" s="492"/>
      <c r="BO54" s="496"/>
      <c r="BP54" s="497"/>
      <c r="BQ54" s="497"/>
      <c r="BR54" s="498"/>
      <c r="BS54" s="10"/>
      <c r="BT54" s="9"/>
      <c r="CA54" s="1"/>
      <c r="CB54" s="61"/>
      <c r="CC54" s="47"/>
      <c r="CD54" s="613"/>
      <c r="CE54" s="614"/>
      <c r="CF54" s="614"/>
      <c r="CG54" s="614"/>
      <c r="CH54" s="614"/>
      <c r="CI54" s="614"/>
      <c r="CJ54" s="614"/>
      <c r="CK54" s="614"/>
      <c r="CL54" s="614"/>
      <c r="CM54" s="615"/>
      <c r="CN54" s="628"/>
      <c r="CO54" s="629"/>
      <c r="CP54" s="629"/>
      <c r="CQ54" s="629"/>
      <c r="CR54" s="629"/>
      <c r="CS54" s="629"/>
      <c r="CT54" s="629"/>
      <c r="CU54" s="629"/>
      <c r="CV54" s="630"/>
      <c r="CW54" s="16"/>
      <c r="CX54" s="16"/>
      <c r="CY54" s="16"/>
      <c r="CZ54" s="16"/>
      <c r="DA54" s="16"/>
      <c r="DB54" s="637"/>
      <c r="DC54" s="638"/>
      <c r="DD54" s="638"/>
      <c r="DE54" s="638"/>
      <c r="DF54" s="638"/>
      <c r="DG54" s="639"/>
      <c r="DH54" s="646"/>
      <c r="DI54" s="647"/>
      <c r="DJ54" s="647"/>
      <c r="DK54" s="647"/>
      <c r="DL54" s="647"/>
      <c r="DM54" s="647"/>
      <c r="DN54" s="647"/>
      <c r="DO54" s="648"/>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9"/>
    </row>
    <row r="55" spans="1:149" ht="12.6" customHeight="1" x14ac:dyDescent="0.2">
      <c r="C55" s="20"/>
      <c r="D55" s="596" t="s">
        <v>166</v>
      </c>
      <c r="E55" s="596"/>
      <c r="F55" s="596"/>
      <c r="G55" s="596"/>
      <c r="H55" s="596"/>
      <c r="I55" s="596"/>
      <c r="J55" s="596"/>
      <c r="K55" s="596"/>
      <c r="L55" s="596"/>
      <c r="M55" s="596"/>
      <c r="N55" s="596"/>
      <c r="O55" s="596"/>
      <c r="P55" s="596"/>
      <c r="Q55" s="596"/>
      <c r="R55" s="596"/>
      <c r="S55" s="596"/>
      <c r="T55" s="596"/>
      <c r="U55" s="596"/>
      <c r="V55" s="596"/>
      <c r="W55" s="596"/>
      <c r="X55" s="596"/>
      <c r="Y55" s="596"/>
      <c r="Z55" s="596"/>
      <c r="AA55" s="596"/>
      <c r="AB55" s="115"/>
      <c r="AC55" s="115"/>
      <c r="AD55" s="116"/>
      <c r="AE55" s="116"/>
      <c r="AF55" s="116"/>
      <c r="AG55" s="116"/>
      <c r="AH55" s="116"/>
      <c r="AI55" s="116"/>
      <c r="AJ55" s="116"/>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9"/>
      <c r="CA55" s="1"/>
      <c r="CB55" s="20"/>
      <c r="CC55" s="10"/>
      <c r="CD55" s="616"/>
      <c r="CE55" s="617"/>
      <c r="CF55" s="617"/>
      <c r="CG55" s="617"/>
      <c r="CH55" s="617"/>
      <c r="CI55" s="617"/>
      <c r="CJ55" s="617"/>
      <c r="CK55" s="617"/>
      <c r="CL55" s="617"/>
      <c r="CM55" s="618"/>
      <c r="CN55" s="631"/>
      <c r="CO55" s="632"/>
      <c r="CP55" s="632"/>
      <c r="CQ55" s="632"/>
      <c r="CR55" s="632"/>
      <c r="CS55" s="632"/>
      <c r="CT55" s="632"/>
      <c r="CU55" s="632"/>
      <c r="CV55" s="633"/>
      <c r="CW55" s="16"/>
      <c r="CX55" s="16"/>
      <c r="CY55" s="16"/>
      <c r="CZ55" s="16"/>
      <c r="DA55" s="16"/>
      <c r="DB55" s="640"/>
      <c r="DC55" s="641"/>
      <c r="DD55" s="641"/>
      <c r="DE55" s="641"/>
      <c r="DF55" s="641"/>
      <c r="DG55" s="642"/>
      <c r="DH55" s="649"/>
      <c r="DI55" s="650"/>
      <c r="DJ55" s="650"/>
      <c r="DK55" s="650"/>
      <c r="DL55" s="650"/>
      <c r="DM55" s="650"/>
      <c r="DN55" s="650"/>
      <c r="DO55" s="651"/>
      <c r="DP55" s="16"/>
      <c r="DQ55" s="16"/>
      <c r="DR55" s="16"/>
      <c r="DS55" s="16"/>
      <c r="DT55" s="16"/>
      <c r="DU55" s="16"/>
      <c r="DV55" s="16"/>
      <c r="DW55" s="16"/>
      <c r="DX55" s="16"/>
      <c r="DY55" s="10"/>
      <c r="DZ55" s="16"/>
      <c r="EA55" s="16"/>
      <c r="EB55" s="16"/>
      <c r="EC55" s="16"/>
      <c r="ED55" s="16"/>
      <c r="EE55" s="16"/>
      <c r="EF55" s="16"/>
      <c r="EG55" s="16"/>
      <c r="EH55" s="16"/>
      <c r="EI55" s="10"/>
      <c r="EJ55" s="16"/>
      <c r="EK55" s="16"/>
      <c r="EL55" s="16"/>
      <c r="EM55" s="16"/>
      <c r="EN55" s="16"/>
      <c r="EO55" s="16"/>
      <c r="EP55" s="16"/>
      <c r="EQ55" s="9"/>
    </row>
    <row r="56" spans="1:149" ht="12.6" customHeight="1" x14ac:dyDescent="0.2">
      <c r="C56" s="19"/>
      <c r="D56" s="597"/>
      <c r="E56" s="597"/>
      <c r="F56" s="597"/>
      <c r="G56" s="597"/>
      <c r="H56" s="597"/>
      <c r="I56" s="597"/>
      <c r="J56" s="597"/>
      <c r="K56" s="597"/>
      <c r="L56" s="597"/>
      <c r="M56" s="597"/>
      <c r="N56" s="597"/>
      <c r="O56" s="597"/>
      <c r="P56" s="597"/>
      <c r="Q56" s="597"/>
      <c r="R56" s="597"/>
      <c r="S56" s="597"/>
      <c r="T56" s="597"/>
      <c r="U56" s="597"/>
      <c r="V56" s="597"/>
      <c r="W56" s="597"/>
      <c r="X56" s="597"/>
      <c r="Y56" s="597"/>
      <c r="Z56" s="597"/>
      <c r="AA56" s="597"/>
      <c r="AB56" s="28"/>
      <c r="AC56" s="28"/>
      <c r="AD56" s="27"/>
      <c r="AE56" s="27"/>
      <c r="AF56" s="27"/>
      <c r="AG56" s="27"/>
      <c r="AH56" s="27"/>
      <c r="AI56" s="27"/>
      <c r="AJ56" s="27"/>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4"/>
      <c r="CA56" s="62"/>
      <c r="CB56" s="112"/>
      <c r="CC56" s="57"/>
      <c r="CD56" s="57"/>
      <c r="CE56" s="57"/>
      <c r="CF56" s="57"/>
      <c r="CG56" s="5"/>
      <c r="CH56" s="5"/>
      <c r="CI56" s="5"/>
      <c r="CJ56" s="5"/>
      <c r="CK56" s="57"/>
      <c r="CL56" s="57"/>
      <c r="CM56" s="57"/>
      <c r="CN56" s="57"/>
      <c r="CO56" s="57"/>
      <c r="CP56" s="57"/>
      <c r="CQ56" s="5"/>
      <c r="CR56" s="5"/>
      <c r="CS56" s="57"/>
      <c r="CT56" s="57"/>
      <c r="CU56" s="57"/>
      <c r="CV56" s="57"/>
      <c r="CW56" s="57"/>
      <c r="CX56" s="5"/>
      <c r="CY56" s="5"/>
      <c r="CZ56" s="5"/>
      <c r="DA56" s="5"/>
      <c r="DB56" s="57"/>
      <c r="DC56" s="57"/>
      <c r="DD56" s="57"/>
      <c r="DE56" s="57"/>
      <c r="DF56" s="57"/>
      <c r="DG56" s="57"/>
      <c r="DH56" s="5"/>
      <c r="DI56" s="5"/>
      <c r="DJ56" s="57"/>
      <c r="DK56" s="57"/>
      <c r="DL56" s="57"/>
      <c r="DM56" s="5"/>
      <c r="DN56" s="5"/>
      <c r="DO56" s="5"/>
      <c r="DP56" s="5"/>
      <c r="DQ56" s="57"/>
      <c r="DR56" s="57"/>
      <c r="DS56" s="57"/>
      <c r="DT56" s="57"/>
      <c r="DU56" s="57"/>
      <c r="DV56" s="5"/>
      <c r="DW56" s="5"/>
      <c r="DX56" s="5"/>
      <c r="DY56" s="5"/>
      <c r="DZ56" s="57"/>
      <c r="EA56" s="57"/>
      <c r="EB56" s="57"/>
      <c r="EC56" s="57"/>
      <c r="ED56" s="57"/>
      <c r="EE56" s="57"/>
      <c r="EF56" s="5"/>
      <c r="EG56" s="5"/>
      <c r="EH56" s="5"/>
      <c r="EI56" s="5"/>
      <c r="EJ56" s="57"/>
      <c r="EK56" s="57"/>
      <c r="EL56" s="57"/>
      <c r="EM56" s="57"/>
      <c r="EN56" s="5"/>
      <c r="EO56" s="5"/>
      <c r="EP56" s="5"/>
      <c r="EQ56" s="4"/>
    </row>
    <row r="57" spans="1:149" ht="12.6" customHeight="1" x14ac:dyDescent="0.2">
      <c r="BM57" s="26"/>
      <c r="BN57" s="26"/>
      <c r="BO57" s="26"/>
      <c r="BP57" s="105"/>
      <c r="BQ57" s="1"/>
      <c r="BR57" s="106"/>
      <c r="BU57" s="1"/>
      <c r="CM57" s="63"/>
    </row>
    <row r="58" spans="1:149" ht="12.6" customHeight="1" x14ac:dyDescent="0.2">
      <c r="C58" s="22"/>
      <c r="D58" s="14"/>
      <c r="E58" s="14"/>
      <c r="F58" s="14"/>
      <c r="G58" s="14"/>
      <c r="H58" s="14"/>
      <c r="I58" s="14"/>
      <c r="J58" s="14"/>
      <c r="K58" s="14"/>
      <c r="L58" s="14"/>
      <c r="M58" s="14"/>
      <c r="N58" s="14"/>
      <c r="O58" s="14"/>
      <c r="P58" s="14"/>
      <c r="Q58" s="14"/>
      <c r="R58" s="14"/>
      <c r="S58" s="14"/>
      <c r="T58" s="14"/>
      <c r="U58" s="14"/>
      <c r="V58" s="14"/>
      <c r="W58" s="14"/>
      <c r="X58" s="14"/>
      <c r="Y58" s="14"/>
      <c r="Z58" s="14"/>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c r="BE58" s="13"/>
      <c r="BF58" s="13"/>
      <c r="BG58" s="13"/>
      <c r="BH58" s="13"/>
      <c r="BI58" s="13"/>
      <c r="BJ58" s="13"/>
      <c r="BK58" s="13"/>
      <c r="BL58" s="13"/>
      <c r="BM58" s="25"/>
      <c r="BN58" s="25"/>
      <c r="BO58" s="25"/>
      <c r="BP58" s="13"/>
      <c r="BQ58" s="13"/>
      <c r="BR58" s="13"/>
      <c r="BS58" s="13"/>
      <c r="BT58" s="12"/>
      <c r="CC58" s="15"/>
    </row>
    <row r="59" spans="1:149" ht="12.6" customHeight="1" x14ac:dyDescent="0.2">
      <c r="C59" s="20"/>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23"/>
      <c r="BN59" s="23"/>
      <c r="BO59" s="10"/>
      <c r="BP59" s="10"/>
      <c r="BQ59" s="10"/>
      <c r="BR59" s="10"/>
      <c r="BS59" s="10"/>
      <c r="BT59" s="9"/>
      <c r="CB59" s="22"/>
      <c r="CC59" s="14"/>
      <c r="CD59" s="14"/>
      <c r="CE59" s="14"/>
      <c r="CF59" s="14"/>
      <c r="CG59" s="14"/>
      <c r="CH59" s="14"/>
      <c r="CI59" s="14"/>
      <c r="CJ59" s="14"/>
      <c r="CK59" s="14"/>
      <c r="CL59" s="14"/>
      <c r="CM59" s="14"/>
      <c r="CN59" s="14"/>
      <c r="CO59" s="14"/>
      <c r="CP59" s="14"/>
      <c r="CQ59" s="14"/>
      <c r="CR59" s="14"/>
      <c r="CS59" s="14"/>
      <c r="CT59" s="14"/>
      <c r="CU59" s="14"/>
      <c r="CV59" s="14"/>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18" t="s">
        <v>231</v>
      </c>
      <c r="EL59" s="119"/>
      <c r="EM59" s="119"/>
      <c r="EN59" s="119"/>
      <c r="EO59" s="119"/>
      <c r="EP59" s="119"/>
      <c r="EQ59" s="119"/>
      <c r="ER59" s="119"/>
      <c r="ES59" s="12"/>
    </row>
    <row r="60" spans="1:149" ht="12.6" customHeight="1" x14ac:dyDescent="0.2">
      <c r="A60" s="10"/>
      <c r="C60" s="20"/>
      <c r="D60" s="10"/>
      <c r="E60" s="10"/>
      <c r="F60" s="10"/>
      <c r="G60" s="10"/>
      <c r="H60" s="10"/>
      <c r="I60" s="10"/>
      <c r="J60" s="10"/>
      <c r="K60" s="10"/>
      <c r="L60" s="10"/>
      <c r="M60" s="10"/>
      <c r="N60" s="10"/>
      <c r="O60" s="10"/>
      <c r="P60" s="10"/>
      <c r="Q60" s="10"/>
      <c r="R60" s="10"/>
      <c r="S60" s="10"/>
      <c r="T60" s="10"/>
      <c r="U60" s="10"/>
      <c r="V60" s="24"/>
      <c r="W60" s="24"/>
      <c r="X60" s="24"/>
      <c r="Y60" s="24"/>
      <c r="Z60" s="24"/>
      <c r="AA60" s="24"/>
      <c r="AB60" s="24"/>
      <c r="AC60" s="24"/>
      <c r="AD60" s="24"/>
      <c r="AE60" s="24"/>
      <c r="AF60" s="24"/>
      <c r="AG60" s="24"/>
      <c r="AH60" s="24"/>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21"/>
      <c r="BN60" s="23"/>
      <c r="BO60" s="10" t="s">
        <v>232</v>
      </c>
      <c r="BP60" s="10"/>
      <c r="BQ60" s="10"/>
      <c r="BR60" s="10"/>
      <c r="BS60" s="10"/>
      <c r="BT60" s="9"/>
      <c r="CB60" s="20"/>
      <c r="CC60" s="10"/>
      <c r="CD60" s="10"/>
      <c r="CE60" s="10"/>
      <c r="CF60" s="10"/>
      <c r="CG60" s="10"/>
      <c r="CH60" s="10"/>
      <c r="CI60" s="10"/>
      <c r="CJ60" s="10"/>
      <c r="CK60" s="10"/>
      <c r="CL60" s="10"/>
      <c r="CM60" s="10"/>
      <c r="CN60" s="10"/>
      <c r="CO60" s="10"/>
      <c r="CP60" s="10"/>
      <c r="CQ60" s="10"/>
      <c r="CR60" s="10"/>
      <c r="CS60" s="10"/>
      <c r="CT60" s="10"/>
      <c r="CU60" s="10"/>
      <c r="CV60" s="10"/>
      <c r="CW60" s="10"/>
      <c r="CX60" s="10"/>
      <c r="CY60" s="46"/>
      <c r="CZ60" s="46"/>
      <c r="DA60" s="46"/>
      <c r="DB60" s="46"/>
      <c r="DC60" s="46"/>
      <c r="DD60" s="490" t="s">
        <v>110</v>
      </c>
      <c r="DE60" s="517"/>
      <c r="DF60" s="517"/>
      <c r="DG60" s="517"/>
      <c r="DH60" s="517"/>
      <c r="DI60" s="517"/>
      <c r="DJ60" s="517"/>
      <c r="DK60" s="518"/>
      <c r="DL60" s="490" t="s">
        <v>221</v>
      </c>
      <c r="DM60" s="517"/>
      <c r="DN60" s="517"/>
      <c r="DO60" s="517"/>
      <c r="DP60" s="517"/>
      <c r="DQ60" s="517"/>
      <c r="DR60" s="517"/>
      <c r="DS60" s="517"/>
      <c r="DT60" s="518"/>
      <c r="DU60" s="490" t="s">
        <v>222</v>
      </c>
      <c r="DV60" s="517"/>
      <c r="DW60" s="518"/>
      <c r="DX60" s="490" t="s">
        <v>223</v>
      </c>
      <c r="DY60" s="517"/>
      <c r="DZ60" s="518"/>
      <c r="EA60" s="490" t="s">
        <v>224</v>
      </c>
      <c r="EB60" s="517"/>
      <c r="EC60" s="518"/>
      <c r="ED60" s="490" t="s">
        <v>225</v>
      </c>
      <c r="EE60" s="517"/>
      <c r="EF60" s="518"/>
      <c r="EG60" s="490" t="s">
        <v>226</v>
      </c>
      <c r="EH60" s="517"/>
      <c r="EI60" s="518"/>
      <c r="EJ60" s="45"/>
      <c r="EK60" s="619" t="s">
        <v>233</v>
      </c>
      <c r="EL60" s="620"/>
      <c r="EM60" s="620"/>
      <c r="EN60" s="620"/>
      <c r="EO60" s="620"/>
      <c r="EP60" s="620"/>
      <c r="EQ60" s="620"/>
      <c r="ER60" s="621"/>
      <c r="ES60" s="37"/>
    </row>
    <row r="61" spans="1:149" ht="12.6" customHeight="1" x14ac:dyDescent="0.2">
      <c r="C61" s="20"/>
      <c r="D61" s="598"/>
      <c r="E61" s="598"/>
      <c r="F61" s="598"/>
      <c r="G61" s="598"/>
      <c r="H61" s="598"/>
      <c r="I61" s="598"/>
      <c r="J61" s="598"/>
      <c r="K61" s="598"/>
      <c r="L61" s="599" t="s">
        <v>114</v>
      </c>
      <c r="M61" s="600"/>
      <c r="N61" s="600"/>
      <c r="O61" s="599" t="s">
        <v>56</v>
      </c>
      <c r="P61" s="600"/>
      <c r="Q61" s="600"/>
      <c r="R61" s="601" t="s">
        <v>113</v>
      </c>
      <c r="S61" s="602"/>
      <c r="T61" s="602"/>
      <c r="U61" s="674" t="s">
        <v>149</v>
      </c>
      <c r="V61" s="675"/>
      <c r="W61" s="675"/>
      <c r="X61" s="675"/>
      <c r="Y61" s="675"/>
      <c r="Z61" s="675"/>
      <c r="AA61" s="675"/>
      <c r="AB61" s="675"/>
      <c r="AC61" s="675"/>
      <c r="AD61" s="675"/>
      <c r="AE61" s="675"/>
      <c r="AF61" s="675"/>
      <c r="AG61" s="675"/>
      <c r="AH61" s="675"/>
      <c r="AI61" s="676"/>
      <c r="AJ61" s="599" t="s">
        <v>160</v>
      </c>
      <c r="AK61" s="600"/>
      <c r="AL61" s="600"/>
      <c r="AM61" s="620" t="s">
        <v>66</v>
      </c>
      <c r="AN61" s="620"/>
      <c r="AO61" s="620"/>
      <c r="AP61" s="620"/>
      <c r="AQ61" s="620"/>
      <c r="AR61" s="620"/>
      <c r="AS61" s="620"/>
      <c r="AT61" s="620"/>
      <c r="AU61" s="620"/>
      <c r="AV61" s="620"/>
      <c r="AW61" s="620"/>
      <c r="AX61" s="620"/>
      <c r="AY61" s="620"/>
      <c r="AZ61" s="620"/>
      <c r="BA61" s="620"/>
      <c r="BB61" s="620"/>
      <c r="BC61" s="620"/>
      <c r="BD61" s="620"/>
      <c r="BE61" s="620"/>
      <c r="BF61" s="620"/>
      <c r="BG61" s="620"/>
      <c r="BH61" s="620"/>
      <c r="BI61" s="620"/>
      <c r="BJ61" s="620"/>
      <c r="BK61" s="620"/>
      <c r="BL61" s="620"/>
      <c r="BM61" s="620"/>
      <c r="BN61" s="680"/>
      <c r="BO61" s="511" t="s">
        <v>235</v>
      </c>
      <c r="BP61" s="512"/>
      <c r="BQ61" s="512"/>
      <c r="BR61" s="513"/>
      <c r="BS61" s="10"/>
      <c r="BT61" s="9"/>
      <c r="BU61" s="31"/>
      <c r="BV61" s="31"/>
      <c r="BW61" s="31"/>
      <c r="BX61" s="31"/>
      <c r="CB61" s="20"/>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0"/>
      <c r="DB61" s="10"/>
      <c r="DC61" s="10"/>
      <c r="DD61" s="519"/>
      <c r="DE61" s="520"/>
      <c r="DF61" s="520"/>
      <c r="DG61" s="520"/>
      <c r="DH61" s="520"/>
      <c r="DI61" s="520"/>
      <c r="DJ61" s="520"/>
      <c r="DK61" s="521"/>
      <c r="DL61" s="519"/>
      <c r="DM61" s="520"/>
      <c r="DN61" s="520"/>
      <c r="DO61" s="520"/>
      <c r="DP61" s="520"/>
      <c r="DQ61" s="520"/>
      <c r="DR61" s="520"/>
      <c r="DS61" s="520"/>
      <c r="DT61" s="521"/>
      <c r="DU61" s="519"/>
      <c r="DV61" s="520"/>
      <c r="DW61" s="521"/>
      <c r="DX61" s="519"/>
      <c r="DY61" s="520"/>
      <c r="DZ61" s="521"/>
      <c r="EA61" s="519"/>
      <c r="EB61" s="520"/>
      <c r="EC61" s="521"/>
      <c r="ED61" s="519"/>
      <c r="EE61" s="520"/>
      <c r="EF61" s="521"/>
      <c r="EG61" s="519"/>
      <c r="EH61" s="520"/>
      <c r="EI61" s="521"/>
      <c r="EJ61" s="38"/>
      <c r="EK61" s="622"/>
      <c r="EL61" s="623"/>
      <c r="EM61" s="623"/>
      <c r="EN61" s="623"/>
      <c r="EO61" s="623"/>
      <c r="EP61" s="623"/>
      <c r="EQ61" s="623"/>
      <c r="ER61" s="624"/>
      <c r="ES61" s="9"/>
    </row>
    <row r="62" spans="1:149" ht="12.6" customHeight="1" x14ac:dyDescent="0.2">
      <c r="C62" s="20"/>
      <c r="D62" s="598"/>
      <c r="E62" s="598"/>
      <c r="F62" s="598"/>
      <c r="G62" s="598"/>
      <c r="H62" s="598"/>
      <c r="I62" s="598"/>
      <c r="J62" s="598"/>
      <c r="K62" s="598"/>
      <c r="L62" s="600"/>
      <c r="M62" s="600"/>
      <c r="N62" s="600"/>
      <c r="O62" s="600"/>
      <c r="P62" s="600"/>
      <c r="Q62" s="600"/>
      <c r="R62" s="602"/>
      <c r="S62" s="602"/>
      <c r="T62" s="602"/>
      <c r="U62" s="677"/>
      <c r="V62" s="678"/>
      <c r="W62" s="678"/>
      <c r="X62" s="678"/>
      <c r="Y62" s="678"/>
      <c r="Z62" s="678"/>
      <c r="AA62" s="678"/>
      <c r="AB62" s="678"/>
      <c r="AC62" s="678"/>
      <c r="AD62" s="678"/>
      <c r="AE62" s="678"/>
      <c r="AF62" s="678"/>
      <c r="AG62" s="678"/>
      <c r="AH62" s="678"/>
      <c r="AI62" s="679"/>
      <c r="AJ62" s="600"/>
      <c r="AK62" s="600"/>
      <c r="AL62" s="600"/>
      <c r="AM62" s="681"/>
      <c r="AN62" s="681"/>
      <c r="AO62" s="681"/>
      <c r="AP62" s="681"/>
      <c r="AQ62" s="681"/>
      <c r="AR62" s="681"/>
      <c r="AS62" s="681"/>
      <c r="AT62" s="681"/>
      <c r="AU62" s="681"/>
      <c r="AV62" s="681"/>
      <c r="AW62" s="681"/>
      <c r="AX62" s="681"/>
      <c r="AY62" s="681"/>
      <c r="AZ62" s="681"/>
      <c r="BA62" s="681"/>
      <c r="BB62" s="681"/>
      <c r="BC62" s="681"/>
      <c r="BD62" s="681"/>
      <c r="BE62" s="681"/>
      <c r="BF62" s="681"/>
      <c r="BG62" s="681"/>
      <c r="BH62" s="681"/>
      <c r="BI62" s="681"/>
      <c r="BJ62" s="681"/>
      <c r="BK62" s="681"/>
      <c r="BL62" s="681"/>
      <c r="BM62" s="681"/>
      <c r="BN62" s="682"/>
      <c r="BO62" s="514"/>
      <c r="BP62" s="515"/>
      <c r="BQ62" s="515"/>
      <c r="BR62" s="516"/>
      <c r="BS62" s="10"/>
      <c r="BT62" s="9"/>
      <c r="BU62" s="31"/>
      <c r="BV62" s="31"/>
      <c r="BW62" s="31"/>
      <c r="BX62" s="31"/>
      <c r="CB62" s="20"/>
      <c r="CC62" s="490" t="s">
        <v>9</v>
      </c>
      <c r="CD62" s="517"/>
      <c r="CE62" s="517"/>
      <c r="CF62" s="517"/>
      <c r="CG62" s="517"/>
      <c r="CH62" s="517"/>
      <c r="CI62" s="517"/>
      <c r="CJ62" s="517"/>
      <c r="CK62" s="517"/>
      <c r="CL62" s="518"/>
      <c r="CM62" s="490" t="str">
        <f>VLOOKUP(D11,調査票①!A1:HN31,211,FALSE)</f>
        <v>○</v>
      </c>
      <c r="CN62" s="517"/>
      <c r="CO62" s="517"/>
      <c r="CP62" s="517"/>
      <c r="CQ62" s="517"/>
      <c r="CR62" s="517"/>
      <c r="CS62" s="517"/>
      <c r="CT62" s="517"/>
      <c r="CU62" s="517"/>
      <c r="CV62" s="517"/>
      <c r="CW62" s="517"/>
      <c r="CX62" s="517"/>
      <c r="CY62" s="517"/>
      <c r="CZ62" s="518"/>
      <c r="DA62" s="10"/>
      <c r="DB62" s="10"/>
      <c r="DC62" s="10"/>
      <c r="DD62" s="490" t="s">
        <v>108</v>
      </c>
      <c r="DE62" s="517"/>
      <c r="DF62" s="517"/>
      <c r="DG62" s="517"/>
      <c r="DH62" s="517"/>
      <c r="DI62" s="517"/>
      <c r="DJ62" s="517"/>
      <c r="DK62" s="518"/>
      <c r="DL62" s="643" t="str">
        <f>VLOOKUP(D11,調査票①!A1:HN31,212,FALSE)</f>
        <v>　</v>
      </c>
      <c r="DM62" s="644"/>
      <c r="DN62" s="644"/>
      <c r="DO62" s="644"/>
      <c r="DP62" s="644"/>
      <c r="DQ62" s="644"/>
      <c r="DR62" s="644"/>
      <c r="DS62" s="644"/>
      <c r="DT62" s="645"/>
      <c r="DU62" s="490" t="str">
        <f>VLOOKUP(D11,調査票①!A8:ID27,231,FALSE)</f>
        <v/>
      </c>
      <c r="DV62" s="517"/>
      <c r="DW62" s="518"/>
      <c r="DX62" s="490" t="str">
        <f>VLOOKUP(D11,調査票①!A8:ID27,232,FALSE)</f>
        <v/>
      </c>
      <c r="DY62" s="517"/>
      <c r="DZ62" s="518"/>
      <c r="EA62" s="490" t="str">
        <f>VLOOKUP(D11,調査票①!A8:ID27,233,FALSE)</f>
        <v/>
      </c>
      <c r="EB62" s="517"/>
      <c r="EC62" s="518"/>
      <c r="ED62" s="490" t="str">
        <f>VLOOKUP(D11,調査票①!A8:ID27,234,FALSE)</f>
        <v/>
      </c>
      <c r="EE62" s="517"/>
      <c r="EF62" s="518"/>
      <c r="EG62" s="490" t="str">
        <f>VLOOKUP(D11,調査票①!A8:ID27,235,FALSE)</f>
        <v/>
      </c>
      <c r="EH62" s="517"/>
      <c r="EI62" s="518"/>
      <c r="EJ62" s="39"/>
      <c r="EK62" s="652" t="s">
        <v>234</v>
      </c>
      <c r="EL62" s="653"/>
      <c r="EM62" s="653"/>
      <c r="EN62" s="654"/>
      <c r="EO62" s="658" t="s">
        <v>15</v>
      </c>
      <c r="EP62" s="653"/>
      <c r="EQ62" s="653"/>
      <c r="ER62" s="654"/>
      <c r="ES62" s="9"/>
    </row>
    <row r="63" spans="1:149" ht="12.6" customHeight="1" x14ac:dyDescent="0.2">
      <c r="C63" s="20"/>
      <c r="D63" s="601" t="s">
        <v>112</v>
      </c>
      <c r="E63" s="601"/>
      <c r="F63" s="601"/>
      <c r="G63" s="601"/>
      <c r="H63" s="601"/>
      <c r="I63" s="601"/>
      <c r="J63" s="601"/>
      <c r="K63" s="601"/>
      <c r="L63" s="659">
        <f>VLOOKUP($D$11,調査票①!$A$1:$HN$31,55,FALSE)</f>
        <v>6</v>
      </c>
      <c r="M63" s="659"/>
      <c r="N63" s="659"/>
      <c r="O63" s="659">
        <f>VLOOKUP($D$11,調査票①!$A$1:$HN$31,56,FALSE)</f>
        <v>4</v>
      </c>
      <c r="P63" s="659"/>
      <c r="Q63" s="659"/>
      <c r="R63" s="660">
        <f>VLOOKUP($D$11,調査票①!$A$1:$HN$31,57,FALSE)</f>
        <v>0.66666666666666663</v>
      </c>
      <c r="S63" s="660"/>
      <c r="T63" s="660"/>
      <c r="U63" s="842" t="str">
        <f>VLOOKUP($D$11,調査票①!$A$1:$HN$31,58,FALSE)</f>
        <v>直営施設の規模・機能、利用状況や管理コストを踏まえ、庁内方針に基づき検討した結果、引き続き指定管理者制度を導入する効果が認められないと判断したため。</v>
      </c>
      <c r="V63" s="843"/>
      <c r="W63" s="843"/>
      <c r="X63" s="843"/>
      <c r="Y63" s="843"/>
      <c r="Z63" s="843"/>
      <c r="AA63" s="843"/>
      <c r="AB63" s="843"/>
      <c r="AC63" s="843"/>
      <c r="AD63" s="843"/>
      <c r="AE63" s="843"/>
      <c r="AF63" s="843"/>
      <c r="AG63" s="843"/>
      <c r="AH63" s="843"/>
      <c r="AI63" s="844"/>
      <c r="AJ63" s="667">
        <f>VLOOKUP($D$11,調査票①!$A$1:$HN$31,59,FALSE)</f>
        <v>0</v>
      </c>
      <c r="AK63" s="667"/>
      <c r="AL63" s="667"/>
      <c r="AM63" s="729" t="str">
        <f>VLOOKUP($D$11,調査票①!$A$1:$HN$31,60,FALSE)</f>
        <v>　</v>
      </c>
      <c r="AN63" s="776"/>
      <c r="AO63" s="776"/>
      <c r="AP63" s="776"/>
      <c r="AQ63" s="776"/>
      <c r="AR63" s="776"/>
      <c r="AS63" s="776"/>
      <c r="AT63" s="776"/>
      <c r="AU63" s="776"/>
      <c r="AV63" s="776"/>
      <c r="AW63" s="776"/>
      <c r="AX63" s="776"/>
      <c r="AY63" s="776"/>
      <c r="AZ63" s="776"/>
      <c r="BA63" s="776"/>
      <c r="BB63" s="776"/>
      <c r="BC63" s="776"/>
      <c r="BD63" s="776"/>
      <c r="BE63" s="776"/>
      <c r="BF63" s="776"/>
      <c r="BG63" s="776"/>
      <c r="BH63" s="776"/>
      <c r="BI63" s="776"/>
      <c r="BJ63" s="776"/>
      <c r="BK63" s="776"/>
      <c r="BL63" s="776"/>
      <c r="BM63" s="776"/>
      <c r="BN63" s="777"/>
      <c r="BO63" s="493"/>
      <c r="BP63" s="494"/>
      <c r="BQ63" s="494"/>
      <c r="BR63" s="495"/>
      <c r="BS63" s="10"/>
      <c r="BT63" s="9"/>
      <c r="CB63" s="20"/>
      <c r="CC63" s="683"/>
      <c r="CD63" s="684"/>
      <c r="CE63" s="684"/>
      <c r="CF63" s="684"/>
      <c r="CG63" s="684"/>
      <c r="CH63" s="684"/>
      <c r="CI63" s="684"/>
      <c r="CJ63" s="684"/>
      <c r="CK63" s="684"/>
      <c r="CL63" s="685"/>
      <c r="CM63" s="683"/>
      <c r="CN63" s="684"/>
      <c r="CO63" s="684"/>
      <c r="CP63" s="684"/>
      <c r="CQ63" s="684"/>
      <c r="CR63" s="684"/>
      <c r="CS63" s="684"/>
      <c r="CT63" s="684"/>
      <c r="CU63" s="684"/>
      <c r="CV63" s="684"/>
      <c r="CW63" s="684"/>
      <c r="CX63" s="684"/>
      <c r="CY63" s="684"/>
      <c r="CZ63" s="685"/>
      <c r="DA63" s="10"/>
      <c r="DB63" s="10"/>
      <c r="DC63" s="10"/>
      <c r="DD63" s="519"/>
      <c r="DE63" s="520"/>
      <c r="DF63" s="520"/>
      <c r="DG63" s="520"/>
      <c r="DH63" s="520"/>
      <c r="DI63" s="520"/>
      <c r="DJ63" s="520"/>
      <c r="DK63" s="521"/>
      <c r="DL63" s="649"/>
      <c r="DM63" s="650"/>
      <c r="DN63" s="650"/>
      <c r="DO63" s="650"/>
      <c r="DP63" s="650"/>
      <c r="DQ63" s="650"/>
      <c r="DR63" s="650"/>
      <c r="DS63" s="650"/>
      <c r="DT63" s="651"/>
      <c r="DU63" s="519"/>
      <c r="DV63" s="520"/>
      <c r="DW63" s="521"/>
      <c r="DX63" s="519"/>
      <c r="DY63" s="520"/>
      <c r="DZ63" s="521"/>
      <c r="EA63" s="519"/>
      <c r="EB63" s="520"/>
      <c r="EC63" s="521"/>
      <c r="ED63" s="519"/>
      <c r="EE63" s="520"/>
      <c r="EF63" s="521"/>
      <c r="EG63" s="519"/>
      <c r="EH63" s="520"/>
      <c r="EI63" s="521"/>
      <c r="EJ63" s="38"/>
      <c r="EK63" s="655"/>
      <c r="EL63" s="656"/>
      <c r="EM63" s="656"/>
      <c r="EN63" s="657"/>
      <c r="EO63" s="655"/>
      <c r="EP63" s="656"/>
      <c r="EQ63" s="656"/>
      <c r="ER63" s="657"/>
      <c r="ES63" s="9"/>
    </row>
    <row r="64" spans="1:149" ht="12.6" customHeight="1" x14ac:dyDescent="0.2">
      <c r="C64" s="20"/>
      <c r="D64" s="601"/>
      <c r="E64" s="601"/>
      <c r="F64" s="601"/>
      <c r="G64" s="601"/>
      <c r="H64" s="601"/>
      <c r="I64" s="601"/>
      <c r="J64" s="601"/>
      <c r="K64" s="601"/>
      <c r="L64" s="659"/>
      <c r="M64" s="659"/>
      <c r="N64" s="659"/>
      <c r="O64" s="659"/>
      <c r="P64" s="659"/>
      <c r="Q64" s="659"/>
      <c r="R64" s="660"/>
      <c r="S64" s="660"/>
      <c r="T64" s="660"/>
      <c r="U64" s="845"/>
      <c r="V64" s="846"/>
      <c r="W64" s="846"/>
      <c r="X64" s="846"/>
      <c r="Y64" s="846"/>
      <c r="Z64" s="846"/>
      <c r="AA64" s="846"/>
      <c r="AB64" s="846"/>
      <c r="AC64" s="846"/>
      <c r="AD64" s="846"/>
      <c r="AE64" s="846"/>
      <c r="AF64" s="846"/>
      <c r="AG64" s="846"/>
      <c r="AH64" s="846"/>
      <c r="AI64" s="847"/>
      <c r="AJ64" s="667"/>
      <c r="AK64" s="667"/>
      <c r="AL64" s="667"/>
      <c r="AM64" s="778"/>
      <c r="AN64" s="779"/>
      <c r="AO64" s="779"/>
      <c r="AP64" s="779"/>
      <c r="AQ64" s="779"/>
      <c r="AR64" s="779"/>
      <c r="AS64" s="779"/>
      <c r="AT64" s="779"/>
      <c r="AU64" s="779"/>
      <c r="AV64" s="779"/>
      <c r="AW64" s="779"/>
      <c r="AX64" s="779"/>
      <c r="AY64" s="779"/>
      <c r="AZ64" s="779"/>
      <c r="BA64" s="779"/>
      <c r="BB64" s="779"/>
      <c r="BC64" s="779"/>
      <c r="BD64" s="779"/>
      <c r="BE64" s="779"/>
      <c r="BF64" s="779"/>
      <c r="BG64" s="779"/>
      <c r="BH64" s="779"/>
      <c r="BI64" s="779"/>
      <c r="BJ64" s="779"/>
      <c r="BK64" s="779"/>
      <c r="BL64" s="779"/>
      <c r="BM64" s="779"/>
      <c r="BN64" s="780"/>
      <c r="BO64" s="496"/>
      <c r="BP64" s="497"/>
      <c r="BQ64" s="497"/>
      <c r="BR64" s="498"/>
      <c r="BS64" s="10"/>
      <c r="BT64" s="9"/>
      <c r="CB64" s="20"/>
      <c r="CC64" s="683"/>
      <c r="CD64" s="684"/>
      <c r="CE64" s="684"/>
      <c r="CF64" s="684"/>
      <c r="CG64" s="684"/>
      <c r="CH64" s="684"/>
      <c r="CI64" s="684"/>
      <c r="CJ64" s="684"/>
      <c r="CK64" s="684"/>
      <c r="CL64" s="685"/>
      <c r="CM64" s="683"/>
      <c r="CN64" s="684"/>
      <c r="CO64" s="684"/>
      <c r="CP64" s="684"/>
      <c r="CQ64" s="684"/>
      <c r="CR64" s="684"/>
      <c r="CS64" s="684"/>
      <c r="CT64" s="684"/>
      <c r="CU64" s="684"/>
      <c r="CV64" s="684"/>
      <c r="CW64" s="684"/>
      <c r="CX64" s="684"/>
      <c r="CY64" s="684"/>
      <c r="CZ64" s="685"/>
      <c r="DA64" s="10"/>
      <c r="DB64" s="10"/>
      <c r="DC64" s="10"/>
      <c r="DD64" s="490" t="s">
        <v>106</v>
      </c>
      <c r="DE64" s="517"/>
      <c r="DF64" s="517"/>
      <c r="DG64" s="517"/>
      <c r="DH64" s="517"/>
      <c r="DI64" s="517"/>
      <c r="DJ64" s="517"/>
      <c r="DK64" s="518"/>
      <c r="DL64" s="643" t="str">
        <f>VLOOKUP(D11,調査票①!A1:HN31,213,FALSE)</f>
        <v>平成28年度</v>
      </c>
      <c r="DM64" s="644"/>
      <c r="DN64" s="644"/>
      <c r="DO64" s="644"/>
      <c r="DP64" s="644"/>
      <c r="DQ64" s="644"/>
      <c r="DR64" s="644"/>
      <c r="DS64" s="644"/>
      <c r="DT64" s="645"/>
      <c r="DU64" s="490" t="str">
        <f>VLOOKUP(D11,調査票①!A8:ID27,236,FALSE)</f>
        <v/>
      </c>
      <c r="DV64" s="517"/>
      <c r="DW64" s="518"/>
      <c r="DX64" s="490" t="str">
        <f>VLOOKUP(D11,調査票①!A8:ID27,237,FALSE)</f>
        <v/>
      </c>
      <c r="DY64" s="517"/>
      <c r="DZ64" s="518"/>
      <c r="EA64" s="490" t="str">
        <f>VLOOKUP(D11,調査票①!A8:ID27,238,FALSE)</f>
        <v/>
      </c>
      <c r="EB64" s="517"/>
      <c r="EC64" s="518"/>
      <c r="ED64" s="490" t="e">
        <f>VLOOKUP(D11,調査票①!A8:ID27,239,FALSE)</f>
        <v>#REF!</v>
      </c>
      <c r="EE64" s="517"/>
      <c r="EF64" s="518"/>
      <c r="EG64" s="490" t="e">
        <f>VLOOKUP(D11,調査票①!A8:ID27,240,FALSE)</f>
        <v>#REF!</v>
      </c>
      <c r="EH64" s="517"/>
      <c r="EI64" s="518"/>
      <c r="EJ64" s="38"/>
      <c r="EK64" s="686"/>
      <c r="EL64" s="687"/>
      <c r="EM64" s="687"/>
      <c r="EN64" s="688"/>
      <c r="EO64" s="686"/>
      <c r="EP64" s="687"/>
      <c r="EQ64" s="687"/>
      <c r="ER64" s="688"/>
      <c r="ES64" s="9"/>
    </row>
    <row r="65" spans="3:149" ht="12.6" customHeight="1" x14ac:dyDescent="0.2">
      <c r="C65" s="20"/>
      <c r="D65" s="692" t="s">
        <v>159</v>
      </c>
      <c r="E65" s="601"/>
      <c r="F65" s="601"/>
      <c r="G65" s="601"/>
      <c r="H65" s="601"/>
      <c r="I65" s="601"/>
      <c r="J65" s="601"/>
      <c r="K65" s="601"/>
      <c r="L65" s="659">
        <f>VLOOKUP($D$11,調査票①!$A$1:$HN$31,61,FALSE)</f>
        <v>47</v>
      </c>
      <c r="M65" s="659"/>
      <c r="N65" s="659"/>
      <c r="O65" s="659">
        <f>VLOOKUP($D$11,調査票①!$A$1:$HN$31,62,FALSE)</f>
        <v>27</v>
      </c>
      <c r="P65" s="659"/>
      <c r="Q65" s="659"/>
      <c r="R65" s="660">
        <f>VLOOKUP($D$11,調査票①!$A$1:$HN$31,63,FALSE)</f>
        <v>0.57446808510638303</v>
      </c>
      <c r="S65" s="660"/>
      <c r="T65" s="660"/>
      <c r="U65" s="668" t="str">
        <f>VLOOKUP($D$11,調査票①!$A$1:$HN$31,64,FALSE)</f>
        <v>直営施設の規模・機能、利用状況や管理コストを踏まえ、庁内方針に基づき検討した結果、引き続き指定管理者制度を導入する効果が認められないと判断したため。</v>
      </c>
      <c r="V65" s="735"/>
      <c r="W65" s="735"/>
      <c r="X65" s="735"/>
      <c r="Y65" s="735"/>
      <c r="Z65" s="735"/>
      <c r="AA65" s="735"/>
      <c r="AB65" s="735"/>
      <c r="AC65" s="735"/>
      <c r="AD65" s="735"/>
      <c r="AE65" s="735"/>
      <c r="AF65" s="735"/>
      <c r="AG65" s="735"/>
      <c r="AH65" s="735"/>
      <c r="AI65" s="736"/>
      <c r="AJ65" s="667">
        <f>VLOOKUP($D$11,調査票①!$A$1:$HN$31,65,FALSE)</f>
        <v>0</v>
      </c>
      <c r="AK65" s="667"/>
      <c r="AL65" s="667"/>
      <c r="AM65" s="729" t="str">
        <f>VLOOKUP($D$11,調査票①!$A$1:$HN$31,66,FALSE)</f>
        <v>　</v>
      </c>
      <c r="AN65" s="776"/>
      <c r="AO65" s="776"/>
      <c r="AP65" s="776"/>
      <c r="AQ65" s="776"/>
      <c r="AR65" s="776"/>
      <c r="AS65" s="776"/>
      <c r="AT65" s="776"/>
      <c r="AU65" s="776"/>
      <c r="AV65" s="776"/>
      <c r="AW65" s="776"/>
      <c r="AX65" s="776"/>
      <c r="AY65" s="776"/>
      <c r="AZ65" s="776"/>
      <c r="BA65" s="776"/>
      <c r="BB65" s="776"/>
      <c r="BC65" s="776"/>
      <c r="BD65" s="776"/>
      <c r="BE65" s="776"/>
      <c r="BF65" s="776"/>
      <c r="BG65" s="776"/>
      <c r="BH65" s="776"/>
      <c r="BI65" s="776"/>
      <c r="BJ65" s="776"/>
      <c r="BK65" s="776"/>
      <c r="BL65" s="776"/>
      <c r="BM65" s="776"/>
      <c r="BN65" s="777"/>
      <c r="BO65" s="493"/>
      <c r="BP65" s="494"/>
      <c r="BQ65" s="494"/>
      <c r="BR65" s="495"/>
      <c r="BS65" s="10"/>
      <c r="BT65" s="9"/>
      <c r="CB65" s="20"/>
      <c r="CC65" s="519"/>
      <c r="CD65" s="520"/>
      <c r="CE65" s="520"/>
      <c r="CF65" s="520"/>
      <c r="CG65" s="520"/>
      <c r="CH65" s="520"/>
      <c r="CI65" s="520"/>
      <c r="CJ65" s="520"/>
      <c r="CK65" s="520"/>
      <c r="CL65" s="521"/>
      <c r="CM65" s="519"/>
      <c r="CN65" s="520"/>
      <c r="CO65" s="520"/>
      <c r="CP65" s="520"/>
      <c r="CQ65" s="520"/>
      <c r="CR65" s="520"/>
      <c r="CS65" s="520"/>
      <c r="CT65" s="520"/>
      <c r="CU65" s="520"/>
      <c r="CV65" s="520"/>
      <c r="CW65" s="520"/>
      <c r="CX65" s="520"/>
      <c r="CY65" s="520"/>
      <c r="CZ65" s="521"/>
      <c r="DA65" s="10"/>
      <c r="DB65" s="10"/>
      <c r="DC65" s="10"/>
      <c r="DD65" s="519"/>
      <c r="DE65" s="520"/>
      <c r="DF65" s="520"/>
      <c r="DG65" s="520"/>
      <c r="DH65" s="520"/>
      <c r="DI65" s="520"/>
      <c r="DJ65" s="520"/>
      <c r="DK65" s="521"/>
      <c r="DL65" s="649"/>
      <c r="DM65" s="650"/>
      <c r="DN65" s="650"/>
      <c r="DO65" s="650"/>
      <c r="DP65" s="650"/>
      <c r="DQ65" s="650"/>
      <c r="DR65" s="650"/>
      <c r="DS65" s="650"/>
      <c r="DT65" s="651"/>
      <c r="DU65" s="519"/>
      <c r="DV65" s="520"/>
      <c r="DW65" s="521"/>
      <c r="DX65" s="519"/>
      <c r="DY65" s="520"/>
      <c r="DZ65" s="521"/>
      <c r="EA65" s="519"/>
      <c r="EB65" s="520"/>
      <c r="EC65" s="521"/>
      <c r="ED65" s="519"/>
      <c r="EE65" s="520"/>
      <c r="EF65" s="521"/>
      <c r="EG65" s="519"/>
      <c r="EH65" s="520"/>
      <c r="EI65" s="521"/>
      <c r="EJ65" s="38"/>
      <c r="EK65" s="689"/>
      <c r="EL65" s="690"/>
      <c r="EM65" s="690"/>
      <c r="EN65" s="691"/>
      <c r="EO65" s="689"/>
      <c r="EP65" s="690"/>
      <c r="EQ65" s="690"/>
      <c r="ER65" s="691"/>
      <c r="ES65" s="9"/>
    </row>
    <row r="66" spans="3:149" ht="24.6" customHeight="1" x14ac:dyDescent="0.2">
      <c r="C66" s="20"/>
      <c r="D66" s="601"/>
      <c r="E66" s="601"/>
      <c r="F66" s="601"/>
      <c r="G66" s="601"/>
      <c r="H66" s="601"/>
      <c r="I66" s="601"/>
      <c r="J66" s="601"/>
      <c r="K66" s="601"/>
      <c r="L66" s="659"/>
      <c r="M66" s="659"/>
      <c r="N66" s="659"/>
      <c r="O66" s="659"/>
      <c r="P66" s="659"/>
      <c r="Q66" s="659"/>
      <c r="R66" s="660"/>
      <c r="S66" s="660"/>
      <c r="T66" s="660"/>
      <c r="U66" s="737"/>
      <c r="V66" s="738"/>
      <c r="W66" s="738"/>
      <c r="X66" s="738"/>
      <c r="Y66" s="738"/>
      <c r="Z66" s="738"/>
      <c r="AA66" s="738"/>
      <c r="AB66" s="738"/>
      <c r="AC66" s="738"/>
      <c r="AD66" s="738"/>
      <c r="AE66" s="738"/>
      <c r="AF66" s="738"/>
      <c r="AG66" s="738"/>
      <c r="AH66" s="738"/>
      <c r="AI66" s="739"/>
      <c r="AJ66" s="667"/>
      <c r="AK66" s="667"/>
      <c r="AL66" s="667"/>
      <c r="AM66" s="778"/>
      <c r="AN66" s="779"/>
      <c r="AO66" s="779"/>
      <c r="AP66" s="779"/>
      <c r="AQ66" s="779"/>
      <c r="AR66" s="779"/>
      <c r="AS66" s="779"/>
      <c r="AT66" s="779"/>
      <c r="AU66" s="779"/>
      <c r="AV66" s="779"/>
      <c r="AW66" s="779"/>
      <c r="AX66" s="779"/>
      <c r="AY66" s="779"/>
      <c r="AZ66" s="779"/>
      <c r="BA66" s="779"/>
      <c r="BB66" s="779"/>
      <c r="BC66" s="779"/>
      <c r="BD66" s="779"/>
      <c r="BE66" s="779"/>
      <c r="BF66" s="779"/>
      <c r="BG66" s="779"/>
      <c r="BH66" s="779"/>
      <c r="BI66" s="779"/>
      <c r="BJ66" s="779"/>
      <c r="BK66" s="779"/>
      <c r="BL66" s="779"/>
      <c r="BM66" s="779"/>
      <c r="BN66" s="780"/>
      <c r="BO66" s="496"/>
      <c r="BP66" s="497"/>
      <c r="BQ66" s="497"/>
      <c r="BR66" s="498"/>
      <c r="BS66" s="10"/>
      <c r="BT66" s="9"/>
      <c r="CB66" s="20"/>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0"/>
      <c r="DB66" s="10"/>
      <c r="DC66" s="10"/>
      <c r="DD66" s="10"/>
      <c r="DE66" s="10"/>
      <c r="DF66" s="10"/>
      <c r="DG66" s="10"/>
      <c r="DH66" s="11"/>
      <c r="DI66" s="11"/>
      <c r="DJ66" s="11"/>
      <c r="DK66" s="11"/>
      <c r="DL66" s="89"/>
      <c r="DM66" s="89"/>
      <c r="DN66" s="89"/>
      <c r="DO66" s="89"/>
      <c r="DP66" s="89"/>
      <c r="DQ66" s="89"/>
      <c r="DR66" s="89"/>
      <c r="DS66" s="89"/>
      <c r="DT66" s="89"/>
      <c r="DU66" s="89"/>
      <c r="DV66" s="89"/>
      <c r="DW66" s="89"/>
      <c r="DX66" s="89"/>
      <c r="DY66" s="89"/>
      <c r="DZ66" s="89"/>
      <c r="EA66" s="89"/>
      <c r="EB66" s="90"/>
      <c r="EC66" s="90"/>
      <c r="ED66" s="90"/>
      <c r="EE66" s="90"/>
      <c r="EF66" s="90"/>
      <c r="EG66" s="90"/>
      <c r="EH66" s="90"/>
      <c r="EI66" s="90"/>
      <c r="EJ66" s="40"/>
      <c r="EK66" s="16"/>
      <c r="EL66" s="36"/>
      <c r="EM66" s="16"/>
      <c r="EN66" s="16"/>
      <c r="EO66" s="16"/>
      <c r="EP66" s="16"/>
      <c r="EQ66" s="10"/>
      <c r="ER66" s="10"/>
      <c r="ES66" s="9"/>
    </row>
    <row r="67" spans="3:149" ht="12.6" customHeight="1" x14ac:dyDescent="0.2">
      <c r="C67" s="20"/>
      <c r="D67" s="601" t="s">
        <v>111</v>
      </c>
      <c r="E67" s="601"/>
      <c r="F67" s="601"/>
      <c r="G67" s="601"/>
      <c r="H67" s="601"/>
      <c r="I67" s="601"/>
      <c r="J67" s="601"/>
      <c r="K67" s="601"/>
      <c r="L67" s="659">
        <f>VLOOKUP($D$11,調査票①!$A$1:$HN$31,67,FALSE)</f>
        <v>7</v>
      </c>
      <c r="M67" s="659"/>
      <c r="N67" s="659"/>
      <c r="O67" s="659">
        <f>VLOOKUP($D$11,調査票①!$A$1:$HN$31,68,FALSE)</f>
        <v>6</v>
      </c>
      <c r="P67" s="659"/>
      <c r="Q67" s="659"/>
      <c r="R67" s="660">
        <f>VLOOKUP($D$11,調査票①!$A$1:$HN$31,69,FALSE)</f>
        <v>0.8571428571428571</v>
      </c>
      <c r="S67" s="660"/>
      <c r="T67" s="660"/>
      <c r="U67" s="729" t="str">
        <f>VLOOKUP($D$11,調査票①!$A$1:$HN$31,70,FALSE)</f>
        <v>直営施設の規模・機能、利用状況や管理コストを踏まえ、庁内方針に基づき検討した結果、引き続き指定管理者制度を導入する効果が認められないと判断したため。</v>
      </c>
      <c r="V67" s="730"/>
      <c r="W67" s="730"/>
      <c r="X67" s="730"/>
      <c r="Y67" s="730"/>
      <c r="Z67" s="730"/>
      <c r="AA67" s="730"/>
      <c r="AB67" s="730"/>
      <c r="AC67" s="730"/>
      <c r="AD67" s="730"/>
      <c r="AE67" s="730"/>
      <c r="AF67" s="730"/>
      <c r="AG67" s="730"/>
      <c r="AH67" s="730"/>
      <c r="AI67" s="731"/>
      <c r="AJ67" s="601">
        <f>VLOOKUP($D$11,調査票①!$A$1:$HN$31,71,FALSE)</f>
        <v>1</v>
      </c>
      <c r="AK67" s="601"/>
      <c r="AL67" s="601"/>
      <c r="AM67" s="693" t="str">
        <f>VLOOKUP($D$11,調査票①!$A$1:$HN$31,72,FALSE)</f>
        <v>プールのあり方を検討している中で、暫定的な職員配置としている。</v>
      </c>
      <c r="AN67" s="836"/>
      <c r="AO67" s="836"/>
      <c r="AP67" s="836"/>
      <c r="AQ67" s="836"/>
      <c r="AR67" s="836"/>
      <c r="AS67" s="836"/>
      <c r="AT67" s="836"/>
      <c r="AU67" s="836"/>
      <c r="AV67" s="836"/>
      <c r="AW67" s="836"/>
      <c r="AX67" s="836"/>
      <c r="AY67" s="836"/>
      <c r="AZ67" s="836"/>
      <c r="BA67" s="836"/>
      <c r="BB67" s="836"/>
      <c r="BC67" s="836"/>
      <c r="BD67" s="836"/>
      <c r="BE67" s="836"/>
      <c r="BF67" s="836"/>
      <c r="BG67" s="836"/>
      <c r="BH67" s="836"/>
      <c r="BI67" s="836"/>
      <c r="BJ67" s="836"/>
      <c r="BK67" s="836"/>
      <c r="BL67" s="836"/>
      <c r="BM67" s="836"/>
      <c r="BN67" s="837"/>
      <c r="BO67" s="493"/>
      <c r="BP67" s="494"/>
      <c r="BQ67" s="494"/>
      <c r="BR67" s="495"/>
      <c r="BS67" s="10"/>
      <c r="BT67" s="9"/>
      <c r="CB67" s="2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490" t="s">
        <v>110</v>
      </c>
      <c r="DE67" s="517"/>
      <c r="DF67" s="517"/>
      <c r="DG67" s="517"/>
      <c r="DH67" s="517"/>
      <c r="DI67" s="517"/>
      <c r="DJ67" s="517"/>
      <c r="DK67" s="518"/>
      <c r="DL67" s="643" t="s">
        <v>55</v>
      </c>
      <c r="DM67" s="644"/>
      <c r="DN67" s="644"/>
      <c r="DO67" s="644"/>
      <c r="DP67" s="644"/>
      <c r="DQ67" s="644"/>
      <c r="DR67" s="644"/>
      <c r="DS67" s="644"/>
      <c r="DT67" s="644"/>
      <c r="DU67" s="644"/>
      <c r="DV67" s="644"/>
      <c r="DW67" s="644"/>
      <c r="DX67" s="644"/>
      <c r="DY67" s="644"/>
      <c r="DZ67" s="644"/>
      <c r="EA67" s="644"/>
      <c r="EB67" s="644"/>
      <c r="EC67" s="644"/>
      <c r="ED67" s="644"/>
      <c r="EE67" s="644"/>
      <c r="EF67" s="644"/>
      <c r="EG67" s="644"/>
      <c r="EH67" s="644"/>
      <c r="EI67" s="645"/>
      <c r="EJ67" s="10"/>
      <c r="EK67" s="41"/>
      <c r="EL67" s="36"/>
      <c r="EM67" s="16"/>
      <c r="EN67" s="16"/>
      <c r="EO67" s="16"/>
      <c r="EP67" s="16"/>
      <c r="EQ67" s="10"/>
      <c r="ER67" s="10"/>
      <c r="ES67" s="9"/>
    </row>
    <row r="68" spans="3:149" ht="12.6" customHeight="1" x14ac:dyDescent="0.2">
      <c r="C68" s="20"/>
      <c r="D68" s="601"/>
      <c r="E68" s="601"/>
      <c r="F68" s="601"/>
      <c r="G68" s="601"/>
      <c r="H68" s="601"/>
      <c r="I68" s="601"/>
      <c r="J68" s="601"/>
      <c r="K68" s="601"/>
      <c r="L68" s="659"/>
      <c r="M68" s="659"/>
      <c r="N68" s="659"/>
      <c r="O68" s="659"/>
      <c r="P68" s="659"/>
      <c r="Q68" s="659"/>
      <c r="R68" s="660"/>
      <c r="S68" s="660"/>
      <c r="T68" s="660"/>
      <c r="U68" s="732"/>
      <c r="V68" s="733"/>
      <c r="W68" s="733"/>
      <c r="X68" s="733"/>
      <c r="Y68" s="733"/>
      <c r="Z68" s="733"/>
      <c r="AA68" s="733"/>
      <c r="AB68" s="733"/>
      <c r="AC68" s="733"/>
      <c r="AD68" s="733"/>
      <c r="AE68" s="733"/>
      <c r="AF68" s="733"/>
      <c r="AG68" s="733"/>
      <c r="AH68" s="733"/>
      <c r="AI68" s="734"/>
      <c r="AJ68" s="601"/>
      <c r="AK68" s="601"/>
      <c r="AL68" s="601"/>
      <c r="AM68" s="838"/>
      <c r="AN68" s="839"/>
      <c r="AO68" s="839"/>
      <c r="AP68" s="839"/>
      <c r="AQ68" s="839"/>
      <c r="AR68" s="839"/>
      <c r="AS68" s="839"/>
      <c r="AT68" s="839"/>
      <c r="AU68" s="839"/>
      <c r="AV68" s="839"/>
      <c r="AW68" s="839"/>
      <c r="AX68" s="839"/>
      <c r="AY68" s="839"/>
      <c r="AZ68" s="839"/>
      <c r="BA68" s="839"/>
      <c r="BB68" s="839"/>
      <c r="BC68" s="839"/>
      <c r="BD68" s="839"/>
      <c r="BE68" s="839"/>
      <c r="BF68" s="839"/>
      <c r="BG68" s="839"/>
      <c r="BH68" s="839"/>
      <c r="BI68" s="839"/>
      <c r="BJ68" s="839"/>
      <c r="BK68" s="839"/>
      <c r="BL68" s="839"/>
      <c r="BM68" s="839"/>
      <c r="BN68" s="840"/>
      <c r="BO68" s="496"/>
      <c r="BP68" s="497"/>
      <c r="BQ68" s="497"/>
      <c r="BR68" s="498"/>
      <c r="BS68" s="10"/>
      <c r="BT68" s="9"/>
      <c r="CB68" s="20"/>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0"/>
      <c r="DB68" s="10"/>
      <c r="DC68" s="10"/>
      <c r="DD68" s="683"/>
      <c r="DE68" s="684"/>
      <c r="DF68" s="684"/>
      <c r="DG68" s="684"/>
      <c r="DH68" s="684"/>
      <c r="DI68" s="684"/>
      <c r="DJ68" s="684"/>
      <c r="DK68" s="685"/>
      <c r="DL68" s="649"/>
      <c r="DM68" s="650"/>
      <c r="DN68" s="650"/>
      <c r="DO68" s="650"/>
      <c r="DP68" s="650"/>
      <c r="DQ68" s="650"/>
      <c r="DR68" s="650"/>
      <c r="DS68" s="650"/>
      <c r="DT68" s="650"/>
      <c r="DU68" s="650"/>
      <c r="DV68" s="650"/>
      <c r="DW68" s="650"/>
      <c r="DX68" s="650"/>
      <c r="DY68" s="650"/>
      <c r="DZ68" s="650"/>
      <c r="EA68" s="650"/>
      <c r="EB68" s="650"/>
      <c r="EC68" s="650"/>
      <c r="ED68" s="650"/>
      <c r="EE68" s="650"/>
      <c r="EF68" s="650"/>
      <c r="EG68" s="650"/>
      <c r="EH68" s="650"/>
      <c r="EI68" s="651"/>
      <c r="EJ68" s="10"/>
      <c r="EK68" s="42"/>
      <c r="EL68" s="10"/>
      <c r="EM68" s="16"/>
      <c r="EN68" s="16"/>
      <c r="EO68" s="16"/>
      <c r="EP68" s="16"/>
      <c r="EQ68" s="10"/>
      <c r="ER68" s="10"/>
      <c r="ES68" s="9"/>
    </row>
    <row r="69" spans="3:149" ht="12.6" customHeight="1" x14ac:dyDescent="0.2">
      <c r="C69" s="20"/>
      <c r="D69" s="601" t="s">
        <v>109</v>
      </c>
      <c r="E69" s="601"/>
      <c r="F69" s="601"/>
      <c r="G69" s="601"/>
      <c r="H69" s="601"/>
      <c r="I69" s="601"/>
      <c r="J69" s="601"/>
      <c r="K69" s="601"/>
      <c r="L69" s="849">
        <f>VLOOKUP($D$11,調査票①!$A$1:$HN$31,73,FALSE)</f>
        <v>0</v>
      </c>
      <c r="M69" s="849"/>
      <c r="N69" s="849"/>
      <c r="O69" s="849">
        <f>VLOOKUP($D$11,調査票①!$A$1:$HN$31,74,FALSE)</f>
        <v>0</v>
      </c>
      <c r="P69" s="849"/>
      <c r="Q69" s="849"/>
      <c r="R69" s="850" t="e">
        <f>VLOOKUP($D$11,調査票①!$A$1:$HN$31,75,FALSE)</f>
        <v>#DIV/0!</v>
      </c>
      <c r="S69" s="850"/>
      <c r="T69" s="850"/>
      <c r="U69" s="661" t="str">
        <f>VLOOKUP($D$11,調査票①!$A$1:$HN$31,76,FALSE)</f>
        <v>　</v>
      </c>
      <c r="V69" s="662"/>
      <c r="W69" s="662"/>
      <c r="X69" s="662"/>
      <c r="Y69" s="662"/>
      <c r="Z69" s="662"/>
      <c r="AA69" s="662"/>
      <c r="AB69" s="662"/>
      <c r="AC69" s="662"/>
      <c r="AD69" s="662"/>
      <c r="AE69" s="662"/>
      <c r="AF69" s="662"/>
      <c r="AG69" s="662"/>
      <c r="AH69" s="662"/>
      <c r="AI69" s="663"/>
      <c r="AJ69" s="848">
        <f>VLOOKUP($D$11,調査票①!$A$1:$HN$31,77,FALSE)</f>
        <v>0</v>
      </c>
      <c r="AK69" s="848"/>
      <c r="AL69" s="848"/>
      <c r="AM69" s="729" t="str">
        <f>VLOOKUP($D$11,調査票①!$A$1:$HN$31,78,FALSE)</f>
        <v>　</v>
      </c>
      <c r="AN69" s="776"/>
      <c r="AO69" s="776"/>
      <c r="AP69" s="776"/>
      <c r="AQ69" s="776"/>
      <c r="AR69" s="776"/>
      <c r="AS69" s="776"/>
      <c r="AT69" s="776"/>
      <c r="AU69" s="776"/>
      <c r="AV69" s="776"/>
      <c r="AW69" s="776"/>
      <c r="AX69" s="776"/>
      <c r="AY69" s="776"/>
      <c r="AZ69" s="776"/>
      <c r="BA69" s="776"/>
      <c r="BB69" s="776"/>
      <c r="BC69" s="776"/>
      <c r="BD69" s="776"/>
      <c r="BE69" s="776"/>
      <c r="BF69" s="776"/>
      <c r="BG69" s="776"/>
      <c r="BH69" s="776"/>
      <c r="BI69" s="776"/>
      <c r="BJ69" s="776"/>
      <c r="BK69" s="776"/>
      <c r="BL69" s="776"/>
      <c r="BM69" s="776"/>
      <c r="BN69" s="777"/>
      <c r="BO69" s="493"/>
      <c r="BP69" s="494"/>
      <c r="BQ69" s="494"/>
      <c r="BR69" s="495"/>
      <c r="BS69" s="10"/>
      <c r="BT69" s="9"/>
      <c r="CB69" s="20"/>
      <c r="CC69" s="490" t="s">
        <v>10</v>
      </c>
      <c r="CD69" s="517"/>
      <c r="CE69" s="517"/>
      <c r="CF69" s="517"/>
      <c r="CG69" s="517"/>
      <c r="CH69" s="517"/>
      <c r="CI69" s="517"/>
      <c r="CJ69" s="517"/>
      <c r="CK69" s="517"/>
      <c r="CL69" s="518"/>
      <c r="CM69" s="490" t="str">
        <f>VLOOKUP(D11,調査票①!A1:HN31,214,FALSE)</f>
        <v>　</v>
      </c>
      <c r="CN69" s="517"/>
      <c r="CO69" s="517"/>
      <c r="CP69" s="517"/>
      <c r="CQ69" s="517"/>
      <c r="CR69" s="517"/>
      <c r="CS69" s="517"/>
      <c r="CT69" s="517"/>
      <c r="CU69" s="517"/>
      <c r="CV69" s="517"/>
      <c r="CW69" s="517"/>
      <c r="CX69" s="517"/>
      <c r="CY69" s="517"/>
      <c r="CZ69" s="518"/>
      <c r="DA69" s="10"/>
      <c r="DB69" s="10"/>
      <c r="DC69" s="10"/>
      <c r="DD69" s="699" t="s">
        <v>108</v>
      </c>
      <c r="DE69" s="700"/>
      <c r="DF69" s="700"/>
      <c r="DG69" s="700"/>
      <c r="DH69" s="700"/>
      <c r="DI69" s="700"/>
      <c r="DJ69" s="700"/>
      <c r="DK69" s="701"/>
      <c r="DL69" s="643" t="str">
        <f>VLOOKUP(D11,調査票①!A1:HN31,215,FALSE)</f>
        <v>　</v>
      </c>
      <c r="DM69" s="644"/>
      <c r="DN69" s="644"/>
      <c r="DO69" s="644"/>
      <c r="DP69" s="644"/>
      <c r="DQ69" s="644"/>
      <c r="DR69" s="644"/>
      <c r="DS69" s="644"/>
      <c r="DT69" s="644"/>
      <c r="DU69" s="644"/>
      <c r="DV69" s="644"/>
      <c r="DW69" s="644"/>
      <c r="DX69" s="644"/>
      <c r="DY69" s="644"/>
      <c r="DZ69" s="644"/>
      <c r="EA69" s="644"/>
      <c r="EB69" s="644"/>
      <c r="EC69" s="644"/>
      <c r="ED69" s="644"/>
      <c r="EE69" s="644"/>
      <c r="EF69" s="644"/>
      <c r="EG69" s="644"/>
      <c r="EH69" s="644"/>
      <c r="EI69" s="645"/>
      <c r="EJ69" s="10"/>
      <c r="EK69" s="43"/>
      <c r="EL69" s="10"/>
      <c r="EM69" s="16"/>
      <c r="EN69" s="16"/>
      <c r="EO69" s="16"/>
      <c r="EP69" s="16"/>
      <c r="EQ69" s="10"/>
      <c r="ER69" s="10"/>
      <c r="ES69" s="9"/>
    </row>
    <row r="70" spans="3:149" ht="12.6" customHeight="1" x14ac:dyDescent="0.2">
      <c r="C70" s="20"/>
      <c r="D70" s="601"/>
      <c r="E70" s="601"/>
      <c r="F70" s="601"/>
      <c r="G70" s="601"/>
      <c r="H70" s="601"/>
      <c r="I70" s="601"/>
      <c r="J70" s="601"/>
      <c r="K70" s="601"/>
      <c r="L70" s="849"/>
      <c r="M70" s="849"/>
      <c r="N70" s="849"/>
      <c r="O70" s="849"/>
      <c r="P70" s="849"/>
      <c r="Q70" s="849"/>
      <c r="R70" s="850"/>
      <c r="S70" s="850"/>
      <c r="T70" s="850"/>
      <c r="U70" s="664"/>
      <c r="V70" s="665"/>
      <c r="W70" s="665"/>
      <c r="X70" s="665"/>
      <c r="Y70" s="665"/>
      <c r="Z70" s="665"/>
      <c r="AA70" s="665"/>
      <c r="AB70" s="665"/>
      <c r="AC70" s="665"/>
      <c r="AD70" s="665"/>
      <c r="AE70" s="665"/>
      <c r="AF70" s="665"/>
      <c r="AG70" s="665"/>
      <c r="AH70" s="665"/>
      <c r="AI70" s="666"/>
      <c r="AJ70" s="848"/>
      <c r="AK70" s="848"/>
      <c r="AL70" s="848"/>
      <c r="AM70" s="778"/>
      <c r="AN70" s="779"/>
      <c r="AO70" s="779"/>
      <c r="AP70" s="779"/>
      <c r="AQ70" s="779"/>
      <c r="AR70" s="779"/>
      <c r="AS70" s="779"/>
      <c r="AT70" s="779"/>
      <c r="AU70" s="779"/>
      <c r="AV70" s="779"/>
      <c r="AW70" s="779"/>
      <c r="AX70" s="779"/>
      <c r="AY70" s="779"/>
      <c r="AZ70" s="779"/>
      <c r="BA70" s="779"/>
      <c r="BB70" s="779"/>
      <c r="BC70" s="779"/>
      <c r="BD70" s="779"/>
      <c r="BE70" s="779"/>
      <c r="BF70" s="779"/>
      <c r="BG70" s="779"/>
      <c r="BH70" s="779"/>
      <c r="BI70" s="779"/>
      <c r="BJ70" s="779"/>
      <c r="BK70" s="779"/>
      <c r="BL70" s="779"/>
      <c r="BM70" s="779"/>
      <c r="BN70" s="780"/>
      <c r="BO70" s="496"/>
      <c r="BP70" s="497"/>
      <c r="BQ70" s="497"/>
      <c r="BR70" s="498"/>
      <c r="BS70" s="10"/>
      <c r="BT70" s="9"/>
      <c r="CB70" s="20"/>
      <c r="CC70" s="683"/>
      <c r="CD70" s="684"/>
      <c r="CE70" s="684"/>
      <c r="CF70" s="684"/>
      <c r="CG70" s="684"/>
      <c r="CH70" s="684"/>
      <c r="CI70" s="684"/>
      <c r="CJ70" s="684"/>
      <c r="CK70" s="684"/>
      <c r="CL70" s="685"/>
      <c r="CM70" s="683"/>
      <c r="CN70" s="684"/>
      <c r="CO70" s="684"/>
      <c r="CP70" s="684"/>
      <c r="CQ70" s="684"/>
      <c r="CR70" s="684"/>
      <c r="CS70" s="684"/>
      <c r="CT70" s="684"/>
      <c r="CU70" s="684"/>
      <c r="CV70" s="684"/>
      <c r="CW70" s="684"/>
      <c r="CX70" s="684"/>
      <c r="CY70" s="684"/>
      <c r="CZ70" s="685"/>
      <c r="DA70" s="10"/>
      <c r="DB70" s="10"/>
      <c r="DC70" s="10"/>
      <c r="DD70" s="702"/>
      <c r="DE70" s="703"/>
      <c r="DF70" s="703"/>
      <c r="DG70" s="703"/>
      <c r="DH70" s="703"/>
      <c r="DI70" s="703"/>
      <c r="DJ70" s="703"/>
      <c r="DK70" s="704"/>
      <c r="DL70" s="649"/>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1"/>
      <c r="EJ70" s="10"/>
      <c r="EK70" s="10"/>
      <c r="EL70" s="10"/>
      <c r="EM70" s="16"/>
      <c r="EN70" s="16"/>
      <c r="EO70" s="16"/>
      <c r="EP70" s="16"/>
      <c r="EQ70" s="10"/>
      <c r="ER70" s="10"/>
      <c r="ES70" s="9"/>
    </row>
    <row r="71" spans="3:149" ht="12.6" customHeight="1" x14ac:dyDescent="0.2">
      <c r="C71" s="20"/>
      <c r="D71" s="692" t="s">
        <v>107</v>
      </c>
      <c r="E71" s="601"/>
      <c r="F71" s="601"/>
      <c r="G71" s="601"/>
      <c r="H71" s="601"/>
      <c r="I71" s="601"/>
      <c r="J71" s="601"/>
      <c r="K71" s="601"/>
      <c r="L71" s="659">
        <f>VLOOKUP($D$11,調査票①!$A$1:$HN$31,79,FALSE)</f>
        <v>2</v>
      </c>
      <c r="M71" s="659"/>
      <c r="N71" s="659"/>
      <c r="O71" s="659">
        <f>VLOOKUP($D$11,調査票①!$A$1:$HN$31,80,FALSE)</f>
        <v>2</v>
      </c>
      <c r="P71" s="659"/>
      <c r="Q71" s="659"/>
      <c r="R71" s="660">
        <f>VLOOKUP($D$11,調査票①!$A$1:$HN$31,81,FALSE)</f>
        <v>1</v>
      </c>
      <c r="S71" s="660"/>
      <c r="T71" s="660"/>
      <c r="U71" s="661" t="str">
        <f>VLOOKUP($D$11,調査票①!$A$1:$HN$31,82,FALSE)</f>
        <v>　</v>
      </c>
      <c r="V71" s="662"/>
      <c r="W71" s="662"/>
      <c r="X71" s="662"/>
      <c r="Y71" s="662"/>
      <c r="Z71" s="662"/>
      <c r="AA71" s="662"/>
      <c r="AB71" s="662"/>
      <c r="AC71" s="662"/>
      <c r="AD71" s="662"/>
      <c r="AE71" s="662"/>
      <c r="AF71" s="662"/>
      <c r="AG71" s="662"/>
      <c r="AH71" s="662"/>
      <c r="AI71" s="663"/>
      <c r="AJ71" s="848">
        <f>VLOOKUP($D$11,調査票①!$A$1:$HN$31,83,FALSE)</f>
        <v>0</v>
      </c>
      <c r="AK71" s="848"/>
      <c r="AL71" s="848"/>
      <c r="AM71" s="729" t="str">
        <f>VLOOKUP($D$11,調査票①!$A$1:$HN$31,84,FALSE)</f>
        <v>　</v>
      </c>
      <c r="AN71" s="776"/>
      <c r="AO71" s="776"/>
      <c r="AP71" s="776"/>
      <c r="AQ71" s="776"/>
      <c r="AR71" s="776"/>
      <c r="AS71" s="776"/>
      <c r="AT71" s="776"/>
      <c r="AU71" s="776"/>
      <c r="AV71" s="776"/>
      <c r="AW71" s="776"/>
      <c r="AX71" s="776"/>
      <c r="AY71" s="776"/>
      <c r="AZ71" s="776"/>
      <c r="BA71" s="776"/>
      <c r="BB71" s="776"/>
      <c r="BC71" s="776"/>
      <c r="BD71" s="776"/>
      <c r="BE71" s="776"/>
      <c r="BF71" s="776"/>
      <c r="BG71" s="776"/>
      <c r="BH71" s="776"/>
      <c r="BI71" s="776"/>
      <c r="BJ71" s="776"/>
      <c r="BK71" s="776"/>
      <c r="BL71" s="776"/>
      <c r="BM71" s="776"/>
      <c r="BN71" s="777"/>
      <c r="BO71" s="493"/>
      <c r="BP71" s="494"/>
      <c r="BQ71" s="494"/>
      <c r="BR71" s="495"/>
      <c r="BS71" s="10"/>
      <c r="BT71" s="9"/>
      <c r="CB71" s="20"/>
      <c r="CC71" s="683"/>
      <c r="CD71" s="684"/>
      <c r="CE71" s="684"/>
      <c r="CF71" s="684"/>
      <c r="CG71" s="684"/>
      <c r="CH71" s="684"/>
      <c r="CI71" s="684"/>
      <c r="CJ71" s="684"/>
      <c r="CK71" s="684"/>
      <c r="CL71" s="685"/>
      <c r="CM71" s="683"/>
      <c r="CN71" s="684"/>
      <c r="CO71" s="684"/>
      <c r="CP71" s="684"/>
      <c r="CQ71" s="684"/>
      <c r="CR71" s="684"/>
      <c r="CS71" s="684"/>
      <c r="CT71" s="684"/>
      <c r="CU71" s="684"/>
      <c r="CV71" s="684"/>
      <c r="CW71" s="684"/>
      <c r="CX71" s="684"/>
      <c r="CY71" s="684"/>
      <c r="CZ71" s="685"/>
      <c r="DA71" s="10"/>
      <c r="DB71" s="10"/>
      <c r="DC71" s="10"/>
      <c r="DD71" s="705" t="s">
        <v>106</v>
      </c>
      <c r="DE71" s="706"/>
      <c r="DF71" s="706"/>
      <c r="DG71" s="706"/>
      <c r="DH71" s="706"/>
      <c r="DI71" s="706"/>
      <c r="DJ71" s="706"/>
      <c r="DK71" s="707"/>
      <c r="DL71" s="643" t="str">
        <f>VLOOKUP(D11,調査票①!A1:HN31,216,FALSE)</f>
        <v>　</v>
      </c>
      <c r="DM71" s="644"/>
      <c r="DN71" s="644"/>
      <c r="DO71" s="644"/>
      <c r="DP71" s="644"/>
      <c r="DQ71" s="644"/>
      <c r="DR71" s="644"/>
      <c r="DS71" s="644"/>
      <c r="DT71" s="644"/>
      <c r="DU71" s="644"/>
      <c r="DV71" s="644"/>
      <c r="DW71" s="644"/>
      <c r="DX71" s="644"/>
      <c r="DY71" s="644"/>
      <c r="DZ71" s="644"/>
      <c r="EA71" s="644"/>
      <c r="EB71" s="644"/>
      <c r="EC71" s="644"/>
      <c r="ED71" s="644"/>
      <c r="EE71" s="644"/>
      <c r="EF71" s="644"/>
      <c r="EG71" s="644"/>
      <c r="EH71" s="644"/>
      <c r="EI71" s="645"/>
      <c r="EJ71" s="10"/>
      <c r="EK71" s="10"/>
      <c r="EL71" s="10"/>
      <c r="EM71" s="16"/>
      <c r="EN71" s="16"/>
      <c r="EO71" s="16"/>
      <c r="EP71" s="16"/>
      <c r="EQ71" s="120"/>
      <c r="ER71" s="10"/>
      <c r="ES71" s="9"/>
    </row>
    <row r="72" spans="3:149" ht="12.6" customHeight="1" x14ac:dyDescent="0.2">
      <c r="C72" s="20"/>
      <c r="D72" s="601"/>
      <c r="E72" s="601"/>
      <c r="F72" s="601"/>
      <c r="G72" s="601"/>
      <c r="H72" s="601"/>
      <c r="I72" s="601"/>
      <c r="J72" s="601"/>
      <c r="K72" s="601"/>
      <c r="L72" s="659"/>
      <c r="M72" s="659"/>
      <c r="N72" s="659"/>
      <c r="O72" s="659"/>
      <c r="P72" s="659"/>
      <c r="Q72" s="659"/>
      <c r="R72" s="660"/>
      <c r="S72" s="660"/>
      <c r="T72" s="660"/>
      <c r="U72" s="664"/>
      <c r="V72" s="665"/>
      <c r="W72" s="665"/>
      <c r="X72" s="665"/>
      <c r="Y72" s="665"/>
      <c r="Z72" s="665"/>
      <c r="AA72" s="665"/>
      <c r="AB72" s="665"/>
      <c r="AC72" s="665"/>
      <c r="AD72" s="665"/>
      <c r="AE72" s="665"/>
      <c r="AF72" s="665"/>
      <c r="AG72" s="665"/>
      <c r="AH72" s="665"/>
      <c r="AI72" s="666"/>
      <c r="AJ72" s="848"/>
      <c r="AK72" s="848"/>
      <c r="AL72" s="848"/>
      <c r="AM72" s="778"/>
      <c r="AN72" s="779"/>
      <c r="AO72" s="779"/>
      <c r="AP72" s="779"/>
      <c r="AQ72" s="779"/>
      <c r="AR72" s="779"/>
      <c r="AS72" s="779"/>
      <c r="AT72" s="779"/>
      <c r="AU72" s="779"/>
      <c r="AV72" s="779"/>
      <c r="AW72" s="779"/>
      <c r="AX72" s="779"/>
      <c r="AY72" s="779"/>
      <c r="AZ72" s="779"/>
      <c r="BA72" s="779"/>
      <c r="BB72" s="779"/>
      <c r="BC72" s="779"/>
      <c r="BD72" s="779"/>
      <c r="BE72" s="779"/>
      <c r="BF72" s="779"/>
      <c r="BG72" s="779"/>
      <c r="BH72" s="779"/>
      <c r="BI72" s="779"/>
      <c r="BJ72" s="779"/>
      <c r="BK72" s="779"/>
      <c r="BL72" s="779"/>
      <c r="BM72" s="779"/>
      <c r="BN72" s="780"/>
      <c r="BO72" s="496"/>
      <c r="BP72" s="497"/>
      <c r="BQ72" s="497"/>
      <c r="BR72" s="498"/>
      <c r="BS72" s="10"/>
      <c r="BT72" s="9"/>
      <c r="CB72" s="20"/>
      <c r="CC72" s="519"/>
      <c r="CD72" s="520"/>
      <c r="CE72" s="520"/>
      <c r="CF72" s="520"/>
      <c r="CG72" s="520"/>
      <c r="CH72" s="520"/>
      <c r="CI72" s="520"/>
      <c r="CJ72" s="520"/>
      <c r="CK72" s="520"/>
      <c r="CL72" s="521"/>
      <c r="CM72" s="519"/>
      <c r="CN72" s="520"/>
      <c r="CO72" s="520"/>
      <c r="CP72" s="520"/>
      <c r="CQ72" s="520"/>
      <c r="CR72" s="520"/>
      <c r="CS72" s="520"/>
      <c r="CT72" s="520"/>
      <c r="CU72" s="520"/>
      <c r="CV72" s="520"/>
      <c r="CW72" s="520"/>
      <c r="CX72" s="520"/>
      <c r="CY72" s="520"/>
      <c r="CZ72" s="521"/>
      <c r="DA72" s="10"/>
      <c r="DB72" s="10"/>
      <c r="DC72" s="10"/>
      <c r="DD72" s="702"/>
      <c r="DE72" s="703"/>
      <c r="DF72" s="703"/>
      <c r="DG72" s="703"/>
      <c r="DH72" s="703"/>
      <c r="DI72" s="703"/>
      <c r="DJ72" s="703"/>
      <c r="DK72" s="704"/>
      <c r="DL72" s="649"/>
      <c r="DM72" s="650"/>
      <c r="DN72" s="650"/>
      <c r="DO72" s="650"/>
      <c r="DP72" s="650"/>
      <c r="DQ72" s="650"/>
      <c r="DR72" s="650"/>
      <c r="DS72" s="650"/>
      <c r="DT72" s="650"/>
      <c r="DU72" s="650"/>
      <c r="DV72" s="650"/>
      <c r="DW72" s="650"/>
      <c r="DX72" s="650"/>
      <c r="DY72" s="650"/>
      <c r="DZ72" s="650"/>
      <c r="EA72" s="650"/>
      <c r="EB72" s="650"/>
      <c r="EC72" s="650"/>
      <c r="ED72" s="650"/>
      <c r="EE72" s="650"/>
      <c r="EF72" s="650"/>
      <c r="EG72" s="650"/>
      <c r="EH72" s="650"/>
      <c r="EI72" s="651"/>
      <c r="EJ72" s="10"/>
      <c r="EK72" s="10"/>
      <c r="EL72" s="10"/>
      <c r="EM72" s="10"/>
      <c r="EN72" s="10"/>
      <c r="EO72" s="10"/>
      <c r="EP72" s="10"/>
      <c r="EQ72" s="10"/>
      <c r="ER72" s="10"/>
      <c r="ES72" s="9"/>
    </row>
    <row r="73" spans="3:149" ht="12.6" customHeight="1" x14ac:dyDescent="0.25">
      <c r="C73" s="20"/>
      <c r="D73" s="692" t="s">
        <v>105</v>
      </c>
      <c r="E73" s="601"/>
      <c r="F73" s="601"/>
      <c r="G73" s="601"/>
      <c r="H73" s="601"/>
      <c r="I73" s="601"/>
      <c r="J73" s="601"/>
      <c r="K73" s="601"/>
      <c r="L73" s="659">
        <f>VLOOKUP($D$11,調査票①!$A$1:$HN$31,85,FALSE)</f>
        <v>2</v>
      </c>
      <c r="M73" s="659"/>
      <c r="N73" s="659"/>
      <c r="O73" s="659">
        <f>VLOOKUP($D$11,調査票①!$A$1:$HN$31,86,FALSE)</f>
        <v>2</v>
      </c>
      <c r="P73" s="659"/>
      <c r="Q73" s="659"/>
      <c r="R73" s="660">
        <f>VLOOKUP($D$11,調査票①!$A$1:$HN$31,87,FALSE)</f>
        <v>1</v>
      </c>
      <c r="S73" s="660"/>
      <c r="T73" s="660"/>
      <c r="U73" s="661" t="str">
        <f>VLOOKUP($D$11,調査票①!$A$1:$HN$31,88,FALSE)</f>
        <v>　</v>
      </c>
      <c r="V73" s="662"/>
      <c r="W73" s="662"/>
      <c r="X73" s="662"/>
      <c r="Y73" s="662"/>
      <c r="Z73" s="662"/>
      <c r="AA73" s="662"/>
      <c r="AB73" s="662"/>
      <c r="AC73" s="662"/>
      <c r="AD73" s="662"/>
      <c r="AE73" s="662"/>
      <c r="AF73" s="662"/>
      <c r="AG73" s="662"/>
      <c r="AH73" s="662"/>
      <c r="AI73" s="663"/>
      <c r="AJ73" s="848">
        <f>VLOOKUP($D$11,調査票①!$A$1:$HN$31,89,FALSE)</f>
        <v>0</v>
      </c>
      <c r="AK73" s="848"/>
      <c r="AL73" s="848"/>
      <c r="AM73" s="729" t="str">
        <f>VLOOKUP($D$11,調査票①!$A$1:$HN$31,90,FALSE)</f>
        <v>　</v>
      </c>
      <c r="AN73" s="776"/>
      <c r="AO73" s="776"/>
      <c r="AP73" s="776"/>
      <c r="AQ73" s="776"/>
      <c r="AR73" s="776"/>
      <c r="AS73" s="776"/>
      <c r="AT73" s="776"/>
      <c r="AU73" s="776"/>
      <c r="AV73" s="776"/>
      <c r="AW73" s="776"/>
      <c r="AX73" s="776"/>
      <c r="AY73" s="776"/>
      <c r="AZ73" s="776"/>
      <c r="BA73" s="776"/>
      <c r="BB73" s="776"/>
      <c r="BC73" s="776"/>
      <c r="BD73" s="776"/>
      <c r="BE73" s="776"/>
      <c r="BF73" s="776"/>
      <c r="BG73" s="776"/>
      <c r="BH73" s="776"/>
      <c r="BI73" s="776"/>
      <c r="BJ73" s="776"/>
      <c r="BK73" s="776"/>
      <c r="BL73" s="776"/>
      <c r="BM73" s="776"/>
      <c r="BN73" s="777"/>
      <c r="BO73" s="493"/>
      <c r="BP73" s="494"/>
      <c r="BQ73" s="494"/>
      <c r="BR73" s="495"/>
      <c r="BS73" s="10"/>
      <c r="BT73" s="9"/>
      <c r="CB73" s="2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710" t="s">
        <v>104</v>
      </c>
      <c r="DE73" s="710"/>
      <c r="DF73" s="710"/>
      <c r="DG73" s="710"/>
      <c r="DH73" s="710"/>
      <c r="DI73" s="710"/>
      <c r="DJ73" s="141"/>
      <c r="DK73" s="141"/>
      <c r="DL73" s="144"/>
      <c r="DM73" s="144"/>
      <c r="DN73" s="10"/>
      <c r="DO73" s="10"/>
      <c r="DP73" s="10"/>
      <c r="DQ73" s="10"/>
      <c r="DR73" s="10"/>
      <c r="DS73" s="10"/>
      <c r="DT73" s="10"/>
      <c r="DU73" s="10"/>
      <c r="DV73" s="10"/>
      <c r="DW73" s="10"/>
      <c r="DX73" s="10"/>
      <c r="DY73" s="10"/>
      <c r="DZ73" s="10"/>
      <c r="EA73" s="10"/>
      <c r="EB73" s="10"/>
      <c r="EC73" s="10"/>
      <c r="ED73" s="10"/>
      <c r="EE73" s="10"/>
      <c r="EF73" s="10"/>
      <c r="EG73" s="10"/>
      <c r="EH73" s="10"/>
      <c r="EI73" s="10"/>
      <c r="EJ73" s="10"/>
      <c r="EK73" s="10"/>
      <c r="EL73" s="10"/>
      <c r="EM73" s="10"/>
      <c r="EN73" s="10"/>
      <c r="EO73" s="10"/>
      <c r="EP73" s="10"/>
      <c r="EQ73" s="10"/>
      <c r="ER73" s="10"/>
      <c r="ES73" s="9"/>
    </row>
    <row r="74" spans="3:149" ht="12.6" customHeight="1" x14ac:dyDescent="0.25">
      <c r="C74" s="20"/>
      <c r="D74" s="601"/>
      <c r="E74" s="601"/>
      <c r="F74" s="601"/>
      <c r="G74" s="601"/>
      <c r="H74" s="601"/>
      <c r="I74" s="601"/>
      <c r="J74" s="601"/>
      <c r="K74" s="601"/>
      <c r="L74" s="659"/>
      <c r="M74" s="659"/>
      <c r="N74" s="659"/>
      <c r="O74" s="659"/>
      <c r="P74" s="659"/>
      <c r="Q74" s="659"/>
      <c r="R74" s="660"/>
      <c r="S74" s="660"/>
      <c r="T74" s="660"/>
      <c r="U74" s="664"/>
      <c r="V74" s="665"/>
      <c r="W74" s="665"/>
      <c r="X74" s="665"/>
      <c r="Y74" s="665"/>
      <c r="Z74" s="665"/>
      <c r="AA74" s="665"/>
      <c r="AB74" s="665"/>
      <c r="AC74" s="665"/>
      <c r="AD74" s="665"/>
      <c r="AE74" s="665"/>
      <c r="AF74" s="665"/>
      <c r="AG74" s="665"/>
      <c r="AH74" s="665"/>
      <c r="AI74" s="666"/>
      <c r="AJ74" s="848"/>
      <c r="AK74" s="848"/>
      <c r="AL74" s="848"/>
      <c r="AM74" s="778"/>
      <c r="AN74" s="779"/>
      <c r="AO74" s="779"/>
      <c r="AP74" s="779"/>
      <c r="AQ74" s="779"/>
      <c r="AR74" s="779"/>
      <c r="AS74" s="779"/>
      <c r="AT74" s="779"/>
      <c r="AU74" s="779"/>
      <c r="AV74" s="779"/>
      <c r="AW74" s="779"/>
      <c r="AX74" s="779"/>
      <c r="AY74" s="779"/>
      <c r="AZ74" s="779"/>
      <c r="BA74" s="779"/>
      <c r="BB74" s="779"/>
      <c r="BC74" s="779"/>
      <c r="BD74" s="779"/>
      <c r="BE74" s="779"/>
      <c r="BF74" s="779"/>
      <c r="BG74" s="779"/>
      <c r="BH74" s="779"/>
      <c r="BI74" s="779"/>
      <c r="BJ74" s="779"/>
      <c r="BK74" s="779"/>
      <c r="BL74" s="779"/>
      <c r="BM74" s="779"/>
      <c r="BN74" s="780"/>
      <c r="BO74" s="496"/>
      <c r="BP74" s="497"/>
      <c r="BQ74" s="497"/>
      <c r="BR74" s="498"/>
      <c r="BS74" s="10"/>
      <c r="BT74" s="9"/>
      <c r="CB74" s="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500"/>
      <c r="DE74" s="500"/>
      <c r="DF74" s="500"/>
      <c r="DG74" s="500"/>
      <c r="DH74" s="500"/>
      <c r="DI74" s="500"/>
      <c r="DJ74" s="49"/>
      <c r="DK74" s="48"/>
      <c r="DL74" s="48"/>
      <c r="DM74" s="48"/>
      <c r="DN74" s="10"/>
      <c r="DO74" s="10"/>
      <c r="DP74" s="10"/>
      <c r="DQ74" s="10"/>
      <c r="DR74" s="10"/>
      <c r="DS74" s="10"/>
      <c r="DT74" s="10"/>
      <c r="DU74" s="10"/>
      <c r="DV74" s="10"/>
      <c r="DW74" s="10"/>
      <c r="DX74" s="10"/>
      <c r="DY74" s="10"/>
      <c r="DZ74" s="10"/>
      <c r="EA74" s="10"/>
      <c r="EB74" s="10"/>
      <c r="EC74" s="10"/>
      <c r="ED74" s="10"/>
      <c r="EE74" s="10"/>
      <c r="EF74" s="10"/>
      <c r="EG74" s="10"/>
      <c r="EH74" s="10"/>
      <c r="EI74" s="10"/>
      <c r="EJ74" s="10"/>
      <c r="EK74" s="50"/>
      <c r="EL74" s="51"/>
      <c r="EM74" s="10"/>
      <c r="EN74" s="10"/>
      <c r="EO74" s="10"/>
      <c r="EP74" s="10"/>
      <c r="EQ74" s="10"/>
      <c r="ER74" s="10"/>
      <c r="ES74" s="9"/>
    </row>
    <row r="75" spans="3:149" ht="12.6" customHeight="1" x14ac:dyDescent="0.2">
      <c r="C75" s="20"/>
      <c r="D75" s="601" t="s">
        <v>103</v>
      </c>
      <c r="E75" s="601"/>
      <c r="F75" s="601"/>
      <c r="G75" s="601"/>
      <c r="H75" s="601"/>
      <c r="I75" s="601"/>
      <c r="J75" s="601"/>
      <c r="K75" s="601"/>
      <c r="L75" s="851">
        <f>VLOOKUP($D$11,調査票①!$A$1:$HN$31,91,FALSE)</f>
        <v>0</v>
      </c>
      <c r="M75" s="851"/>
      <c r="N75" s="851"/>
      <c r="O75" s="851">
        <f>VLOOKUP($D$11,調査票①!$A$1:$HN$31,92,FALSE)</f>
        <v>0</v>
      </c>
      <c r="P75" s="851"/>
      <c r="Q75" s="851"/>
      <c r="R75" s="852" t="e">
        <f>VLOOKUP($D$11,調査票①!$A$1:$HN$31,93,FALSE)</f>
        <v>#DIV/0!</v>
      </c>
      <c r="S75" s="852"/>
      <c r="T75" s="852"/>
      <c r="U75" s="661" t="str">
        <f>VLOOKUP($D$11,調査票①!$A$1:$HN$31,94,FALSE)</f>
        <v>　</v>
      </c>
      <c r="V75" s="662"/>
      <c r="W75" s="662"/>
      <c r="X75" s="662"/>
      <c r="Y75" s="662"/>
      <c r="Z75" s="662"/>
      <c r="AA75" s="662"/>
      <c r="AB75" s="662"/>
      <c r="AC75" s="662"/>
      <c r="AD75" s="662"/>
      <c r="AE75" s="662"/>
      <c r="AF75" s="662"/>
      <c r="AG75" s="662"/>
      <c r="AH75" s="662"/>
      <c r="AI75" s="663"/>
      <c r="AJ75" s="848">
        <f>VLOOKUP($D$11,調査票①!$A$1:$HN$31,95,FALSE)</f>
        <v>0</v>
      </c>
      <c r="AK75" s="848"/>
      <c r="AL75" s="848"/>
      <c r="AM75" s="729" t="str">
        <f>VLOOKUP($D$11,調査票①!$A$1:$HN$31,96,FALSE)</f>
        <v>　</v>
      </c>
      <c r="AN75" s="776"/>
      <c r="AO75" s="776"/>
      <c r="AP75" s="776"/>
      <c r="AQ75" s="776"/>
      <c r="AR75" s="776"/>
      <c r="AS75" s="776"/>
      <c r="AT75" s="776"/>
      <c r="AU75" s="776"/>
      <c r="AV75" s="776"/>
      <c r="AW75" s="776"/>
      <c r="AX75" s="776"/>
      <c r="AY75" s="776"/>
      <c r="AZ75" s="776"/>
      <c r="BA75" s="776"/>
      <c r="BB75" s="776"/>
      <c r="BC75" s="776"/>
      <c r="BD75" s="776"/>
      <c r="BE75" s="776"/>
      <c r="BF75" s="776"/>
      <c r="BG75" s="776"/>
      <c r="BH75" s="776"/>
      <c r="BI75" s="776"/>
      <c r="BJ75" s="776"/>
      <c r="BK75" s="776"/>
      <c r="BL75" s="776"/>
      <c r="BM75" s="776"/>
      <c r="BN75" s="777"/>
      <c r="BO75" s="493"/>
      <c r="BP75" s="494"/>
      <c r="BQ75" s="494"/>
      <c r="BR75" s="495"/>
      <c r="BS75" s="10"/>
      <c r="BT75" s="9"/>
      <c r="CB75" s="20"/>
      <c r="CC75" s="490" t="s">
        <v>11</v>
      </c>
      <c r="CD75" s="517"/>
      <c r="CE75" s="517"/>
      <c r="CF75" s="517"/>
      <c r="CG75" s="517"/>
      <c r="CH75" s="517"/>
      <c r="CI75" s="517"/>
      <c r="CJ75" s="517"/>
      <c r="CK75" s="517"/>
      <c r="CL75" s="518"/>
      <c r="CM75" s="490" t="str">
        <f>VLOOKUP(D11,調査票①!A1:HN31,217,FALSE)</f>
        <v>　</v>
      </c>
      <c r="CN75" s="517"/>
      <c r="CO75" s="517"/>
      <c r="CP75" s="517"/>
      <c r="CQ75" s="517"/>
      <c r="CR75" s="517"/>
      <c r="CS75" s="517"/>
      <c r="CT75" s="517"/>
      <c r="CU75" s="517"/>
      <c r="CV75" s="517"/>
      <c r="CW75" s="517"/>
      <c r="CX75" s="517"/>
      <c r="CY75" s="517"/>
      <c r="CZ75" s="518"/>
      <c r="DA75" s="10"/>
      <c r="DB75" s="10"/>
      <c r="DC75" s="10"/>
      <c r="DD75" s="717" t="str">
        <f>VLOOKUP(D11,調査票①!A1:HN31,218,FALSE)</f>
        <v>　</v>
      </c>
      <c r="DE75" s="717"/>
      <c r="DF75" s="717"/>
      <c r="DG75" s="717"/>
      <c r="DH75" s="717"/>
      <c r="DI75" s="717"/>
      <c r="DJ75" s="717"/>
      <c r="DK75" s="717"/>
      <c r="DL75" s="717"/>
      <c r="DM75" s="717"/>
      <c r="DN75" s="717"/>
      <c r="DO75" s="717"/>
      <c r="DP75" s="717"/>
      <c r="DQ75" s="717"/>
      <c r="DR75" s="717"/>
      <c r="DS75" s="717"/>
      <c r="DT75" s="717"/>
      <c r="DU75" s="717"/>
      <c r="DV75" s="717"/>
      <c r="DW75" s="717"/>
      <c r="DX75" s="717"/>
      <c r="DY75" s="717"/>
      <c r="DZ75" s="717"/>
      <c r="EA75" s="717"/>
      <c r="EB75" s="717"/>
      <c r="EC75" s="717"/>
      <c r="ED75" s="717"/>
      <c r="EE75" s="717"/>
      <c r="EF75" s="717"/>
      <c r="EG75" s="717"/>
      <c r="EH75" s="717"/>
      <c r="EI75" s="717"/>
      <c r="EJ75" s="717"/>
      <c r="EK75" s="717"/>
      <c r="EL75" s="717"/>
      <c r="EM75" s="717"/>
      <c r="EN75" s="717"/>
      <c r="EO75" s="717"/>
      <c r="EP75" s="717"/>
      <c r="EQ75" s="20"/>
      <c r="ER75" s="10"/>
      <c r="ES75" s="9"/>
    </row>
    <row r="76" spans="3:149" ht="12.6" customHeight="1" x14ac:dyDescent="0.2">
      <c r="C76" s="20"/>
      <c r="D76" s="601"/>
      <c r="E76" s="601"/>
      <c r="F76" s="601"/>
      <c r="G76" s="601"/>
      <c r="H76" s="601"/>
      <c r="I76" s="601"/>
      <c r="J76" s="601"/>
      <c r="K76" s="601"/>
      <c r="L76" s="851"/>
      <c r="M76" s="851"/>
      <c r="N76" s="851"/>
      <c r="O76" s="851"/>
      <c r="P76" s="851"/>
      <c r="Q76" s="851"/>
      <c r="R76" s="852"/>
      <c r="S76" s="852"/>
      <c r="T76" s="852"/>
      <c r="U76" s="664"/>
      <c r="V76" s="665"/>
      <c r="W76" s="665"/>
      <c r="X76" s="665"/>
      <c r="Y76" s="665"/>
      <c r="Z76" s="665"/>
      <c r="AA76" s="665"/>
      <c r="AB76" s="665"/>
      <c r="AC76" s="665"/>
      <c r="AD76" s="665"/>
      <c r="AE76" s="665"/>
      <c r="AF76" s="665"/>
      <c r="AG76" s="665"/>
      <c r="AH76" s="665"/>
      <c r="AI76" s="666"/>
      <c r="AJ76" s="848"/>
      <c r="AK76" s="848"/>
      <c r="AL76" s="848"/>
      <c r="AM76" s="778"/>
      <c r="AN76" s="779"/>
      <c r="AO76" s="779"/>
      <c r="AP76" s="779"/>
      <c r="AQ76" s="779"/>
      <c r="AR76" s="779"/>
      <c r="AS76" s="779"/>
      <c r="AT76" s="779"/>
      <c r="AU76" s="779"/>
      <c r="AV76" s="779"/>
      <c r="AW76" s="779"/>
      <c r="AX76" s="779"/>
      <c r="AY76" s="779"/>
      <c r="AZ76" s="779"/>
      <c r="BA76" s="779"/>
      <c r="BB76" s="779"/>
      <c r="BC76" s="779"/>
      <c r="BD76" s="779"/>
      <c r="BE76" s="779"/>
      <c r="BF76" s="779"/>
      <c r="BG76" s="779"/>
      <c r="BH76" s="779"/>
      <c r="BI76" s="779"/>
      <c r="BJ76" s="779"/>
      <c r="BK76" s="779"/>
      <c r="BL76" s="779"/>
      <c r="BM76" s="779"/>
      <c r="BN76" s="780"/>
      <c r="BO76" s="496"/>
      <c r="BP76" s="497"/>
      <c r="BQ76" s="497"/>
      <c r="BR76" s="498"/>
      <c r="BS76" s="10"/>
      <c r="BT76" s="9"/>
      <c r="CB76" s="20"/>
      <c r="CC76" s="683"/>
      <c r="CD76" s="684"/>
      <c r="CE76" s="684"/>
      <c r="CF76" s="684"/>
      <c r="CG76" s="684"/>
      <c r="CH76" s="684"/>
      <c r="CI76" s="684"/>
      <c r="CJ76" s="684"/>
      <c r="CK76" s="684"/>
      <c r="CL76" s="685"/>
      <c r="CM76" s="683"/>
      <c r="CN76" s="684"/>
      <c r="CO76" s="684"/>
      <c r="CP76" s="684"/>
      <c r="CQ76" s="684"/>
      <c r="CR76" s="684"/>
      <c r="CS76" s="684"/>
      <c r="CT76" s="684"/>
      <c r="CU76" s="684"/>
      <c r="CV76" s="684"/>
      <c r="CW76" s="684"/>
      <c r="CX76" s="684"/>
      <c r="CY76" s="684"/>
      <c r="CZ76" s="685"/>
      <c r="DA76" s="10"/>
      <c r="DB76" s="10"/>
      <c r="DC76" s="10"/>
      <c r="DD76" s="717"/>
      <c r="DE76" s="717"/>
      <c r="DF76" s="717"/>
      <c r="DG76" s="717"/>
      <c r="DH76" s="717"/>
      <c r="DI76" s="717"/>
      <c r="DJ76" s="717"/>
      <c r="DK76" s="717"/>
      <c r="DL76" s="717"/>
      <c r="DM76" s="717"/>
      <c r="DN76" s="717"/>
      <c r="DO76" s="717"/>
      <c r="DP76" s="717"/>
      <c r="DQ76" s="717"/>
      <c r="DR76" s="717"/>
      <c r="DS76" s="717"/>
      <c r="DT76" s="717"/>
      <c r="DU76" s="717"/>
      <c r="DV76" s="717"/>
      <c r="DW76" s="717"/>
      <c r="DX76" s="717"/>
      <c r="DY76" s="717"/>
      <c r="DZ76" s="717"/>
      <c r="EA76" s="717"/>
      <c r="EB76" s="717"/>
      <c r="EC76" s="717"/>
      <c r="ED76" s="717"/>
      <c r="EE76" s="717"/>
      <c r="EF76" s="717"/>
      <c r="EG76" s="717"/>
      <c r="EH76" s="717"/>
      <c r="EI76" s="717"/>
      <c r="EJ76" s="717"/>
      <c r="EK76" s="717"/>
      <c r="EL76" s="717"/>
      <c r="EM76" s="717"/>
      <c r="EN76" s="717"/>
      <c r="EO76" s="717"/>
      <c r="EP76" s="717"/>
      <c r="EQ76" s="10"/>
      <c r="ER76" s="10"/>
      <c r="ES76" s="9"/>
    </row>
    <row r="77" spans="3:149" ht="12.6" customHeight="1" x14ac:dyDescent="0.2">
      <c r="C77" s="20"/>
      <c r="D77" s="601" t="s">
        <v>102</v>
      </c>
      <c r="E77" s="601"/>
      <c r="F77" s="601"/>
      <c r="G77" s="601"/>
      <c r="H77" s="601"/>
      <c r="I77" s="601"/>
      <c r="J77" s="601"/>
      <c r="K77" s="601"/>
      <c r="L77" s="659">
        <f>VLOOKUP($D$11,調査票①!$A$1:$HN$31,97,FALSE)</f>
        <v>1</v>
      </c>
      <c r="M77" s="659"/>
      <c r="N77" s="659"/>
      <c r="O77" s="659">
        <f>VLOOKUP($D$11,調査票①!$A$1:$HN$31,98,FALSE)</f>
        <v>1</v>
      </c>
      <c r="P77" s="659"/>
      <c r="Q77" s="659"/>
      <c r="R77" s="660">
        <f>VLOOKUP($D$11,調査票①!$A$1:$HN$31,99,FALSE)</f>
        <v>1</v>
      </c>
      <c r="S77" s="660"/>
      <c r="T77" s="660"/>
      <c r="U77" s="661" t="str">
        <f>VLOOKUP($D$11,調査票①!$A$1:$HN$31,100,FALSE)</f>
        <v>　</v>
      </c>
      <c r="V77" s="662"/>
      <c r="W77" s="662"/>
      <c r="X77" s="662"/>
      <c r="Y77" s="662"/>
      <c r="Z77" s="662"/>
      <c r="AA77" s="662"/>
      <c r="AB77" s="662"/>
      <c r="AC77" s="662"/>
      <c r="AD77" s="662"/>
      <c r="AE77" s="662"/>
      <c r="AF77" s="662"/>
      <c r="AG77" s="662"/>
      <c r="AH77" s="662"/>
      <c r="AI77" s="663"/>
      <c r="AJ77" s="848">
        <f>VLOOKUP($D$11,調査票①!$A$1:$HN$31,101,FALSE)</f>
        <v>0</v>
      </c>
      <c r="AK77" s="848"/>
      <c r="AL77" s="848"/>
      <c r="AM77" s="729" t="str">
        <f>VLOOKUP($D$11,調査票①!$A$1:$HN$31,102,FALSE)</f>
        <v>　</v>
      </c>
      <c r="AN77" s="776"/>
      <c r="AO77" s="776"/>
      <c r="AP77" s="776"/>
      <c r="AQ77" s="776"/>
      <c r="AR77" s="776"/>
      <c r="AS77" s="776"/>
      <c r="AT77" s="776"/>
      <c r="AU77" s="776"/>
      <c r="AV77" s="776"/>
      <c r="AW77" s="776"/>
      <c r="AX77" s="776"/>
      <c r="AY77" s="776"/>
      <c r="AZ77" s="776"/>
      <c r="BA77" s="776"/>
      <c r="BB77" s="776"/>
      <c r="BC77" s="776"/>
      <c r="BD77" s="776"/>
      <c r="BE77" s="776"/>
      <c r="BF77" s="776"/>
      <c r="BG77" s="776"/>
      <c r="BH77" s="776"/>
      <c r="BI77" s="776"/>
      <c r="BJ77" s="776"/>
      <c r="BK77" s="776"/>
      <c r="BL77" s="776"/>
      <c r="BM77" s="776"/>
      <c r="BN77" s="777"/>
      <c r="BO77" s="493"/>
      <c r="BP77" s="494"/>
      <c r="BQ77" s="494"/>
      <c r="BR77" s="495"/>
      <c r="BS77" s="10"/>
      <c r="BT77" s="9"/>
      <c r="CB77" s="20"/>
      <c r="CC77" s="683"/>
      <c r="CD77" s="684"/>
      <c r="CE77" s="684"/>
      <c r="CF77" s="684"/>
      <c r="CG77" s="684"/>
      <c r="CH77" s="684"/>
      <c r="CI77" s="684"/>
      <c r="CJ77" s="684"/>
      <c r="CK77" s="684"/>
      <c r="CL77" s="685"/>
      <c r="CM77" s="683"/>
      <c r="CN77" s="684"/>
      <c r="CO77" s="684"/>
      <c r="CP77" s="684"/>
      <c r="CQ77" s="684"/>
      <c r="CR77" s="684"/>
      <c r="CS77" s="684"/>
      <c r="CT77" s="684"/>
      <c r="CU77" s="684"/>
      <c r="CV77" s="684"/>
      <c r="CW77" s="684"/>
      <c r="CX77" s="684"/>
      <c r="CY77" s="684"/>
      <c r="CZ77" s="685"/>
      <c r="DA77" s="10"/>
      <c r="DB77" s="10"/>
      <c r="DC77" s="10"/>
      <c r="DD77" s="717"/>
      <c r="DE77" s="717"/>
      <c r="DF77" s="717"/>
      <c r="DG77" s="717"/>
      <c r="DH77" s="717"/>
      <c r="DI77" s="717"/>
      <c r="DJ77" s="717"/>
      <c r="DK77" s="717"/>
      <c r="DL77" s="717"/>
      <c r="DM77" s="717"/>
      <c r="DN77" s="717"/>
      <c r="DO77" s="717"/>
      <c r="DP77" s="717"/>
      <c r="DQ77" s="717"/>
      <c r="DR77" s="717"/>
      <c r="DS77" s="717"/>
      <c r="DT77" s="717"/>
      <c r="DU77" s="717"/>
      <c r="DV77" s="717"/>
      <c r="DW77" s="717"/>
      <c r="DX77" s="717"/>
      <c r="DY77" s="717"/>
      <c r="DZ77" s="717"/>
      <c r="EA77" s="717"/>
      <c r="EB77" s="717"/>
      <c r="EC77" s="717"/>
      <c r="ED77" s="717"/>
      <c r="EE77" s="717"/>
      <c r="EF77" s="717"/>
      <c r="EG77" s="717"/>
      <c r="EH77" s="717"/>
      <c r="EI77" s="717"/>
      <c r="EJ77" s="717"/>
      <c r="EK77" s="717"/>
      <c r="EL77" s="717"/>
      <c r="EM77" s="717"/>
      <c r="EN77" s="717"/>
      <c r="EO77" s="717"/>
      <c r="EP77" s="717"/>
      <c r="EQ77" s="10"/>
      <c r="ER77" s="10"/>
      <c r="ES77" s="9"/>
    </row>
    <row r="78" spans="3:149" ht="12.6" customHeight="1" x14ac:dyDescent="0.2">
      <c r="C78" s="20"/>
      <c r="D78" s="601"/>
      <c r="E78" s="601"/>
      <c r="F78" s="601"/>
      <c r="G78" s="601"/>
      <c r="H78" s="601"/>
      <c r="I78" s="601"/>
      <c r="J78" s="601"/>
      <c r="K78" s="601"/>
      <c r="L78" s="659"/>
      <c r="M78" s="659"/>
      <c r="N78" s="659"/>
      <c r="O78" s="659"/>
      <c r="P78" s="659"/>
      <c r="Q78" s="659"/>
      <c r="R78" s="660"/>
      <c r="S78" s="660"/>
      <c r="T78" s="660"/>
      <c r="U78" s="664"/>
      <c r="V78" s="665"/>
      <c r="W78" s="665"/>
      <c r="X78" s="665"/>
      <c r="Y78" s="665"/>
      <c r="Z78" s="665"/>
      <c r="AA78" s="665"/>
      <c r="AB78" s="665"/>
      <c r="AC78" s="665"/>
      <c r="AD78" s="665"/>
      <c r="AE78" s="665"/>
      <c r="AF78" s="665"/>
      <c r="AG78" s="665"/>
      <c r="AH78" s="665"/>
      <c r="AI78" s="666"/>
      <c r="AJ78" s="848"/>
      <c r="AK78" s="848"/>
      <c r="AL78" s="848"/>
      <c r="AM78" s="778"/>
      <c r="AN78" s="779"/>
      <c r="AO78" s="779"/>
      <c r="AP78" s="779"/>
      <c r="AQ78" s="779"/>
      <c r="AR78" s="779"/>
      <c r="AS78" s="779"/>
      <c r="AT78" s="779"/>
      <c r="AU78" s="779"/>
      <c r="AV78" s="779"/>
      <c r="AW78" s="779"/>
      <c r="AX78" s="779"/>
      <c r="AY78" s="779"/>
      <c r="AZ78" s="779"/>
      <c r="BA78" s="779"/>
      <c r="BB78" s="779"/>
      <c r="BC78" s="779"/>
      <c r="BD78" s="779"/>
      <c r="BE78" s="779"/>
      <c r="BF78" s="779"/>
      <c r="BG78" s="779"/>
      <c r="BH78" s="779"/>
      <c r="BI78" s="779"/>
      <c r="BJ78" s="779"/>
      <c r="BK78" s="779"/>
      <c r="BL78" s="779"/>
      <c r="BM78" s="779"/>
      <c r="BN78" s="780"/>
      <c r="BO78" s="496"/>
      <c r="BP78" s="497"/>
      <c r="BQ78" s="497"/>
      <c r="BR78" s="498"/>
      <c r="BS78" s="10"/>
      <c r="BT78" s="9"/>
      <c r="CB78" s="20"/>
      <c r="CC78" s="519"/>
      <c r="CD78" s="520"/>
      <c r="CE78" s="520"/>
      <c r="CF78" s="520"/>
      <c r="CG78" s="520"/>
      <c r="CH78" s="520"/>
      <c r="CI78" s="520"/>
      <c r="CJ78" s="520"/>
      <c r="CK78" s="520"/>
      <c r="CL78" s="521"/>
      <c r="CM78" s="519"/>
      <c r="CN78" s="520"/>
      <c r="CO78" s="520"/>
      <c r="CP78" s="520"/>
      <c r="CQ78" s="520"/>
      <c r="CR78" s="520"/>
      <c r="CS78" s="520"/>
      <c r="CT78" s="520"/>
      <c r="CU78" s="520"/>
      <c r="CV78" s="520"/>
      <c r="CW78" s="520"/>
      <c r="CX78" s="520"/>
      <c r="CY78" s="520"/>
      <c r="CZ78" s="521"/>
      <c r="DA78" s="10"/>
      <c r="DB78" s="10"/>
      <c r="DC78" s="10"/>
      <c r="DD78" s="717"/>
      <c r="DE78" s="717"/>
      <c r="DF78" s="717"/>
      <c r="DG78" s="717"/>
      <c r="DH78" s="717"/>
      <c r="DI78" s="717"/>
      <c r="DJ78" s="717"/>
      <c r="DK78" s="717"/>
      <c r="DL78" s="717"/>
      <c r="DM78" s="717"/>
      <c r="DN78" s="717"/>
      <c r="DO78" s="717"/>
      <c r="DP78" s="717"/>
      <c r="DQ78" s="717"/>
      <c r="DR78" s="717"/>
      <c r="DS78" s="717"/>
      <c r="DT78" s="717"/>
      <c r="DU78" s="717"/>
      <c r="DV78" s="717"/>
      <c r="DW78" s="717"/>
      <c r="DX78" s="717"/>
      <c r="DY78" s="717"/>
      <c r="DZ78" s="717"/>
      <c r="EA78" s="717"/>
      <c r="EB78" s="717"/>
      <c r="EC78" s="717"/>
      <c r="ED78" s="717"/>
      <c r="EE78" s="717"/>
      <c r="EF78" s="717"/>
      <c r="EG78" s="717"/>
      <c r="EH78" s="717"/>
      <c r="EI78" s="717"/>
      <c r="EJ78" s="717"/>
      <c r="EK78" s="717"/>
      <c r="EL78" s="717"/>
      <c r="EM78" s="717"/>
      <c r="EN78" s="717"/>
      <c r="EO78" s="717"/>
      <c r="EP78" s="717"/>
      <c r="EQ78" s="10"/>
      <c r="ER78" s="10"/>
      <c r="ES78" s="9"/>
    </row>
    <row r="79" spans="3:149" ht="12.6" customHeight="1" x14ac:dyDescent="0.25">
      <c r="C79" s="20"/>
      <c r="D79" s="718" t="s">
        <v>101</v>
      </c>
      <c r="E79" s="719"/>
      <c r="F79" s="719"/>
      <c r="G79" s="719"/>
      <c r="H79" s="719"/>
      <c r="I79" s="719"/>
      <c r="J79" s="719"/>
      <c r="K79" s="719"/>
      <c r="L79" s="708">
        <f>VLOOKUP($D$11,調査票①!$A$1:$HN$31,103,FALSE)</f>
        <v>0</v>
      </c>
      <c r="M79" s="708"/>
      <c r="N79" s="708"/>
      <c r="O79" s="708">
        <f>VLOOKUP($D$11,調査票①!$A$1:$HN$31,104,FALSE)</f>
        <v>0</v>
      </c>
      <c r="P79" s="708"/>
      <c r="Q79" s="708"/>
      <c r="R79" s="709" t="e">
        <f>VLOOKUP($D$11,調査票①!$A$1:$HN$31,105,FALSE)</f>
        <v>#DIV/0!</v>
      </c>
      <c r="S79" s="709"/>
      <c r="T79" s="709"/>
      <c r="U79" s="661" t="str">
        <f>VLOOKUP($D$11,調査票①!$A$1:$HN$31,106,FALSE)</f>
        <v>　</v>
      </c>
      <c r="V79" s="662"/>
      <c r="W79" s="662"/>
      <c r="X79" s="662"/>
      <c r="Y79" s="662"/>
      <c r="Z79" s="662"/>
      <c r="AA79" s="662"/>
      <c r="AB79" s="662"/>
      <c r="AC79" s="662"/>
      <c r="AD79" s="662"/>
      <c r="AE79" s="662"/>
      <c r="AF79" s="662"/>
      <c r="AG79" s="662"/>
      <c r="AH79" s="662"/>
      <c r="AI79" s="663"/>
      <c r="AJ79" s="848">
        <f>VLOOKUP($D$11,調査票①!$A$1:$HN$31,107,FALSE)</f>
        <v>0</v>
      </c>
      <c r="AK79" s="848"/>
      <c r="AL79" s="848"/>
      <c r="AM79" s="729" t="str">
        <f>VLOOKUP($D$11,調査票①!$A$1:$HN$31,108,FALSE)</f>
        <v>　</v>
      </c>
      <c r="AN79" s="776"/>
      <c r="AO79" s="776"/>
      <c r="AP79" s="776"/>
      <c r="AQ79" s="776"/>
      <c r="AR79" s="776"/>
      <c r="AS79" s="776"/>
      <c r="AT79" s="776"/>
      <c r="AU79" s="776"/>
      <c r="AV79" s="776"/>
      <c r="AW79" s="776"/>
      <c r="AX79" s="776"/>
      <c r="AY79" s="776"/>
      <c r="AZ79" s="776"/>
      <c r="BA79" s="776"/>
      <c r="BB79" s="776"/>
      <c r="BC79" s="776"/>
      <c r="BD79" s="776"/>
      <c r="BE79" s="776"/>
      <c r="BF79" s="776"/>
      <c r="BG79" s="776"/>
      <c r="BH79" s="776"/>
      <c r="BI79" s="776"/>
      <c r="BJ79" s="776"/>
      <c r="BK79" s="776"/>
      <c r="BL79" s="776"/>
      <c r="BM79" s="776"/>
      <c r="BN79" s="777"/>
      <c r="BO79" s="493"/>
      <c r="BP79" s="494"/>
      <c r="BQ79" s="494"/>
      <c r="BR79" s="495"/>
      <c r="BS79" s="10"/>
      <c r="BT79" s="9"/>
      <c r="CB79" s="2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710" t="s">
        <v>100</v>
      </c>
      <c r="DE79" s="710"/>
      <c r="DF79" s="710"/>
      <c r="DG79" s="710"/>
      <c r="DH79" s="710"/>
      <c r="DI79" s="710"/>
      <c r="DJ79" s="710"/>
      <c r="DK79" s="710"/>
      <c r="DL79" s="141"/>
      <c r="DM79" s="141"/>
      <c r="DN79" s="10"/>
      <c r="DO79" s="10"/>
      <c r="DP79" s="10"/>
      <c r="DQ79" s="10"/>
      <c r="DR79" s="10"/>
      <c r="DS79" s="10"/>
      <c r="DT79" s="10"/>
      <c r="DU79" s="10"/>
      <c r="DV79" s="10"/>
      <c r="DW79" s="10"/>
      <c r="DX79" s="10"/>
      <c r="DY79" s="10"/>
      <c r="DZ79" s="10"/>
      <c r="EA79" s="10"/>
      <c r="EB79" s="10"/>
      <c r="EC79" s="10"/>
      <c r="ED79" s="10"/>
      <c r="EE79" s="10"/>
      <c r="EF79" s="10"/>
      <c r="EG79" s="10"/>
      <c r="EH79" s="10"/>
      <c r="EI79" s="10"/>
      <c r="EJ79" s="10"/>
      <c r="EK79" s="10"/>
      <c r="EL79" s="10"/>
      <c r="EM79" s="10"/>
      <c r="EN79" s="10"/>
      <c r="EO79" s="10"/>
      <c r="EP79" s="10"/>
      <c r="EQ79" s="10"/>
      <c r="ER79" s="10"/>
      <c r="ES79" s="9"/>
    </row>
    <row r="80" spans="3:149" ht="12.6" customHeight="1" x14ac:dyDescent="0.25">
      <c r="C80" s="20"/>
      <c r="D80" s="719"/>
      <c r="E80" s="719"/>
      <c r="F80" s="719"/>
      <c r="G80" s="719"/>
      <c r="H80" s="719"/>
      <c r="I80" s="719"/>
      <c r="J80" s="719"/>
      <c r="K80" s="719"/>
      <c r="L80" s="708"/>
      <c r="M80" s="708"/>
      <c r="N80" s="708"/>
      <c r="O80" s="708"/>
      <c r="P80" s="708"/>
      <c r="Q80" s="708"/>
      <c r="R80" s="709"/>
      <c r="S80" s="709"/>
      <c r="T80" s="709"/>
      <c r="U80" s="664"/>
      <c r="V80" s="665"/>
      <c r="W80" s="665"/>
      <c r="X80" s="665"/>
      <c r="Y80" s="665"/>
      <c r="Z80" s="665"/>
      <c r="AA80" s="665"/>
      <c r="AB80" s="665"/>
      <c r="AC80" s="665"/>
      <c r="AD80" s="665"/>
      <c r="AE80" s="665"/>
      <c r="AF80" s="665"/>
      <c r="AG80" s="665"/>
      <c r="AH80" s="665"/>
      <c r="AI80" s="666"/>
      <c r="AJ80" s="848"/>
      <c r="AK80" s="848"/>
      <c r="AL80" s="848"/>
      <c r="AM80" s="778"/>
      <c r="AN80" s="779"/>
      <c r="AO80" s="779"/>
      <c r="AP80" s="779"/>
      <c r="AQ80" s="779"/>
      <c r="AR80" s="779"/>
      <c r="AS80" s="779"/>
      <c r="AT80" s="779"/>
      <c r="AU80" s="779"/>
      <c r="AV80" s="779"/>
      <c r="AW80" s="779"/>
      <c r="AX80" s="779"/>
      <c r="AY80" s="779"/>
      <c r="AZ80" s="779"/>
      <c r="BA80" s="779"/>
      <c r="BB80" s="779"/>
      <c r="BC80" s="779"/>
      <c r="BD80" s="779"/>
      <c r="BE80" s="779"/>
      <c r="BF80" s="779"/>
      <c r="BG80" s="779"/>
      <c r="BH80" s="779"/>
      <c r="BI80" s="779"/>
      <c r="BJ80" s="779"/>
      <c r="BK80" s="779"/>
      <c r="BL80" s="779"/>
      <c r="BM80" s="779"/>
      <c r="BN80" s="780"/>
      <c r="BO80" s="496"/>
      <c r="BP80" s="497"/>
      <c r="BQ80" s="497"/>
      <c r="BR80" s="498"/>
      <c r="BS80" s="10"/>
      <c r="BT80" s="9"/>
      <c r="CB80" s="2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500"/>
      <c r="DE80" s="500"/>
      <c r="DF80" s="500"/>
      <c r="DG80" s="500"/>
      <c r="DH80" s="500"/>
      <c r="DI80" s="500"/>
      <c r="DJ80" s="500"/>
      <c r="DK80" s="500"/>
      <c r="DL80" s="91"/>
      <c r="DM80" s="91"/>
      <c r="DN80" s="10"/>
      <c r="DO80" s="10"/>
      <c r="DP80" s="10"/>
      <c r="DQ80" s="10"/>
      <c r="DR80" s="10"/>
      <c r="DS80" s="10"/>
      <c r="DT80" s="10"/>
      <c r="DU80" s="10"/>
      <c r="DV80" s="10"/>
      <c r="DW80" s="10"/>
      <c r="DX80" s="10"/>
      <c r="DY80" s="10"/>
      <c r="DZ80" s="10"/>
      <c r="EA80" s="10"/>
      <c r="EB80" s="10"/>
      <c r="EC80" s="10"/>
      <c r="ED80" s="10"/>
      <c r="EE80" s="10"/>
      <c r="EF80" s="10"/>
      <c r="EG80" s="10"/>
      <c r="EH80" s="10"/>
      <c r="EI80" s="10"/>
      <c r="EJ80" s="10"/>
      <c r="EK80" s="10"/>
      <c r="EL80" s="10"/>
      <c r="EM80" s="10"/>
      <c r="EN80" s="10"/>
      <c r="EO80" s="10"/>
      <c r="EP80" s="10"/>
      <c r="EQ80" s="10"/>
      <c r="ER80" s="10"/>
      <c r="ES80" s="9"/>
    </row>
    <row r="81" spans="3:149" ht="12.6" customHeight="1" x14ac:dyDescent="0.2">
      <c r="C81" s="20"/>
      <c r="D81" s="601" t="s">
        <v>99</v>
      </c>
      <c r="E81" s="601"/>
      <c r="F81" s="601"/>
      <c r="G81" s="601"/>
      <c r="H81" s="601"/>
      <c r="I81" s="601"/>
      <c r="J81" s="601"/>
      <c r="K81" s="601"/>
      <c r="L81" s="708">
        <f>VLOOKUP($D$11,調査票①!$A$1:$HN$31,109,FALSE)</f>
        <v>0</v>
      </c>
      <c r="M81" s="708"/>
      <c r="N81" s="708"/>
      <c r="O81" s="708">
        <f>VLOOKUP($D$11,調査票①!$A$1:$HN$31,110,FALSE)</f>
        <v>0</v>
      </c>
      <c r="P81" s="708"/>
      <c r="Q81" s="708"/>
      <c r="R81" s="709" t="e">
        <f>VLOOKUP($D$11,調査票①!$A$1:$HN$31,111,FALSE)</f>
        <v>#DIV/0!</v>
      </c>
      <c r="S81" s="709"/>
      <c r="T81" s="709"/>
      <c r="U81" s="661" t="str">
        <f>VLOOKUP($D$11,調査票①!$A$1:$HN$31,112,FALSE)</f>
        <v>　</v>
      </c>
      <c r="V81" s="662"/>
      <c r="W81" s="662"/>
      <c r="X81" s="662"/>
      <c r="Y81" s="662"/>
      <c r="Z81" s="662"/>
      <c r="AA81" s="662"/>
      <c r="AB81" s="662"/>
      <c r="AC81" s="662"/>
      <c r="AD81" s="662"/>
      <c r="AE81" s="662"/>
      <c r="AF81" s="662"/>
      <c r="AG81" s="662"/>
      <c r="AH81" s="662"/>
      <c r="AI81" s="663"/>
      <c r="AJ81" s="848">
        <f>VLOOKUP($D$11,調査票①!$A$1:$HN$31,113,FALSE)</f>
        <v>0</v>
      </c>
      <c r="AK81" s="848"/>
      <c r="AL81" s="848"/>
      <c r="AM81" s="729" t="str">
        <f>VLOOKUP($D$11,調査票①!$A$1:$HN$31,114,FALSE)</f>
        <v>　</v>
      </c>
      <c r="AN81" s="776"/>
      <c r="AO81" s="776"/>
      <c r="AP81" s="776"/>
      <c r="AQ81" s="776"/>
      <c r="AR81" s="776"/>
      <c r="AS81" s="776"/>
      <c r="AT81" s="776"/>
      <c r="AU81" s="776"/>
      <c r="AV81" s="776"/>
      <c r="AW81" s="776"/>
      <c r="AX81" s="776"/>
      <c r="AY81" s="776"/>
      <c r="AZ81" s="776"/>
      <c r="BA81" s="776"/>
      <c r="BB81" s="776"/>
      <c r="BC81" s="776"/>
      <c r="BD81" s="776"/>
      <c r="BE81" s="776"/>
      <c r="BF81" s="776"/>
      <c r="BG81" s="776"/>
      <c r="BH81" s="776"/>
      <c r="BI81" s="776"/>
      <c r="BJ81" s="776"/>
      <c r="BK81" s="776"/>
      <c r="BL81" s="776"/>
      <c r="BM81" s="776"/>
      <c r="BN81" s="777"/>
      <c r="BO81" s="493"/>
      <c r="BP81" s="494"/>
      <c r="BQ81" s="494"/>
      <c r="BR81" s="495"/>
      <c r="BS81" s="10"/>
      <c r="BT81" s="9"/>
      <c r="CB81" s="20"/>
      <c r="CC81" s="490" t="s">
        <v>12</v>
      </c>
      <c r="CD81" s="517"/>
      <c r="CE81" s="517"/>
      <c r="CF81" s="517"/>
      <c r="CG81" s="517"/>
      <c r="CH81" s="517"/>
      <c r="CI81" s="517"/>
      <c r="CJ81" s="517"/>
      <c r="CK81" s="517"/>
      <c r="CL81" s="518"/>
      <c r="CM81" s="490" t="str">
        <f>VLOOKUP(D11,調査票①!A1:HN31,219,FALSE)</f>
        <v>　</v>
      </c>
      <c r="CN81" s="517"/>
      <c r="CO81" s="517"/>
      <c r="CP81" s="517"/>
      <c r="CQ81" s="517"/>
      <c r="CR81" s="517"/>
      <c r="CS81" s="517"/>
      <c r="CT81" s="517"/>
      <c r="CU81" s="517"/>
      <c r="CV81" s="517"/>
      <c r="CW81" s="517"/>
      <c r="CX81" s="517"/>
      <c r="CY81" s="517"/>
      <c r="CZ81" s="518"/>
      <c r="DA81" s="10"/>
      <c r="DB81" s="10"/>
      <c r="DC81" s="10"/>
      <c r="DD81" s="720" t="str">
        <f>VLOOKUP(D11,調査票①!A1:HN31,220,FALSE)</f>
        <v>　</v>
      </c>
      <c r="DE81" s="721"/>
      <c r="DF81" s="721"/>
      <c r="DG81" s="721"/>
      <c r="DH81" s="721"/>
      <c r="DI81" s="721"/>
      <c r="DJ81" s="721"/>
      <c r="DK81" s="721"/>
      <c r="DL81" s="721"/>
      <c r="DM81" s="721"/>
      <c r="DN81" s="721"/>
      <c r="DO81" s="721"/>
      <c r="DP81" s="721"/>
      <c r="DQ81" s="721"/>
      <c r="DR81" s="721"/>
      <c r="DS81" s="721"/>
      <c r="DT81" s="721"/>
      <c r="DU81" s="721"/>
      <c r="DV81" s="721"/>
      <c r="DW81" s="721"/>
      <c r="DX81" s="721"/>
      <c r="DY81" s="721"/>
      <c r="DZ81" s="721"/>
      <c r="EA81" s="721"/>
      <c r="EB81" s="721"/>
      <c r="EC81" s="721"/>
      <c r="ED81" s="721"/>
      <c r="EE81" s="721"/>
      <c r="EF81" s="721"/>
      <c r="EG81" s="721"/>
      <c r="EH81" s="721"/>
      <c r="EI81" s="721"/>
      <c r="EJ81" s="721"/>
      <c r="EK81" s="721"/>
      <c r="EL81" s="721"/>
      <c r="EM81" s="721"/>
      <c r="EN81" s="721"/>
      <c r="EO81" s="721"/>
      <c r="EP81" s="722"/>
      <c r="EQ81" s="20"/>
      <c r="ER81" s="10"/>
      <c r="ES81" s="9"/>
    </row>
    <row r="82" spans="3:149" ht="12.6" customHeight="1" x14ac:dyDescent="0.2">
      <c r="C82" s="20"/>
      <c r="D82" s="601"/>
      <c r="E82" s="601"/>
      <c r="F82" s="601"/>
      <c r="G82" s="601"/>
      <c r="H82" s="601"/>
      <c r="I82" s="601"/>
      <c r="J82" s="601"/>
      <c r="K82" s="601"/>
      <c r="L82" s="708"/>
      <c r="M82" s="708"/>
      <c r="N82" s="708"/>
      <c r="O82" s="708"/>
      <c r="P82" s="708"/>
      <c r="Q82" s="708"/>
      <c r="R82" s="709"/>
      <c r="S82" s="709"/>
      <c r="T82" s="709"/>
      <c r="U82" s="664"/>
      <c r="V82" s="665"/>
      <c r="W82" s="665"/>
      <c r="X82" s="665"/>
      <c r="Y82" s="665"/>
      <c r="Z82" s="665"/>
      <c r="AA82" s="665"/>
      <c r="AB82" s="665"/>
      <c r="AC82" s="665"/>
      <c r="AD82" s="665"/>
      <c r="AE82" s="665"/>
      <c r="AF82" s="665"/>
      <c r="AG82" s="665"/>
      <c r="AH82" s="665"/>
      <c r="AI82" s="666"/>
      <c r="AJ82" s="848"/>
      <c r="AK82" s="848"/>
      <c r="AL82" s="848"/>
      <c r="AM82" s="778"/>
      <c r="AN82" s="779"/>
      <c r="AO82" s="779"/>
      <c r="AP82" s="779"/>
      <c r="AQ82" s="779"/>
      <c r="AR82" s="779"/>
      <c r="AS82" s="779"/>
      <c r="AT82" s="779"/>
      <c r="AU82" s="779"/>
      <c r="AV82" s="779"/>
      <c r="AW82" s="779"/>
      <c r="AX82" s="779"/>
      <c r="AY82" s="779"/>
      <c r="AZ82" s="779"/>
      <c r="BA82" s="779"/>
      <c r="BB82" s="779"/>
      <c r="BC82" s="779"/>
      <c r="BD82" s="779"/>
      <c r="BE82" s="779"/>
      <c r="BF82" s="779"/>
      <c r="BG82" s="779"/>
      <c r="BH82" s="779"/>
      <c r="BI82" s="779"/>
      <c r="BJ82" s="779"/>
      <c r="BK82" s="779"/>
      <c r="BL82" s="779"/>
      <c r="BM82" s="779"/>
      <c r="BN82" s="780"/>
      <c r="BO82" s="496"/>
      <c r="BP82" s="497"/>
      <c r="BQ82" s="497"/>
      <c r="BR82" s="498"/>
      <c r="BS82" s="10"/>
      <c r="BT82" s="9"/>
      <c r="CB82" s="20"/>
      <c r="CC82" s="683"/>
      <c r="CD82" s="684"/>
      <c r="CE82" s="684"/>
      <c r="CF82" s="684"/>
      <c r="CG82" s="684"/>
      <c r="CH82" s="684"/>
      <c r="CI82" s="684"/>
      <c r="CJ82" s="684"/>
      <c r="CK82" s="684"/>
      <c r="CL82" s="685"/>
      <c r="CM82" s="683"/>
      <c r="CN82" s="684"/>
      <c r="CO82" s="684"/>
      <c r="CP82" s="684"/>
      <c r="CQ82" s="684"/>
      <c r="CR82" s="684"/>
      <c r="CS82" s="684"/>
      <c r="CT82" s="684"/>
      <c r="CU82" s="684"/>
      <c r="CV82" s="684"/>
      <c r="CW82" s="684"/>
      <c r="CX82" s="684"/>
      <c r="CY82" s="684"/>
      <c r="CZ82" s="685"/>
      <c r="DA82" s="10"/>
      <c r="DB82" s="10"/>
      <c r="DC82" s="10"/>
      <c r="DD82" s="723"/>
      <c r="DE82" s="724"/>
      <c r="DF82" s="724"/>
      <c r="DG82" s="724"/>
      <c r="DH82" s="724"/>
      <c r="DI82" s="724"/>
      <c r="DJ82" s="724"/>
      <c r="DK82" s="724"/>
      <c r="DL82" s="724"/>
      <c r="DM82" s="724"/>
      <c r="DN82" s="724"/>
      <c r="DO82" s="724"/>
      <c r="DP82" s="724"/>
      <c r="DQ82" s="724"/>
      <c r="DR82" s="724"/>
      <c r="DS82" s="724"/>
      <c r="DT82" s="724"/>
      <c r="DU82" s="724"/>
      <c r="DV82" s="724"/>
      <c r="DW82" s="724"/>
      <c r="DX82" s="724"/>
      <c r="DY82" s="724"/>
      <c r="DZ82" s="724"/>
      <c r="EA82" s="724"/>
      <c r="EB82" s="724"/>
      <c r="EC82" s="724"/>
      <c r="ED82" s="724"/>
      <c r="EE82" s="724"/>
      <c r="EF82" s="724"/>
      <c r="EG82" s="724"/>
      <c r="EH82" s="724"/>
      <c r="EI82" s="724"/>
      <c r="EJ82" s="724"/>
      <c r="EK82" s="724"/>
      <c r="EL82" s="724"/>
      <c r="EM82" s="724"/>
      <c r="EN82" s="724"/>
      <c r="EO82" s="724"/>
      <c r="EP82" s="725"/>
      <c r="EQ82" s="20"/>
      <c r="ER82" s="10"/>
      <c r="ES82" s="9"/>
    </row>
    <row r="83" spans="3:149" ht="12.6" customHeight="1" x14ac:dyDescent="0.2">
      <c r="C83" s="20"/>
      <c r="D83" s="601" t="s">
        <v>98</v>
      </c>
      <c r="E83" s="601"/>
      <c r="F83" s="601"/>
      <c r="G83" s="601"/>
      <c r="H83" s="601"/>
      <c r="I83" s="601"/>
      <c r="J83" s="601"/>
      <c r="K83" s="601"/>
      <c r="L83" s="659">
        <f>VLOOKUP($D$11,調査票①!$A$1:$HN$31,115,FALSE)</f>
        <v>7</v>
      </c>
      <c r="M83" s="659"/>
      <c r="N83" s="659"/>
      <c r="O83" s="659">
        <f>VLOOKUP($D$11,調査票①!$A$1:$HN$31,116,FALSE)</f>
        <v>7</v>
      </c>
      <c r="P83" s="659"/>
      <c r="Q83" s="659"/>
      <c r="R83" s="660">
        <f>VLOOKUP($D$11,調査票①!$A$1:$HN$31,117,FALSE)</f>
        <v>1</v>
      </c>
      <c r="S83" s="660"/>
      <c r="T83" s="660"/>
      <c r="U83" s="729" t="str">
        <f>VLOOKUP($D$11,調査票①!$A$1:$HN$31,118,FALSE)</f>
        <v>　</v>
      </c>
      <c r="V83" s="730"/>
      <c r="W83" s="730"/>
      <c r="X83" s="730"/>
      <c r="Y83" s="730"/>
      <c r="Z83" s="730"/>
      <c r="AA83" s="730"/>
      <c r="AB83" s="730"/>
      <c r="AC83" s="730"/>
      <c r="AD83" s="730"/>
      <c r="AE83" s="730"/>
      <c r="AF83" s="730"/>
      <c r="AG83" s="730"/>
      <c r="AH83" s="730"/>
      <c r="AI83" s="731"/>
      <c r="AJ83" s="848">
        <f>VLOOKUP($D$11,調査票①!$A$1:$HN$31,119,FALSE)</f>
        <v>0</v>
      </c>
      <c r="AK83" s="848"/>
      <c r="AL83" s="848"/>
      <c r="AM83" s="729" t="str">
        <f>VLOOKUP($D$11,調査票①!$A$1:$HN$31,120,FALSE)</f>
        <v>　</v>
      </c>
      <c r="AN83" s="776"/>
      <c r="AO83" s="776"/>
      <c r="AP83" s="776"/>
      <c r="AQ83" s="776"/>
      <c r="AR83" s="776"/>
      <c r="AS83" s="776"/>
      <c r="AT83" s="776"/>
      <c r="AU83" s="776"/>
      <c r="AV83" s="776"/>
      <c r="AW83" s="776"/>
      <c r="AX83" s="776"/>
      <c r="AY83" s="776"/>
      <c r="AZ83" s="776"/>
      <c r="BA83" s="776"/>
      <c r="BB83" s="776"/>
      <c r="BC83" s="776"/>
      <c r="BD83" s="776"/>
      <c r="BE83" s="776"/>
      <c r="BF83" s="776"/>
      <c r="BG83" s="776"/>
      <c r="BH83" s="776"/>
      <c r="BI83" s="776"/>
      <c r="BJ83" s="776"/>
      <c r="BK83" s="776"/>
      <c r="BL83" s="776"/>
      <c r="BM83" s="776"/>
      <c r="BN83" s="777"/>
      <c r="BO83" s="493"/>
      <c r="BP83" s="494"/>
      <c r="BQ83" s="494"/>
      <c r="BR83" s="495"/>
      <c r="BS83" s="10"/>
      <c r="BT83" s="9"/>
      <c r="CB83" s="20"/>
      <c r="CC83" s="683"/>
      <c r="CD83" s="684"/>
      <c r="CE83" s="684"/>
      <c r="CF83" s="684"/>
      <c r="CG83" s="684"/>
      <c r="CH83" s="684"/>
      <c r="CI83" s="684"/>
      <c r="CJ83" s="684"/>
      <c r="CK83" s="684"/>
      <c r="CL83" s="685"/>
      <c r="CM83" s="683"/>
      <c r="CN83" s="684"/>
      <c r="CO83" s="684"/>
      <c r="CP83" s="684"/>
      <c r="CQ83" s="684"/>
      <c r="CR83" s="684"/>
      <c r="CS83" s="684"/>
      <c r="CT83" s="684"/>
      <c r="CU83" s="684"/>
      <c r="CV83" s="684"/>
      <c r="CW83" s="684"/>
      <c r="CX83" s="684"/>
      <c r="CY83" s="684"/>
      <c r="CZ83" s="685"/>
      <c r="DA83" s="10"/>
      <c r="DB83" s="10"/>
      <c r="DC83" s="10"/>
      <c r="DD83" s="723"/>
      <c r="DE83" s="724"/>
      <c r="DF83" s="724"/>
      <c r="DG83" s="724"/>
      <c r="DH83" s="724"/>
      <c r="DI83" s="724"/>
      <c r="DJ83" s="724"/>
      <c r="DK83" s="724"/>
      <c r="DL83" s="724"/>
      <c r="DM83" s="724"/>
      <c r="DN83" s="724"/>
      <c r="DO83" s="724"/>
      <c r="DP83" s="724"/>
      <c r="DQ83" s="724"/>
      <c r="DR83" s="724"/>
      <c r="DS83" s="724"/>
      <c r="DT83" s="724"/>
      <c r="DU83" s="724"/>
      <c r="DV83" s="724"/>
      <c r="DW83" s="724"/>
      <c r="DX83" s="724"/>
      <c r="DY83" s="724"/>
      <c r="DZ83" s="724"/>
      <c r="EA83" s="724"/>
      <c r="EB83" s="724"/>
      <c r="EC83" s="724"/>
      <c r="ED83" s="724"/>
      <c r="EE83" s="724"/>
      <c r="EF83" s="724"/>
      <c r="EG83" s="724"/>
      <c r="EH83" s="724"/>
      <c r="EI83" s="724"/>
      <c r="EJ83" s="724"/>
      <c r="EK83" s="724"/>
      <c r="EL83" s="724"/>
      <c r="EM83" s="724"/>
      <c r="EN83" s="724"/>
      <c r="EO83" s="724"/>
      <c r="EP83" s="725"/>
      <c r="EQ83" s="20"/>
      <c r="ER83" s="10"/>
      <c r="ES83" s="9"/>
    </row>
    <row r="84" spans="3:149" ht="12.6" customHeight="1" x14ac:dyDescent="0.2">
      <c r="C84" s="20"/>
      <c r="D84" s="601"/>
      <c r="E84" s="601"/>
      <c r="F84" s="601"/>
      <c r="G84" s="601"/>
      <c r="H84" s="601"/>
      <c r="I84" s="601"/>
      <c r="J84" s="601"/>
      <c r="K84" s="601"/>
      <c r="L84" s="659"/>
      <c r="M84" s="659"/>
      <c r="N84" s="659"/>
      <c r="O84" s="659"/>
      <c r="P84" s="659"/>
      <c r="Q84" s="659"/>
      <c r="R84" s="660"/>
      <c r="S84" s="660"/>
      <c r="T84" s="660"/>
      <c r="U84" s="732"/>
      <c r="V84" s="733"/>
      <c r="W84" s="733"/>
      <c r="X84" s="733"/>
      <c r="Y84" s="733"/>
      <c r="Z84" s="733"/>
      <c r="AA84" s="733"/>
      <c r="AB84" s="733"/>
      <c r="AC84" s="733"/>
      <c r="AD84" s="733"/>
      <c r="AE84" s="733"/>
      <c r="AF84" s="733"/>
      <c r="AG84" s="733"/>
      <c r="AH84" s="733"/>
      <c r="AI84" s="734"/>
      <c r="AJ84" s="848"/>
      <c r="AK84" s="848"/>
      <c r="AL84" s="848"/>
      <c r="AM84" s="778"/>
      <c r="AN84" s="779"/>
      <c r="AO84" s="779"/>
      <c r="AP84" s="779"/>
      <c r="AQ84" s="779"/>
      <c r="AR84" s="779"/>
      <c r="AS84" s="779"/>
      <c r="AT84" s="779"/>
      <c r="AU84" s="779"/>
      <c r="AV84" s="779"/>
      <c r="AW84" s="779"/>
      <c r="AX84" s="779"/>
      <c r="AY84" s="779"/>
      <c r="AZ84" s="779"/>
      <c r="BA84" s="779"/>
      <c r="BB84" s="779"/>
      <c r="BC84" s="779"/>
      <c r="BD84" s="779"/>
      <c r="BE84" s="779"/>
      <c r="BF84" s="779"/>
      <c r="BG84" s="779"/>
      <c r="BH84" s="779"/>
      <c r="BI84" s="779"/>
      <c r="BJ84" s="779"/>
      <c r="BK84" s="779"/>
      <c r="BL84" s="779"/>
      <c r="BM84" s="779"/>
      <c r="BN84" s="780"/>
      <c r="BO84" s="496"/>
      <c r="BP84" s="497"/>
      <c r="BQ84" s="497"/>
      <c r="BR84" s="498"/>
      <c r="BS84" s="10"/>
      <c r="BT84" s="9"/>
      <c r="CB84" s="20"/>
      <c r="CC84" s="519"/>
      <c r="CD84" s="520"/>
      <c r="CE84" s="520"/>
      <c r="CF84" s="520"/>
      <c r="CG84" s="520"/>
      <c r="CH84" s="520"/>
      <c r="CI84" s="520"/>
      <c r="CJ84" s="520"/>
      <c r="CK84" s="520"/>
      <c r="CL84" s="521"/>
      <c r="CM84" s="519"/>
      <c r="CN84" s="520"/>
      <c r="CO84" s="520"/>
      <c r="CP84" s="520"/>
      <c r="CQ84" s="520"/>
      <c r="CR84" s="520"/>
      <c r="CS84" s="520"/>
      <c r="CT84" s="520"/>
      <c r="CU84" s="520"/>
      <c r="CV84" s="520"/>
      <c r="CW84" s="520"/>
      <c r="CX84" s="520"/>
      <c r="CY84" s="520"/>
      <c r="CZ84" s="521"/>
      <c r="DA84" s="10"/>
      <c r="DB84" s="10"/>
      <c r="DC84" s="10"/>
      <c r="DD84" s="726"/>
      <c r="DE84" s="727"/>
      <c r="DF84" s="727"/>
      <c r="DG84" s="727"/>
      <c r="DH84" s="727"/>
      <c r="DI84" s="727"/>
      <c r="DJ84" s="727"/>
      <c r="DK84" s="727"/>
      <c r="DL84" s="727"/>
      <c r="DM84" s="727"/>
      <c r="DN84" s="727"/>
      <c r="DO84" s="727"/>
      <c r="DP84" s="727"/>
      <c r="DQ84" s="727"/>
      <c r="DR84" s="727"/>
      <c r="DS84" s="727"/>
      <c r="DT84" s="727"/>
      <c r="DU84" s="727"/>
      <c r="DV84" s="727"/>
      <c r="DW84" s="727"/>
      <c r="DX84" s="727"/>
      <c r="DY84" s="727"/>
      <c r="DZ84" s="727"/>
      <c r="EA84" s="727"/>
      <c r="EB84" s="727"/>
      <c r="EC84" s="727"/>
      <c r="ED84" s="727"/>
      <c r="EE84" s="727"/>
      <c r="EF84" s="727"/>
      <c r="EG84" s="727"/>
      <c r="EH84" s="727"/>
      <c r="EI84" s="727"/>
      <c r="EJ84" s="727"/>
      <c r="EK84" s="727"/>
      <c r="EL84" s="727"/>
      <c r="EM84" s="727"/>
      <c r="EN84" s="727"/>
      <c r="EO84" s="727"/>
      <c r="EP84" s="728"/>
      <c r="EQ84" s="20"/>
      <c r="ER84" s="10"/>
      <c r="ES84" s="9"/>
    </row>
    <row r="85" spans="3:149" ht="12.6" customHeight="1" x14ac:dyDescent="0.2">
      <c r="C85" s="20"/>
      <c r="D85" s="601" t="s">
        <v>97</v>
      </c>
      <c r="E85" s="601"/>
      <c r="F85" s="601"/>
      <c r="G85" s="601"/>
      <c r="H85" s="601"/>
      <c r="I85" s="601"/>
      <c r="J85" s="601"/>
      <c r="K85" s="601"/>
      <c r="L85" s="659">
        <f>VLOOKUP($D$11,調査票①!$A$1:$HN$31,121,FALSE)</f>
        <v>61</v>
      </c>
      <c r="M85" s="659"/>
      <c r="N85" s="659"/>
      <c r="O85" s="659">
        <f>VLOOKUP($D$11,調査票①!$A$1:$HN$31,122,FALSE)</f>
        <v>61</v>
      </c>
      <c r="P85" s="659"/>
      <c r="Q85" s="659"/>
      <c r="R85" s="660">
        <f>VLOOKUP($D$11,調査票①!$A$1:$HN$31,123,FALSE)</f>
        <v>1</v>
      </c>
      <c r="S85" s="660"/>
      <c r="T85" s="660"/>
      <c r="U85" s="740" t="str">
        <f>VLOOKUP($D$11,調査票①!$A$1:$HN$31,124,FALSE)</f>
        <v>　</v>
      </c>
      <c r="V85" s="741"/>
      <c r="W85" s="741"/>
      <c r="X85" s="741"/>
      <c r="Y85" s="741"/>
      <c r="Z85" s="741"/>
      <c r="AA85" s="741"/>
      <c r="AB85" s="741"/>
      <c r="AC85" s="741"/>
      <c r="AD85" s="741"/>
      <c r="AE85" s="741"/>
      <c r="AF85" s="741"/>
      <c r="AG85" s="741"/>
      <c r="AH85" s="741"/>
      <c r="AI85" s="742"/>
      <c r="AJ85" s="848">
        <f>VLOOKUP($D$11,調査票①!$A$1:$HN$31,125,FALSE)</f>
        <v>0</v>
      </c>
      <c r="AK85" s="848"/>
      <c r="AL85" s="848"/>
      <c r="AM85" s="729" t="str">
        <f>VLOOKUP($D$11,調査票①!$A$1:$HN$31,126,FALSE)</f>
        <v>　</v>
      </c>
      <c r="AN85" s="776"/>
      <c r="AO85" s="776"/>
      <c r="AP85" s="776"/>
      <c r="AQ85" s="776"/>
      <c r="AR85" s="776"/>
      <c r="AS85" s="776"/>
      <c r="AT85" s="776"/>
      <c r="AU85" s="776"/>
      <c r="AV85" s="776"/>
      <c r="AW85" s="776"/>
      <c r="AX85" s="776"/>
      <c r="AY85" s="776"/>
      <c r="AZ85" s="776"/>
      <c r="BA85" s="776"/>
      <c r="BB85" s="776"/>
      <c r="BC85" s="776"/>
      <c r="BD85" s="776"/>
      <c r="BE85" s="776"/>
      <c r="BF85" s="776"/>
      <c r="BG85" s="776"/>
      <c r="BH85" s="776"/>
      <c r="BI85" s="776"/>
      <c r="BJ85" s="776"/>
      <c r="BK85" s="776"/>
      <c r="BL85" s="776"/>
      <c r="BM85" s="776"/>
      <c r="BN85" s="777"/>
      <c r="BO85" s="493"/>
      <c r="BP85" s="494"/>
      <c r="BQ85" s="494"/>
      <c r="BR85" s="495"/>
      <c r="BS85" s="10"/>
      <c r="BT85" s="9"/>
      <c r="CB85" s="19"/>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4"/>
    </row>
    <row r="86" spans="3:149" ht="12.6" customHeight="1" x14ac:dyDescent="0.2">
      <c r="C86" s="20"/>
      <c r="D86" s="601"/>
      <c r="E86" s="601"/>
      <c r="F86" s="601"/>
      <c r="G86" s="601"/>
      <c r="H86" s="601"/>
      <c r="I86" s="601"/>
      <c r="J86" s="601"/>
      <c r="K86" s="601"/>
      <c r="L86" s="659"/>
      <c r="M86" s="659"/>
      <c r="N86" s="659"/>
      <c r="O86" s="659"/>
      <c r="P86" s="659"/>
      <c r="Q86" s="659"/>
      <c r="R86" s="660"/>
      <c r="S86" s="660"/>
      <c r="T86" s="660"/>
      <c r="U86" s="743"/>
      <c r="V86" s="744"/>
      <c r="W86" s="744"/>
      <c r="X86" s="744"/>
      <c r="Y86" s="744"/>
      <c r="Z86" s="744"/>
      <c r="AA86" s="744"/>
      <c r="AB86" s="744"/>
      <c r="AC86" s="744"/>
      <c r="AD86" s="744"/>
      <c r="AE86" s="744"/>
      <c r="AF86" s="744"/>
      <c r="AG86" s="744"/>
      <c r="AH86" s="744"/>
      <c r="AI86" s="745"/>
      <c r="AJ86" s="848"/>
      <c r="AK86" s="848"/>
      <c r="AL86" s="848"/>
      <c r="AM86" s="778"/>
      <c r="AN86" s="779"/>
      <c r="AO86" s="779"/>
      <c r="AP86" s="779"/>
      <c r="AQ86" s="779"/>
      <c r="AR86" s="779"/>
      <c r="AS86" s="779"/>
      <c r="AT86" s="779"/>
      <c r="AU86" s="779"/>
      <c r="AV86" s="779"/>
      <c r="AW86" s="779"/>
      <c r="AX86" s="779"/>
      <c r="AY86" s="779"/>
      <c r="AZ86" s="779"/>
      <c r="BA86" s="779"/>
      <c r="BB86" s="779"/>
      <c r="BC86" s="779"/>
      <c r="BD86" s="779"/>
      <c r="BE86" s="779"/>
      <c r="BF86" s="779"/>
      <c r="BG86" s="779"/>
      <c r="BH86" s="779"/>
      <c r="BI86" s="779"/>
      <c r="BJ86" s="779"/>
      <c r="BK86" s="779"/>
      <c r="BL86" s="779"/>
      <c r="BM86" s="779"/>
      <c r="BN86" s="780"/>
      <c r="BO86" s="496"/>
      <c r="BP86" s="497"/>
      <c r="BQ86" s="497"/>
      <c r="BR86" s="498"/>
      <c r="BS86" s="10"/>
      <c r="BT86" s="9"/>
      <c r="CN86" s="142"/>
      <c r="CO86" s="142"/>
      <c r="CP86" s="142"/>
      <c r="CQ86" s="142"/>
      <c r="CR86" s="142"/>
      <c r="CS86" s="142"/>
      <c r="CT86" s="142"/>
      <c r="CU86" s="142"/>
      <c r="CV86" s="142"/>
      <c r="CW86" s="142"/>
      <c r="CX86" s="142"/>
      <c r="CY86" s="142"/>
      <c r="CZ86" s="142"/>
      <c r="DA86" s="142"/>
      <c r="DB86" s="142"/>
      <c r="DC86" s="142"/>
      <c r="DD86" s="142"/>
      <c r="DE86" s="142"/>
      <c r="DF86" s="142"/>
      <c r="DG86" s="142"/>
      <c r="DH86" s="142"/>
    </row>
    <row r="87" spans="3:149" ht="12.6" customHeight="1" x14ac:dyDescent="0.2">
      <c r="C87" s="20"/>
      <c r="D87" s="601" t="s">
        <v>96</v>
      </c>
      <c r="E87" s="601"/>
      <c r="F87" s="601"/>
      <c r="G87" s="601"/>
      <c r="H87" s="601"/>
      <c r="I87" s="601"/>
      <c r="J87" s="601"/>
      <c r="K87" s="601"/>
      <c r="L87" s="659">
        <f>VLOOKUP($D$11,調査票①!$A$1:$HN$31,127,FALSE)</f>
        <v>8</v>
      </c>
      <c r="M87" s="659"/>
      <c r="N87" s="659"/>
      <c r="O87" s="659">
        <f>VLOOKUP($D$11,調査票①!$A$1:$HN$31,128,FALSE)</f>
        <v>7</v>
      </c>
      <c r="P87" s="659"/>
      <c r="Q87" s="659"/>
      <c r="R87" s="660">
        <f>VLOOKUP($D$11,調査票①!$A$1:$HN$31,129,FALSE)</f>
        <v>0.875</v>
      </c>
      <c r="S87" s="660"/>
      <c r="T87" s="660"/>
      <c r="U87" s="668" t="str">
        <f>VLOOKUP($D$11,調査票①!$A$1:$HN$31,130,FALSE)</f>
        <v>現在の市直営方式を見直し、指定管理者制度を含めた民間活力の導入に向けた検討に着手している。</v>
      </c>
      <c r="V87" s="735"/>
      <c r="W87" s="735"/>
      <c r="X87" s="735"/>
      <c r="Y87" s="735"/>
      <c r="Z87" s="735"/>
      <c r="AA87" s="735"/>
      <c r="AB87" s="735"/>
      <c r="AC87" s="735"/>
      <c r="AD87" s="735"/>
      <c r="AE87" s="735"/>
      <c r="AF87" s="735"/>
      <c r="AG87" s="735"/>
      <c r="AH87" s="735"/>
      <c r="AI87" s="736"/>
      <c r="AJ87" s="601">
        <f>VLOOKUP($D$11,調査票①!$A$1:$HN$31,131,FALSE)</f>
        <v>1</v>
      </c>
      <c r="AK87" s="601"/>
      <c r="AL87" s="601"/>
      <c r="AM87" s="668" t="str">
        <f>VLOOKUP($D$11,調査票①!$A$1:$HN$31,132,FALSE)</f>
        <v>小規模の施設のため施設単独での指定管理は難しいことから、現在、周辺施設と集約した指定管理等の検討を行っている。</v>
      </c>
      <c r="AN87" s="669"/>
      <c r="AO87" s="669"/>
      <c r="AP87" s="669"/>
      <c r="AQ87" s="669"/>
      <c r="AR87" s="669"/>
      <c r="AS87" s="669"/>
      <c r="AT87" s="669"/>
      <c r="AU87" s="669"/>
      <c r="AV87" s="669"/>
      <c r="AW87" s="669"/>
      <c r="AX87" s="669"/>
      <c r="AY87" s="669"/>
      <c r="AZ87" s="669"/>
      <c r="BA87" s="669"/>
      <c r="BB87" s="669"/>
      <c r="BC87" s="669"/>
      <c r="BD87" s="669"/>
      <c r="BE87" s="669"/>
      <c r="BF87" s="669"/>
      <c r="BG87" s="669"/>
      <c r="BH87" s="669"/>
      <c r="BI87" s="669"/>
      <c r="BJ87" s="669"/>
      <c r="BK87" s="669"/>
      <c r="BL87" s="669"/>
      <c r="BM87" s="669"/>
      <c r="BN87" s="670"/>
      <c r="BO87" s="493"/>
      <c r="BP87" s="494"/>
      <c r="BQ87" s="494"/>
      <c r="BR87" s="495"/>
      <c r="BS87" s="10"/>
      <c r="BT87" s="9"/>
      <c r="BY87" s="15"/>
      <c r="BZ87" s="15"/>
      <c r="CA87" s="15"/>
      <c r="CB87" s="15"/>
      <c r="CC87" s="15"/>
      <c r="CD87" s="15"/>
      <c r="CE87" s="15"/>
      <c r="CF87" s="15"/>
      <c r="CG87" s="15"/>
      <c r="CH87" s="15"/>
      <c r="CI87" s="15"/>
      <c r="CJ87" s="15"/>
      <c r="CK87" s="15"/>
      <c r="CL87" s="15"/>
      <c r="CM87" s="15"/>
      <c r="CN87" s="143"/>
      <c r="CO87" s="143"/>
      <c r="CP87" s="143"/>
      <c r="CQ87" s="143"/>
      <c r="CR87" s="143"/>
      <c r="CS87" s="143"/>
      <c r="CT87" s="143"/>
      <c r="CU87" s="143"/>
      <c r="CV87" s="143"/>
      <c r="CW87" s="143"/>
      <c r="CX87" s="143"/>
      <c r="CY87" s="143"/>
      <c r="CZ87" s="143"/>
      <c r="DA87" s="143"/>
      <c r="DB87" s="143"/>
      <c r="DC87" s="143"/>
      <c r="DD87" s="143"/>
      <c r="DE87" s="143"/>
      <c r="DF87" s="143"/>
      <c r="DG87" s="143"/>
      <c r="DH87" s="143"/>
    </row>
    <row r="88" spans="3:149" ht="12.6" customHeight="1" x14ac:dyDescent="0.2">
      <c r="C88" s="20"/>
      <c r="D88" s="601"/>
      <c r="E88" s="601"/>
      <c r="F88" s="601"/>
      <c r="G88" s="601"/>
      <c r="H88" s="601"/>
      <c r="I88" s="601"/>
      <c r="J88" s="601"/>
      <c r="K88" s="601"/>
      <c r="L88" s="659"/>
      <c r="M88" s="659"/>
      <c r="N88" s="659"/>
      <c r="O88" s="659"/>
      <c r="P88" s="659"/>
      <c r="Q88" s="659"/>
      <c r="R88" s="660"/>
      <c r="S88" s="660"/>
      <c r="T88" s="660"/>
      <c r="U88" s="737"/>
      <c r="V88" s="738"/>
      <c r="W88" s="738"/>
      <c r="X88" s="738"/>
      <c r="Y88" s="738"/>
      <c r="Z88" s="738"/>
      <c r="AA88" s="738"/>
      <c r="AB88" s="738"/>
      <c r="AC88" s="738"/>
      <c r="AD88" s="738"/>
      <c r="AE88" s="738"/>
      <c r="AF88" s="738"/>
      <c r="AG88" s="738"/>
      <c r="AH88" s="738"/>
      <c r="AI88" s="739"/>
      <c r="AJ88" s="601"/>
      <c r="AK88" s="601"/>
      <c r="AL88" s="601"/>
      <c r="AM88" s="671"/>
      <c r="AN88" s="672"/>
      <c r="AO88" s="672"/>
      <c r="AP88" s="672"/>
      <c r="AQ88" s="672"/>
      <c r="AR88" s="672"/>
      <c r="AS88" s="672"/>
      <c r="AT88" s="672"/>
      <c r="AU88" s="672"/>
      <c r="AV88" s="672"/>
      <c r="AW88" s="672"/>
      <c r="AX88" s="672"/>
      <c r="AY88" s="672"/>
      <c r="AZ88" s="672"/>
      <c r="BA88" s="672"/>
      <c r="BB88" s="672"/>
      <c r="BC88" s="672"/>
      <c r="BD88" s="672"/>
      <c r="BE88" s="672"/>
      <c r="BF88" s="672"/>
      <c r="BG88" s="672"/>
      <c r="BH88" s="672"/>
      <c r="BI88" s="672"/>
      <c r="BJ88" s="672"/>
      <c r="BK88" s="672"/>
      <c r="BL88" s="672"/>
      <c r="BM88" s="672"/>
      <c r="BN88" s="673"/>
      <c r="BO88" s="496"/>
      <c r="BP88" s="497"/>
      <c r="BQ88" s="497"/>
      <c r="BR88" s="498"/>
      <c r="BS88" s="10"/>
      <c r="BT88" s="9"/>
      <c r="CB88" s="22"/>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3"/>
      <c r="DB88" s="13"/>
      <c r="DC88" s="13"/>
      <c r="DD88" s="13"/>
      <c r="DE88" s="13"/>
      <c r="DF88" s="13"/>
      <c r="DG88" s="13"/>
      <c r="DH88" s="13"/>
      <c r="DI88" s="13"/>
      <c r="DJ88" s="13"/>
      <c r="DK88" s="13"/>
      <c r="DL88" s="13"/>
      <c r="DM88" s="13"/>
      <c r="DN88" s="13"/>
      <c r="DO88" s="13"/>
      <c r="DP88" s="13"/>
      <c r="DQ88" s="13"/>
      <c r="DR88" s="13"/>
      <c r="DS88" s="13"/>
      <c r="DT88" s="13"/>
      <c r="DU88" s="13"/>
      <c r="DV88" s="13"/>
      <c r="DW88" s="13"/>
      <c r="DX88" s="13"/>
      <c r="DY88" s="13"/>
      <c r="DZ88" s="13"/>
      <c r="EA88" s="13"/>
      <c r="EB88" s="13"/>
      <c r="EC88" s="13"/>
      <c r="ED88" s="13"/>
      <c r="EE88" s="13"/>
      <c r="EF88" s="13"/>
      <c r="EG88" s="13"/>
      <c r="EH88" s="13"/>
      <c r="EI88" s="13"/>
      <c r="EJ88" s="13"/>
      <c r="EK88" s="13"/>
      <c r="EL88" s="13"/>
      <c r="EM88" s="13"/>
      <c r="EN88" s="13"/>
      <c r="EO88" s="13"/>
      <c r="EP88" s="13"/>
      <c r="EQ88" s="12"/>
    </row>
    <row r="89" spans="3:149" ht="12.6" customHeight="1" x14ac:dyDescent="0.2">
      <c r="C89" s="20"/>
      <c r="D89" s="601" t="s">
        <v>95</v>
      </c>
      <c r="E89" s="601"/>
      <c r="F89" s="601"/>
      <c r="G89" s="601"/>
      <c r="H89" s="601"/>
      <c r="I89" s="601"/>
      <c r="J89" s="601"/>
      <c r="K89" s="601"/>
      <c r="L89" s="659">
        <f>VLOOKUP($D$11,調査票①!$A$1:$HN$31,133,FALSE)</f>
        <v>2</v>
      </c>
      <c r="M89" s="659"/>
      <c r="N89" s="659"/>
      <c r="O89" s="659">
        <f>VLOOKUP($D$11,調査票①!$A$1:$HN$31,134,FALSE)</f>
        <v>2</v>
      </c>
      <c r="P89" s="659"/>
      <c r="Q89" s="659"/>
      <c r="R89" s="660">
        <f>VLOOKUP($D$11,調査票①!$A$1:$HN$31,135,FALSE)</f>
        <v>1</v>
      </c>
      <c r="S89" s="660"/>
      <c r="T89" s="660"/>
      <c r="U89" s="729" t="str">
        <f>VLOOKUP($D$11,調査票①!$A$1:$HN$31,136,FALSE)</f>
        <v>　</v>
      </c>
      <c r="V89" s="730"/>
      <c r="W89" s="730"/>
      <c r="X89" s="730"/>
      <c r="Y89" s="730"/>
      <c r="Z89" s="730"/>
      <c r="AA89" s="730"/>
      <c r="AB89" s="730"/>
      <c r="AC89" s="730"/>
      <c r="AD89" s="730"/>
      <c r="AE89" s="730"/>
      <c r="AF89" s="730"/>
      <c r="AG89" s="730"/>
      <c r="AH89" s="730"/>
      <c r="AI89" s="731"/>
      <c r="AJ89" s="667">
        <f>VLOOKUP($D$11,調査票①!$A$1:$HN$31,137,FALSE)</f>
        <v>0</v>
      </c>
      <c r="AK89" s="667"/>
      <c r="AL89" s="667"/>
      <c r="AM89" s="729" t="str">
        <f>VLOOKUP($D$11,調査票①!$A$1:$HN$31,138,FALSE)</f>
        <v>　</v>
      </c>
      <c r="AN89" s="776"/>
      <c r="AO89" s="776"/>
      <c r="AP89" s="776"/>
      <c r="AQ89" s="776"/>
      <c r="AR89" s="776"/>
      <c r="AS89" s="776"/>
      <c r="AT89" s="776"/>
      <c r="AU89" s="776"/>
      <c r="AV89" s="776"/>
      <c r="AW89" s="776"/>
      <c r="AX89" s="776"/>
      <c r="AY89" s="776"/>
      <c r="AZ89" s="776"/>
      <c r="BA89" s="776"/>
      <c r="BB89" s="776"/>
      <c r="BC89" s="776"/>
      <c r="BD89" s="776"/>
      <c r="BE89" s="776"/>
      <c r="BF89" s="776"/>
      <c r="BG89" s="776"/>
      <c r="BH89" s="776"/>
      <c r="BI89" s="776"/>
      <c r="BJ89" s="776"/>
      <c r="BK89" s="776"/>
      <c r="BL89" s="776"/>
      <c r="BM89" s="776"/>
      <c r="BN89" s="777"/>
      <c r="BO89" s="493"/>
      <c r="BP89" s="494"/>
      <c r="BQ89" s="494"/>
      <c r="BR89" s="495"/>
      <c r="BS89" s="10"/>
      <c r="BT89" s="9"/>
      <c r="CB89" s="2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c r="DK89" s="10"/>
      <c r="DL89" s="10"/>
      <c r="DM89" s="10"/>
      <c r="DN89" s="10"/>
      <c r="DO89" s="10"/>
      <c r="DP89" s="10"/>
      <c r="DQ89" s="10"/>
      <c r="DR89" s="10"/>
      <c r="DS89" s="10"/>
      <c r="DT89" s="10"/>
      <c r="DU89" s="10"/>
      <c r="DV89" s="10"/>
      <c r="DW89" s="10"/>
      <c r="DX89" s="10"/>
      <c r="DY89" s="10"/>
      <c r="DZ89" s="10"/>
      <c r="EA89" s="10"/>
      <c r="EB89" s="10"/>
      <c r="EC89" s="10"/>
      <c r="ED89" s="10"/>
      <c r="EE89" s="10"/>
      <c r="EF89" s="10"/>
      <c r="EG89" s="10"/>
      <c r="EH89" s="10"/>
      <c r="EI89" s="10"/>
      <c r="EJ89" s="10"/>
      <c r="EK89" s="10"/>
      <c r="EL89" s="10"/>
      <c r="EM89" s="10"/>
      <c r="EN89" s="10"/>
      <c r="EO89" s="10"/>
      <c r="EP89" s="10"/>
      <c r="EQ89" s="9"/>
    </row>
    <row r="90" spans="3:149" ht="18.600000000000001" customHeight="1" x14ac:dyDescent="0.2">
      <c r="C90" s="20"/>
      <c r="D90" s="601"/>
      <c r="E90" s="601"/>
      <c r="F90" s="601"/>
      <c r="G90" s="601"/>
      <c r="H90" s="601"/>
      <c r="I90" s="601"/>
      <c r="J90" s="601"/>
      <c r="K90" s="601"/>
      <c r="L90" s="659"/>
      <c r="M90" s="659"/>
      <c r="N90" s="659"/>
      <c r="O90" s="659"/>
      <c r="P90" s="659"/>
      <c r="Q90" s="659"/>
      <c r="R90" s="660"/>
      <c r="S90" s="660"/>
      <c r="T90" s="660"/>
      <c r="U90" s="732"/>
      <c r="V90" s="733"/>
      <c r="W90" s="733"/>
      <c r="X90" s="733"/>
      <c r="Y90" s="733"/>
      <c r="Z90" s="733"/>
      <c r="AA90" s="733"/>
      <c r="AB90" s="733"/>
      <c r="AC90" s="733"/>
      <c r="AD90" s="733"/>
      <c r="AE90" s="733"/>
      <c r="AF90" s="733"/>
      <c r="AG90" s="733"/>
      <c r="AH90" s="733"/>
      <c r="AI90" s="734"/>
      <c r="AJ90" s="667"/>
      <c r="AK90" s="667"/>
      <c r="AL90" s="667"/>
      <c r="AM90" s="778"/>
      <c r="AN90" s="779"/>
      <c r="AO90" s="779"/>
      <c r="AP90" s="779"/>
      <c r="AQ90" s="779"/>
      <c r="AR90" s="779"/>
      <c r="AS90" s="779"/>
      <c r="AT90" s="779"/>
      <c r="AU90" s="779"/>
      <c r="AV90" s="779"/>
      <c r="AW90" s="779"/>
      <c r="AX90" s="779"/>
      <c r="AY90" s="779"/>
      <c r="AZ90" s="779"/>
      <c r="BA90" s="779"/>
      <c r="BB90" s="779"/>
      <c r="BC90" s="779"/>
      <c r="BD90" s="779"/>
      <c r="BE90" s="779"/>
      <c r="BF90" s="779"/>
      <c r="BG90" s="779"/>
      <c r="BH90" s="779"/>
      <c r="BI90" s="779"/>
      <c r="BJ90" s="779"/>
      <c r="BK90" s="779"/>
      <c r="BL90" s="779"/>
      <c r="BM90" s="779"/>
      <c r="BN90" s="780"/>
      <c r="BO90" s="496"/>
      <c r="BP90" s="497"/>
      <c r="BQ90" s="497"/>
      <c r="BR90" s="498"/>
      <c r="BS90" s="10"/>
      <c r="BT90" s="9"/>
      <c r="CB90" s="2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c r="DK90" s="10"/>
      <c r="DL90" s="10"/>
      <c r="DM90" s="10"/>
      <c r="DN90" s="10"/>
      <c r="DO90" s="10"/>
      <c r="DP90" s="10"/>
      <c r="DQ90" s="10"/>
      <c r="DR90" s="10"/>
      <c r="DS90" s="10"/>
      <c r="DT90" s="10"/>
      <c r="DU90" s="10"/>
      <c r="DV90" s="10"/>
      <c r="DW90" s="10"/>
      <c r="DX90" s="10"/>
      <c r="DY90" s="10"/>
      <c r="DZ90" s="10"/>
      <c r="EA90" s="10"/>
      <c r="EB90" s="10"/>
      <c r="EC90" s="10"/>
      <c r="ED90" s="10"/>
      <c r="EE90" s="10"/>
      <c r="EF90" s="10"/>
      <c r="EG90" s="10"/>
      <c r="EH90" s="10"/>
      <c r="EI90" s="10"/>
      <c r="EJ90" s="10"/>
      <c r="EK90" s="10"/>
      <c r="EL90" s="10"/>
      <c r="EM90" s="10"/>
      <c r="EN90" s="10"/>
      <c r="EO90" s="10"/>
      <c r="EP90" s="10"/>
      <c r="EQ90" s="9"/>
    </row>
    <row r="91" spans="3:149" ht="12.6" customHeight="1" x14ac:dyDescent="0.2">
      <c r="C91" s="20"/>
      <c r="D91" s="601" t="s">
        <v>94</v>
      </c>
      <c r="E91" s="601"/>
      <c r="F91" s="601"/>
      <c r="G91" s="601"/>
      <c r="H91" s="601"/>
      <c r="I91" s="601"/>
      <c r="J91" s="601"/>
      <c r="K91" s="601"/>
      <c r="L91" s="659">
        <f>VLOOKUP($D$11,調査票①!$A$1:$HN$31,139,FALSE)</f>
        <v>4</v>
      </c>
      <c r="M91" s="659"/>
      <c r="N91" s="659"/>
      <c r="O91" s="659">
        <f>VLOOKUP($D$11,調査票①!$A$1:$HN$31,140,FALSE)</f>
        <v>0</v>
      </c>
      <c r="P91" s="659"/>
      <c r="Q91" s="659"/>
      <c r="R91" s="660">
        <f>VLOOKUP($D$11,調査票①!$A$1:$HN$31,141,FALSE)</f>
        <v>0</v>
      </c>
      <c r="S91" s="660"/>
      <c r="T91" s="660"/>
      <c r="U91" s="760" t="str">
        <f>VLOOKUP($D$11,調査票①!$A$1:$HN$31,142,FALSE)</f>
        <v>窓口業務は既に民間専門業者に委託し、一定の効果を上げている。市職員が運営状況を把握し総合的な運営管理を行い、図書館再整備計画等の政策立案を中長期的に進める必要があるため、直営としている。</v>
      </c>
      <c r="V91" s="761"/>
      <c r="W91" s="761"/>
      <c r="X91" s="761"/>
      <c r="Y91" s="761"/>
      <c r="Z91" s="761"/>
      <c r="AA91" s="761"/>
      <c r="AB91" s="761"/>
      <c r="AC91" s="761"/>
      <c r="AD91" s="761"/>
      <c r="AE91" s="761"/>
      <c r="AF91" s="761"/>
      <c r="AG91" s="761"/>
      <c r="AH91" s="761"/>
      <c r="AI91" s="762"/>
      <c r="AJ91" s="601">
        <f>VLOOKUP($D$11,調査票①!$A$1:$HN$31,143,FALSE)</f>
        <v>4</v>
      </c>
      <c r="AK91" s="601"/>
      <c r="AL91" s="601"/>
      <c r="AM91" s="729" t="str">
        <f>VLOOKUP($D$11,調査票①!$A$1:$HN$31,144,FALSE)</f>
        <v>３館で窓口業務等を民間委託し、市職員は施設管理や対外調整、財務等を担当している。職員が運営状況を把握し総合的な運営管理を行い、図書館再整備計画等の政策立案を中長期的に進める必要があり、直営としている。</v>
      </c>
      <c r="AN91" s="776"/>
      <c r="AO91" s="776"/>
      <c r="AP91" s="776"/>
      <c r="AQ91" s="776"/>
      <c r="AR91" s="776"/>
      <c r="AS91" s="776"/>
      <c r="AT91" s="776"/>
      <c r="AU91" s="776"/>
      <c r="AV91" s="776"/>
      <c r="AW91" s="776"/>
      <c r="AX91" s="776"/>
      <c r="AY91" s="776"/>
      <c r="AZ91" s="776"/>
      <c r="BA91" s="776"/>
      <c r="BB91" s="776"/>
      <c r="BC91" s="776"/>
      <c r="BD91" s="776"/>
      <c r="BE91" s="776"/>
      <c r="BF91" s="776"/>
      <c r="BG91" s="776"/>
      <c r="BH91" s="776"/>
      <c r="BI91" s="776"/>
      <c r="BJ91" s="776"/>
      <c r="BK91" s="776"/>
      <c r="BL91" s="776"/>
      <c r="BM91" s="776"/>
      <c r="BN91" s="777"/>
      <c r="BO91" s="493"/>
      <c r="BP91" s="494"/>
      <c r="BQ91" s="494"/>
      <c r="BR91" s="495"/>
      <c r="BS91" s="10"/>
      <c r="BT91" s="9"/>
      <c r="CB91" s="20"/>
      <c r="CC91" s="490" t="s">
        <v>93</v>
      </c>
      <c r="CD91" s="517"/>
      <c r="CE91" s="517"/>
      <c r="CF91" s="517"/>
      <c r="CG91" s="517"/>
      <c r="CH91" s="517"/>
      <c r="CI91" s="517"/>
      <c r="CJ91" s="517"/>
      <c r="CK91" s="517"/>
      <c r="CL91" s="518"/>
      <c r="CM91" s="490" t="str">
        <f>VLOOKUP(D11,調査票①!A1:HQ31,221,FALSE)</f>
        <v>○</v>
      </c>
      <c r="CN91" s="517"/>
      <c r="CO91" s="517"/>
      <c r="CP91" s="517"/>
      <c r="CQ91" s="517"/>
      <c r="CR91" s="517"/>
      <c r="CS91" s="517"/>
      <c r="CT91" s="517"/>
      <c r="CU91" s="517"/>
      <c r="CV91" s="517"/>
      <c r="CW91" s="517"/>
      <c r="CX91" s="517"/>
      <c r="CY91" s="517"/>
      <c r="CZ91" s="518"/>
      <c r="DA91" s="10"/>
      <c r="DB91" s="490" t="s">
        <v>16</v>
      </c>
      <c r="DC91" s="517"/>
      <c r="DD91" s="517"/>
      <c r="DE91" s="517"/>
      <c r="DF91" s="517"/>
      <c r="DG91" s="517"/>
      <c r="DH91" s="517"/>
      <c r="DI91" s="517"/>
      <c r="DJ91" s="517"/>
      <c r="DK91" s="518"/>
      <c r="DL91" s="490">
        <f>VLOOKUP(D11,調査票①!A1:HQ31,222,FALSE)</f>
        <v>0</v>
      </c>
      <c r="DM91" s="517"/>
      <c r="DN91" s="517"/>
      <c r="DO91" s="517"/>
      <c r="DP91" s="517"/>
      <c r="DQ91" s="517"/>
      <c r="DR91" s="517"/>
      <c r="DS91" s="517"/>
      <c r="DT91" s="517"/>
      <c r="DU91" s="518"/>
      <c r="DV91" s="10"/>
      <c r="DW91" s="10"/>
      <c r="DX91" s="10"/>
      <c r="DY91" s="490" t="s">
        <v>92</v>
      </c>
      <c r="DZ91" s="517"/>
      <c r="EA91" s="517"/>
      <c r="EB91" s="517"/>
      <c r="EC91" s="517"/>
      <c r="ED91" s="517"/>
      <c r="EE91" s="517"/>
      <c r="EF91" s="518"/>
      <c r="EG91" s="746">
        <f>VLOOKUP(D11,調査票①!A1:HQ31,223,FALSE)</f>
        <v>0</v>
      </c>
      <c r="EH91" s="746"/>
      <c r="EI91" s="746"/>
      <c r="EJ91" s="746"/>
      <c r="EK91" s="746"/>
      <c r="EL91" s="746"/>
      <c r="EM91" s="746"/>
      <c r="EN91" s="746"/>
      <c r="EO91" s="746"/>
      <c r="EP91" s="52"/>
      <c r="EQ91" s="56"/>
    </row>
    <row r="92" spans="3:149" ht="12.6" customHeight="1" x14ac:dyDescent="0.2">
      <c r="C92" s="20"/>
      <c r="D92" s="601"/>
      <c r="E92" s="601"/>
      <c r="F92" s="601"/>
      <c r="G92" s="601"/>
      <c r="H92" s="601"/>
      <c r="I92" s="601"/>
      <c r="J92" s="601"/>
      <c r="K92" s="601"/>
      <c r="L92" s="659"/>
      <c r="M92" s="659"/>
      <c r="N92" s="659"/>
      <c r="O92" s="659"/>
      <c r="P92" s="659"/>
      <c r="Q92" s="659"/>
      <c r="R92" s="660"/>
      <c r="S92" s="660"/>
      <c r="T92" s="660"/>
      <c r="U92" s="763"/>
      <c r="V92" s="764"/>
      <c r="W92" s="764"/>
      <c r="X92" s="764"/>
      <c r="Y92" s="764"/>
      <c r="Z92" s="764"/>
      <c r="AA92" s="764"/>
      <c r="AB92" s="764"/>
      <c r="AC92" s="764"/>
      <c r="AD92" s="764"/>
      <c r="AE92" s="764"/>
      <c r="AF92" s="764"/>
      <c r="AG92" s="764"/>
      <c r="AH92" s="764"/>
      <c r="AI92" s="765"/>
      <c r="AJ92" s="601"/>
      <c r="AK92" s="601"/>
      <c r="AL92" s="601"/>
      <c r="AM92" s="778"/>
      <c r="AN92" s="779"/>
      <c r="AO92" s="779"/>
      <c r="AP92" s="779"/>
      <c r="AQ92" s="779"/>
      <c r="AR92" s="779"/>
      <c r="AS92" s="779"/>
      <c r="AT92" s="779"/>
      <c r="AU92" s="779"/>
      <c r="AV92" s="779"/>
      <c r="AW92" s="779"/>
      <c r="AX92" s="779"/>
      <c r="AY92" s="779"/>
      <c r="AZ92" s="779"/>
      <c r="BA92" s="779"/>
      <c r="BB92" s="779"/>
      <c r="BC92" s="779"/>
      <c r="BD92" s="779"/>
      <c r="BE92" s="779"/>
      <c r="BF92" s="779"/>
      <c r="BG92" s="779"/>
      <c r="BH92" s="779"/>
      <c r="BI92" s="779"/>
      <c r="BJ92" s="779"/>
      <c r="BK92" s="779"/>
      <c r="BL92" s="779"/>
      <c r="BM92" s="779"/>
      <c r="BN92" s="780"/>
      <c r="BO92" s="496"/>
      <c r="BP92" s="497"/>
      <c r="BQ92" s="497"/>
      <c r="BR92" s="498"/>
      <c r="BS92" s="10"/>
      <c r="BT92" s="9"/>
      <c r="CB92" s="20"/>
      <c r="CC92" s="519"/>
      <c r="CD92" s="520"/>
      <c r="CE92" s="520"/>
      <c r="CF92" s="520"/>
      <c r="CG92" s="520"/>
      <c r="CH92" s="520"/>
      <c r="CI92" s="520"/>
      <c r="CJ92" s="520"/>
      <c r="CK92" s="520"/>
      <c r="CL92" s="521"/>
      <c r="CM92" s="519"/>
      <c r="CN92" s="520"/>
      <c r="CO92" s="520"/>
      <c r="CP92" s="520"/>
      <c r="CQ92" s="520"/>
      <c r="CR92" s="520"/>
      <c r="CS92" s="520"/>
      <c r="CT92" s="520"/>
      <c r="CU92" s="520"/>
      <c r="CV92" s="520"/>
      <c r="CW92" s="520"/>
      <c r="CX92" s="520"/>
      <c r="CY92" s="520"/>
      <c r="CZ92" s="521"/>
      <c r="DA92" s="10"/>
      <c r="DB92" s="519"/>
      <c r="DC92" s="520"/>
      <c r="DD92" s="520"/>
      <c r="DE92" s="520"/>
      <c r="DF92" s="520"/>
      <c r="DG92" s="520"/>
      <c r="DH92" s="520"/>
      <c r="DI92" s="520"/>
      <c r="DJ92" s="520"/>
      <c r="DK92" s="521"/>
      <c r="DL92" s="519"/>
      <c r="DM92" s="520"/>
      <c r="DN92" s="520"/>
      <c r="DO92" s="520"/>
      <c r="DP92" s="520"/>
      <c r="DQ92" s="520"/>
      <c r="DR92" s="520"/>
      <c r="DS92" s="520"/>
      <c r="DT92" s="520"/>
      <c r="DU92" s="521"/>
      <c r="DV92" s="10"/>
      <c r="DW92" s="10"/>
      <c r="DX92" s="10"/>
      <c r="DY92" s="519"/>
      <c r="DZ92" s="520"/>
      <c r="EA92" s="520"/>
      <c r="EB92" s="520"/>
      <c r="EC92" s="520"/>
      <c r="ED92" s="520"/>
      <c r="EE92" s="520"/>
      <c r="EF92" s="521"/>
      <c r="EG92" s="746"/>
      <c r="EH92" s="746"/>
      <c r="EI92" s="746"/>
      <c r="EJ92" s="746"/>
      <c r="EK92" s="746"/>
      <c r="EL92" s="746"/>
      <c r="EM92" s="746"/>
      <c r="EN92" s="746"/>
      <c r="EO92" s="746"/>
      <c r="EP92" s="47"/>
      <c r="EQ92" s="56"/>
    </row>
    <row r="93" spans="3:149" ht="12.6" customHeight="1" x14ac:dyDescent="0.2">
      <c r="C93" s="20"/>
      <c r="D93" s="692" t="s">
        <v>91</v>
      </c>
      <c r="E93" s="602"/>
      <c r="F93" s="602"/>
      <c r="G93" s="602"/>
      <c r="H93" s="602"/>
      <c r="I93" s="602"/>
      <c r="J93" s="602"/>
      <c r="K93" s="602"/>
      <c r="L93" s="659">
        <f>VLOOKUP($D$11,調査票①!$A$1:$HN$31,145,FALSE)</f>
        <v>2</v>
      </c>
      <c r="M93" s="659"/>
      <c r="N93" s="659"/>
      <c r="O93" s="659">
        <f>VLOOKUP($D$11,調査票①!$A$1:$HN$31,146,FALSE)</f>
        <v>1</v>
      </c>
      <c r="P93" s="659"/>
      <c r="Q93" s="659"/>
      <c r="R93" s="660">
        <f>VLOOKUP($D$11,調査票①!$A$1:$HN$31,147,FALSE)</f>
        <v>0.5</v>
      </c>
      <c r="S93" s="660"/>
      <c r="T93" s="660"/>
      <c r="U93" s="729" t="str">
        <f>VLOOKUP($D$11,調査票①!$A$1:$HN$31,148,FALSE)</f>
        <v>博物館の運営業務は、一部を委託しているが、文化財の維持、保全等については、長期的な視点での運営が望ましいため、直営としているため。</v>
      </c>
      <c r="V93" s="730"/>
      <c r="W93" s="730"/>
      <c r="X93" s="730"/>
      <c r="Y93" s="730"/>
      <c r="Z93" s="730"/>
      <c r="AA93" s="730"/>
      <c r="AB93" s="730"/>
      <c r="AC93" s="730"/>
      <c r="AD93" s="730"/>
      <c r="AE93" s="730"/>
      <c r="AF93" s="730"/>
      <c r="AG93" s="730"/>
      <c r="AH93" s="730"/>
      <c r="AI93" s="731"/>
      <c r="AJ93" s="601">
        <f>VLOOKUP($D$11,調査票①!$A$1:$HN$31,149,FALSE)</f>
        <v>1</v>
      </c>
      <c r="AK93" s="601"/>
      <c r="AL93" s="601"/>
      <c r="AM93" s="668" t="str">
        <f>VLOOKUP($D$11,調査票①!$A$1:$HN$31,150,FALSE)</f>
        <v>博物館の運営業務は、一部を委託しているが、文化財の維持、保全等については、長期的な視点での運営が望ましいため、直営としている。</v>
      </c>
      <c r="AN93" s="669"/>
      <c r="AO93" s="669"/>
      <c r="AP93" s="669"/>
      <c r="AQ93" s="669"/>
      <c r="AR93" s="669"/>
      <c r="AS93" s="669"/>
      <c r="AT93" s="669"/>
      <c r="AU93" s="669"/>
      <c r="AV93" s="669"/>
      <c r="AW93" s="669"/>
      <c r="AX93" s="669"/>
      <c r="AY93" s="669"/>
      <c r="AZ93" s="669"/>
      <c r="BA93" s="669"/>
      <c r="BB93" s="669"/>
      <c r="BC93" s="669"/>
      <c r="BD93" s="669"/>
      <c r="BE93" s="669"/>
      <c r="BF93" s="669"/>
      <c r="BG93" s="669"/>
      <c r="BH93" s="669"/>
      <c r="BI93" s="669"/>
      <c r="BJ93" s="669"/>
      <c r="BK93" s="669"/>
      <c r="BL93" s="669"/>
      <c r="BM93" s="669"/>
      <c r="BN93" s="670"/>
      <c r="BO93" s="493"/>
      <c r="BP93" s="494"/>
      <c r="BQ93" s="494"/>
      <c r="BR93" s="495"/>
      <c r="BS93" s="10"/>
      <c r="BT93" s="9"/>
      <c r="CB93" s="20"/>
      <c r="CC93" s="10" t="s">
        <v>81</v>
      </c>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c r="DK93" s="10"/>
      <c r="DL93" s="10"/>
      <c r="DM93" s="10"/>
      <c r="DN93" s="10"/>
      <c r="DO93" s="10"/>
      <c r="DP93" s="10"/>
      <c r="DQ93" s="10"/>
      <c r="DR93" s="10"/>
      <c r="DS93" s="10"/>
      <c r="DT93" s="10"/>
      <c r="DU93" s="10"/>
      <c r="DV93" s="10"/>
      <c r="DW93" s="10"/>
      <c r="DX93" s="10"/>
      <c r="DY93" s="10"/>
      <c r="DZ93" s="10"/>
      <c r="EA93" s="10"/>
      <c r="EB93" s="10"/>
      <c r="EC93" s="10"/>
      <c r="ED93" s="10"/>
      <c r="EE93" s="10"/>
      <c r="EF93" s="10"/>
      <c r="EG93" s="10"/>
      <c r="EH93" s="10"/>
      <c r="EI93" s="10"/>
      <c r="EJ93" s="10"/>
      <c r="EK93" s="10"/>
      <c r="EL93" s="10"/>
      <c r="EM93" s="10"/>
      <c r="EN93" s="10"/>
      <c r="EO93" s="10"/>
      <c r="EP93" s="10"/>
      <c r="EQ93" s="9"/>
    </row>
    <row r="94" spans="3:149" ht="29.4" customHeight="1" x14ac:dyDescent="0.2">
      <c r="C94" s="20"/>
      <c r="D94" s="602"/>
      <c r="E94" s="602"/>
      <c r="F94" s="602"/>
      <c r="G94" s="602"/>
      <c r="H94" s="602"/>
      <c r="I94" s="602"/>
      <c r="J94" s="602"/>
      <c r="K94" s="602"/>
      <c r="L94" s="659"/>
      <c r="M94" s="659"/>
      <c r="N94" s="659"/>
      <c r="O94" s="659"/>
      <c r="P94" s="659"/>
      <c r="Q94" s="659"/>
      <c r="R94" s="660"/>
      <c r="S94" s="660"/>
      <c r="T94" s="660"/>
      <c r="U94" s="732"/>
      <c r="V94" s="733"/>
      <c r="W94" s="733"/>
      <c r="X94" s="733"/>
      <c r="Y94" s="733"/>
      <c r="Z94" s="733"/>
      <c r="AA94" s="733"/>
      <c r="AB94" s="733"/>
      <c r="AC94" s="733"/>
      <c r="AD94" s="733"/>
      <c r="AE94" s="733"/>
      <c r="AF94" s="733"/>
      <c r="AG94" s="733"/>
      <c r="AH94" s="733"/>
      <c r="AI94" s="734"/>
      <c r="AJ94" s="601"/>
      <c r="AK94" s="601"/>
      <c r="AL94" s="601"/>
      <c r="AM94" s="671"/>
      <c r="AN94" s="672"/>
      <c r="AO94" s="672"/>
      <c r="AP94" s="672"/>
      <c r="AQ94" s="672"/>
      <c r="AR94" s="672"/>
      <c r="AS94" s="672"/>
      <c r="AT94" s="672"/>
      <c r="AU94" s="672"/>
      <c r="AV94" s="672"/>
      <c r="AW94" s="672"/>
      <c r="AX94" s="672"/>
      <c r="AY94" s="672"/>
      <c r="AZ94" s="672"/>
      <c r="BA94" s="672"/>
      <c r="BB94" s="672"/>
      <c r="BC94" s="672"/>
      <c r="BD94" s="672"/>
      <c r="BE94" s="672"/>
      <c r="BF94" s="672"/>
      <c r="BG94" s="672"/>
      <c r="BH94" s="672"/>
      <c r="BI94" s="672"/>
      <c r="BJ94" s="672"/>
      <c r="BK94" s="672"/>
      <c r="BL94" s="672"/>
      <c r="BM94" s="672"/>
      <c r="BN94" s="673"/>
      <c r="BO94" s="496"/>
      <c r="BP94" s="497"/>
      <c r="BQ94" s="497"/>
      <c r="BR94" s="498"/>
      <c r="BS94" s="10"/>
      <c r="BT94" s="9"/>
      <c r="CB94" s="2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c r="DK94" s="10"/>
      <c r="DL94" s="10"/>
      <c r="DM94" s="10"/>
      <c r="DN94" s="10"/>
      <c r="DO94" s="10"/>
      <c r="DP94" s="10"/>
      <c r="DQ94" s="10"/>
      <c r="DR94" s="10"/>
      <c r="DS94" s="10"/>
      <c r="DT94" s="10"/>
      <c r="DU94" s="10"/>
      <c r="DV94" s="10"/>
      <c r="DW94" s="10"/>
      <c r="DX94" s="10"/>
      <c r="DY94" s="10"/>
      <c r="DZ94" s="10"/>
      <c r="EA94" s="10"/>
      <c r="EB94" s="10"/>
      <c r="EC94" s="10"/>
      <c r="ED94" s="10"/>
      <c r="EE94" s="10"/>
      <c r="EF94" s="10"/>
      <c r="EG94" s="10"/>
      <c r="EH94" s="10"/>
      <c r="EI94" s="10"/>
      <c r="EJ94" s="10"/>
      <c r="EK94" s="10"/>
      <c r="EL94" s="10"/>
      <c r="EM94" s="10"/>
      <c r="EN94" s="10"/>
      <c r="EO94" s="10"/>
      <c r="EP94" s="10"/>
      <c r="EQ94" s="9"/>
    </row>
    <row r="95" spans="3:149" ht="12.6" customHeight="1" x14ac:dyDescent="0.2">
      <c r="C95" s="20"/>
      <c r="D95" s="601" t="s">
        <v>90</v>
      </c>
      <c r="E95" s="601"/>
      <c r="F95" s="601"/>
      <c r="G95" s="601"/>
      <c r="H95" s="601"/>
      <c r="I95" s="601"/>
      <c r="J95" s="601"/>
      <c r="K95" s="601"/>
      <c r="L95" s="659">
        <f>VLOOKUP($D$11,調査票①!$A$1:$HN$31,151,FALSE)</f>
        <v>35</v>
      </c>
      <c r="M95" s="659"/>
      <c r="N95" s="659"/>
      <c r="O95" s="659">
        <f>VLOOKUP($D$11,調査票①!$A$1:$HN$31,152,FALSE)</f>
        <v>3</v>
      </c>
      <c r="P95" s="659"/>
      <c r="Q95" s="659"/>
      <c r="R95" s="660">
        <f>VLOOKUP($D$11,調査票①!$A$1:$HN$31,153,FALSE)</f>
        <v>8.5714285714285715E-2</v>
      </c>
      <c r="S95" s="660"/>
      <c r="T95" s="660"/>
      <c r="U95" s="760" t="str">
        <f>VLOOKUP($D$11,調査票①!$A$1:$HN$31,154,FALSE)</f>
        <v>公民館は、地域に根ざした施設として事業の継続性の重要度が高いが、指定管理者制度では安定した事業の継続の担保ができないため、直営としている。</v>
      </c>
      <c r="V95" s="761"/>
      <c r="W95" s="761"/>
      <c r="X95" s="761"/>
      <c r="Y95" s="761"/>
      <c r="Z95" s="761"/>
      <c r="AA95" s="761"/>
      <c r="AB95" s="761"/>
      <c r="AC95" s="761"/>
      <c r="AD95" s="761"/>
      <c r="AE95" s="761"/>
      <c r="AF95" s="761"/>
      <c r="AG95" s="761"/>
      <c r="AH95" s="761"/>
      <c r="AI95" s="762"/>
      <c r="AJ95" s="601">
        <f>VLOOKUP($D$11,調査票①!$A$1:$HN$31,155,FALSE)</f>
        <v>27</v>
      </c>
      <c r="AK95" s="601"/>
      <c r="AL95" s="601"/>
      <c r="AM95" s="693" t="str">
        <f>VLOOKUP($D$11,調査票①!$A$1:$HN$31,156,FALSE)</f>
        <v>公民館は、年間多くの市主催事業を実施しているため、直営としている。</v>
      </c>
      <c r="AN95" s="836"/>
      <c r="AO95" s="836"/>
      <c r="AP95" s="836"/>
      <c r="AQ95" s="836"/>
      <c r="AR95" s="836"/>
      <c r="AS95" s="836"/>
      <c r="AT95" s="836"/>
      <c r="AU95" s="836"/>
      <c r="AV95" s="836"/>
      <c r="AW95" s="836"/>
      <c r="AX95" s="836"/>
      <c r="AY95" s="836"/>
      <c r="AZ95" s="836"/>
      <c r="BA95" s="836"/>
      <c r="BB95" s="836"/>
      <c r="BC95" s="836"/>
      <c r="BD95" s="836"/>
      <c r="BE95" s="836"/>
      <c r="BF95" s="836"/>
      <c r="BG95" s="836"/>
      <c r="BH95" s="836"/>
      <c r="BI95" s="836"/>
      <c r="BJ95" s="836"/>
      <c r="BK95" s="836"/>
      <c r="BL95" s="836"/>
      <c r="BM95" s="836"/>
      <c r="BN95" s="837"/>
      <c r="BO95" s="493"/>
      <c r="BP95" s="494"/>
      <c r="BQ95" s="494"/>
      <c r="BR95" s="495"/>
      <c r="BS95" s="10"/>
      <c r="BT95" s="9"/>
      <c r="CB95" s="20"/>
      <c r="CC95" s="145" t="s">
        <v>238</v>
      </c>
      <c r="CD95" s="146"/>
      <c r="CE95" s="146"/>
      <c r="CF95" s="146"/>
      <c r="CG95" s="146"/>
      <c r="CH95" s="146"/>
      <c r="CI95" s="146"/>
      <c r="CJ95" s="146"/>
      <c r="CK95" s="146"/>
      <c r="CL95" s="146"/>
      <c r="CM95" s="146"/>
      <c r="CN95" s="146"/>
      <c r="CO95" s="146"/>
      <c r="CP95" s="147"/>
      <c r="CQ95" s="10"/>
      <c r="CR95" s="10"/>
      <c r="CS95" s="10"/>
      <c r="CT95" s="10"/>
      <c r="CU95" s="10"/>
      <c r="CV95" s="10"/>
      <c r="CW95" s="10"/>
      <c r="CX95" s="10"/>
      <c r="CY95" s="10"/>
      <c r="CZ95" s="10"/>
      <c r="DA95" s="10"/>
      <c r="DB95" s="10"/>
      <c r="DC95" s="10"/>
      <c r="DD95" s="10"/>
      <c r="DE95" s="10"/>
      <c r="DF95" s="10"/>
      <c r="DG95" s="10"/>
      <c r="DH95" s="10"/>
      <c r="DI95" s="10"/>
      <c r="DJ95" s="10"/>
      <c r="DK95" s="10"/>
      <c r="DL95" s="10"/>
      <c r="DM95" s="10"/>
      <c r="DN95" s="10"/>
      <c r="DO95" s="10"/>
      <c r="DP95" s="10"/>
      <c r="DQ95" s="10"/>
      <c r="DR95" s="10"/>
      <c r="DS95" s="10"/>
      <c r="DT95" s="10"/>
      <c r="DU95" s="10"/>
      <c r="DV95" s="10"/>
      <c r="DW95" s="10"/>
      <c r="DX95" s="10"/>
      <c r="DY95" s="10"/>
      <c r="DZ95" s="10"/>
      <c r="EA95" s="10"/>
      <c r="EB95" s="10"/>
      <c r="EC95" s="10"/>
      <c r="ED95" s="10"/>
      <c r="EE95" s="10"/>
      <c r="EF95" s="10"/>
      <c r="EG95" s="10"/>
      <c r="EH95" s="10"/>
      <c r="EI95" s="10"/>
      <c r="EJ95" s="10"/>
      <c r="EK95" s="10"/>
      <c r="EL95" s="10"/>
      <c r="EM95" s="10"/>
      <c r="EN95" s="10"/>
      <c r="EO95" s="10"/>
      <c r="EP95" s="10"/>
      <c r="EQ95" s="9"/>
    </row>
    <row r="96" spans="3:149" ht="12.6" customHeight="1" x14ac:dyDescent="0.2">
      <c r="C96" s="20"/>
      <c r="D96" s="601"/>
      <c r="E96" s="601"/>
      <c r="F96" s="601"/>
      <c r="G96" s="601"/>
      <c r="H96" s="601"/>
      <c r="I96" s="601"/>
      <c r="J96" s="601"/>
      <c r="K96" s="601"/>
      <c r="L96" s="659"/>
      <c r="M96" s="659"/>
      <c r="N96" s="659"/>
      <c r="O96" s="659"/>
      <c r="P96" s="659"/>
      <c r="Q96" s="659"/>
      <c r="R96" s="660"/>
      <c r="S96" s="660"/>
      <c r="T96" s="660"/>
      <c r="U96" s="763"/>
      <c r="V96" s="764"/>
      <c r="W96" s="764"/>
      <c r="X96" s="764"/>
      <c r="Y96" s="764"/>
      <c r="Z96" s="764"/>
      <c r="AA96" s="764"/>
      <c r="AB96" s="764"/>
      <c r="AC96" s="764"/>
      <c r="AD96" s="764"/>
      <c r="AE96" s="764"/>
      <c r="AF96" s="764"/>
      <c r="AG96" s="764"/>
      <c r="AH96" s="764"/>
      <c r="AI96" s="765"/>
      <c r="AJ96" s="601"/>
      <c r="AK96" s="601"/>
      <c r="AL96" s="601"/>
      <c r="AM96" s="838"/>
      <c r="AN96" s="839"/>
      <c r="AO96" s="839"/>
      <c r="AP96" s="839"/>
      <c r="AQ96" s="839"/>
      <c r="AR96" s="839"/>
      <c r="AS96" s="839"/>
      <c r="AT96" s="839"/>
      <c r="AU96" s="839"/>
      <c r="AV96" s="839"/>
      <c r="AW96" s="839"/>
      <c r="AX96" s="839"/>
      <c r="AY96" s="839"/>
      <c r="AZ96" s="839"/>
      <c r="BA96" s="839"/>
      <c r="BB96" s="839"/>
      <c r="BC96" s="839"/>
      <c r="BD96" s="839"/>
      <c r="BE96" s="839"/>
      <c r="BF96" s="839"/>
      <c r="BG96" s="839"/>
      <c r="BH96" s="839"/>
      <c r="BI96" s="839"/>
      <c r="BJ96" s="839"/>
      <c r="BK96" s="839"/>
      <c r="BL96" s="839"/>
      <c r="BM96" s="839"/>
      <c r="BN96" s="840"/>
      <c r="BO96" s="496"/>
      <c r="BP96" s="497"/>
      <c r="BQ96" s="497"/>
      <c r="BR96" s="498"/>
      <c r="BS96" s="10"/>
      <c r="BT96" s="9"/>
      <c r="CB96" s="20"/>
      <c r="CC96" s="148"/>
      <c r="CD96" s="149"/>
      <c r="CE96" s="149"/>
      <c r="CF96" s="149"/>
      <c r="CG96" s="149"/>
      <c r="CH96" s="149"/>
      <c r="CI96" s="149"/>
      <c r="CJ96" s="149"/>
      <c r="CK96" s="149"/>
      <c r="CL96" s="149"/>
      <c r="CM96" s="149"/>
      <c r="CN96" s="149"/>
      <c r="CO96" s="149"/>
      <c r="CP96" s="150"/>
      <c r="CQ96" s="10"/>
      <c r="CR96" s="10"/>
      <c r="CS96" s="10"/>
      <c r="CT96" s="10"/>
      <c r="CU96" s="10"/>
      <c r="CV96" s="10"/>
      <c r="CW96" s="10"/>
      <c r="CX96" s="10"/>
      <c r="CY96" s="10"/>
      <c r="CZ96" s="10"/>
      <c r="DA96" s="10"/>
      <c r="DB96" s="10"/>
      <c r="DC96" s="10"/>
      <c r="DD96" s="10"/>
      <c r="DE96" s="10"/>
      <c r="DF96" s="10"/>
      <c r="DG96" s="10"/>
      <c r="DH96" s="10"/>
      <c r="DI96" s="10"/>
      <c r="DJ96" s="10"/>
      <c r="DK96" s="10"/>
      <c r="DL96" s="10"/>
      <c r="DM96" s="10"/>
      <c r="DN96" s="10"/>
      <c r="DO96" s="10"/>
      <c r="DP96" s="10"/>
      <c r="DQ96" s="10"/>
      <c r="DR96" s="10"/>
      <c r="DS96" s="10"/>
      <c r="DT96" s="10"/>
      <c r="DU96" s="10"/>
      <c r="DV96" s="10"/>
      <c r="DW96" s="10"/>
      <c r="DX96" s="10"/>
      <c r="DY96" s="10"/>
      <c r="DZ96" s="10"/>
      <c r="EA96" s="10"/>
      <c r="EB96" s="10"/>
      <c r="EC96" s="10"/>
      <c r="ED96" s="10"/>
      <c r="EE96" s="10"/>
      <c r="EF96" s="10"/>
      <c r="EG96" s="10"/>
      <c r="EH96" s="10"/>
      <c r="EI96" s="10"/>
      <c r="EJ96" s="10"/>
      <c r="EK96" s="10"/>
      <c r="EL96" s="10"/>
      <c r="EM96" s="10"/>
      <c r="EN96" s="10"/>
      <c r="EO96" s="10"/>
      <c r="EP96" s="10"/>
      <c r="EQ96" s="9"/>
    </row>
    <row r="97" spans="3:147" ht="12.6" customHeight="1" x14ac:dyDescent="0.2">
      <c r="C97" s="20"/>
      <c r="D97" s="601" t="s">
        <v>89</v>
      </c>
      <c r="E97" s="601"/>
      <c r="F97" s="601"/>
      <c r="G97" s="601"/>
      <c r="H97" s="601"/>
      <c r="I97" s="601"/>
      <c r="J97" s="601"/>
      <c r="K97" s="601"/>
      <c r="L97" s="659">
        <f>VLOOKUP($D$11,調査票①!$A$1:$HN$31,157,FALSE)</f>
        <v>2</v>
      </c>
      <c r="M97" s="659"/>
      <c r="N97" s="659"/>
      <c r="O97" s="659">
        <f>VLOOKUP($D$11,調査票①!$A$1:$HN$31,158,FALSE)</f>
        <v>2</v>
      </c>
      <c r="P97" s="659"/>
      <c r="Q97" s="659"/>
      <c r="R97" s="660">
        <f>VLOOKUP($D$11,調査票①!$A$1:$HN$31,159,FALSE)</f>
        <v>1</v>
      </c>
      <c r="S97" s="660"/>
      <c r="T97" s="660"/>
      <c r="U97" s="803" t="str">
        <f>VLOOKUP($D$11,調査票①!$A$1:$HN$31,160,FALSE)</f>
        <v>　</v>
      </c>
      <c r="V97" s="804"/>
      <c r="W97" s="804"/>
      <c r="X97" s="804"/>
      <c r="Y97" s="804"/>
      <c r="Z97" s="804"/>
      <c r="AA97" s="804"/>
      <c r="AB97" s="804"/>
      <c r="AC97" s="804"/>
      <c r="AD97" s="804"/>
      <c r="AE97" s="804"/>
      <c r="AF97" s="804"/>
      <c r="AG97" s="804"/>
      <c r="AH97" s="804"/>
      <c r="AI97" s="805"/>
      <c r="AJ97" s="667">
        <f>VLOOKUP($D$11,調査票①!$A$1:$HN$31,161,FALSE)</f>
        <v>0</v>
      </c>
      <c r="AK97" s="667"/>
      <c r="AL97" s="667"/>
      <c r="AM97" s="729" t="str">
        <f>VLOOKUP($D$11,調査票①!$A$1:$HN$31,162,FALSE)</f>
        <v>　</v>
      </c>
      <c r="AN97" s="776"/>
      <c r="AO97" s="776"/>
      <c r="AP97" s="776"/>
      <c r="AQ97" s="776"/>
      <c r="AR97" s="776"/>
      <c r="AS97" s="776"/>
      <c r="AT97" s="776"/>
      <c r="AU97" s="776"/>
      <c r="AV97" s="776"/>
      <c r="AW97" s="776"/>
      <c r="AX97" s="776"/>
      <c r="AY97" s="776"/>
      <c r="AZ97" s="776"/>
      <c r="BA97" s="776"/>
      <c r="BB97" s="776"/>
      <c r="BC97" s="776"/>
      <c r="BD97" s="776"/>
      <c r="BE97" s="776"/>
      <c r="BF97" s="776"/>
      <c r="BG97" s="776"/>
      <c r="BH97" s="776"/>
      <c r="BI97" s="776"/>
      <c r="BJ97" s="776"/>
      <c r="BK97" s="776"/>
      <c r="BL97" s="776"/>
      <c r="BM97" s="776"/>
      <c r="BN97" s="777"/>
      <c r="BO97" s="493"/>
      <c r="BP97" s="494"/>
      <c r="BQ97" s="494"/>
      <c r="BR97" s="495"/>
      <c r="BS97" s="10"/>
      <c r="BT97" s="9"/>
      <c r="CB97" s="20"/>
      <c r="CC97" s="151"/>
      <c r="CD97" s="152"/>
      <c r="CE97" s="152"/>
      <c r="CF97" s="152"/>
      <c r="CG97" s="152"/>
      <c r="CH97" s="152"/>
      <c r="CI97" s="152"/>
      <c r="CJ97" s="152"/>
      <c r="CK97" s="152"/>
      <c r="CL97" s="152"/>
      <c r="CM97" s="152"/>
      <c r="CN97" s="152"/>
      <c r="CO97" s="152"/>
      <c r="CP97" s="153"/>
      <c r="CQ97" s="10"/>
      <c r="CR97" s="10"/>
      <c r="CS97" s="10"/>
      <c r="CT97" s="10"/>
      <c r="CU97" s="10"/>
      <c r="CV97" s="10"/>
      <c r="CW97" s="10"/>
      <c r="CX97" s="10"/>
      <c r="CY97" s="10"/>
      <c r="CZ97" s="10"/>
      <c r="DA97" s="10"/>
      <c r="DB97" s="10"/>
      <c r="DC97" s="10"/>
      <c r="DD97" s="10"/>
      <c r="DE97" s="10"/>
      <c r="DF97" s="10"/>
      <c r="DG97" s="10"/>
      <c r="DH97" s="10"/>
      <c r="DI97" s="10"/>
      <c r="DJ97" s="10"/>
      <c r="DK97" s="10"/>
      <c r="DL97" s="10"/>
      <c r="DM97" s="10"/>
      <c r="DN97" s="10"/>
      <c r="DO97" s="10"/>
      <c r="DP97" s="10"/>
      <c r="DQ97" s="10"/>
      <c r="DR97" s="10"/>
      <c r="DS97" s="10"/>
      <c r="DT97" s="10"/>
      <c r="DU97" s="10"/>
      <c r="DV97" s="10"/>
      <c r="DW97" s="10"/>
      <c r="DX97" s="10"/>
      <c r="DY97" s="10"/>
      <c r="DZ97" s="10"/>
      <c r="EA97" s="10"/>
      <c r="EB97" s="10"/>
      <c r="EC97" s="10"/>
      <c r="ED97" s="10"/>
      <c r="EE97" s="10"/>
      <c r="EF97" s="10"/>
      <c r="EG97" s="10"/>
      <c r="EH97" s="10"/>
      <c r="EI97" s="10"/>
      <c r="EJ97" s="10"/>
      <c r="EK97" s="10"/>
      <c r="EL97" s="10"/>
      <c r="EM97" s="10"/>
      <c r="EN97" s="10"/>
      <c r="EO97" s="10"/>
      <c r="EP97" s="10"/>
      <c r="EQ97" s="9"/>
    </row>
    <row r="98" spans="3:147" ht="12.6" customHeight="1" x14ac:dyDescent="0.2">
      <c r="C98" s="20"/>
      <c r="D98" s="601"/>
      <c r="E98" s="601"/>
      <c r="F98" s="601"/>
      <c r="G98" s="601"/>
      <c r="H98" s="601"/>
      <c r="I98" s="601"/>
      <c r="J98" s="601"/>
      <c r="K98" s="601"/>
      <c r="L98" s="659"/>
      <c r="M98" s="659"/>
      <c r="N98" s="659"/>
      <c r="O98" s="659"/>
      <c r="P98" s="659"/>
      <c r="Q98" s="659"/>
      <c r="R98" s="660"/>
      <c r="S98" s="660"/>
      <c r="T98" s="660"/>
      <c r="U98" s="806"/>
      <c r="V98" s="807"/>
      <c r="W98" s="807"/>
      <c r="X98" s="807"/>
      <c r="Y98" s="807"/>
      <c r="Z98" s="807"/>
      <c r="AA98" s="807"/>
      <c r="AB98" s="807"/>
      <c r="AC98" s="807"/>
      <c r="AD98" s="807"/>
      <c r="AE98" s="807"/>
      <c r="AF98" s="807"/>
      <c r="AG98" s="807"/>
      <c r="AH98" s="807"/>
      <c r="AI98" s="808"/>
      <c r="AJ98" s="667"/>
      <c r="AK98" s="667"/>
      <c r="AL98" s="667"/>
      <c r="AM98" s="778"/>
      <c r="AN98" s="779"/>
      <c r="AO98" s="779"/>
      <c r="AP98" s="779"/>
      <c r="AQ98" s="779"/>
      <c r="AR98" s="779"/>
      <c r="AS98" s="779"/>
      <c r="AT98" s="779"/>
      <c r="AU98" s="779"/>
      <c r="AV98" s="779"/>
      <c r="AW98" s="779"/>
      <c r="AX98" s="779"/>
      <c r="AY98" s="779"/>
      <c r="AZ98" s="779"/>
      <c r="BA98" s="779"/>
      <c r="BB98" s="779"/>
      <c r="BC98" s="779"/>
      <c r="BD98" s="779"/>
      <c r="BE98" s="779"/>
      <c r="BF98" s="779"/>
      <c r="BG98" s="779"/>
      <c r="BH98" s="779"/>
      <c r="BI98" s="779"/>
      <c r="BJ98" s="779"/>
      <c r="BK98" s="779"/>
      <c r="BL98" s="779"/>
      <c r="BM98" s="779"/>
      <c r="BN98" s="780"/>
      <c r="BO98" s="496"/>
      <c r="BP98" s="497"/>
      <c r="BQ98" s="497"/>
      <c r="BR98" s="498"/>
      <c r="BS98" s="10"/>
      <c r="BT98" s="9"/>
      <c r="CB98" s="20"/>
      <c r="CC98" s="154"/>
      <c r="CD98" s="155"/>
      <c r="CE98" s="155"/>
      <c r="CF98" s="155"/>
      <c r="CG98" s="155"/>
      <c r="CH98" s="155"/>
      <c r="CI98" s="155"/>
      <c r="CJ98" s="155"/>
      <c r="CK98" s="155"/>
      <c r="CL98" s="155"/>
      <c r="CM98" s="155"/>
      <c r="CN98" s="155"/>
      <c r="CO98" s="155"/>
      <c r="CP98" s="156"/>
      <c r="CQ98" s="10"/>
      <c r="CR98" s="10"/>
      <c r="CS98" s="10"/>
      <c r="CT98" s="10"/>
      <c r="CU98" s="10"/>
      <c r="CV98" s="10"/>
      <c r="CW98" s="10"/>
      <c r="CX98" s="10"/>
      <c r="CY98" s="10"/>
      <c r="CZ98" s="10"/>
      <c r="DA98" s="10"/>
      <c r="DB98" s="10"/>
      <c r="DC98" s="10"/>
      <c r="DD98" s="10"/>
      <c r="DE98" s="10"/>
      <c r="DF98" s="10"/>
      <c r="DG98" s="10"/>
      <c r="DH98" s="10"/>
      <c r="DI98" s="10"/>
      <c r="DJ98" s="10"/>
      <c r="DK98" s="10"/>
      <c r="DL98" s="10"/>
      <c r="DM98" s="10"/>
      <c r="DN98" s="10"/>
      <c r="DO98" s="10"/>
      <c r="DP98" s="10"/>
      <c r="DQ98" s="10"/>
      <c r="DR98" s="10"/>
      <c r="DS98" s="10"/>
      <c r="DT98" s="10"/>
      <c r="DU98" s="10"/>
      <c r="DV98" s="10"/>
      <c r="DW98" s="10"/>
      <c r="DX98" s="10"/>
      <c r="DY98" s="10"/>
      <c r="DZ98" s="10"/>
      <c r="EA98" s="10"/>
      <c r="EB98" s="10"/>
      <c r="EC98" s="10"/>
      <c r="ED98" s="10"/>
      <c r="EE98" s="10"/>
      <c r="EF98" s="10"/>
      <c r="EG98" s="10"/>
      <c r="EH98" s="10"/>
      <c r="EI98" s="10"/>
      <c r="EJ98" s="10"/>
      <c r="EK98" s="10"/>
      <c r="EL98" s="10"/>
      <c r="EM98" s="10"/>
      <c r="EN98" s="10"/>
      <c r="EO98" s="10"/>
      <c r="EP98" s="10"/>
      <c r="EQ98" s="9"/>
    </row>
    <row r="99" spans="3:147" ht="12.6" customHeight="1" x14ac:dyDescent="0.2">
      <c r="C99" s="20"/>
      <c r="D99" s="692" t="s">
        <v>88</v>
      </c>
      <c r="E99" s="601"/>
      <c r="F99" s="601"/>
      <c r="G99" s="601"/>
      <c r="H99" s="601"/>
      <c r="I99" s="601"/>
      <c r="J99" s="601"/>
      <c r="K99" s="601"/>
      <c r="L99" s="659">
        <f>VLOOKUP($D$11,調査票①!$A$1:$HN$31,163,FALSE)</f>
        <v>2</v>
      </c>
      <c r="M99" s="659"/>
      <c r="N99" s="659"/>
      <c r="O99" s="659">
        <f>VLOOKUP($D$11,調査票①!$A$1:$HN$31,164,FALSE)</f>
        <v>1</v>
      </c>
      <c r="P99" s="659"/>
      <c r="Q99" s="659"/>
      <c r="R99" s="660">
        <f>VLOOKUP($D$11,調査票①!$A$1:$HN$31,165,FALSE)</f>
        <v>0.5</v>
      </c>
      <c r="S99" s="660"/>
      <c r="T99" s="660"/>
      <c r="U99" s="668" t="str">
        <f>VLOOKUP($D$11,調査票①!$A$1:$HN$31,166,FALSE)</f>
        <v>現状どおり、各管理業務を個別契約した方が、総コストが抑えられると判断できるため直営としている。</v>
      </c>
      <c r="V99" s="735"/>
      <c r="W99" s="735"/>
      <c r="X99" s="735"/>
      <c r="Y99" s="735"/>
      <c r="Z99" s="735"/>
      <c r="AA99" s="735"/>
      <c r="AB99" s="735"/>
      <c r="AC99" s="735"/>
      <c r="AD99" s="735"/>
      <c r="AE99" s="735"/>
      <c r="AF99" s="735"/>
      <c r="AG99" s="735"/>
      <c r="AH99" s="735"/>
      <c r="AI99" s="736"/>
      <c r="AJ99" s="601">
        <f>VLOOKUP($D$11,調査票①!$A$1:$HN$31,167,FALSE)</f>
        <v>2</v>
      </c>
      <c r="AK99" s="601"/>
      <c r="AL99" s="601"/>
      <c r="AM99" s="668" t="str">
        <f>VLOOKUP($D$11,調査票①!$A$1:$HN$31,168,FALSE)</f>
        <v>児童及び生徒を教育する施設であるため、直営としている。</v>
      </c>
      <c r="AN99" s="669"/>
      <c r="AO99" s="669"/>
      <c r="AP99" s="669"/>
      <c r="AQ99" s="669"/>
      <c r="AR99" s="669"/>
      <c r="AS99" s="669"/>
      <c r="AT99" s="669"/>
      <c r="AU99" s="669"/>
      <c r="AV99" s="669"/>
      <c r="AW99" s="669"/>
      <c r="AX99" s="669"/>
      <c r="AY99" s="669"/>
      <c r="AZ99" s="669"/>
      <c r="BA99" s="669"/>
      <c r="BB99" s="669"/>
      <c r="BC99" s="669"/>
      <c r="BD99" s="669"/>
      <c r="BE99" s="669"/>
      <c r="BF99" s="669"/>
      <c r="BG99" s="669"/>
      <c r="BH99" s="669"/>
      <c r="BI99" s="669"/>
      <c r="BJ99" s="669"/>
      <c r="BK99" s="669"/>
      <c r="BL99" s="669"/>
      <c r="BM99" s="669"/>
      <c r="BN99" s="670"/>
      <c r="BO99" s="493"/>
      <c r="BP99" s="494"/>
      <c r="BQ99" s="494"/>
      <c r="BR99" s="495"/>
      <c r="BS99" s="10"/>
      <c r="BT99" s="9"/>
      <c r="CB99" s="19"/>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4"/>
    </row>
    <row r="100" spans="3:147" ht="12.6" customHeight="1" x14ac:dyDescent="0.2">
      <c r="C100" s="20"/>
      <c r="D100" s="601"/>
      <c r="E100" s="601"/>
      <c r="F100" s="601"/>
      <c r="G100" s="601"/>
      <c r="H100" s="601"/>
      <c r="I100" s="601"/>
      <c r="J100" s="601"/>
      <c r="K100" s="601"/>
      <c r="L100" s="659"/>
      <c r="M100" s="659"/>
      <c r="N100" s="659"/>
      <c r="O100" s="659"/>
      <c r="P100" s="659"/>
      <c r="Q100" s="659"/>
      <c r="R100" s="660"/>
      <c r="S100" s="660"/>
      <c r="T100" s="660"/>
      <c r="U100" s="737"/>
      <c r="V100" s="738"/>
      <c r="W100" s="738"/>
      <c r="X100" s="738"/>
      <c r="Y100" s="738"/>
      <c r="Z100" s="738"/>
      <c r="AA100" s="738"/>
      <c r="AB100" s="738"/>
      <c r="AC100" s="738"/>
      <c r="AD100" s="738"/>
      <c r="AE100" s="738"/>
      <c r="AF100" s="738"/>
      <c r="AG100" s="738"/>
      <c r="AH100" s="738"/>
      <c r="AI100" s="739"/>
      <c r="AJ100" s="601"/>
      <c r="AK100" s="601"/>
      <c r="AL100" s="601"/>
      <c r="AM100" s="671"/>
      <c r="AN100" s="672"/>
      <c r="AO100" s="672"/>
      <c r="AP100" s="672"/>
      <c r="AQ100" s="672"/>
      <c r="AR100" s="672"/>
      <c r="AS100" s="672"/>
      <c r="AT100" s="672"/>
      <c r="AU100" s="672"/>
      <c r="AV100" s="672"/>
      <c r="AW100" s="672"/>
      <c r="AX100" s="672"/>
      <c r="AY100" s="672"/>
      <c r="AZ100" s="672"/>
      <c r="BA100" s="672"/>
      <c r="BB100" s="672"/>
      <c r="BC100" s="672"/>
      <c r="BD100" s="672"/>
      <c r="BE100" s="672"/>
      <c r="BF100" s="672"/>
      <c r="BG100" s="672"/>
      <c r="BH100" s="672"/>
      <c r="BI100" s="672"/>
      <c r="BJ100" s="672"/>
      <c r="BK100" s="672"/>
      <c r="BL100" s="672"/>
      <c r="BM100" s="672"/>
      <c r="BN100" s="673"/>
      <c r="BO100" s="496"/>
      <c r="BP100" s="497"/>
      <c r="BQ100" s="497"/>
      <c r="BR100" s="498"/>
      <c r="BS100" s="10"/>
      <c r="BT100" s="9"/>
      <c r="CN100" s="142"/>
      <c r="CO100" s="142"/>
      <c r="CP100" s="142"/>
      <c r="CQ100" s="142"/>
      <c r="CR100" s="142"/>
      <c r="CS100" s="142"/>
      <c r="CT100" s="142"/>
      <c r="CU100" s="142"/>
      <c r="CV100" s="142"/>
      <c r="CW100" s="142"/>
      <c r="CX100" s="142"/>
      <c r="CY100" s="142"/>
      <c r="CZ100" s="142"/>
      <c r="DA100" s="142"/>
      <c r="DB100" s="142"/>
      <c r="DC100" s="142"/>
      <c r="DD100" s="142"/>
      <c r="DE100" s="142"/>
      <c r="DF100" s="142"/>
      <c r="DG100" s="142"/>
      <c r="DH100" s="142"/>
    </row>
    <row r="101" spans="3:147" ht="12.6" customHeight="1" x14ac:dyDescent="0.2">
      <c r="C101" s="20"/>
      <c r="D101" s="601" t="s">
        <v>87</v>
      </c>
      <c r="E101" s="601"/>
      <c r="F101" s="601"/>
      <c r="G101" s="601"/>
      <c r="H101" s="601"/>
      <c r="I101" s="601"/>
      <c r="J101" s="601"/>
      <c r="K101" s="601"/>
      <c r="L101" s="708">
        <f>VLOOKUP($D$11,調査票①!$A$1:$HN$31,169,FALSE)</f>
        <v>0</v>
      </c>
      <c r="M101" s="708"/>
      <c r="N101" s="708"/>
      <c r="O101" s="708">
        <f>VLOOKUP($D$11,調査票①!$A$1:$HN$31,170,FALSE)</f>
        <v>0</v>
      </c>
      <c r="P101" s="708"/>
      <c r="Q101" s="708"/>
      <c r="R101" s="709" t="e">
        <f>VLOOKUP($D$11,調査票①!$A$1:$HN$31,171,FALSE)</f>
        <v>#DIV/0!</v>
      </c>
      <c r="S101" s="709"/>
      <c r="T101" s="709"/>
      <c r="U101" s="740" t="str">
        <f>VLOOKUP($D$11,調査票①!$A$1:$HN$31,172,FALSE)</f>
        <v>　</v>
      </c>
      <c r="V101" s="741"/>
      <c r="W101" s="741"/>
      <c r="X101" s="741"/>
      <c r="Y101" s="741"/>
      <c r="Z101" s="741"/>
      <c r="AA101" s="741"/>
      <c r="AB101" s="741"/>
      <c r="AC101" s="741"/>
      <c r="AD101" s="741"/>
      <c r="AE101" s="741"/>
      <c r="AF101" s="741"/>
      <c r="AG101" s="741"/>
      <c r="AH101" s="741"/>
      <c r="AI101" s="742"/>
      <c r="AJ101" s="667">
        <f>VLOOKUP($D$11,調査票①!$A$1:$HN$31,173,FALSE)</f>
        <v>0</v>
      </c>
      <c r="AK101" s="667"/>
      <c r="AL101" s="667"/>
      <c r="AM101" s="729" t="str">
        <f>VLOOKUP($D$11,調査票①!$A$1:$HN$31,174,FALSE)</f>
        <v>　</v>
      </c>
      <c r="AN101" s="776"/>
      <c r="AO101" s="776"/>
      <c r="AP101" s="776"/>
      <c r="AQ101" s="776"/>
      <c r="AR101" s="776"/>
      <c r="AS101" s="776"/>
      <c r="AT101" s="776"/>
      <c r="AU101" s="776"/>
      <c r="AV101" s="776"/>
      <c r="AW101" s="776"/>
      <c r="AX101" s="776"/>
      <c r="AY101" s="776"/>
      <c r="AZ101" s="776"/>
      <c r="BA101" s="776"/>
      <c r="BB101" s="776"/>
      <c r="BC101" s="776"/>
      <c r="BD101" s="776"/>
      <c r="BE101" s="776"/>
      <c r="BF101" s="776"/>
      <c r="BG101" s="776"/>
      <c r="BH101" s="776"/>
      <c r="BI101" s="776"/>
      <c r="BJ101" s="776"/>
      <c r="BK101" s="776"/>
      <c r="BL101" s="776"/>
      <c r="BM101" s="776"/>
      <c r="BN101" s="777"/>
      <c r="BO101" s="493"/>
      <c r="BP101" s="494"/>
      <c r="BQ101" s="494"/>
      <c r="BR101" s="495"/>
      <c r="BS101" s="10"/>
      <c r="BT101" s="9"/>
      <c r="BX101" s="15"/>
      <c r="BY101" s="15"/>
      <c r="BZ101" s="15"/>
      <c r="CA101" s="15"/>
      <c r="CB101" s="15"/>
      <c r="CC101" s="15"/>
      <c r="CD101" s="15"/>
      <c r="CE101" s="15"/>
      <c r="CF101" s="15"/>
      <c r="CG101" s="15"/>
      <c r="CH101" s="15"/>
      <c r="CI101" s="15"/>
      <c r="CJ101" s="15"/>
      <c r="CK101" s="15"/>
      <c r="CL101" s="15"/>
      <c r="CM101" s="15"/>
      <c r="CN101" s="143"/>
      <c r="CO101" s="143"/>
      <c r="CP101" s="143"/>
      <c r="CQ101" s="143"/>
      <c r="CR101" s="143"/>
      <c r="CS101" s="143"/>
      <c r="CT101" s="143"/>
      <c r="CU101" s="143"/>
      <c r="CV101" s="143"/>
      <c r="CW101" s="143"/>
      <c r="CX101" s="143"/>
      <c r="CY101" s="143"/>
      <c r="CZ101" s="143"/>
      <c r="DA101" s="143"/>
      <c r="DB101" s="143"/>
      <c r="DC101" s="143"/>
      <c r="DD101" s="143"/>
      <c r="DE101" s="143"/>
      <c r="DF101" s="143"/>
      <c r="DG101" s="143"/>
      <c r="DH101" s="143"/>
      <c r="EQ101" s="1"/>
    </row>
    <row r="102" spans="3:147" ht="12.6" customHeight="1" x14ac:dyDescent="0.2">
      <c r="C102" s="20"/>
      <c r="D102" s="601"/>
      <c r="E102" s="601"/>
      <c r="F102" s="601"/>
      <c r="G102" s="601"/>
      <c r="H102" s="601"/>
      <c r="I102" s="601"/>
      <c r="J102" s="601"/>
      <c r="K102" s="601"/>
      <c r="L102" s="708"/>
      <c r="M102" s="708"/>
      <c r="N102" s="708"/>
      <c r="O102" s="708"/>
      <c r="P102" s="708"/>
      <c r="Q102" s="708"/>
      <c r="R102" s="709"/>
      <c r="S102" s="709"/>
      <c r="T102" s="709"/>
      <c r="U102" s="743"/>
      <c r="V102" s="744"/>
      <c r="W102" s="744"/>
      <c r="X102" s="744"/>
      <c r="Y102" s="744"/>
      <c r="Z102" s="744"/>
      <c r="AA102" s="744"/>
      <c r="AB102" s="744"/>
      <c r="AC102" s="744"/>
      <c r="AD102" s="744"/>
      <c r="AE102" s="744"/>
      <c r="AF102" s="744"/>
      <c r="AG102" s="744"/>
      <c r="AH102" s="744"/>
      <c r="AI102" s="745"/>
      <c r="AJ102" s="667"/>
      <c r="AK102" s="667"/>
      <c r="AL102" s="667"/>
      <c r="AM102" s="778"/>
      <c r="AN102" s="779"/>
      <c r="AO102" s="779"/>
      <c r="AP102" s="779"/>
      <c r="AQ102" s="779"/>
      <c r="AR102" s="779"/>
      <c r="AS102" s="779"/>
      <c r="AT102" s="779"/>
      <c r="AU102" s="779"/>
      <c r="AV102" s="779"/>
      <c r="AW102" s="779"/>
      <c r="AX102" s="779"/>
      <c r="AY102" s="779"/>
      <c r="AZ102" s="779"/>
      <c r="BA102" s="779"/>
      <c r="BB102" s="779"/>
      <c r="BC102" s="779"/>
      <c r="BD102" s="779"/>
      <c r="BE102" s="779"/>
      <c r="BF102" s="779"/>
      <c r="BG102" s="779"/>
      <c r="BH102" s="779"/>
      <c r="BI102" s="779"/>
      <c r="BJ102" s="779"/>
      <c r="BK102" s="779"/>
      <c r="BL102" s="779"/>
      <c r="BM102" s="779"/>
      <c r="BN102" s="780"/>
      <c r="BO102" s="496"/>
      <c r="BP102" s="497"/>
      <c r="BQ102" s="497"/>
      <c r="BR102" s="498"/>
      <c r="BS102" s="10"/>
      <c r="BT102" s="9"/>
      <c r="CB102" s="22"/>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3"/>
      <c r="DB102" s="13"/>
      <c r="DC102" s="13"/>
      <c r="DD102" s="13"/>
      <c r="DE102" s="13"/>
      <c r="DF102" s="13"/>
      <c r="DG102" s="13"/>
      <c r="DH102" s="13"/>
      <c r="DI102" s="13"/>
      <c r="DJ102" s="13"/>
      <c r="DK102" s="13"/>
      <c r="DL102" s="13"/>
      <c r="DM102" s="13"/>
      <c r="DN102" s="13"/>
      <c r="DO102" s="13"/>
      <c r="DP102" s="13"/>
      <c r="DQ102" s="13"/>
      <c r="DR102" s="13"/>
      <c r="DS102" s="13"/>
      <c r="DT102" s="13"/>
      <c r="DU102" s="13"/>
      <c r="DV102" s="13"/>
      <c r="DW102" s="13"/>
      <c r="DX102" s="13"/>
      <c r="DY102" s="13"/>
      <c r="DZ102" s="13"/>
      <c r="EA102" s="13"/>
      <c r="EB102" s="13"/>
      <c r="EC102" s="13"/>
      <c r="ED102" s="13"/>
      <c r="EE102" s="13"/>
      <c r="EF102" s="13"/>
      <c r="EG102" s="13"/>
      <c r="EH102" s="13"/>
      <c r="EI102" s="13"/>
      <c r="EJ102" s="13"/>
      <c r="EK102" s="13"/>
      <c r="EL102" s="13"/>
      <c r="EM102" s="13"/>
      <c r="EN102" s="13"/>
      <c r="EO102" s="13"/>
      <c r="EP102" s="13"/>
      <c r="EQ102" s="53"/>
    </row>
    <row r="103" spans="3:147" ht="12.6" customHeight="1" x14ac:dyDescent="0.2">
      <c r="C103" s="20"/>
      <c r="D103" s="601" t="s">
        <v>86</v>
      </c>
      <c r="E103" s="601"/>
      <c r="F103" s="601"/>
      <c r="G103" s="601"/>
      <c r="H103" s="601"/>
      <c r="I103" s="601"/>
      <c r="J103" s="601"/>
      <c r="K103" s="601"/>
      <c r="L103" s="659">
        <f>VLOOKUP($D$11,調査票①!$A$1:$HN$31,175,FALSE)</f>
        <v>3</v>
      </c>
      <c r="M103" s="659"/>
      <c r="N103" s="659"/>
      <c r="O103" s="659">
        <f>VLOOKUP($D$11,調査票①!$A$1:$HN$31,176,FALSE)</f>
        <v>3</v>
      </c>
      <c r="P103" s="659"/>
      <c r="Q103" s="659"/>
      <c r="R103" s="660">
        <f>VLOOKUP($D$11,調査票①!$A$1:$HN$31,177,FALSE)</f>
        <v>1</v>
      </c>
      <c r="S103" s="660"/>
      <c r="T103" s="660"/>
      <c r="U103" s="661" t="str">
        <f>VLOOKUP($D$11,調査票①!$A$1:$HN$31,178,FALSE)</f>
        <v>　</v>
      </c>
      <c r="V103" s="662"/>
      <c r="W103" s="662"/>
      <c r="X103" s="662"/>
      <c r="Y103" s="662"/>
      <c r="Z103" s="662"/>
      <c r="AA103" s="662"/>
      <c r="AB103" s="662"/>
      <c r="AC103" s="662"/>
      <c r="AD103" s="662"/>
      <c r="AE103" s="662"/>
      <c r="AF103" s="662"/>
      <c r="AG103" s="662"/>
      <c r="AH103" s="662"/>
      <c r="AI103" s="663"/>
      <c r="AJ103" s="667">
        <f>VLOOKUP($D$11,調査票①!$A$1:$HN$31,179,FALSE)</f>
        <v>0</v>
      </c>
      <c r="AK103" s="667"/>
      <c r="AL103" s="667"/>
      <c r="AM103" s="729" t="str">
        <f>VLOOKUP($D$11,調査票①!$A$1:$HN$31,180,FALSE)</f>
        <v>　</v>
      </c>
      <c r="AN103" s="776"/>
      <c r="AO103" s="776"/>
      <c r="AP103" s="776"/>
      <c r="AQ103" s="776"/>
      <c r="AR103" s="776"/>
      <c r="AS103" s="776"/>
      <c r="AT103" s="776"/>
      <c r="AU103" s="776"/>
      <c r="AV103" s="776"/>
      <c r="AW103" s="776"/>
      <c r="AX103" s="776"/>
      <c r="AY103" s="776"/>
      <c r="AZ103" s="776"/>
      <c r="BA103" s="776"/>
      <c r="BB103" s="776"/>
      <c r="BC103" s="776"/>
      <c r="BD103" s="776"/>
      <c r="BE103" s="776"/>
      <c r="BF103" s="776"/>
      <c r="BG103" s="776"/>
      <c r="BH103" s="776"/>
      <c r="BI103" s="776"/>
      <c r="BJ103" s="776"/>
      <c r="BK103" s="776"/>
      <c r="BL103" s="776"/>
      <c r="BM103" s="776"/>
      <c r="BN103" s="777"/>
      <c r="BO103" s="493"/>
      <c r="BP103" s="494"/>
      <c r="BQ103" s="494"/>
      <c r="BR103" s="495"/>
      <c r="BS103" s="10"/>
      <c r="BT103" s="9"/>
      <c r="CB103" s="2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c r="DK103" s="10"/>
      <c r="DL103" s="10"/>
      <c r="DM103" s="10"/>
      <c r="DN103" s="10"/>
      <c r="DO103" s="10"/>
      <c r="DP103" s="10"/>
      <c r="DQ103" s="10"/>
      <c r="DR103" s="10"/>
      <c r="DS103" s="10"/>
      <c r="DT103" s="10"/>
      <c r="DU103" s="10"/>
      <c r="DV103" s="10"/>
      <c r="DW103" s="10"/>
      <c r="DX103" s="10"/>
      <c r="DY103" s="10"/>
      <c r="DZ103" s="10"/>
      <c r="EA103" s="10"/>
      <c r="EB103" s="10"/>
      <c r="EC103" s="10"/>
      <c r="ED103" s="10"/>
      <c r="EE103" s="10"/>
      <c r="EF103" s="10"/>
      <c r="EG103" s="10"/>
      <c r="EH103" s="10"/>
      <c r="EI103" s="10"/>
      <c r="EJ103" s="10"/>
      <c r="EK103" s="10"/>
      <c r="EL103" s="10"/>
      <c r="EM103" s="10"/>
      <c r="EN103" s="10"/>
      <c r="EO103" s="10"/>
      <c r="EP103" s="10"/>
      <c r="EQ103" s="54"/>
    </row>
    <row r="104" spans="3:147" ht="12.6" customHeight="1" x14ac:dyDescent="0.2">
      <c r="C104" s="20"/>
      <c r="D104" s="601"/>
      <c r="E104" s="601"/>
      <c r="F104" s="601"/>
      <c r="G104" s="601"/>
      <c r="H104" s="601"/>
      <c r="I104" s="601"/>
      <c r="J104" s="601"/>
      <c r="K104" s="601"/>
      <c r="L104" s="659"/>
      <c r="M104" s="659"/>
      <c r="N104" s="659"/>
      <c r="O104" s="659"/>
      <c r="P104" s="659"/>
      <c r="Q104" s="659"/>
      <c r="R104" s="660"/>
      <c r="S104" s="660"/>
      <c r="T104" s="660"/>
      <c r="U104" s="664"/>
      <c r="V104" s="665"/>
      <c r="W104" s="665"/>
      <c r="X104" s="665"/>
      <c r="Y104" s="665"/>
      <c r="Z104" s="665"/>
      <c r="AA104" s="665"/>
      <c r="AB104" s="665"/>
      <c r="AC104" s="665"/>
      <c r="AD104" s="665"/>
      <c r="AE104" s="665"/>
      <c r="AF104" s="665"/>
      <c r="AG104" s="665"/>
      <c r="AH104" s="665"/>
      <c r="AI104" s="666"/>
      <c r="AJ104" s="667"/>
      <c r="AK104" s="667"/>
      <c r="AL104" s="667"/>
      <c r="AM104" s="778"/>
      <c r="AN104" s="779"/>
      <c r="AO104" s="779"/>
      <c r="AP104" s="779"/>
      <c r="AQ104" s="779"/>
      <c r="AR104" s="779"/>
      <c r="AS104" s="779"/>
      <c r="AT104" s="779"/>
      <c r="AU104" s="779"/>
      <c r="AV104" s="779"/>
      <c r="AW104" s="779"/>
      <c r="AX104" s="779"/>
      <c r="AY104" s="779"/>
      <c r="AZ104" s="779"/>
      <c r="BA104" s="779"/>
      <c r="BB104" s="779"/>
      <c r="BC104" s="779"/>
      <c r="BD104" s="779"/>
      <c r="BE104" s="779"/>
      <c r="BF104" s="779"/>
      <c r="BG104" s="779"/>
      <c r="BH104" s="779"/>
      <c r="BI104" s="779"/>
      <c r="BJ104" s="779"/>
      <c r="BK104" s="779"/>
      <c r="BL104" s="779"/>
      <c r="BM104" s="779"/>
      <c r="BN104" s="780"/>
      <c r="BO104" s="496"/>
      <c r="BP104" s="497"/>
      <c r="BQ104" s="497"/>
      <c r="BR104" s="498"/>
      <c r="BS104" s="10"/>
      <c r="BT104" s="9"/>
      <c r="CB104" s="20"/>
      <c r="CC104" s="57" t="s">
        <v>85</v>
      </c>
      <c r="CD104" s="57"/>
      <c r="CE104" s="57"/>
      <c r="CF104" s="57"/>
      <c r="CG104" s="57"/>
      <c r="CH104" s="57"/>
      <c r="CI104" s="57"/>
      <c r="CJ104" s="57"/>
      <c r="CK104" s="57"/>
      <c r="CL104" s="57"/>
      <c r="CM104" s="57"/>
      <c r="CN104" s="57"/>
      <c r="CO104" s="57"/>
      <c r="CP104" s="57"/>
      <c r="CQ104" s="57"/>
      <c r="CR104" s="57"/>
      <c r="CS104" s="57"/>
      <c r="CT104" s="57"/>
      <c r="CU104" s="57"/>
      <c r="CV104" s="57"/>
      <c r="CW104" s="57"/>
      <c r="CX104" s="57"/>
      <c r="CY104" s="57"/>
      <c r="CZ104" s="57"/>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54"/>
    </row>
    <row r="105" spans="3:147" ht="12.6" customHeight="1" x14ac:dyDescent="0.2">
      <c r="C105" s="20"/>
      <c r="D105" s="601" t="s">
        <v>84</v>
      </c>
      <c r="E105" s="601"/>
      <c r="F105" s="601"/>
      <c r="G105" s="601"/>
      <c r="H105" s="601"/>
      <c r="I105" s="601"/>
      <c r="J105" s="601"/>
      <c r="K105" s="601"/>
      <c r="L105" s="659">
        <f>VLOOKUP($D$11,調査票①!$A$1:$HN$31,181,FALSE)</f>
        <v>6</v>
      </c>
      <c r="M105" s="659"/>
      <c r="N105" s="659"/>
      <c r="O105" s="659">
        <f>VLOOKUP($D$11,調査票①!$A$1:$HN$31,182,FALSE)</f>
        <v>5</v>
      </c>
      <c r="P105" s="659"/>
      <c r="Q105" s="659"/>
      <c r="R105" s="660">
        <f>VLOOKUP($D$11,調査票①!$A$1:$HN$31,183,FALSE)</f>
        <v>0.83333333333333337</v>
      </c>
      <c r="S105" s="660"/>
      <c r="T105" s="660"/>
      <c r="U105" s="668" t="str">
        <f>VLOOKUP($D$11,調査票①!$A$1:$HN$31,184,FALSE)</f>
        <v>公民館と一体化した施設であり、施設全体を指定管理とすることは難しいため、直営としている。</v>
      </c>
      <c r="V105" s="735"/>
      <c r="W105" s="735"/>
      <c r="X105" s="735"/>
      <c r="Y105" s="735"/>
      <c r="Z105" s="735"/>
      <c r="AA105" s="735"/>
      <c r="AB105" s="735"/>
      <c r="AC105" s="735"/>
      <c r="AD105" s="735"/>
      <c r="AE105" s="735"/>
      <c r="AF105" s="735"/>
      <c r="AG105" s="735"/>
      <c r="AH105" s="735"/>
      <c r="AI105" s="736"/>
      <c r="AJ105" s="601">
        <f>VLOOKUP($D$11,調査票①!$A$1:$HN$31,185,FALSE)</f>
        <v>1</v>
      </c>
      <c r="AK105" s="601"/>
      <c r="AL105" s="601"/>
      <c r="AM105" s="668" t="str">
        <f>VLOOKUP($D$11,調査票①!$A$1:$HN$31,186,FALSE)</f>
        <v>公民館と一体化した施設であり、施設全体を指定管理とすることは難しいため、直営としている。</v>
      </c>
      <c r="AN105" s="669"/>
      <c r="AO105" s="669"/>
      <c r="AP105" s="669"/>
      <c r="AQ105" s="669"/>
      <c r="AR105" s="669"/>
      <c r="AS105" s="669"/>
      <c r="AT105" s="669"/>
      <c r="AU105" s="669"/>
      <c r="AV105" s="669"/>
      <c r="AW105" s="669"/>
      <c r="AX105" s="669"/>
      <c r="AY105" s="669"/>
      <c r="AZ105" s="669"/>
      <c r="BA105" s="669"/>
      <c r="BB105" s="669"/>
      <c r="BC105" s="669"/>
      <c r="BD105" s="669"/>
      <c r="BE105" s="669"/>
      <c r="BF105" s="669"/>
      <c r="BG105" s="669"/>
      <c r="BH105" s="669"/>
      <c r="BI105" s="669"/>
      <c r="BJ105" s="669"/>
      <c r="BK105" s="669"/>
      <c r="BL105" s="669"/>
      <c r="BM105" s="669"/>
      <c r="BN105" s="670"/>
      <c r="BO105" s="493"/>
      <c r="BP105" s="494"/>
      <c r="BQ105" s="494"/>
      <c r="BR105" s="495"/>
      <c r="BS105" s="10"/>
      <c r="BT105" s="9"/>
      <c r="CB105" s="20"/>
      <c r="CC105" s="490" t="s">
        <v>83</v>
      </c>
      <c r="CD105" s="517"/>
      <c r="CE105" s="517"/>
      <c r="CF105" s="517"/>
      <c r="CG105" s="517"/>
      <c r="CH105" s="517"/>
      <c r="CI105" s="517"/>
      <c r="CJ105" s="517"/>
      <c r="CK105" s="518"/>
      <c r="CL105" s="754" t="str">
        <f>VLOOKUP(D11,調査票①!A1:HQ31,225,FALSE)</f>
        <v>○</v>
      </c>
      <c r="CM105" s="755"/>
      <c r="CN105" s="755"/>
      <c r="CO105" s="755"/>
      <c r="CP105" s="755"/>
      <c r="CQ105" s="755"/>
      <c r="CR105" s="755"/>
      <c r="CS105" s="755"/>
      <c r="CT105" s="755"/>
      <c r="CU105" s="755"/>
      <c r="CV105" s="755"/>
      <c r="CW105" s="755"/>
      <c r="CX105" s="755"/>
      <c r="CY105" s="755"/>
      <c r="CZ105" s="756"/>
      <c r="DA105" s="10"/>
      <c r="DB105" s="490" t="s">
        <v>17</v>
      </c>
      <c r="DC105" s="517"/>
      <c r="DD105" s="517"/>
      <c r="DE105" s="517"/>
      <c r="DF105" s="517"/>
      <c r="DG105" s="517"/>
      <c r="DH105" s="517"/>
      <c r="DI105" s="517"/>
      <c r="DJ105" s="517"/>
      <c r="DK105" s="518"/>
      <c r="DL105" s="490" t="e">
        <f>VLOOKUP(D11,調査票①!A1:HQ31,226,FALSE)</f>
        <v>#REF!</v>
      </c>
      <c r="DM105" s="517"/>
      <c r="DN105" s="517"/>
      <c r="DO105" s="517"/>
      <c r="DP105" s="517"/>
      <c r="DQ105" s="517"/>
      <c r="DR105" s="517"/>
      <c r="DS105" s="517"/>
      <c r="DT105" s="517"/>
      <c r="DU105" s="518"/>
      <c r="DV105" s="10"/>
      <c r="DW105" s="10"/>
      <c r="DX105" s="10"/>
      <c r="DY105" s="490" t="s">
        <v>54</v>
      </c>
      <c r="DZ105" s="517"/>
      <c r="EA105" s="517"/>
      <c r="EB105" s="517"/>
      <c r="EC105" s="517"/>
      <c r="ED105" s="517"/>
      <c r="EE105" s="517"/>
      <c r="EF105" s="517"/>
      <c r="EG105" s="517"/>
      <c r="EH105" s="518"/>
      <c r="EI105" s="490" t="e">
        <f>VLOOKUP(D11,調査票①!A1:HR31,227,FALSE)</f>
        <v>#REF!</v>
      </c>
      <c r="EJ105" s="517"/>
      <c r="EK105" s="517"/>
      <c r="EL105" s="517"/>
      <c r="EM105" s="517"/>
      <c r="EN105" s="517"/>
      <c r="EO105" s="517"/>
      <c r="EP105" s="518"/>
      <c r="EQ105" s="60"/>
    </row>
    <row r="106" spans="3:147" ht="12.6" customHeight="1" x14ac:dyDescent="0.2">
      <c r="C106" s="20"/>
      <c r="D106" s="601"/>
      <c r="E106" s="601"/>
      <c r="F106" s="601"/>
      <c r="G106" s="601"/>
      <c r="H106" s="601"/>
      <c r="I106" s="601"/>
      <c r="J106" s="601"/>
      <c r="K106" s="601"/>
      <c r="L106" s="659"/>
      <c r="M106" s="659"/>
      <c r="N106" s="659"/>
      <c r="O106" s="659"/>
      <c r="P106" s="659"/>
      <c r="Q106" s="659"/>
      <c r="R106" s="660"/>
      <c r="S106" s="660"/>
      <c r="T106" s="660"/>
      <c r="U106" s="737"/>
      <c r="V106" s="738"/>
      <c r="W106" s="738"/>
      <c r="X106" s="738"/>
      <c r="Y106" s="738"/>
      <c r="Z106" s="738"/>
      <c r="AA106" s="738"/>
      <c r="AB106" s="738"/>
      <c r="AC106" s="738"/>
      <c r="AD106" s="738"/>
      <c r="AE106" s="738"/>
      <c r="AF106" s="738"/>
      <c r="AG106" s="738"/>
      <c r="AH106" s="738"/>
      <c r="AI106" s="739"/>
      <c r="AJ106" s="601"/>
      <c r="AK106" s="601"/>
      <c r="AL106" s="601"/>
      <c r="AM106" s="671"/>
      <c r="AN106" s="672"/>
      <c r="AO106" s="672"/>
      <c r="AP106" s="672"/>
      <c r="AQ106" s="672"/>
      <c r="AR106" s="672"/>
      <c r="AS106" s="672"/>
      <c r="AT106" s="672"/>
      <c r="AU106" s="672"/>
      <c r="AV106" s="672"/>
      <c r="AW106" s="672"/>
      <c r="AX106" s="672"/>
      <c r="AY106" s="672"/>
      <c r="AZ106" s="672"/>
      <c r="BA106" s="672"/>
      <c r="BB106" s="672"/>
      <c r="BC106" s="672"/>
      <c r="BD106" s="672"/>
      <c r="BE106" s="672"/>
      <c r="BF106" s="672"/>
      <c r="BG106" s="672"/>
      <c r="BH106" s="672"/>
      <c r="BI106" s="672"/>
      <c r="BJ106" s="672"/>
      <c r="BK106" s="672"/>
      <c r="BL106" s="672"/>
      <c r="BM106" s="672"/>
      <c r="BN106" s="673"/>
      <c r="BO106" s="496"/>
      <c r="BP106" s="497"/>
      <c r="BQ106" s="497"/>
      <c r="BR106" s="498"/>
      <c r="BS106" s="10"/>
      <c r="BT106" s="9"/>
      <c r="CB106" s="20"/>
      <c r="CC106" s="519"/>
      <c r="CD106" s="520"/>
      <c r="CE106" s="520"/>
      <c r="CF106" s="520"/>
      <c r="CG106" s="520"/>
      <c r="CH106" s="520"/>
      <c r="CI106" s="520"/>
      <c r="CJ106" s="520"/>
      <c r="CK106" s="521"/>
      <c r="CL106" s="757"/>
      <c r="CM106" s="758"/>
      <c r="CN106" s="758"/>
      <c r="CO106" s="758"/>
      <c r="CP106" s="758"/>
      <c r="CQ106" s="758"/>
      <c r="CR106" s="758"/>
      <c r="CS106" s="758"/>
      <c r="CT106" s="758"/>
      <c r="CU106" s="758"/>
      <c r="CV106" s="758"/>
      <c r="CW106" s="758"/>
      <c r="CX106" s="758"/>
      <c r="CY106" s="758"/>
      <c r="CZ106" s="759"/>
      <c r="DA106" s="10"/>
      <c r="DB106" s="519"/>
      <c r="DC106" s="520"/>
      <c r="DD106" s="520"/>
      <c r="DE106" s="520"/>
      <c r="DF106" s="520"/>
      <c r="DG106" s="520"/>
      <c r="DH106" s="520"/>
      <c r="DI106" s="520"/>
      <c r="DJ106" s="520"/>
      <c r="DK106" s="521"/>
      <c r="DL106" s="519"/>
      <c r="DM106" s="520"/>
      <c r="DN106" s="520"/>
      <c r="DO106" s="520"/>
      <c r="DP106" s="520"/>
      <c r="DQ106" s="520"/>
      <c r="DR106" s="520"/>
      <c r="DS106" s="520"/>
      <c r="DT106" s="520"/>
      <c r="DU106" s="521"/>
      <c r="DV106" s="10"/>
      <c r="DW106" s="10"/>
      <c r="DX106" s="10"/>
      <c r="DY106" s="519"/>
      <c r="DZ106" s="520"/>
      <c r="EA106" s="520"/>
      <c r="EB106" s="520"/>
      <c r="EC106" s="520"/>
      <c r="ED106" s="520"/>
      <c r="EE106" s="520"/>
      <c r="EF106" s="520"/>
      <c r="EG106" s="520"/>
      <c r="EH106" s="521"/>
      <c r="EI106" s="519"/>
      <c r="EJ106" s="520"/>
      <c r="EK106" s="520"/>
      <c r="EL106" s="520"/>
      <c r="EM106" s="520"/>
      <c r="EN106" s="520"/>
      <c r="EO106" s="520"/>
      <c r="EP106" s="521"/>
      <c r="EQ106" s="54"/>
    </row>
    <row r="107" spans="3:147" ht="12.6" customHeight="1" x14ac:dyDescent="0.2">
      <c r="C107" s="20"/>
      <c r="D107" s="601" t="s">
        <v>82</v>
      </c>
      <c r="E107" s="601"/>
      <c r="F107" s="601"/>
      <c r="G107" s="601"/>
      <c r="H107" s="601"/>
      <c r="I107" s="601"/>
      <c r="J107" s="601"/>
      <c r="K107" s="601"/>
      <c r="L107" s="659">
        <f>VLOOKUP($D$11,調査票①!$A$1:$HN$31,187,FALSE)</f>
        <v>91</v>
      </c>
      <c r="M107" s="659"/>
      <c r="N107" s="659"/>
      <c r="O107" s="659">
        <f>VLOOKUP($D$11,調査票①!$A$1:$HN$31,188,FALSE)</f>
        <v>0</v>
      </c>
      <c r="P107" s="659"/>
      <c r="Q107" s="659"/>
      <c r="R107" s="660">
        <f>VLOOKUP($D$11,調査票①!$A$1:$HN$31,189,FALSE)</f>
        <v>0</v>
      </c>
      <c r="S107" s="660"/>
      <c r="T107" s="660"/>
      <c r="U107" s="760" t="str">
        <f>VLOOKUP($D$11,調査票①!$A$1:$HN$31,190,FALSE)</f>
        <v>児童厚生施設の管理委託は地域に根ざした管理運営のあり方を目指すもので、地域に適切な団体等がない現状においては当面は直営とすることが妥当であり、また、現状の運営経費に比べ必要経費が大幅に増加するため。</v>
      </c>
      <c r="V107" s="761"/>
      <c r="W107" s="761"/>
      <c r="X107" s="761"/>
      <c r="Y107" s="761"/>
      <c r="Z107" s="761"/>
      <c r="AA107" s="761"/>
      <c r="AB107" s="761"/>
      <c r="AC107" s="761"/>
      <c r="AD107" s="761"/>
      <c r="AE107" s="761"/>
      <c r="AF107" s="761"/>
      <c r="AG107" s="761"/>
      <c r="AH107" s="761"/>
      <c r="AI107" s="762"/>
      <c r="AJ107" s="601">
        <f>VLOOKUP($D$11,調査票①!$A$1:$HN$31,191,FALSE)</f>
        <v>91</v>
      </c>
      <c r="AK107" s="601"/>
      <c r="AL107" s="601"/>
      <c r="AM107" s="668" t="str">
        <f>VLOOKUP($D$11,調査票①!$A$1:$HN$31,192,FALSE)</f>
        <v>施設運営の課題の整理等を行うため、当面は直営としている。</v>
      </c>
      <c r="AN107" s="669"/>
      <c r="AO107" s="669"/>
      <c r="AP107" s="669"/>
      <c r="AQ107" s="669"/>
      <c r="AR107" s="669"/>
      <c r="AS107" s="669"/>
      <c r="AT107" s="669"/>
      <c r="AU107" s="669"/>
      <c r="AV107" s="669"/>
      <c r="AW107" s="669"/>
      <c r="AX107" s="669"/>
      <c r="AY107" s="669"/>
      <c r="AZ107" s="669"/>
      <c r="BA107" s="669"/>
      <c r="BB107" s="669"/>
      <c r="BC107" s="669"/>
      <c r="BD107" s="669"/>
      <c r="BE107" s="669"/>
      <c r="BF107" s="669"/>
      <c r="BG107" s="669"/>
      <c r="BH107" s="669"/>
      <c r="BI107" s="669"/>
      <c r="BJ107" s="669"/>
      <c r="BK107" s="669"/>
      <c r="BL107" s="669"/>
      <c r="BM107" s="669"/>
      <c r="BN107" s="670"/>
      <c r="BO107" s="493"/>
      <c r="BP107" s="494"/>
      <c r="BQ107" s="494"/>
      <c r="BR107" s="495"/>
      <c r="BS107" s="10"/>
      <c r="BT107" s="9"/>
      <c r="CB107" s="2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54"/>
    </row>
    <row r="108" spans="3:147" ht="12.6" customHeight="1" x14ac:dyDescent="0.2">
      <c r="C108" s="20"/>
      <c r="D108" s="601"/>
      <c r="E108" s="601"/>
      <c r="F108" s="601"/>
      <c r="G108" s="601"/>
      <c r="H108" s="601"/>
      <c r="I108" s="601"/>
      <c r="J108" s="601"/>
      <c r="K108" s="601"/>
      <c r="L108" s="659"/>
      <c r="M108" s="659"/>
      <c r="N108" s="659"/>
      <c r="O108" s="659"/>
      <c r="P108" s="659"/>
      <c r="Q108" s="659"/>
      <c r="R108" s="660"/>
      <c r="S108" s="660"/>
      <c r="T108" s="660"/>
      <c r="U108" s="763"/>
      <c r="V108" s="764"/>
      <c r="W108" s="764"/>
      <c r="X108" s="764"/>
      <c r="Y108" s="764"/>
      <c r="Z108" s="764"/>
      <c r="AA108" s="764"/>
      <c r="AB108" s="764"/>
      <c r="AC108" s="764"/>
      <c r="AD108" s="764"/>
      <c r="AE108" s="764"/>
      <c r="AF108" s="764"/>
      <c r="AG108" s="764"/>
      <c r="AH108" s="764"/>
      <c r="AI108" s="765"/>
      <c r="AJ108" s="601"/>
      <c r="AK108" s="601"/>
      <c r="AL108" s="601"/>
      <c r="AM108" s="671"/>
      <c r="AN108" s="672"/>
      <c r="AO108" s="672"/>
      <c r="AP108" s="672"/>
      <c r="AQ108" s="672"/>
      <c r="AR108" s="672"/>
      <c r="AS108" s="672"/>
      <c r="AT108" s="672"/>
      <c r="AU108" s="672"/>
      <c r="AV108" s="672"/>
      <c r="AW108" s="672"/>
      <c r="AX108" s="672"/>
      <c r="AY108" s="672"/>
      <c r="AZ108" s="672"/>
      <c r="BA108" s="672"/>
      <c r="BB108" s="672"/>
      <c r="BC108" s="672"/>
      <c r="BD108" s="672"/>
      <c r="BE108" s="672"/>
      <c r="BF108" s="672"/>
      <c r="BG108" s="672"/>
      <c r="BH108" s="672"/>
      <c r="BI108" s="672"/>
      <c r="BJ108" s="672"/>
      <c r="BK108" s="672"/>
      <c r="BL108" s="672"/>
      <c r="BM108" s="672"/>
      <c r="BN108" s="673"/>
      <c r="BO108" s="496"/>
      <c r="BP108" s="497"/>
      <c r="BQ108" s="497"/>
      <c r="BR108" s="498"/>
      <c r="BS108" s="10"/>
      <c r="BT108" s="9"/>
      <c r="CB108" s="20"/>
      <c r="CC108" s="10" t="s">
        <v>81</v>
      </c>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54"/>
    </row>
    <row r="109" spans="3:147" ht="12.6" customHeight="1" x14ac:dyDescent="0.2">
      <c r="C109" s="2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
      <c r="BT109" s="9"/>
      <c r="CB109" s="20"/>
      <c r="CC109" s="145" t="s">
        <v>239</v>
      </c>
      <c r="CD109" s="146"/>
      <c r="CE109" s="146"/>
      <c r="CF109" s="146"/>
      <c r="CG109" s="146"/>
      <c r="CH109" s="146"/>
      <c r="CI109" s="146"/>
      <c r="CJ109" s="146"/>
      <c r="CK109" s="146"/>
      <c r="CL109" s="146"/>
      <c r="CM109" s="146"/>
      <c r="CN109" s="146"/>
      <c r="CO109" s="146"/>
      <c r="CP109" s="146"/>
      <c r="CQ109" s="147"/>
      <c r="CR109" s="10"/>
      <c r="CS109" s="10"/>
      <c r="CT109" s="10"/>
      <c r="CU109" s="10"/>
      <c r="CV109" s="10"/>
      <c r="CW109" s="10"/>
      <c r="CX109" s="10"/>
      <c r="CY109" s="10"/>
      <c r="CZ109" s="10"/>
      <c r="DA109" s="10"/>
      <c r="DB109" s="10"/>
      <c r="DC109" s="747" t="s">
        <v>53</v>
      </c>
      <c r="DD109" s="747"/>
      <c r="DE109" s="747"/>
      <c r="DF109" s="747"/>
      <c r="DG109" s="747"/>
      <c r="DH109" s="747"/>
      <c r="DI109" s="747"/>
      <c r="DJ109" s="747"/>
      <c r="DK109" s="747"/>
      <c r="DL109" s="747"/>
      <c r="DM109" s="747"/>
      <c r="DN109" s="747"/>
      <c r="DO109" s="747"/>
      <c r="DP109" s="747"/>
      <c r="DQ109" s="747"/>
      <c r="DR109" s="747"/>
      <c r="DS109" s="747"/>
      <c r="DT109" s="747"/>
      <c r="DU109" s="747"/>
      <c r="DV109" s="747"/>
      <c r="DW109" s="747"/>
      <c r="DX109" s="747"/>
      <c r="DY109" s="747"/>
      <c r="DZ109" s="747"/>
      <c r="EA109" s="747"/>
      <c r="EB109" s="747"/>
      <c r="EC109" s="747"/>
      <c r="ED109" s="747"/>
      <c r="EE109" s="747"/>
      <c r="EF109" s="747"/>
      <c r="EG109" s="747"/>
      <c r="EH109" s="747"/>
      <c r="EI109" s="747"/>
      <c r="EJ109" s="747"/>
      <c r="EK109" s="747"/>
      <c r="EL109" s="747"/>
      <c r="EM109" s="747"/>
      <c r="EN109" s="747"/>
      <c r="EO109" s="747"/>
      <c r="EP109" s="747"/>
      <c r="EQ109" s="59"/>
    </row>
    <row r="110" spans="3:147" ht="12.6" customHeight="1" x14ac:dyDescent="0.2">
      <c r="C110" s="20"/>
      <c r="D110" s="11"/>
      <c r="E110" s="11"/>
      <c r="F110" s="11"/>
      <c r="G110" s="11"/>
      <c r="H110" s="11"/>
      <c r="I110" s="11"/>
      <c r="J110" s="11"/>
      <c r="K110" s="11"/>
      <c r="L110" s="11"/>
      <c r="M110" s="11"/>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21"/>
      <c r="BH110" s="10"/>
      <c r="BI110" s="10"/>
      <c r="BJ110" s="10"/>
      <c r="BK110" s="10"/>
      <c r="BL110" s="10"/>
      <c r="BM110" s="10"/>
      <c r="BN110" s="10"/>
      <c r="BO110" s="21"/>
      <c r="BP110" s="10"/>
      <c r="BQ110" s="10"/>
      <c r="BR110" s="10"/>
      <c r="BS110" s="10"/>
      <c r="BT110" s="9"/>
      <c r="CB110" s="20"/>
      <c r="CC110" s="148"/>
      <c r="CD110" s="149"/>
      <c r="CE110" s="149"/>
      <c r="CF110" s="149"/>
      <c r="CG110" s="149"/>
      <c r="CH110" s="149"/>
      <c r="CI110" s="149"/>
      <c r="CJ110" s="149"/>
      <c r="CK110" s="149"/>
      <c r="CL110" s="149"/>
      <c r="CM110" s="149"/>
      <c r="CN110" s="149"/>
      <c r="CO110" s="149"/>
      <c r="CP110" s="149"/>
      <c r="CQ110" s="150"/>
      <c r="CR110" s="10"/>
      <c r="CS110" s="10"/>
      <c r="CT110" s="10"/>
      <c r="CU110" s="10"/>
      <c r="CV110" s="10"/>
      <c r="CW110" s="10"/>
      <c r="CX110" s="10"/>
      <c r="CY110" s="10"/>
      <c r="CZ110" s="10"/>
      <c r="DA110" s="10"/>
      <c r="DB110" s="10"/>
      <c r="DC110" s="747"/>
      <c r="DD110" s="747"/>
      <c r="DE110" s="747"/>
      <c r="DF110" s="747"/>
      <c r="DG110" s="747"/>
      <c r="DH110" s="747"/>
      <c r="DI110" s="747"/>
      <c r="DJ110" s="747"/>
      <c r="DK110" s="747"/>
      <c r="DL110" s="747"/>
      <c r="DM110" s="747"/>
      <c r="DN110" s="747"/>
      <c r="DO110" s="747"/>
      <c r="DP110" s="747"/>
      <c r="DQ110" s="747"/>
      <c r="DR110" s="747"/>
      <c r="DS110" s="747"/>
      <c r="DT110" s="747"/>
      <c r="DU110" s="747"/>
      <c r="DV110" s="747"/>
      <c r="DW110" s="747"/>
      <c r="DX110" s="747"/>
      <c r="DY110" s="747"/>
      <c r="DZ110" s="747"/>
      <c r="EA110" s="747"/>
      <c r="EB110" s="747"/>
      <c r="EC110" s="747"/>
      <c r="ED110" s="747"/>
      <c r="EE110" s="747"/>
      <c r="EF110" s="747"/>
      <c r="EG110" s="747"/>
      <c r="EH110" s="747"/>
      <c r="EI110" s="747"/>
      <c r="EJ110" s="747"/>
      <c r="EK110" s="747"/>
      <c r="EL110" s="747"/>
      <c r="EM110" s="747"/>
      <c r="EN110" s="747"/>
      <c r="EO110" s="747"/>
      <c r="EP110" s="747"/>
      <c r="EQ110" s="59"/>
    </row>
    <row r="111" spans="3:147" ht="12.6" customHeight="1" x14ac:dyDescent="0.2">
      <c r="C111" s="19"/>
      <c r="D111" s="107"/>
      <c r="E111" s="107"/>
      <c r="F111" s="107"/>
      <c r="G111" s="107"/>
      <c r="H111" s="107"/>
      <c r="I111" s="107"/>
      <c r="J111" s="107"/>
      <c r="K111" s="107"/>
      <c r="L111" s="107"/>
      <c r="M111" s="107"/>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108"/>
      <c r="BH111" s="5"/>
      <c r="BI111" s="5"/>
      <c r="BJ111" s="5"/>
      <c r="BK111" s="5"/>
      <c r="BL111" s="5"/>
      <c r="BM111" s="5"/>
      <c r="BN111" s="5"/>
      <c r="BO111" s="108"/>
      <c r="BP111" s="5"/>
      <c r="BQ111" s="5"/>
      <c r="BR111" s="5"/>
      <c r="BS111" s="5"/>
      <c r="BT111" s="4"/>
      <c r="CB111" s="20"/>
      <c r="CC111" s="151"/>
      <c r="CD111" s="152"/>
      <c r="CE111" s="152"/>
      <c r="CF111" s="152"/>
      <c r="CG111" s="152"/>
      <c r="CH111" s="152"/>
      <c r="CI111" s="152"/>
      <c r="CJ111" s="152"/>
      <c r="CK111" s="152"/>
      <c r="CL111" s="152"/>
      <c r="CM111" s="152"/>
      <c r="CN111" s="152"/>
      <c r="CO111" s="152"/>
      <c r="CP111" s="152"/>
      <c r="CQ111" s="153"/>
      <c r="CR111" s="10"/>
      <c r="CS111" s="10"/>
      <c r="CT111" s="10"/>
      <c r="CU111" s="10"/>
      <c r="CV111" s="10"/>
      <c r="CW111" s="10"/>
      <c r="CX111" s="10"/>
      <c r="CY111" s="10"/>
      <c r="CZ111" s="10"/>
      <c r="DA111" s="10"/>
      <c r="DB111" s="10"/>
      <c r="DC111" s="747"/>
      <c r="DD111" s="747"/>
      <c r="DE111" s="747"/>
      <c r="DF111" s="747"/>
      <c r="DG111" s="747"/>
      <c r="DH111" s="747"/>
      <c r="DI111" s="747"/>
      <c r="DJ111" s="747"/>
      <c r="DK111" s="747"/>
      <c r="DL111" s="747"/>
      <c r="DM111" s="747"/>
      <c r="DN111" s="747"/>
      <c r="DO111" s="747"/>
      <c r="DP111" s="747"/>
      <c r="DQ111" s="747"/>
      <c r="DR111" s="747"/>
      <c r="DS111" s="747"/>
      <c r="DT111" s="747"/>
      <c r="DU111" s="747"/>
      <c r="DV111" s="747"/>
      <c r="DW111" s="747"/>
      <c r="DX111" s="747"/>
      <c r="DY111" s="747"/>
      <c r="DZ111" s="747"/>
      <c r="EA111" s="747"/>
      <c r="EB111" s="747"/>
      <c r="EC111" s="747"/>
      <c r="ED111" s="747"/>
      <c r="EE111" s="747"/>
      <c r="EF111" s="747"/>
      <c r="EG111" s="747"/>
      <c r="EH111" s="747"/>
      <c r="EI111" s="747"/>
      <c r="EJ111" s="747"/>
      <c r="EK111" s="747"/>
      <c r="EL111" s="747"/>
      <c r="EM111" s="747"/>
      <c r="EN111" s="747"/>
      <c r="EO111" s="747"/>
      <c r="EP111" s="747"/>
      <c r="EQ111" s="59"/>
    </row>
    <row r="112" spans="3:147" ht="12.6" customHeight="1" x14ac:dyDescent="0.2">
      <c r="C112" s="6"/>
      <c r="D112" s="8"/>
      <c r="E112" s="8"/>
      <c r="F112" s="8"/>
      <c r="G112" s="8"/>
      <c r="H112" s="8"/>
      <c r="I112" s="8"/>
      <c r="J112" s="8"/>
      <c r="K112" s="8"/>
      <c r="L112" s="8"/>
      <c r="M112" s="8"/>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7"/>
      <c r="BH112" s="6"/>
      <c r="BI112" s="6"/>
      <c r="BJ112" s="6"/>
      <c r="BK112" s="6"/>
      <c r="BL112" s="6"/>
      <c r="BM112" s="6"/>
      <c r="BN112" s="6"/>
      <c r="BO112" s="6"/>
      <c r="CB112" s="20"/>
      <c r="CC112" s="154"/>
      <c r="CD112" s="155"/>
      <c r="CE112" s="155"/>
      <c r="CF112" s="155"/>
      <c r="CG112" s="155"/>
      <c r="CH112" s="155"/>
      <c r="CI112" s="155"/>
      <c r="CJ112" s="155"/>
      <c r="CK112" s="155"/>
      <c r="CL112" s="155"/>
      <c r="CM112" s="155"/>
      <c r="CN112" s="155"/>
      <c r="CO112" s="155"/>
      <c r="CP112" s="155"/>
      <c r="CQ112" s="156"/>
      <c r="CR112" s="10"/>
      <c r="CS112" s="10"/>
      <c r="CT112" s="10"/>
      <c r="CU112" s="10"/>
      <c r="CV112" s="10"/>
      <c r="CW112" s="10"/>
      <c r="CX112" s="10"/>
      <c r="CY112" s="10"/>
      <c r="CZ112" s="10"/>
      <c r="DA112" s="10"/>
      <c r="DB112" s="10"/>
      <c r="DC112" s="10"/>
      <c r="DD112" s="58"/>
      <c r="DE112" s="58"/>
      <c r="DF112" s="58"/>
      <c r="DG112" s="58"/>
      <c r="DH112" s="58"/>
      <c r="DI112" s="58"/>
      <c r="DJ112" s="58"/>
      <c r="DK112" s="58"/>
      <c r="DL112" s="58"/>
      <c r="DM112" s="58"/>
      <c r="DN112" s="58"/>
      <c r="DO112" s="58"/>
      <c r="DP112" s="58"/>
      <c r="DQ112" s="58"/>
      <c r="DR112" s="58"/>
      <c r="DS112" s="58"/>
      <c r="DT112" s="58"/>
      <c r="DU112" s="58"/>
      <c r="DV112" s="58"/>
      <c r="DW112" s="58"/>
      <c r="DX112" s="58"/>
      <c r="DY112" s="58"/>
      <c r="DZ112" s="58"/>
      <c r="EA112" s="58"/>
      <c r="EB112" s="58"/>
      <c r="EC112" s="58"/>
      <c r="ED112" s="58"/>
      <c r="EE112" s="58"/>
      <c r="EF112" s="58"/>
      <c r="EG112" s="58"/>
      <c r="EH112" s="58"/>
      <c r="EI112" s="58"/>
      <c r="EJ112" s="58"/>
      <c r="EK112" s="58"/>
      <c r="EL112" s="58"/>
      <c r="EM112" s="58"/>
      <c r="EN112" s="58"/>
      <c r="EO112" s="58"/>
      <c r="EP112" s="58"/>
      <c r="EQ112" s="59"/>
    </row>
    <row r="113" spans="3:147" ht="12.6" customHeight="1" x14ac:dyDescent="0.2">
      <c r="C113" s="6"/>
      <c r="D113" s="8"/>
      <c r="E113" s="8"/>
      <c r="F113" s="8"/>
      <c r="G113" s="8"/>
      <c r="H113" s="8"/>
      <c r="I113" s="8"/>
      <c r="J113" s="8"/>
      <c r="K113" s="8"/>
      <c r="L113" s="8"/>
      <c r="M113" s="8"/>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7"/>
      <c r="BH113" s="6"/>
      <c r="BI113" s="6"/>
      <c r="BJ113" s="6"/>
      <c r="BK113" s="6"/>
      <c r="BL113" s="6"/>
      <c r="BM113" s="6"/>
      <c r="BN113" s="6"/>
      <c r="BO113" s="6"/>
      <c r="CB113" s="19"/>
      <c r="CC113" s="5"/>
      <c r="CD113" s="5"/>
      <c r="CE113" s="5"/>
      <c r="CF113" s="5"/>
      <c r="CG113" s="5"/>
      <c r="CH113" s="5"/>
      <c r="CI113" s="5"/>
      <c r="CJ113" s="5"/>
      <c r="CK113" s="5"/>
      <c r="CL113" s="5"/>
      <c r="CM113" s="5"/>
      <c r="CN113" s="5"/>
      <c r="CO113" s="5"/>
      <c r="CP113" s="5"/>
      <c r="CQ113" s="5"/>
      <c r="CR113" s="5"/>
      <c r="CS113" s="5"/>
      <c r="CT113" s="10"/>
      <c r="CU113" s="10"/>
      <c r="CV113" s="10"/>
      <c r="CW113" s="10"/>
      <c r="CX113" s="10"/>
      <c r="CY113" s="10"/>
      <c r="CZ113" s="10"/>
      <c r="DA113" s="10"/>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5"/>
    </row>
    <row r="116" spans="3:147" ht="12.6" customHeight="1" x14ac:dyDescent="0.2">
      <c r="CU116" s="748" t="s">
        <v>77</v>
      </c>
      <c r="CV116" s="748"/>
      <c r="CW116" s="748"/>
      <c r="CX116" s="748"/>
      <c r="CY116" s="748"/>
      <c r="CZ116" s="748"/>
      <c r="DA116" s="748"/>
      <c r="DB116" s="748"/>
      <c r="DC116" s="748"/>
      <c r="DD116" s="748"/>
      <c r="DE116" s="748"/>
      <c r="DF116" s="748"/>
      <c r="DG116" s="748"/>
      <c r="DH116" s="748"/>
      <c r="DI116" s="748"/>
      <c r="DJ116" s="748"/>
      <c r="DK116" s="748"/>
      <c r="DL116" s="748"/>
      <c r="DM116" s="748"/>
      <c r="DN116" s="748"/>
      <c r="DO116" s="748"/>
      <c r="DP116" s="748"/>
      <c r="DQ116" s="748"/>
      <c r="DR116" s="748"/>
      <c r="DS116" s="748"/>
      <c r="DT116" s="748"/>
      <c r="DU116" s="748"/>
      <c r="DV116" s="748"/>
      <c r="DW116" s="748"/>
      <c r="DX116" s="748"/>
      <c r="DY116" s="748"/>
      <c r="DZ116" s="748"/>
      <c r="EA116" s="748"/>
      <c r="EB116" s="748"/>
      <c r="EC116" s="748"/>
      <c r="ED116" s="748"/>
      <c r="EE116" s="748"/>
      <c r="EF116" s="748"/>
      <c r="EG116" s="748"/>
      <c r="EH116" s="748"/>
      <c r="EI116" s="748"/>
      <c r="EJ116" s="748"/>
      <c r="EK116" s="748"/>
      <c r="EL116" s="748"/>
      <c r="EM116" s="748"/>
      <c r="EN116" s="748"/>
      <c r="EO116" s="748"/>
      <c r="EP116" s="748"/>
    </row>
    <row r="117" spans="3:147" ht="12.6" customHeight="1" x14ac:dyDescent="0.2">
      <c r="CU117" s="748"/>
      <c r="CV117" s="748"/>
      <c r="CW117" s="748"/>
      <c r="CX117" s="748"/>
      <c r="CY117" s="748"/>
      <c r="CZ117" s="748"/>
      <c r="DA117" s="748"/>
      <c r="DB117" s="748"/>
      <c r="DC117" s="748"/>
      <c r="DD117" s="748"/>
      <c r="DE117" s="748"/>
      <c r="DF117" s="748"/>
      <c r="DG117" s="748"/>
      <c r="DH117" s="748"/>
      <c r="DI117" s="748"/>
      <c r="DJ117" s="748"/>
      <c r="DK117" s="748"/>
      <c r="DL117" s="748"/>
      <c r="DM117" s="748"/>
      <c r="DN117" s="748"/>
      <c r="DO117" s="748"/>
      <c r="DP117" s="748"/>
      <c r="DQ117" s="748"/>
      <c r="DR117" s="748"/>
      <c r="DS117" s="748"/>
      <c r="DT117" s="748"/>
      <c r="DU117" s="748"/>
      <c r="DV117" s="748"/>
      <c r="DW117" s="748"/>
      <c r="DX117" s="748"/>
      <c r="DY117" s="748"/>
      <c r="DZ117" s="748"/>
      <c r="EA117" s="748"/>
      <c r="EB117" s="748"/>
      <c r="EC117" s="748"/>
      <c r="ED117" s="748"/>
      <c r="EE117" s="748"/>
      <c r="EF117" s="748"/>
      <c r="EG117" s="748"/>
      <c r="EH117" s="748"/>
      <c r="EI117" s="748"/>
      <c r="EJ117" s="748"/>
      <c r="EK117" s="748"/>
      <c r="EL117" s="748"/>
      <c r="EM117" s="748"/>
      <c r="EN117" s="748"/>
      <c r="EO117" s="748"/>
      <c r="EP117" s="748"/>
    </row>
  </sheetData>
  <mergeCells count="380">
    <mergeCell ref="DC109:EP111"/>
    <mergeCell ref="CU116:EP117"/>
    <mergeCell ref="DY105:EH106"/>
    <mergeCell ref="EI105:EP106"/>
    <mergeCell ref="D107:K108"/>
    <mergeCell ref="L107:N108"/>
    <mergeCell ref="O107:Q108"/>
    <mergeCell ref="R107:T108"/>
    <mergeCell ref="U107:AI108"/>
    <mergeCell ref="AJ107:AL108"/>
    <mergeCell ref="AM107:BN108"/>
    <mergeCell ref="BO107:BR108"/>
    <mergeCell ref="AM105:BN106"/>
    <mergeCell ref="BO105:BR106"/>
    <mergeCell ref="CC105:CK106"/>
    <mergeCell ref="CL105:CZ106"/>
    <mergeCell ref="DB105:DK106"/>
    <mergeCell ref="DL105:DU106"/>
    <mergeCell ref="D105:K106"/>
    <mergeCell ref="L105:N106"/>
    <mergeCell ref="O105:Q106"/>
    <mergeCell ref="R105:T106"/>
    <mergeCell ref="U105:AI106"/>
    <mergeCell ref="AJ105:AL106"/>
    <mergeCell ref="AM101:BN102"/>
    <mergeCell ref="BO101:BR102"/>
    <mergeCell ref="D103:K104"/>
    <mergeCell ref="L103:N104"/>
    <mergeCell ref="O103:Q104"/>
    <mergeCell ref="R103:T104"/>
    <mergeCell ref="U103:AI104"/>
    <mergeCell ref="AJ103:AL104"/>
    <mergeCell ref="AM103:BN104"/>
    <mergeCell ref="BO103:BR104"/>
    <mergeCell ref="D101:K102"/>
    <mergeCell ref="L101:N102"/>
    <mergeCell ref="O101:Q102"/>
    <mergeCell ref="R101:T102"/>
    <mergeCell ref="U101:AI102"/>
    <mergeCell ref="AJ101:AL102"/>
    <mergeCell ref="AM97:BN98"/>
    <mergeCell ref="BO97:BR98"/>
    <mergeCell ref="D99:K100"/>
    <mergeCell ref="L99:N100"/>
    <mergeCell ref="O99:Q100"/>
    <mergeCell ref="R99:T100"/>
    <mergeCell ref="U99:AI100"/>
    <mergeCell ref="AJ99:AL100"/>
    <mergeCell ref="AM99:BN100"/>
    <mergeCell ref="BO99:BR100"/>
    <mergeCell ref="D97:K98"/>
    <mergeCell ref="L97:N98"/>
    <mergeCell ref="O97:Q98"/>
    <mergeCell ref="R97:T98"/>
    <mergeCell ref="U97:AI98"/>
    <mergeCell ref="AJ97:AL98"/>
    <mergeCell ref="AM93:BN94"/>
    <mergeCell ref="BO93:BR94"/>
    <mergeCell ref="D95:K96"/>
    <mergeCell ref="L95:N96"/>
    <mergeCell ref="O95:Q96"/>
    <mergeCell ref="R95:T96"/>
    <mergeCell ref="U95:AI96"/>
    <mergeCell ref="AJ95:AL96"/>
    <mergeCell ref="AM95:BN96"/>
    <mergeCell ref="BO95:BR96"/>
    <mergeCell ref="D93:K94"/>
    <mergeCell ref="L93:N94"/>
    <mergeCell ref="O93:Q94"/>
    <mergeCell ref="R93:T94"/>
    <mergeCell ref="U93:AI94"/>
    <mergeCell ref="AJ93:AL94"/>
    <mergeCell ref="CC91:CL92"/>
    <mergeCell ref="CM91:CZ92"/>
    <mergeCell ref="DB91:DK92"/>
    <mergeCell ref="DL91:DU92"/>
    <mergeCell ref="DY91:EF92"/>
    <mergeCell ref="EG91:EO92"/>
    <mergeCell ref="AM89:BN90"/>
    <mergeCell ref="BO89:BR90"/>
    <mergeCell ref="D91:K92"/>
    <mergeCell ref="L91:N92"/>
    <mergeCell ref="O91:Q92"/>
    <mergeCell ref="R91:T92"/>
    <mergeCell ref="U91:AI92"/>
    <mergeCell ref="AJ91:AL92"/>
    <mergeCell ref="AM91:BN92"/>
    <mergeCell ref="BO91:BR92"/>
    <mergeCell ref="D89:K90"/>
    <mergeCell ref="L89:N90"/>
    <mergeCell ref="O89:Q90"/>
    <mergeCell ref="R89:T90"/>
    <mergeCell ref="U89:AI90"/>
    <mergeCell ref="AJ89:AL90"/>
    <mergeCell ref="AM85:BN86"/>
    <mergeCell ref="BO85:BR86"/>
    <mergeCell ref="D87:K88"/>
    <mergeCell ref="L87:N88"/>
    <mergeCell ref="O87:Q88"/>
    <mergeCell ref="R87:T88"/>
    <mergeCell ref="U87:AI88"/>
    <mergeCell ref="AJ87:AL88"/>
    <mergeCell ref="AM87:BN88"/>
    <mergeCell ref="BO87:BR88"/>
    <mergeCell ref="D85:K86"/>
    <mergeCell ref="L85:N86"/>
    <mergeCell ref="O85:Q86"/>
    <mergeCell ref="R85:T86"/>
    <mergeCell ref="U85:AI86"/>
    <mergeCell ref="AJ85:AL86"/>
    <mergeCell ref="DD79:DK80"/>
    <mergeCell ref="D81:K82"/>
    <mergeCell ref="L81:N82"/>
    <mergeCell ref="O81:Q82"/>
    <mergeCell ref="R81:T82"/>
    <mergeCell ref="U81:AI82"/>
    <mergeCell ref="AJ81:AL82"/>
    <mergeCell ref="AM81:BN82"/>
    <mergeCell ref="BO81:BR82"/>
    <mergeCell ref="CC81:CL84"/>
    <mergeCell ref="CM81:CZ84"/>
    <mergeCell ref="DD81:EP84"/>
    <mergeCell ref="D83:K84"/>
    <mergeCell ref="L83:N84"/>
    <mergeCell ref="O83:Q84"/>
    <mergeCell ref="R83:T84"/>
    <mergeCell ref="U83:AI84"/>
    <mergeCell ref="AJ83:AL84"/>
    <mergeCell ref="AM83:BN84"/>
    <mergeCell ref="BO83:BR84"/>
    <mergeCell ref="U77:AI78"/>
    <mergeCell ref="AJ77:AL78"/>
    <mergeCell ref="AM77:BN78"/>
    <mergeCell ref="BO77:BR78"/>
    <mergeCell ref="D79:K80"/>
    <mergeCell ref="L79:N80"/>
    <mergeCell ref="O79:Q80"/>
    <mergeCell ref="R79:T80"/>
    <mergeCell ref="U79:AI80"/>
    <mergeCell ref="AJ79:AL80"/>
    <mergeCell ref="AM79:BN80"/>
    <mergeCell ref="BO79:BR80"/>
    <mergeCell ref="AM73:BN74"/>
    <mergeCell ref="BO73:BR74"/>
    <mergeCell ref="DD73:DI74"/>
    <mergeCell ref="D75:K76"/>
    <mergeCell ref="L75:N76"/>
    <mergeCell ref="O75:Q76"/>
    <mergeCell ref="R75:T76"/>
    <mergeCell ref="U75:AI76"/>
    <mergeCell ref="AJ75:AL76"/>
    <mergeCell ref="AM75:BN76"/>
    <mergeCell ref="D73:K74"/>
    <mergeCell ref="L73:N74"/>
    <mergeCell ref="O73:Q74"/>
    <mergeCell ref="R73:T74"/>
    <mergeCell ref="U73:AI74"/>
    <mergeCell ref="AJ73:AL74"/>
    <mergeCell ref="BO75:BR76"/>
    <mergeCell ref="CC75:CL78"/>
    <mergeCell ref="CM75:CZ78"/>
    <mergeCell ref="DD75:EP78"/>
    <mergeCell ref="D77:K78"/>
    <mergeCell ref="L77:N78"/>
    <mergeCell ref="O77:Q78"/>
    <mergeCell ref="R77:T78"/>
    <mergeCell ref="D71:K72"/>
    <mergeCell ref="L71:N72"/>
    <mergeCell ref="O71:Q72"/>
    <mergeCell ref="R71:T72"/>
    <mergeCell ref="U71:AI72"/>
    <mergeCell ref="AJ71:AL72"/>
    <mergeCell ref="AM69:BN70"/>
    <mergeCell ref="BO69:BR70"/>
    <mergeCell ref="CC69:CL72"/>
    <mergeCell ref="D69:K70"/>
    <mergeCell ref="L69:N70"/>
    <mergeCell ref="O69:Q70"/>
    <mergeCell ref="R69:T70"/>
    <mergeCell ref="U69:AI70"/>
    <mergeCell ref="AJ69:AL70"/>
    <mergeCell ref="CM69:CZ72"/>
    <mergeCell ref="DD69:DK70"/>
    <mergeCell ref="DL69:EI70"/>
    <mergeCell ref="AM71:BN72"/>
    <mergeCell ref="BO71:BR72"/>
    <mergeCell ref="DD71:DK72"/>
    <mergeCell ref="DL71:EI72"/>
    <mergeCell ref="AM67:BN68"/>
    <mergeCell ref="BO67:BR68"/>
    <mergeCell ref="DD67:DK68"/>
    <mergeCell ref="DL67:EI68"/>
    <mergeCell ref="D67:K68"/>
    <mergeCell ref="L67:N68"/>
    <mergeCell ref="O67:Q68"/>
    <mergeCell ref="R67:T68"/>
    <mergeCell ref="U67:AI68"/>
    <mergeCell ref="AJ67:AL68"/>
    <mergeCell ref="EG64:EI65"/>
    <mergeCell ref="EK64:EN65"/>
    <mergeCell ref="EO64:ER65"/>
    <mergeCell ref="D65:K66"/>
    <mergeCell ref="L65:N66"/>
    <mergeCell ref="O65:Q66"/>
    <mergeCell ref="R65:T66"/>
    <mergeCell ref="U65:AI66"/>
    <mergeCell ref="AJ65:AL66"/>
    <mergeCell ref="AM65:BN66"/>
    <mergeCell ref="DD64:DK65"/>
    <mergeCell ref="DL64:DT65"/>
    <mergeCell ref="DU64:DW65"/>
    <mergeCell ref="DX64:DZ65"/>
    <mergeCell ref="EA64:EC65"/>
    <mergeCell ref="ED64:EF65"/>
    <mergeCell ref="EG62:EI63"/>
    <mergeCell ref="EK62:EN63"/>
    <mergeCell ref="EO62:ER63"/>
    <mergeCell ref="D63:K64"/>
    <mergeCell ref="L63:N64"/>
    <mergeCell ref="O63:Q64"/>
    <mergeCell ref="R63:T64"/>
    <mergeCell ref="U63:AI64"/>
    <mergeCell ref="AJ63:AL64"/>
    <mergeCell ref="AM63:BN64"/>
    <mergeCell ref="DD62:DK63"/>
    <mergeCell ref="DL62:DT63"/>
    <mergeCell ref="DU62:DW63"/>
    <mergeCell ref="DX62:DZ63"/>
    <mergeCell ref="EA62:EC63"/>
    <mergeCell ref="ED62:EF63"/>
    <mergeCell ref="U61:AI62"/>
    <mergeCell ref="AJ61:AL62"/>
    <mergeCell ref="AM61:BN62"/>
    <mergeCell ref="BO61:BR62"/>
    <mergeCell ref="CC62:CL65"/>
    <mergeCell ref="CM62:CZ65"/>
    <mergeCell ref="BO63:BR64"/>
    <mergeCell ref="BO65:BR66"/>
    <mergeCell ref="DU60:DW61"/>
    <mergeCell ref="DX60:DZ61"/>
    <mergeCell ref="EA60:EC61"/>
    <mergeCell ref="ED60:EF61"/>
    <mergeCell ref="EG60:EI61"/>
    <mergeCell ref="EK60:ER61"/>
    <mergeCell ref="CN53:CV55"/>
    <mergeCell ref="DB53:DG55"/>
    <mergeCell ref="DH53:DO55"/>
    <mergeCell ref="D55:AA56"/>
    <mergeCell ref="DD60:DK61"/>
    <mergeCell ref="DL60:DT61"/>
    <mergeCell ref="D61:K62"/>
    <mergeCell ref="L61:N62"/>
    <mergeCell ref="O61:Q62"/>
    <mergeCell ref="R61:T62"/>
    <mergeCell ref="D51:M52"/>
    <mergeCell ref="N51:Q52"/>
    <mergeCell ref="R51:BN52"/>
    <mergeCell ref="BO51:BR52"/>
    <mergeCell ref="CD51:CN52"/>
    <mergeCell ref="D53:M54"/>
    <mergeCell ref="N53:Q54"/>
    <mergeCell ref="R53:BN54"/>
    <mergeCell ref="BO53:BR54"/>
    <mergeCell ref="CD53:CM55"/>
    <mergeCell ref="CM45:EK50"/>
    <mergeCell ref="D47:M48"/>
    <mergeCell ref="N47:Q48"/>
    <mergeCell ref="R47:BN48"/>
    <mergeCell ref="BO47:BR48"/>
    <mergeCell ref="D49:M50"/>
    <mergeCell ref="N49:Q50"/>
    <mergeCell ref="R49:BN50"/>
    <mergeCell ref="BO49:BR50"/>
    <mergeCell ref="D43:M44"/>
    <mergeCell ref="N43:Q44"/>
    <mergeCell ref="R43:BN44"/>
    <mergeCell ref="BO43:BR44"/>
    <mergeCell ref="D45:M46"/>
    <mergeCell ref="N45:Q46"/>
    <mergeCell ref="R45:BN46"/>
    <mergeCell ref="BO45:BR46"/>
    <mergeCell ref="D39:M40"/>
    <mergeCell ref="N39:Q40"/>
    <mergeCell ref="R39:BN40"/>
    <mergeCell ref="BO39:BR40"/>
    <mergeCell ref="D41:M42"/>
    <mergeCell ref="N41:Q42"/>
    <mergeCell ref="R41:BN42"/>
    <mergeCell ref="BO41:BR42"/>
    <mergeCell ref="DN36:DQ37"/>
    <mergeCell ref="EI37:EL38"/>
    <mergeCell ref="EM37:EP38"/>
    <mergeCell ref="DB38:DE39"/>
    <mergeCell ref="DF38:DI39"/>
    <mergeCell ref="DJ38:DM39"/>
    <mergeCell ref="DN38:DQ39"/>
    <mergeCell ref="DR38:DU39"/>
    <mergeCell ref="DV38:DY39"/>
    <mergeCell ref="DZ38:EC39"/>
    <mergeCell ref="ED38:EG39"/>
    <mergeCell ref="DV36:DY37"/>
    <mergeCell ref="DZ36:EC37"/>
    <mergeCell ref="ED36:EG37"/>
    <mergeCell ref="DR36:DU37"/>
    <mergeCell ref="DB34:DQ35"/>
    <mergeCell ref="DR34:EG35"/>
    <mergeCell ref="EI34:EP34"/>
    <mergeCell ref="D35:M36"/>
    <mergeCell ref="N35:Q36"/>
    <mergeCell ref="R35:BN36"/>
    <mergeCell ref="BO35:BR36"/>
    <mergeCell ref="EI35:EL36"/>
    <mergeCell ref="EM35:EP36"/>
    <mergeCell ref="CC36:CL37"/>
    <mergeCell ref="D33:M34"/>
    <mergeCell ref="N33:Q34"/>
    <mergeCell ref="R33:BN34"/>
    <mergeCell ref="BO33:BR34"/>
    <mergeCell ref="CC34:CL35"/>
    <mergeCell ref="CM34:CV35"/>
    <mergeCell ref="D37:M38"/>
    <mergeCell ref="N37:Q38"/>
    <mergeCell ref="R37:BN38"/>
    <mergeCell ref="BO37:BR38"/>
    <mergeCell ref="CM36:CV37"/>
    <mergeCell ref="DB36:DE37"/>
    <mergeCell ref="DF36:DI37"/>
    <mergeCell ref="DJ36:DM37"/>
    <mergeCell ref="D29:M30"/>
    <mergeCell ref="N29:Q30"/>
    <mergeCell ref="R29:BN30"/>
    <mergeCell ref="BO29:BR30"/>
    <mergeCell ref="D31:M32"/>
    <mergeCell ref="N31:Q32"/>
    <mergeCell ref="R31:BN32"/>
    <mergeCell ref="BO31:BR32"/>
    <mergeCell ref="DW26:ED27"/>
    <mergeCell ref="D23:M24"/>
    <mergeCell ref="N23:Q24"/>
    <mergeCell ref="R23:BN24"/>
    <mergeCell ref="BO23:BR24"/>
    <mergeCell ref="CC23:CR24"/>
    <mergeCell ref="DW23:EL23"/>
    <mergeCell ref="DW24:ED25"/>
    <mergeCell ref="EE24:EL25"/>
    <mergeCell ref="D25:M26"/>
    <mergeCell ref="N25:Q26"/>
    <mergeCell ref="EE26:EL27"/>
    <mergeCell ref="D27:M28"/>
    <mergeCell ref="N27:Q28"/>
    <mergeCell ref="R27:BN28"/>
    <mergeCell ref="BO27:BR28"/>
    <mergeCell ref="R25:BN26"/>
    <mergeCell ref="BO25:BR26"/>
    <mergeCell ref="CC25:CL27"/>
    <mergeCell ref="CM25:CU27"/>
    <mergeCell ref="DA25:DH27"/>
    <mergeCell ref="DI25:DO27"/>
    <mergeCell ref="D8:M10"/>
    <mergeCell ref="N8:Z10"/>
    <mergeCell ref="AA8:AJ10"/>
    <mergeCell ref="D11:M13"/>
    <mergeCell ref="N11:Z13"/>
    <mergeCell ref="AA11:AJ13"/>
    <mergeCell ref="DW19:EF20"/>
    <mergeCell ref="EG19:EL20"/>
    <mergeCell ref="D21:M22"/>
    <mergeCell ref="N21:Q22"/>
    <mergeCell ref="R21:BN22"/>
    <mergeCell ref="BO21:BR22"/>
    <mergeCell ref="CC17:CL18"/>
    <mergeCell ref="DW17:EF18"/>
    <mergeCell ref="D19:M20"/>
    <mergeCell ref="N19:Q20"/>
    <mergeCell ref="R19:BN20"/>
    <mergeCell ref="BO19:BR20"/>
    <mergeCell ref="CC19:CL20"/>
    <mergeCell ref="CM19:CV20"/>
    <mergeCell ref="CZ19:DI20"/>
    <mergeCell ref="DJ19:DS20"/>
  </mergeCells>
  <phoneticPr fontId="5"/>
  <conditionalFormatting sqref="AM63 EM66:EP71 EJ67:EL67 DL67 DA62:DC65 CM62 DA69:DD69 CM75 DA76:DC78 DA82:DC84 CM81 DA75:DD75 CQ74:DC74 CQ73:DD73 DJ73:EP74 CQ80:DC80 DL79:EP80 CQ79:DD79 EJ69:EL69 DL69 EJ71:EL71 DL71 DA81:DD81 DB91 DL91 DY91 DB34 DB36 DB38 DF36 DJ36 DN36 DR34 DR36 DV36 DZ36 ED36 DR38 DV38 DZ38 ED38 CM34 CU116 CM45 AM65 AM67 AM69 AM71 AM73 AM75 AM77 AM79 AM81 AM83 AM85 AM87 AM89 AM91 AM93 AM95 AM97 AM99 AM101 AM103 AM105 AM107 DF38 DJ38 DN38 EI105 CM42 CN43">
    <cfRule type="cellIs" dxfId="4955" priority="354" operator="equal">
      <formula>0</formula>
    </cfRule>
  </conditionalFormatting>
  <conditionalFormatting sqref="DL105">
    <cfRule type="cellIs" dxfId="4954" priority="353" operator="equal">
      <formula>0</formula>
    </cfRule>
  </conditionalFormatting>
  <conditionalFormatting sqref="DA91:DA92">
    <cfRule type="cellIs" dxfId="4953" priority="352" operator="equal">
      <formula>0</formula>
    </cfRule>
  </conditionalFormatting>
  <conditionalFormatting sqref="CQ66:EL66 EJ62:EJ65 DA71:DD71 CQ67:DD67 CQ68:DC68 EJ68:EL68 DA70:DC70 DA72:DC72 EJ72:EP72 EJ70:EL70">
    <cfRule type="cellIs" dxfId="4952" priority="351" operator="equal">
      <formula>0</formula>
    </cfRule>
  </conditionalFormatting>
  <conditionalFormatting sqref="CM19 CW20:CY20 CW19:CZ19 DJ19 DT20:DV20 DT19:DW19 EG19">
    <cfRule type="cellIs" dxfId="4951" priority="350" operator="equal">
      <formula>0</formula>
    </cfRule>
  </conditionalFormatting>
  <conditionalFormatting sqref="D55">
    <cfRule type="cellIs" dxfId="4950" priority="349" operator="equal">
      <formula>0</formula>
    </cfRule>
  </conditionalFormatting>
  <conditionalFormatting sqref="EA44:EC44">
    <cfRule type="cellIs" dxfId="4949" priority="324" operator="equal">
      <formula>0</formula>
    </cfRule>
  </conditionalFormatting>
  <conditionalFormatting sqref="DD62 DD64">
    <cfRule type="cellIs" dxfId="4948" priority="348" operator="equal">
      <formula>0</formula>
    </cfRule>
  </conditionalFormatting>
  <conditionalFormatting sqref="DI44">
    <cfRule type="cellIs" dxfId="4947" priority="312" operator="equal">
      <formula>0</formula>
    </cfRule>
  </conditionalFormatting>
  <conditionalFormatting sqref="DZ52:EG52 DA52:DR52">
    <cfRule type="cellIs" dxfId="4946" priority="347" operator="equal">
      <formula>0</formula>
    </cfRule>
  </conditionalFormatting>
  <conditionalFormatting sqref="DZ51:EG51 CZ51:DR51">
    <cfRule type="cellIs" dxfId="4945" priority="346" operator="equal">
      <formula>0</formula>
    </cfRule>
  </conditionalFormatting>
  <conditionalFormatting sqref="DG56:DI56">
    <cfRule type="cellIs" dxfId="4944" priority="279" operator="equal">
      <formula>0</formula>
    </cfRule>
  </conditionalFormatting>
  <conditionalFormatting sqref="CM44:CN44">
    <cfRule type="cellIs" dxfId="4943" priority="318" operator="equal">
      <formula>0</formula>
    </cfRule>
  </conditionalFormatting>
  <conditionalFormatting sqref="R21 R23 R25 R27 R29 R31 R33 R35 R37 R39 R41 R43 R45 R47 R49 R51 R53">
    <cfRule type="cellIs" dxfId="4942" priority="344" operator="equal">
      <formula>0</formula>
    </cfRule>
  </conditionalFormatting>
  <conditionalFormatting sqref="DL62 DL64">
    <cfRule type="cellIs" dxfId="4941" priority="343" operator="equal">
      <formula>0</formula>
    </cfRule>
  </conditionalFormatting>
  <conditionalFormatting sqref="CM69">
    <cfRule type="cellIs" dxfId="4940" priority="345" operator="equal">
      <formula>0</formula>
    </cfRule>
  </conditionalFormatting>
  <conditionalFormatting sqref="CO52">
    <cfRule type="cellIs" dxfId="4939" priority="263" operator="equal">
      <formula>0</formula>
    </cfRule>
  </conditionalFormatting>
  <conditionalFormatting sqref="DN51:DP52">
    <cfRule type="cellIs" dxfId="4938" priority="294" operator="equal">
      <formula>0</formula>
    </cfRule>
  </conditionalFormatting>
  <conditionalFormatting sqref="DK51:DM52">
    <cfRule type="cellIs" dxfId="4937" priority="295" operator="equal">
      <formula>0</formula>
    </cfRule>
  </conditionalFormatting>
  <conditionalFormatting sqref="EN44:EP55">
    <cfRule type="cellIs" dxfId="4936" priority="342" operator="equal">
      <formula>0</formula>
    </cfRule>
  </conditionalFormatting>
  <conditionalFormatting sqref="EN56:EP56">
    <cfRule type="cellIs" dxfId="4935" priority="341" operator="equal">
      <formula>0</formula>
    </cfRule>
  </conditionalFormatting>
  <conditionalFormatting sqref="EH51:EJ52 EH55:EJ56">
    <cfRule type="cellIs" dxfId="4934" priority="340" operator="equal">
      <formula>0</formula>
    </cfRule>
  </conditionalFormatting>
  <conditionalFormatting sqref="EK51:EM56">
    <cfRule type="cellIs" dxfId="4933" priority="339" operator="equal">
      <formula>0</formula>
    </cfRule>
  </conditionalFormatting>
  <conditionalFormatting sqref="EL44:EM50">
    <cfRule type="cellIs" dxfId="4932" priority="338" operator="equal">
      <formula>0</formula>
    </cfRule>
  </conditionalFormatting>
  <conditionalFormatting sqref="DV51:DX52 DV55:DX55 DV53:DW54">
    <cfRule type="cellIs" dxfId="4931" priority="337" operator="equal">
      <formula>0</formula>
    </cfRule>
  </conditionalFormatting>
  <conditionalFormatting sqref="DV56:DX56">
    <cfRule type="cellIs" dxfId="4930" priority="336" operator="equal">
      <formula>0</formula>
    </cfRule>
  </conditionalFormatting>
  <conditionalFormatting sqref="DP51:DR56">
    <cfRule type="cellIs" dxfId="4929" priority="335" operator="equal">
      <formula>0</formula>
    </cfRule>
  </conditionalFormatting>
  <conditionalFormatting sqref="DS51:DU56">
    <cfRule type="cellIs" dxfId="4928" priority="334" operator="equal">
      <formula>0</formula>
    </cfRule>
  </conditionalFormatting>
  <conditionalFormatting sqref="EF51:EH52 EF55:EH55">
    <cfRule type="cellIs" dxfId="4927" priority="333" operator="equal">
      <formula>0</formula>
    </cfRule>
  </conditionalFormatting>
  <conditionalFormatting sqref="EF56:EH56">
    <cfRule type="cellIs" dxfId="4926" priority="332" operator="equal">
      <formula>0</formula>
    </cfRule>
  </conditionalFormatting>
  <conditionalFormatting sqref="DZ51:EB52 DZ55:EB56">
    <cfRule type="cellIs" dxfId="4925" priority="331" operator="equal">
      <formula>0</formula>
    </cfRule>
  </conditionalFormatting>
  <conditionalFormatting sqref="EC51:EE52 EC55:EE56">
    <cfRule type="cellIs" dxfId="4924" priority="330" operator="equal">
      <formula>0</formula>
    </cfRule>
  </conditionalFormatting>
  <conditionalFormatting sqref="EI44:EK44">
    <cfRule type="cellIs" dxfId="4923" priority="329" operator="equal">
      <formula>0</formula>
    </cfRule>
  </conditionalFormatting>
  <conditionalFormatting sqref="EH44">
    <cfRule type="cellIs" dxfId="4922" priority="328" operator="equal">
      <formula>0</formula>
    </cfRule>
  </conditionalFormatting>
  <conditionalFormatting sqref="EE44:EG44">
    <cfRule type="cellIs" dxfId="4921" priority="327" operator="equal">
      <formula>0</formula>
    </cfRule>
  </conditionalFormatting>
  <conditionalFormatting sqref="ED44">
    <cfRule type="cellIs" dxfId="4920" priority="326" operator="equal">
      <formula>0</formula>
    </cfRule>
  </conditionalFormatting>
  <conditionalFormatting sqref="DW44:DX44">
    <cfRule type="cellIs" dxfId="4919" priority="325" operator="equal">
      <formula>0</formula>
    </cfRule>
  </conditionalFormatting>
  <conditionalFormatting sqref="DJ44:DL44">
    <cfRule type="cellIs" dxfId="4918" priority="313" operator="equal">
      <formula>0</formula>
    </cfRule>
  </conditionalFormatting>
  <conditionalFormatting sqref="DY44:DZ44">
    <cfRule type="cellIs" dxfId="4917" priority="323" operator="equal">
      <formula>0</formula>
    </cfRule>
  </conditionalFormatting>
  <conditionalFormatting sqref="CY44:DA44">
    <cfRule type="cellIs" dxfId="4916" priority="322" operator="equal">
      <formula>0</formula>
    </cfRule>
  </conditionalFormatting>
  <conditionalFormatting sqref="CX44">
    <cfRule type="cellIs" dxfId="4915" priority="321" operator="equal">
      <formula>0</formula>
    </cfRule>
  </conditionalFormatting>
  <conditionalFormatting sqref="CU44:CW44">
    <cfRule type="cellIs" dxfId="4914" priority="320" operator="equal">
      <formula>0</formula>
    </cfRule>
  </conditionalFormatting>
  <conditionalFormatting sqref="CT44">
    <cfRule type="cellIs" dxfId="4913" priority="319" operator="equal">
      <formula>0</formula>
    </cfRule>
  </conditionalFormatting>
  <conditionalFormatting sqref="CQ44:CS44">
    <cfRule type="cellIs" dxfId="4912" priority="317" operator="equal">
      <formula>0</formula>
    </cfRule>
  </conditionalFormatting>
  <conditionalFormatting sqref="CO44:CP44">
    <cfRule type="cellIs" dxfId="4911" priority="316" operator="equal">
      <formula>0</formula>
    </cfRule>
  </conditionalFormatting>
  <conditionalFormatting sqref="DN44:DP44">
    <cfRule type="cellIs" dxfId="4910" priority="315" operator="equal">
      <formula>0</formula>
    </cfRule>
  </conditionalFormatting>
  <conditionalFormatting sqref="DM44">
    <cfRule type="cellIs" dxfId="4909" priority="314" operator="equal">
      <formula>0</formula>
    </cfRule>
  </conditionalFormatting>
  <conditionalFormatting sqref="DS51:DU52">
    <cfRule type="cellIs" dxfId="4908" priority="301" operator="equal">
      <formula>0</formula>
    </cfRule>
  </conditionalFormatting>
  <conditionalFormatting sqref="DB44:DC44">
    <cfRule type="cellIs" dxfId="4907" priority="311" operator="equal">
      <formula>0</formula>
    </cfRule>
  </conditionalFormatting>
  <conditionalFormatting sqref="DF44:DH44">
    <cfRule type="cellIs" dxfId="4906" priority="310" operator="equal">
      <formula>0</formula>
    </cfRule>
  </conditionalFormatting>
  <conditionalFormatting sqref="DD44:DE44">
    <cfRule type="cellIs" dxfId="4905" priority="309" operator="equal">
      <formula>0</formula>
    </cfRule>
  </conditionalFormatting>
  <conditionalFormatting sqref="EC44:EE44">
    <cfRule type="cellIs" dxfId="4904" priority="308" operator="equal">
      <formula>0</formula>
    </cfRule>
  </conditionalFormatting>
  <conditionalFormatting sqref="EB44">
    <cfRule type="cellIs" dxfId="4903" priority="307" operator="equal">
      <formula>0</formula>
    </cfRule>
  </conditionalFormatting>
  <conditionalFormatting sqref="DY44:EA44">
    <cfRule type="cellIs" dxfId="4902" priority="306" operator="equal">
      <formula>0</formula>
    </cfRule>
  </conditionalFormatting>
  <conditionalFormatting sqref="DX44">
    <cfRule type="cellIs" dxfId="4901" priority="305" operator="equal">
      <formula>0</formula>
    </cfRule>
  </conditionalFormatting>
  <conditionalFormatting sqref="DQ44:DR44">
    <cfRule type="cellIs" dxfId="4900" priority="304" operator="equal">
      <formula>0</formula>
    </cfRule>
  </conditionalFormatting>
  <conditionalFormatting sqref="DU44:DW44">
    <cfRule type="cellIs" dxfId="4899" priority="303" operator="equal">
      <formula>0</formula>
    </cfRule>
  </conditionalFormatting>
  <conditionalFormatting sqref="DS44:DT44">
    <cfRule type="cellIs" dxfId="4898" priority="302" operator="equal">
      <formula>0</formula>
    </cfRule>
  </conditionalFormatting>
  <conditionalFormatting sqref="DV51:DV52">
    <cfRule type="cellIs" dxfId="4897" priority="300" operator="equal">
      <formula>0</formula>
    </cfRule>
  </conditionalFormatting>
  <conditionalFormatting sqref="DG51:DI52">
    <cfRule type="cellIs" dxfId="4896" priority="299" operator="equal">
      <formula>0</formula>
    </cfRule>
  </conditionalFormatting>
  <conditionalFormatting sqref="DA51:DC52 CZ51">
    <cfRule type="cellIs" dxfId="4895" priority="298" operator="equal">
      <formula>0</formula>
    </cfRule>
  </conditionalFormatting>
  <conditionalFormatting sqref="DD51:DF52">
    <cfRule type="cellIs" dxfId="4894" priority="297" operator="equal">
      <formula>0</formula>
    </cfRule>
  </conditionalFormatting>
  <conditionalFormatting sqref="DQ51:DS52">
    <cfRule type="cellIs" dxfId="4893" priority="296" operator="equal">
      <formula>0</formula>
    </cfRule>
  </conditionalFormatting>
  <conditionalFormatting sqref="CB52:CC52">
    <cfRule type="cellIs" dxfId="4892" priority="293" operator="equal">
      <formula>0</formula>
    </cfRule>
  </conditionalFormatting>
  <conditionalFormatting sqref="CB51:CC51">
    <cfRule type="cellIs" dxfId="4891" priority="292" operator="equal">
      <formula>0</formula>
    </cfRule>
  </conditionalFormatting>
  <conditionalFormatting sqref="CP51">
    <cfRule type="cellIs" dxfId="4890" priority="291" operator="equal">
      <formula>0</formula>
    </cfRule>
  </conditionalFormatting>
  <conditionalFormatting sqref="CP51">
    <cfRule type="cellIs" dxfId="4889" priority="290" operator="equal">
      <formula>0</formula>
    </cfRule>
  </conditionalFormatting>
  <conditionalFormatting sqref="CB51:CC52">
    <cfRule type="cellIs" dxfId="4888" priority="289" operator="equal">
      <formula>0</formula>
    </cfRule>
  </conditionalFormatting>
  <conditionalFormatting sqref="CD51">
    <cfRule type="cellIs" dxfId="4887" priority="288" operator="equal">
      <formula>0</formula>
    </cfRule>
  </conditionalFormatting>
  <conditionalFormatting sqref="CD51">
    <cfRule type="cellIs" dxfId="4886" priority="287" operator="equal">
      <formula>0</formula>
    </cfRule>
  </conditionalFormatting>
  <conditionalFormatting sqref="CW41">
    <cfRule type="cellIs" dxfId="4885" priority="59" operator="equal">
      <formula>0</formula>
    </cfRule>
  </conditionalFormatting>
  <conditionalFormatting sqref="CX41">
    <cfRule type="cellIs" dxfId="4884" priority="58" operator="equal">
      <formula>0</formula>
    </cfRule>
  </conditionalFormatting>
  <conditionalFormatting sqref="DX53">
    <cfRule type="cellIs" dxfId="4883" priority="286" operator="equal">
      <formula>0</formula>
    </cfRule>
  </conditionalFormatting>
  <conditionalFormatting sqref="DX53">
    <cfRule type="cellIs" dxfId="4882" priority="285" operator="equal">
      <formula>0</formula>
    </cfRule>
  </conditionalFormatting>
  <conditionalFormatting sqref="EH39">
    <cfRule type="cellIs" dxfId="4881" priority="16" operator="equal">
      <formula>0</formula>
    </cfRule>
  </conditionalFormatting>
  <conditionalFormatting sqref="DO56:DQ56">
    <cfRule type="cellIs" dxfId="4880" priority="284" operator="equal">
      <formula>0</formula>
    </cfRule>
  </conditionalFormatting>
  <conditionalFormatting sqref="DC56:DE56">
    <cfRule type="cellIs" dxfId="4879" priority="283" operator="equal">
      <formula>0</formula>
    </cfRule>
  </conditionalFormatting>
  <conditionalFormatting sqref="CX56:CY56">
    <cfRule type="cellIs" dxfId="4878" priority="282" operator="equal">
      <formula>0</formula>
    </cfRule>
  </conditionalFormatting>
  <conditionalFormatting sqref="CZ56:DB56">
    <cfRule type="cellIs" dxfId="4877" priority="281" operator="equal">
      <formula>0</formula>
    </cfRule>
  </conditionalFormatting>
  <conditionalFormatting sqref="DM56:DO56">
    <cfRule type="cellIs" dxfId="4876" priority="280" operator="equal">
      <formula>0</formula>
    </cfRule>
  </conditionalFormatting>
  <conditionalFormatting sqref="CF44:CH44 CF45:CG46">
    <cfRule type="cellIs" dxfId="4875" priority="227" operator="equal">
      <formula>0</formula>
    </cfRule>
  </conditionalFormatting>
  <conditionalFormatting sqref="DJ56:DL56">
    <cfRule type="cellIs" dxfId="4874" priority="278" operator="equal">
      <formula>0</formula>
    </cfRule>
  </conditionalFormatting>
  <conditionalFormatting sqref="CG56:CI56">
    <cfRule type="cellIs" dxfId="4873" priority="277" operator="equal">
      <formula>0</formula>
    </cfRule>
  </conditionalFormatting>
  <conditionalFormatting sqref="CB56:CC56">
    <cfRule type="cellIs" dxfId="4872" priority="276" operator="equal">
      <formula>0</formula>
    </cfRule>
  </conditionalFormatting>
  <conditionalFormatting sqref="CD56:CF56">
    <cfRule type="cellIs" dxfId="4871" priority="275" operator="equal">
      <formula>0</formula>
    </cfRule>
  </conditionalFormatting>
  <conditionalFormatting sqref="CQ56:CR56">
    <cfRule type="cellIs" dxfId="4870" priority="274" operator="equal">
      <formula>0</formula>
    </cfRule>
  </conditionalFormatting>
  <conditionalFormatting sqref="CK56:CM56">
    <cfRule type="cellIs" dxfId="4869" priority="273" operator="equal">
      <formula>0</formula>
    </cfRule>
  </conditionalFormatting>
  <conditionalFormatting sqref="CN56:CP56">
    <cfRule type="cellIs" dxfId="4868" priority="272" operator="equal">
      <formula>0</formula>
    </cfRule>
  </conditionalFormatting>
  <conditionalFormatting sqref="CX56:CZ56">
    <cfRule type="cellIs" dxfId="4867" priority="271" operator="equal">
      <formula>0</formula>
    </cfRule>
  </conditionalFormatting>
  <conditionalFormatting sqref="CS56:CT56">
    <cfRule type="cellIs" dxfId="4866" priority="270" operator="equal">
      <formula>0</formula>
    </cfRule>
  </conditionalFormatting>
  <conditionalFormatting sqref="CU56:CW56">
    <cfRule type="cellIs" dxfId="4865" priority="269" operator="equal">
      <formula>0</formula>
    </cfRule>
  </conditionalFormatting>
  <conditionalFormatting sqref="DH56:DI56">
    <cfRule type="cellIs" dxfId="4864" priority="268" operator="equal">
      <formula>0</formula>
    </cfRule>
  </conditionalFormatting>
  <conditionalFormatting sqref="DB56:DD56">
    <cfRule type="cellIs" dxfId="4863" priority="267" operator="equal">
      <formula>0</formula>
    </cfRule>
  </conditionalFormatting>
  <conditionalFormatting sqref="DE56:DG56">
    <cfRule type="cellIs" dxfId="4862" priority="266" operator="equal">
      <formula>0</formula>
    </cfRule>
  </conditionalFormatting>
  <conditionalFormatting sqref="CO51">
    <cfRule type="cellIs" dxfId="4861" priority="265" operator="equal">
      <formula>0</formula>
    </cfRule>
  </conditionalFormatting>
  <conditionalFormatting sqref="CO51">
    <cfRule type="cellIs" dxfId="4860" priority="264" operator="equal">
      <formula>0</formula>
    </cfRule>
  </conditionalFormatting>
  <conditionalFormatting sqref="CB37">
    <cfRule type="cellIs" dxfId="4859" priority="211" operator="equal">
      <formula>0</formula>
    </cfRule>
  </conditionalFormatting>
  <conditionalFormatting sqref="CO52">
    <cfRule type="cellIs" dxfId="4858" priority="262" operator="equal">
      <formula>0</formula>
    </cfRule>
  </conditionalFormatting>
  <conditionalFormatting sqref="DH40">
    <cfRule type="cellIs" dxfId="4857" priority="34" operator="equal">
      <formula>0</formula>
    </cfRule>
  </conditionalFormatting>
  <conditionalFormatting sqref="CY34:CY35">
    <cfRule type="cellIs" dxfId="4856" priority="81" operator="equal">
      <formula>0</formula>
    </cfRule>
  </conditionalFormatting>
  <conditionalFormatting sqref="CY36:DA36">
    <cfRule type="cellIs" dxfId="4855" priority="80" operator="equal">
      <formula>0</formula>
    </cfRule>
  </conditionalFormatting>
  <conditionalFormatting sqref="CX36">
    <cfRule type="cellIs" dxfId="4854" priority="79" operator="equal">
      <formula>0</formula>
    </cfRule>
  </conditionalFormatting>
  <conditionalFormatting sqref="DP40:DQ41">
    <cfRule type="cellIs" dxfId="4853" priority="33" operator="equal">
      <formula>0</formula>
    </cfRule>
  </conditionalFormatting>
  <conditionalFormatting sqref="DC40:DE41">
    <cfRule type="cellIs" dxfId="4852" priority="36" operator="equal">
      <formula>0</formula>
    </cfRule>
  </conditionalFormatting>
  <conditionalFormatting sqref="CX34:CX35">
    <cfRule type="cellIs" dxfId="4851" priority="83" operator="equal">
      <formula>0</formula>
    </cfRule>
  </conditionalFormatting>
  <conditionalFormatting sqref="CX34:CX35">
    <cfRule type="cellIs" dxfId="4850" priority="82" operator="equal">
      <formula>0</formula>
    </cfRule>
  </conditionalFormatting>
  <conditionalFormatting sqref="CW37">
    <cfRule type="cellIs" dxfId="4849" priority="76" operator="equal">
      <formula>0</formula>
    </cfRule>
  </conditionalFormatting>
  <conditionalFormatting sqref="CW37">
    <cfRule type="cellIs" dxfId="4848" priority="75" operator="equal">
      <formula>0</formula>
    </cfRule>
  </conditionalFormatting>
  <conditionalFormatting sqref="DF40:DG41">
    <cfRule type="cellIs" dxfId="4847" priority="38" operator="equal">
      <formula>0</formula>
    </cfRule>
  </conditionalFormatting>
  <conditionalFormatting sqref="CF47:CG47">
    <cfRule type="cellIs" dxfId="4846" priority="261" operator="equal">
      <formula>0</formula>
    </cfRule>
  </conditionalFormatting>
  <conditionalFormatting sqref="CB47">
    <cfRule type="cellIs" dxfId="4845" priority="260" operator="equal">
      <formula>0</formula>
    </cfRule>
  </conditionalFormatting>
  <conditionalFormatting sqref="CC47:CE47">
    <cfRule type="cellIs" dxfId="4844" priority="259" operator="equal">
      <formula>0</formula>
    </cfRule>
  </conditionalFormatting>
  <conditionalFormatting sqref="CJ48:CL48 CB48">
    <cfRule type="cellIs" dxfId="4843" priority="258" operator="equal">
      <formula>0</formula>
    </cfRule>
  </conditionalFormatting>
  <conditionalFormatting sqref="CF48:CH48 CF49:CG50">
    <cfRule type="cellIs" dxfId="4842" priority="257" operator="equal">
      <formula>0</formula>
    </cfRule>
  </conditionalFormatting>
  <conditionalFormatting sqref="CB48:CB50">
    <cfRule type="cellIs" dxfId="4841" priority="256" operator="equal">
      <formula>0</formula>
    </cfRule>
  </conditionalFormatting>
  <conditionalFormatting sqref="CC48:CE50">
    <cfRule type="cellIs" dxfId="4840" priority="255" operator="equal">
      <formula>0</formula>
    </cfRule>
  </conditionalFormatting>
  <conditionalFormatting sqref="CJ48:CL48">
    <cfRule type="cellIs" dxfId="4839" priority="254" operator="equal">
      <formula>0</formula>
    </cfRule>
  </conditionalFormatting>
  <conditionalFormatting sqref="CC48:CE48">
    <cfRule type="cellIs" dxfId="4838" priority="253" operator="equal">
      <formula>0</formula>
    </cfRule>
  </conditionalFormatting>
  <conditionalFormatting sqref="CF48">
    <cfRule type="cellIs" dxfId="4837" priority="252" operator="equal">
      <formula>0</formula>
    </cfRule>
  </conditionalFormatting>
  <conditionalFormatting sqref="CB48:CC48">
    <cfRule type="cellIs" dxfId="4836" priority="251" operator="equal">
      <formula>0</formula>
    </cfRule>
  </conditionalFormatting>
  <conditionalFormatting sqref="CH49">
    <cfRule type="cellIs" dxfId="4835" priority="250" operator="equal">
      <formula>0</formula>
    </cfRule>
  </conditionalFormatting>
  <conditionalFormatting sqref="CH49">
    <cfRule type="cellIs" dxfId="4834" priority="249" operator="equal">
      <formula>0</formula>
    </cfRule>
  </conditionalFormatting>
  <conditionalFormatting sqref="CJ38:CL38 CB38">
    <cfRule type="cellIs" dxfId="4833" priority="248" operator="equal">
      <formula>0</formula>
    </cfRule>
  </conditionalFormatting>
  <conditionalFormatting sqref="CF38:CH38 CF39:CG40">
    <cfRule type="cellIs" dxfId="4832" priority="247" operator="equal">
      <formula>0</formula>
    </cfRule>
  </conditionalFormatting>
  <conditionalFormatting sqref="CB37:CB40">
    <cfRule type="cellIs" dxfId="4831" priority="246" operator="equal">
      <formula>0</formula>
    </cfRule>
  </conditionalFormatting>
  <conditionalFormatting sqref="CC38:CE40">
    <cfRule type="cellIs" dxfId="4830" priority="245" operator="equal">
      <formula>0</formula>
    </cfRule>
  </conditionalFormatting>
  <conditionalFormatting sqref="CJ38:CL38">
    <cfRule type="cellIs" dxfId="4829" priority="244" operator="equal">
      <formula>0</formula>
    </cfRule>
  </conditionalFormatting>
  <conditionalFormatting sqref="CC38:CE38">
    <cfRule type="cellIs" dxfId="4828" priority="243" operator="equal">
      <formula>0</formula>
    </cfRule>
  </conditionalFormatting>
  <conditionalFormatting sqref="CF38">
    <cfRule type="cellIs" dxfId="4827" priority="242" operator="equal">
      <formula>0</formula>
    </cfRule>
  </conditionalFormatting>
  <conditionalFormatting sqref="CB38:CC38">
    <cfRule type="cellIs" dxfId="4826" priority="241" operator="equal">
      <formula>0</formula>
    </cfRule>
  </conditionalFormatting>
  <conditionalFormatting sqref="CH39">
    <cfRule type="cellIs" dxfId="4825" priority="240" operator="equal">
      <formula>0</formula>
    </cfRule>
  </conditionalFormatting>
  <conditionalFormatting sqref="CH39">
    <cfRule type="cellIs" dxfId="4824" priority="239" operator="equal">
      <formula>0</formula>
    </cfRule>
  </conditionalFormatting>
  <conditionalFormatting sqref="CJ41:CL41 CB41">
    <cfRule type="cellIs" dxfId="4823" priority="238" operator="equal">
      <formula>0</formula>
    </cfRule>
  </conditionalFormatting>
  <conditionalFormatting sqref="CF41:CH41 CF42:CG43">
    <cfRule type="cellIs" dxfId="4822" priority="237" operator="equal">
      <formula>0</formula>
    </cfRule>
  </conditionalFormatting>
  <conditionalFormatting sqref="CB40:CB43">
    <cfRule type="cellIs" dxfId="4821" priority="236" operator="equal">
      <formula>0</formula>
    </cfRule>
  </conditionalFormatting>
  <conditionalFormatting sqref="CC41:CE43">
    <cfRule type="cellIs" dxfId="4820" priority="235" operator="equal">
      <formula>0</formula>
    </cfRule>
  </conditionalFormatting>
  <conditionalFormatting sqref="CJ41:CL41">
    <cfRule type="cellIs" dxfId="4819" priority="234" operator="equal">
      <formula>0</formula>
    </cfRule>
  </conditionalFormatting>
  <conditionalFormatting sqref="CC41:CE41">
    <cfRule type="cellIs" dxfId="4818" priority="233" operator="equal">
      <formula>0</formula>
    </cfRule>
  </conditionalFormatting>
  <conditionalFormatting sqref="CF41">
    <cfRule type="cellIs" dxfId="4817" priority="232" operator="equal">
      <formula>0</formula>
    </cfRule>
  </conditionalFormatting>
  <conditionalFormatting sqref="CB41:CC41">
    <cfRule type="cellIs" dxfId="4816" priority="231" operator="equal">
      <formula>0</formula>
    </cfRule>
  </conditionalFormatting>
  <conditionalFormatting sqref="CH42">
    <cfRule type="cellIs" dxfId="4815" priority="230" operator="equal">
      <formula>0</formula>
    </cfRule>
  </conditionalFormatting>
  <conditionalFormatting sqref="CH42">
    <cfRule type="cellIs" dxfId="4814" priority="229" operator="equal">
      <formula>0</formula>
    </cfRule>
  </conditionalFormatting>
  <conditionalFormatting sqref="CJ44:CL44 CB44">
    <cfRule type="cellIs" dxfId="4813" priority="228" operator="equal">
      <formula>0</formula>
    </cfRule>
  </conditionalFormatting>
  <conditionalFormatting sqref="CB44:CB46">
    <cfRule type="cellIs" dxfId="4812" priority="226" operator="equal">
      <formula>0</formula>
    </cfRule>
  </conditionalFormatting>
  <conditionalFormatting sqref="CC44:CE46">
    <cfRule type="cellIs" dxfId="4811" priority="225" operator="equal">
      <formula>0</formula>
    </cfRule>
  </conditionalFormatting>
  <conditionalFormatting sqref="CJ44:CL44">
    <cfRule type="cellIs" dxfId="4810" priority="224" operator="equal">
      <formula>0</formula>
    </cfRule>
  </conditionalFormatting>
  <conditionalFormatting sqref="CC44:CE44">
    <cfRule type="cellIs" dxfId="4809" priority="223" operator="equal">
      <formula>0</formula>
    </cfRule>
  </conditionalFormatting>
  <conditionalFormatting sqref="CF44">
    <cfRule type="cellIs" dxfId="4808" priority="222" operator="equal">
      <formula>0</formula>
    </cfRule>
  </conditionalFormatting>
  <conditionalFormatting sqref="CB44:CC44">
    <cfRule type="cellIs" dxfId="4807" priority="221" operator="equal">
      <formula>0</formula>
    </cfRule>
  </conditionalFormatting>
  <conditionalFormatting sqref="CH45">
    <cfRule type="cellIs" dxfId="4806" priority="220" operator="equal">
      <formula>0</formula>
    </cfRule>
  </conditionalFormatting>
  <conditionalFormatting sqref="CH45">
    <cfRule type="cellIs" dxfId="4805" priority="219" operator="equal">
      <formula>0</formula>
    </cfRule>
  </conditionalFormatting>
  <conditionalFormatting sqref="CB32">
    <cfRule type="cellIs" dxfId="4804" priority="218" operator="equal">
      <formula>0</formula>
    </cfRule>
  </conditionalFormatting>
  <conditionalFormatting sqref="CB32:CB34">
    <cfRule type="cellIs" dxfId="4803" priority="217" operator="equal">
      <formula>0</formula>
    </cfRule>
  </conditionalFormatting>
  <conditionalFormatting sqref="CB32">
    <cfRule type="cellIs" dxfId="4802" priority="216" operator="equal">
      <formula>0</formula>
    </cfRule>
  </conditionalFormatting>
  <conditionalFormatting sqref="CB35">
    <cfRule type="cellIs" dxfId="4801" priority="215" operator="equal">
      <formula>0</formula>
    </cfRule>
  </conditionalFormatting>
  <conditionalFormatting sqref="CB35:CB36">
    <cfRule type="cellIs" dxfId="4800" priority="214" operator="equal">
      <formula>0</formula>
    </cfRule>
  </conditionalFormatting>
  <conditionalFormatting sqref="CB35">
    <cfRule type="cellIs" dxfId="4799" priority="213" operator="equal">
      <formula>0</formula>
    </cfRule>
  </conditionalFormatting>
  <conditionalFormatting sqref="CB37">
    <cfRule type="cellIs" dxfId="4798" priority="212" operator="equal">
      <formula>0</formula>
    </cfRule>
  </conditionalFormatting>
  <conditionalFormatting sqref="CB40">
    <cfRule type="cellIs" dxfId="4797" priority="210" operator="equal">
      <formula>0</formula>
    </cfRule>
  </conditionalFormatting>
  <conditionalFormatting sqref="CB40">
    <cfRule type="cellIs" dxfId="4796" priority="209" operator="equal">
      <formula>0</formula>
    </cfRule>
  </conditionalFormatting>
  <conditionalFormatting sqref="CK32:CM32 CC32">
    <cfRule type="cellIs" dxfId="4795" priority="208" operator="equal">
      <formula>0</formula>
    </cfRule>
  </conditionalFormatting>
  <conditionalFormatting sqref="CG32:CI32">
    <cfRule type="cellIs" dxfId="4794" priority="207" operator="equal">
      <formula>0</formula>
    </cfRule>
  </conditionalFormatting>
  <conditionalFormatting sqref="CC32">
    <cfRule type="cellIs" dxfId="4793" priority="206" operator="equal">
      <formula>0</formula>
    </cfRule>
  </conditionalFormatting>
  <conditionalFormatting sqref="CD32:CF32">
    <cfRule type="cellIs" dxfId="4792" priority="205" operator="equal">
      <formula>0</formula>
    </cfRule>
  </conditionalFormatting>
  <conditionalFormatting sqref="CK32:CM32">
    <cfRule type="cellIs" dxfId="4791" priority="204" operator="equal">
      <formula>0</formula>
    </cfRule>
  </conditionalFormatting>
  <conditionalFormatting sqref="CD32:CF32">
    <cfRule type="cellIs" dxfId="4790" priority="203" operator="equal">
      <formula>0</formula>
    </cfRule>
  </conditionalFormatting>
  <conditionalFormatting sqref="CG32">
    <cfRule type="cellIs" dxfId="4789" priority="202" operator="equal">
      <formula>0</formula>
    </cfRule>
  </conditionalFormatting>
  <conditionalFormatting sqref="CC32:CD32">
    <cfRule type="cellIs" dxfId="4788" priority="201" operator="equal">
      <formula>0</formula>
    </cfRule>
  </conditionalFormatting>
  <conditionalFormatting sqref="CK33:CM33 CC33">
    <cfRule type="cellIs" dxfId="4787" priority="200" operator="equal">
      <formula>0</formula>
    </cfRule>
  </conditionalFormatting>
  <conditionalFormatting sqref="CG33:CI33">
    <cfRule type="cellIs" dxfId="4786" priority="199" operator="equal">
      <formula>0</formula>
    </cfRule>
  </conditionalFormatting>
  <conditionalFormatting sqref="CC33">
    <cfRule type="cellIs" dxfId="4785" priority="198" operator="equal">
      <formula>0</formula>
    </cfRule>
  </conditionalFormatting>
  <conditionalFormatting sqref="CD33:CF33">
    <cfRule type="cellIs" dxfId="4784" priority="197" operator="equal">
      <formula>0</formula>
    </cfRule>
  </conditionalFormatting>
  <conditionalFormatting sqref="CK33:CM33">
    <cfRule type="cellIs" dxfId="4783" priority="196" operator="equal">
      <formula>0</formula>
    </cfRule>
  </conditionalFormatting>
  <conditionalFormatting sqref="CD33:CF33">
    <cfRule type="cellIs" dxfId="4782" priority="195" operator="equal">
      <formula>0</formula>
    </cfRule>
  </conditionalFormatting>
  <conditionalFormatting sqref="CG33">
    <cfRule type="cellIs" dxfId="4781" priority="194" operator="equal">
      <formula>0</formula>
    </cfRule>
  </conditionalFormatting>
  <conditionalFormatting sqref="CC33:CD33">
    <cfRule type="cellIs" dxfId="4780" priority="193" operator="equal">
      <formula>0</formula>
    </cfRule>
  </conditionalFormatting>
  <conditionalFormatting sqref="CV32:CX32 CN32">
    <cfRule type="cellIs" dxfId="4779" priority="192" operator="equal">
      <formula>0</formula>
    </cfRule>
  </conditionalFormatting>
  <conditionalFormatting sqref="CR32:CT32">
    <cfRule type="cellIs" dxfId="4778" priority="191" operator="equal">
      <formula>0</formula>
    </cfRule>
  </conditionalFormatting>
  <conditionalFormatting sqref="CN32">
    <cfRule type="cellIs" dxfId="4777" priority="190" operator="equal">
      <formula>0</formula>
    </cfRule>
  </conditionalFormatting>
  <conditionalFormatting sqref="CO32:CQ32">
    <cfRule type="cellIs" dxfId="4776" priority="189" operator="equal">
      <formula>0</formula>
    </cfRule>
  </conditionalFormatting>
  <conditionalFormatting sqref="CV32:CX32">
    <cfRule type="cellIs" dxfId="4775" priority="188" operator="equal">
      <formula>0</formula>
    </cfRule>
  </conditionalFormatting>
  <conditionalFormatting sqref="CO32:CQ32">
    <cfRule type="cellIs" dxfId="4774" priority="187" operator="equal">
      <formula>0</formula>
    </cfRule>
  </conditionalFormatting>
  <conditionalFormatting sqref="CR32">
    <cfRule type="cellIs" dxfId="4773" priority="186" operator="equal">
      <formula>0</formula>
    </cfRule>
  </conditionalFormatting>
  <conditionalFormatting sqref="CN32:CO32">
    <cfRule type="cellIs" dxfId="4772" priority="185" operator="equal">
      <formula>0</formula>
    </cfRule>
  </conditionalFormatting>
  <conditionalFormatting sqref="CV33:CX33 CN33">
    <cfRule type="cellIs" dxfId="4771" priority="184" operator="equal">
      <formula>0</formula>
    </cfRule>
  </conditionalFormatting>
  <conditionalFormatting sqref="CR33:CT33">
    <cfRule type="cellIs" dxfId="4770" priority="183" operator="equal">
      <formula>0</formula>
    </cfRule>
  </conditionalFormatting>
  <conditionalFormatting sqref="CN33">
    <cfRule type="cellIs" dxfId="4769" priority="182" operator="equal">
      <formula>0</formula>
    </cfRule>
  </conditionalFormatting>
  <conditionalFormatting sqref="CO33:CQ33">
    <cfRule type="cellIs" dxfId="4768" priority="181" operator="equal">
      <formula>0</formula>
    </cfRule>
  </conditionalFormatting>
  <conditionalFormatting sqref="CV33:CX33">
    <cfRule type="cellIs" dxfId="4767" priority="180" operator="equal">
      <formula>0</formula>
    </cfRule>
  </conditionalFormatting>
  <conditionalFormatting sqref="CO33:CQ33">
    <cfRule type="cellIs" dxfId="4766" priority="179" operator="equal">
      <formula>0</formula>
    </cfRule>
  </conditionalFormatting>
  <conditionalFormatting sqref="CR33">
    <cfRule type="cellIs" dxfId="4765" priority="178" operator="equal">
      <formula>0</formula>
    </cfRule>
  </conditionalFormatting>
  <conditionalFormatting sqref="CN33:CO33">
    <cfRule type="cellIs" dxfId="4764" priority="177" operator="equal">
      <formula>0</formula>
    </cfRule>
  </conditionalFormatting>
  <conditionalFormatting sqref="DG32:DI32 CY32">
    <cfRule type="cellIs" dxfId="4763" priority="176" operator="equal">
      <formula>0</formula>
    </cfRule>
  </conditionalFormatting>
  <conditionalFormatting sqref="DC32:DE32">
    <cfRule type="cellIs" dxfId="4762" priority="175" operator="equal">
      <formula>0</formula>
    </cfRule>
  </conditionalFormatting>
  <conditionalFormatting sqref="CY32">
    <cfRule type="cellIs" dxfId="4761" priority="174" operator="equal">
      <formula>0</formula>
    </cfRule>
  </conditionalFormatting>
  <conditionalFormatting sqref="CZ32:DB32">
    <cfRule type="cellIs" dxfId="4760" priority="173" operator="equal">
      <formula>0</formula>
    </cfRule>
  </conditionalFormatting>
  <conditionalFormatting sqref="DG32:DI32">
    <cfRule type="cellIs" dxfId="4759" priority="172" operator="equal">
      <formula>0</formula>
    </cfRule>
  </conditionalFormatting>
  <conditionalFormatting sqref="CZ32:DB32">
    <cfRule type="cellIs" dxfId="4758" priority="171" operator="equal">
      <formula>0</formula>
    </cfRule>
  </conditionalFormatting>
  <conditionalFormatting sqref="DC32">
    <cfRule type="cellIs" dxfId="4757" priority="170" operator="equal">
      <formula>0</formula>
    </cfRule>
  </conditionalFormatting>
  <conditionalFormatting sqref="CY32:CZ32">
    <cfRule type="cellIs" dxfId="4756" priority="169" operator="equal">
      <formula>0</formula>
    </cfRule>
  </conditionalFormatting>
  <conditionalFormatting sqref="DG33:DI33 CY33">
    <cfRule type="cellIs" dxfId="4755" priority="168" operator="equal">
      <formula>0</formula>
    </cfRule>
  </conditionalFormatting>
  <conditionalFormatting sqref="DC33:DE33">
    <cfRule type="cellIs" dxfId="4754" priority="167" operator="equal">
      <formula>0</formula>
    </cfRule>
  </conditionalFormatting>
  <conditionalFormatting sqref="CY33">
    <cfRule type="cellIs" dxfId="4753" priority="166" operator="equal">
      <formula>0</formula>
    </cfRule>
  </conditionalFormatting>
  <conditionalFormatting sqref="CZ33:DB33">
    <cfRule type="cellIs" dxfId="4752" priority="165" operator="equal">
      <formula>0</formula>
    </cfRule>
  </conditionalFormatting>
  <conditionalFormatting sqref="DG33:DI33">
    <cfRule type="cellIs" dxfId="4751" priority="164" operator="equal">
      <formula>0</formula>
    </cfRule>
  </conditionalFormatting>
  <conditionalFormatting sqref="CZ33:DB33">
    <cfRule type="cellIs" dxfId="4750" priority="163" operator="equal">
      <formula>0</formula>
    </cfRule>
  </conditionalFormatting>
  <conditionalFormatting sqref="DC33">
    <cfRule type="cellIs" dxfId="4749" priority="162" operator="equal">
      <formula>0</formula>
    </cfRule>
  </conditionalFormatting>
  <conditionalFormatting sqref="CY33:CZ33">
    <cfRule type="cellIs" dxfId="4748" priority="161" operator="equal">
      <formula>0</formula>
    </cfRule>
  </conditionalFormatting>
  <conditionalFormatting sqref="DR32:DT32 DJ32">
    <cfRule type="cellIs" dxfId="4747" priority="160" operator="equal">
      <formula>0</formula>
    </cfRule>
  </conditionalFormatting>
  <conditionalFormatting sqref="DN32:DP32">
    <cfRule type="cellIs" dxfId="4746" priority="159" operator="equal">
      <formula>0</formula>
    </cfRule>
  </conditionalFormatting>
  <conditionalFormatting sqref="DJ32">
    <cfRule type="cellIs" dxfId="4745" priority="158" operator="equal">
      <formula>0</formula>
    </cfRule>
  </conditionalFormatting>
  <conditionalFormatting sqref="DK32:DM32">
    <cfRule type="cellIs" dxfId="4744" priority="157" operator="equal">
      <formula>0</formula>
    </cfRule>
  </conditionalFormatting>
  <conditionalFormatting sqref="DR32:DT32">
    <cfRule type="cellIs" dxfId="4743" priority="156" operator="equal">
      <formula>0</formula>
    </cfRule>
  </conditionalFormatting>
  <conditionalFormatting sqref="DK32:DM32">
    <cfRule type="cellIs" dxfId="4742" priority="155" operator="equal">
      <formula>0</formula>
    </cfRule>
  </conditionalFormatting>
  <conditionalFormatting sqref="DN32">
    <cfRule type="cellIs" dxfId="4741" priority="154" operator="equal">
      <formula>0</formula>
    </cfRule>
  </conditionalFormatting>
  <conditionalFormatting sqref="DJ32:DK32">
    <cfRule type="cellIs" dxfId="4740" priority="153" operator="equal">
      <formula>0</formula>
    </cfRule>
  </conditionalFormatting>
  <conditionalFormatting sqref="DR33:DT33 DJ33">
    <cfRule type="cellIs" dxfId="4739" priority="152" operator="equal">
      <formula>0</formula>
    </cfRule>
  </conditionalFormatting>
  <conditionalFormatting sqref="DN33:DP33">
    <cfRule type="cellIs" dxfId="4738" priority="151" operator="equal">
      <formula>0</formula>
    </cfRule>
  </conditionalFormatting>
  <conditionalFormatting sqref="DJ33">
    <cfRule type="cellIs" dxfId="4737" priority="150" operator="equal">
      <formula>0</formula>
    </cfRule>
  </conditionalFormatting>
  <conditionalFormatting sqref="DK33:DM33">
    <cfRule type="cellIs" dxfId="4736" priority="149" operator="equal">
      <formula>0</formula>
    </cfRule>
  </conditionalFormatting>
  <conditionalFormatting sqref="DR33:DT33">
    <cfRule type="cellIs" dxfId="4735" priority="148" operator="equal">
      <formula>0</formula>
    </cfRule>
  </conditionalFormatting>
  <conditionalFormatting sqref="DK33:DM33">
    <cfRule type="cellIs" dxfId="4734" priority="147" operator="equal">
      <formula>0</formula>
    </cfRule>
  </conditionalFormatting>
  <conditionalFormatting sqref="DN33">
    <cfRule type="cellIs" dxfId="4733" priority="146" operator="equal">
      <formula>0</formula>
    </cfRule>
  </conditionalFormatting>
  <conditionalFormatting sqref="DJ33:DK33">
    <cfRule type="cellIs" dxfId="4732" priority="145" operator="equal">
      <formula>0</formula>
    </cfRule>
  </conditionalFormatting>
  <conditionalFormatting sqref="EC32:EE32 DU32">
    <cfRule type="cellIs" dxfId="4731" priority="144" operator="equal">
      <formula>0</formula>
    </cfRule>
  </conditionalFormatting>
  <conditionalFormatting sqref="DY32:EA32">
    <cfRule type="cellIs" dxfId="4730" priority="143" operator="equal">
      <formula>0</formula>
    </cfRule>
  </conditionalFormatting>
  <conditionalFormatting sqref="DU32">
    <cfRule type="cellIs" dxfId="4729" priority="142" operator="equal">
      <formula>0</formula>
    </cfRule>
  </conditionalFormatting>
  <conditionalFormatting sqref="DV32:DX32">
    <cfRule type="cellIs" dxfId="4728" priority="141" operator="equal">
      <formula>0</formula>
    </cfRule>
  </conditionalFormatting>
  <conditionalFormatting sqref="EC32:EE32">
    <cfRule type="cellIs" dxfId="4727" priority="140" operator="equal">
      <formula>0</formula>
    </cfRule>
  </conditionalFormatting>
  <conditionalFormatting sqref="DV32:DX32">
    <cfRule type="cellIs" dxfId="4726" priority="139" operator="equal">
      <formula>0</formula>
    </cfRule>
  </conditionalFormatting>
  <conditionalFormatting sqref="DY32">
    <cfRule type="cellIs" dxfId="4725" priority="138" operator="equal">
      <formula>0</formula>
    </cfRule>
  </conditionalFormatting>
  <conditionalFormatting sqref="DU32:DV32">
    <cfRule type="cellIs" dxfId="4724" priority="137" operator="equal">
      <formula>0</formula>
    </cfRule>
  </conditionalFormatting>
  <conditionalFormatting sqref="EC33:EE33 DU33">
    <cfRule type="cellIs" dxfId="4723" priority="136" operator="equal">
      <formula>0</formula>
    </cfRule>
  </conditionalFormatting>
  <conditionalFormatting sqref="DY33:EA33">
    <cfRule type="cellIs" dxfId="4722" priority="135" operator="equal">
      <formula>0</formula>
    </cfRule>
  </conditionalFormatting>
  <conditionalFormatting sqref="DU33">
    <cfRule type="cellIs" dxfId="4721" priority="134" operator="equal">
      <formula>0</formula>
    </cfRule>
  </conditionalFormatting>
  <conditionalFormatting sqref="DV33:DX33">
    <cfRule type="cellIs" dxfId="4720" priority="133" operator="equal">
      <formula>0</formula>
    </cfRule>
  </conditionalFormatting>
  <conditionalFormatting sqref="EC33:EE33">
    <cfRule type="cellIs" dxfId="4719" priority="132" operator="equal">
      <formula>0</formula>
    </cfRule>
  </conditionalFormatting>
  <conditionalFormatting sqref="DV33:DX33">
    <cfRule type="cellIs" dxfId="4718" priority="131" operator="equal">
      <formula>0</formula>
    </cfRule>
  </conditionalFormatting>
  <conditionalFormatting sqref="DY33">
    <cfRule type="cellIs" dxfId="4717" priority="130" operator="equal">
      <formula>0</formula>
    </cfRule>
  </conditionalFormatting>
  <conditionalFormatting sqref="DU33:DV33">
    <cfRule type="cellIs" dxfId="4716" priority="129" operator="equal">
      <formula>0</formula>
    </cfRule>
  </conditionalFormatting>
  <conditionalFormatting sqref="EN32:EP32 EF32">
    <cfRule type="cellIs" dxfId="4715" priority="128" operator="equal">
      <formula>0</formula>
    </cfRule>
  </conditionalFormatting>
  <conditionalFormatting sqref="EJ32:EL32">
    <cfRule type="cellIs" dxfId="4714" priority="127" operator="equal">
      <formula>0</formula>
    </cfRule>
  </conditionalFormatting>
  <conditionalFormatting sqref="EF32">
    <cfRule type="cellIs" dxfId="4713" priority="126" operator="equal">
      <formula>0</formula>
    </cfRule>
  </conditionalFormatting>
  <conditionalFormatting sqref="EG32:EI32">
    <cfRule type="cellIs" dxfId="4712" priority="125" operator="equal">
      <formula>0</formula>
    </cfRule>
  </conditionalFormatting>
  <conditionalFormatting sqref="EN32:EP32">
    <cfRule type="cellIs" dxfId="4711" priority="124" operator="equal">
      <formula>0</formula>
    </cfRule>
  </conditionalFormatting>
  <conditionalFormatting sqref="EG32:EI32">
    <cfRule type="cellIs" dxfId="4710" priority="123" operator="equal">
      <formula>0</formula>
    </cfRule>
  </conditionalFormatting>
  <conditionalFormatting sqref="EJ32">
    <cfRule type="cellIs" dxfId="4709" priority="122" operator="equal">
      <formula>0</formula>
    </cfRule>
  </conditionalFormatting>
  <conditionalFormatting sqref="EF32:EG32">
    <cfRule type="cellIs" dxfId="4708" priority="121" operator="equal">
      <formula>0</formula>
    </cfRule>
  </conditionalFormatting>
  <conditionalFormatting sqref="EN33:EP33 EF33">
    <cfRule type="cellIs" dxfId="4707" priority="120" operator="equal">
      <formula>0</formula>
    </cfRule>
  </conditionalFormatting>
  <conditionalFormatting sqref="EJ33:EL33">
    <cfRule type="cellIs" dxfId="4706" priority="119" operator="equal">
      <formula>0</formula>
    </cfRule>
  </conditionalFormatting>
  <conditionalFormatting sqref="EF33">
    <cfRule type="cellIs" dxfId="4705" priority="118" operator="equal">
      <formula>0</formula>
    </cfRule>
  </conditionalFormatting>
  <conditionalFormatting sqref="EG33 EI33">
    <cfRule type="cellIs" dxfId="4704" priority="117" operator="equal">
      <formula>0</formula>
    </cfRule>
  </conditionalFormatting>
  <conditionalFormatting sqref="EN33:EP33">
    <cfRule type="cellIs" dxfId="4703" priority="116" operator="equal">
      <formula>0</formula>
    </cfRule>
  </conditionalFormatting>
  <conditionalFormatting sqref="EG33 EI33">
    <cfRule type="cellIs" dxfId="4702" priority="115" operator="equal">
      <formula>0</formula>
    </cfRule>
  </conditionalFormatting>
  <conditionalFormatting sqref="EJ33">
    <cfRule type="cellIs" dxfId="4701" priority="114" operator="equal">
      <formula>0</formula>
    </cfRule>
  </conditionalFormatting>
  <conditionalFormatting sqref="EF33:EG33">
    <cfRule type="cellIs" dxfId="4700" priority="113" operator="equal">
      <formula>0</formula>
    </cfRule>
  </conditionalFormatting>
  <conditionalFormatting sqref="CU38:CV39 CM38:CM39">
    <cfRule type="cellIs" dxfId="4699" priority="112" operator="equal">
      <formula>0</formula>
    </cfRule>
  </conditionalFormatting>
  <conditionalFormatting sqref="CQ38:CS39">
    <cfRule type="cellIs" dxfId="4698" priority="111" operator="equal">
      <formula>0</formula>
    </cfRule>
  </conditionalFormatting>
  <conditionalFormatting sqref="CM38:CM39">
    <cfRule type="cellIs" dxfId="4697" priority="110" operator="equal">
      <formula>0</formula>
    </cfRule>
  </conditionalFormatting>
  <conditionalFormatting sqref="CN38:CP39">
    <cfRule type="cellIs" dxfId="4696" priority="109" operator="equal">
      <formula>0</formula>
    </cfRule>
  </conditionalFormatting>
  <conditionalFormatting sqref="CU38:CV39">
    <cfRule type="cellIs" dxfId="4695" priority="108" operator="equal">
      <formula>0</formula>
    </cfRule>
  </conditionalFormatting>
  <conditionalFormatting sqref="CN38:CP39">
    <cfRule type="cellIs" dxfId="4694" priority="107" operator="equal">
      <formula>0</formula>
    </cfRule>
  </conditionalFormatting>
  <conditionalFormatting sqref="CQ38:CQ39">
    <cfRule type="cellIs" dxfId="4693" priority="106" operator="equal">
      <formula>0</formula>
    </cfRule>
  </conditionalFormatting>
  <conditionalFormatting sqref="CM38:CN39">
    <cfRule type="cellIs" dxfId="4692" priority="105" operator="equal">
      <formula>0</formula>
    </cfRule>
  </conditionalFormatting>
  <conditionalFormatting sqref="CU40:CV40 CM40">
    <cfRule type="cellIs" dxfId="4691" priority="104" operator="equal">
      <formula>0</formula>
    </cfRule>
  </conditionalFormatting>
  <conditionalFormatting sqref="CQ40:CS40">
    <cfRule type="cellIs" dxfId="4690" priority="103" operator="equal">
      <formula>0</formula>
    </cfRule>
  </conditionalFormatting>
  <conditionalFormatting sqref="CM40">
    <cfRule type="cellIs" dxfId="4689" priority="102" operator="equal">
      <formula>0</formula>
    </cfRule>
  </conditionalFormatting>
  <conditionalFormatting sqref="CN40:CP40">
    <cfRule type="cellIs" dxfId="4688" priority="101" operator="equal">
      <formula>0</formula>
    </cfRule>
  </conditionalFormatting>
  <conditionalFormatting sqref="CU40:CV40">
    <cfRule type="cellIs" dxfId="4687" priority="100" operator="equal">
      <formula>0</formula>
    </cfRule>
  </conditionalFormatting>
  <conditionalFormatting sqref="CN40:CP40">
    <cfRule type="cellIs" dxfId="4686" priority="99" operator="equal">
      <formula>0</formula>
    </cfRule>
  </conditionalFormatting>
  <conditionalFormatting sqref="CQ40">
    <cfRule type="cellIs" dxfId="4685" priority="98" operator="equal">
      <formula>0</formula>
    </cfRule>
  </conditionalFormatting>
  <conditionalFormatting sqref="CM40:CN40">
    <cfRule type="cellIs" dxfId="4684" priority="97" operator="equal">
      <formula>0</formula>
    </cfRule>
  </conditionalFormatting>
  <conditionalFormatting sqref="CU41:CV41 CM41">
    <cfRule type="cellIs" dxfId="4683" priority="96" operator="equal">
      <formula>0</formula>
    </cfRule>
  </conditionalFormatting>
  <conditionalFormatting sqref="CQ41:CS41">
    <cfRule type="cellIs" dxfId="4682" priority="95" operator="equal">
      <formula>0</formula>
    </cfRule>
  </conditionalFormatting>
  <conditionalFormatting sqref="CM41">
    <cfRule type="cellIs" dxfId="4681" priority="94" operator="equal">
      <formula>0</formula>
    </cfRule>
  </conditionalFormatting>
  <conditionalFormatting sqref="CN41:CP41">
    <cfRule type="cellIs" dxfId="4680" priority="93" operator="equal">
      <formula>0</formula>
    </cfRule>
  </conditionalFormatting>
  <conditionalFormatting sqref="CU41:CV41">
    <cfRule type="cellIs" dxfId="4679" priority="92" operator="equal">
      <formula>0</formula>
    </cfRule>
  </conditionalFormatting>
  <conditionalFormatting sqref="CN41:CP41">
    <cfRule type="cellIs" dxfId="4678" priority="91" operator="equal">
      <formula>0</formula>
    </cfRule>
  </conditionalFormatting>
  <conditionalFormatting sqref="CQ41">
    <cfRule type="cellIs" dxfId="4677" priority="90" operator="equal">
      <formula>0</formula>
    </cfRule>
  </conditionalFormatting>
  <conditionalFormatting sqref="CM41:CN41">
    <cfRule type="cellIs" dxfId="4676" priority="89" operator="equal">
      <formula>0</formula>
    </cfRule>
  </conditionalFormatting>
  <conditionalFormatting sqref="CX38:CZ39">
    <cfRule type="cellIs" dxfId="4675" priority="69" operator="equal">
      <formula>0</formula>
    </cfRule>
  </conditionalFormatting>
  <conditionalFormatting sqref="CW34:CW35">
    <cfRule type="cellIs" dxfId="4674" priority="88" operator="equal">
      <formula>0</formula>
    </cfRule>
  </conditionalFormatting>
  <conditionalFormatting sqref="CW34:CW35">
    <cfRule type="cellIs" dxfId="4673" priority="87" operator="equal">
      <formula>0</formula>
    </cfRule>
  </conditionalFormatting>
  <conditionalFormatting sqref="CX38:CX39">
    <cfRule type="cellIs" dxfId="4672" priority="66" operator="equal">
      <formula>0</formula>
    </cfRule>
  </conditionalFormatting>
  <conditionalFormatting sqref="CX40:CZ40">
    <cfRule type="cellIs" dxfId="4671" priority="65" operator="equal">
      <formula>0</formula>
    </cfRule>
  </conditionalFormatting>
  <conditionalFormatting sqref="CW36">
    <cfRule type="cellIs" dxfId="4670" priority="86" operator="equal">
      <formula>0</formula>
    </cfRule>
  </conditionalFormatting>
  <conditionalFormatting sqref="CW36">
    <cfRule type="cellIs" dxfId="4669" priority="85" operator="equal">
      <formula>0</formula>
    </cfRule>
  </conditionalFormatting>
  <conditionalFormatting sqref="CX40">
    <cfRule type="cellIs" dxfId="4668" priority="62" operator="equal">
      <formula>0</formula>
    </cfRule>
  </conditionalFormatting>
  <conditionalFormatting sqref="CX41:CZ41">
    <cfRule type="cellIs" dxfId="4667" priority="61" operator="equal">
      <formula>0</formula>
    </cfRule>
  </conditionalFormatting>
  <conditionalFormatting sqref="CY34:DA35">
    <cfRule type="cellIs" dxfId="4666" priority="84" operator="equal">
      <formula>0</formula>
    </cfRule>
  </conditionalFormatting>
  <conditionalFormatting sqref="DY42">
    <cfRule type="cellIs" dxfId="4665" priority="43" operator="equal">
      <formula>0</formula>
    </cfRule>
  </conditionalFormatting>
  <conditionalFormatting sqref="DY42">
    <cfRule type="cellIs" dxfId="4664" priority="42" operator="equal">
      <formula>0</formula>
    </cfRule>
  </conditionalFormatting>
  <conditionalFormatting sqref="DF42:DG42">
    <cfRule type="cellIs" dxfId="4663" priority="41" operator="equal">
      <formula>0</formula>
    </cfRule>
  </conditionalFormatting>
  <conditionalFormatting sqref="DA42:DB42">
    <cfRule type="cellIs" dxfId="4662" priority="40" operator="equal">
      <formula>0</formula>
    </cfRule>
  </conditionalFormatting>
  <conditionalFormatting sqref="DC42:DE42">
    <cfRule type="cellIs" dxfId="4661" priority="39" operator="equal">
      <formula>0</formula>
    </cfRule>
  </conditionalFormatting>
  <conditionalFormatting sqref="CX36">
    <cfRule type="cellIs" dxfId="4660" priority="78" operator="equal">
      <formula>0</formula>
    </cfRule>
  </conditionalFormatting>
  <conditionalFormatting sqref="CY36">
    <cfRule type="cellIs" dxfId="4659" priority="77" operator="equal">
      <formula>0</formula>
    </cfRule>
  </conditionalFormatting>
  <conditionalFormatting sqref="CW41">
    <cfRule type="cellIs" dxfId="4658" priority="60" operator="equal">
      <formula>0</formula>
    </cfRule>
  </conditionalFormatting>
  <conditionalFormatting sqref="EH39">
    <cfRule type="cellIs" dxfId="4657" priority="17" operator="equal">
      <formula>0</formula>
    </cfRule>
  </conditionalFormatting>
  <conditionalFormatting sqref="EH34">
    <cfRule type="cellIs" dxfId="4656" priority="24" operator="equal">
      <formula>0</formula>
    </cfRule>
  </conditionalFormatting>
  <conditionalFormatting sqref="EH35:EH36">
    <cfRule type="cellIs" dxfId="4655" priority="23" operator="equal">
      <formula>0</formula>
    </cfRule>
  </conditionalFormatting>
  <conditionalFormatting sqref="EH33">
    <cfRule type="cellIs" dxfId="4654" priority="26" operator="equal">
      <formula>0</formula>
    </cfRule>
  </conditionalFormatting>
  <conditionalFormatting sqref="EH37">
    <cfRule type="cellIs" dxfId="4653" priority="20" operator="equal">
      <formula>0</formula>
    </cfRule>
  </conditionalFormatting>
  <conditionalFormatting sqref="EH38">
    <cfRule type="cellIs" dxfId="4652" priority="19" operator="equal">
      <formula>0</formula>
    </cfRule>
  </conditionalFormatting>
  <conditionalFormatting sqref="CY37:DA37 DA38">
    <cfRule type="cellIs" dxfId="4651" priority="74" operator="equal">
      <formula>0</formula>
    </cfRule>
  </conditionalFormatting>
  <conditionalFormatting sqref="CX37">
    <cfRule type="cellIs" dxfId="4650" priority="73" operator="equal">
      <formula>0</formula>
    </cfRule>
  </conditionalFormatting>
  <conditionalFormatting sqref="CX37">
    <cfRule type="cellIs" dxfId="4649" priority="72" operator="equal">
      <formula>0</formula>
    </cfRule>
  </conditionalFormatting>
  <conditionalFormatting sqref="CY37">
    <cfRule type="cellIs" dxfId="4648" priority="71" operator="equal">
      <formula>0</formula>
    </cfRule>
  </conditionalFormatting>
  <conditionalFormatting sqref="DA39">
    <cfRule type="cellIs" dxfId="4647" priority="70" operator="equal">
      <formula>0</formula>
    </cfRule>
  </conditionalFormatting>
  <conditionalFormatting sqref="CW40">
    <cfRule type="cellIs" dxfId="4646" priority="64" operator="equal">
      <formula>0</formula>
    </cfRule>
  </conditionalFormatting>
  <conditionalFormatting sqref="CW40">
    <cfRule type="cellIs" dxfId="4645" priority="63" operator="equal">
      <formula>0</formula>
    </cfRule>
  </conditionalFormatting>
  <conditionalFormatting sqref="EH38">
    <cfRule type="cellIs" dxfId="4644" priority="18" operator="equal">
      <formula>0</formula>
    </cfRule>
  </conditionalFormatting>
  <conditionalFormatting sqref="CW38:CW39">
    <cfRule type="cellIs" dxfId="4643" priority="68" operator="equal">
      <formula>0</formula>
    </cfRule>
  </conditionalFormatting>
  <conditionalFormatting sqref="CW38:CW39">
    <cfRule type="cellIs" dxfId="4642" priority="67" operator="equal">
      <formula>0</formula>
    </cfRule>
  </conditionalFormatting>
  <conditionalFormatting sqref="EH35:EH36">
    <cfRule type="cellIs" dxfId="4641" priority="22" operator="equal">
      <formula>0</formula>
    </cfRule>
  </conditionalFormatting>
  <conditionalFormatting sqref="EH37">
    <cfRule type="cellIs" dxfId="4640" priority="21" operator="equal">
      <formula>0</formula>
    </cfRule>
  </conditionalFormatting>
  <conditionalFormatting sqref="CR42:CS43">
    <cfRule type="cellIs" dxfId="4639" priority="57" operator="equal">
      <formula>0</formula>
    </cfRule>
  </conditionalFormatting>
  <conditionalFormatting sqref="CM43">
    <cfRule type="cellIs" dxfId="4638" priority="56" operator="equal">
      <formula>0</formula>
    </cfRule>
  </conditionalFormatting>
  <conditionalFormatting sqref="CO42:CQ43">
    <cfRule type="cellIs" dxfId="4637" priority="55" operator="equal">
      <formula>0</formula>
    </cfRule>
  </conditionalFormatting>
  <conditionalFormatting sqref="CT42">
    <cfRule type="cellIs" dxfId="4636" priority="54" operator="equal">
      <formula>0</formula>
    </cfRule>
  </conditionalFormatting>
  <conditionalFormatting sqref="CT42">
    <cfRule type="cellIs" dxfId="4635" priority="53" operator="equal">
      <formula>0</formula>
    </cfRule>
  </conditionalFormatting>
  <conditionalFormatting sqref="DI43:DJ43">
    <cfRule type="cellIs" dxfId="4634" priority="52" operator="equal">
      <formula>0</formula>
    </cfRule>
  </conditionalFormatting>
  <conditionalFormatting sqref="DD43:DE43">
    <cfRule type="cellIs" dxfId="4633" priority="51" operator="equal">
      <formula>0</formula>
    </cfRule>
  </conditionalFormatting>
  <conditionalFormatting sqref="DF43:DH43">
    <cfRule type="cellIs" dxfId="4632" priority="50" operator="equal">
      <formula>0</formula>
    </cfRule>
  </conditionalFormatting>
  <conditionalFormatting sqref="DY40">
    <cfRule type="cellIs" dxfId="4631" priority="29" operator="equal">
      <formula>0</formula>
    </cfRule>
  </conditionalFormatting>
  <conditionalFormatting sqref="DY40">
    <cfRule type="cellIs" dxfId="4630" priority="28" operator="equal">
      <formula>0</formula>
    </cfRule>
  </conditionalFormatting>
  <conditionalFormatting sqref="DO43">
    <cfRule type="cellIs" dxfId="4629" priority="49" operator="equal">
      <formula>0</formula>
    </cfRule>
  </conditionalFormatting>
  <conditionalFormatting sqref="DP43">
    <cfRule type="cellIs" dxfId="4628" priority="48" operator="equal">
      <formula>0</formula>
    </cfRule>
  </conditionalFormatting>
  <conditionalFormatting sqref="DQ43">
    <cfRule type="cellIs" dxfId="4627" priority="47" operator="equal">
      <formula>0</formula>
    </cfRule>
  </conditionalFormatting>
  <conditionalFormatting sqref="DW42:DX43">
    <cfRule type="cellIs" dxfId="4626" priority="46" operator="equal">
      <formula>0</formula>
    </cfRule>
  </conditionalFormatting>
  <conditionalFormatting sqref="DR42:DS43">
    <cfRule type="cellIs" dxfId="4625" priority="45" operator="equal">
      <formula>0</formula>
    </cfRule>
  </conditionalFormatting>
  <conditionalFormatting sqref="DT42:DV43">
    <cfRule type="cellIs" dxfId="4624" priority="44" operator="equal">
      <formula>0</formula>
    </cfRule>
  </conditionalFormatting>
  <conditionalFormatting sqref="DA40:DB41">
    <cfRule type="cellIs" dxfId="4623" priority="37" operator="equal">
      <formula>0</formula>
    </cfRule>
  </conditionalFormatting>
  <conditionalFormatting sqref="DH40">
    <cfRule type="cellIs" dxfId="4622" priority="35" operator="equal">
      <formula>0</formula>
    </cfRule>
  </conditionalFormatting>
  <conditionalFormatting sqref="DW40:DX41">
    <cfRule type="cellIs" dxfId="4621" priority="32" operator="equal">
      <formula>0</formula>
    </cfRule>
  </conditionalFormatting>
  <conditionalFormatting sqref="DR40:DS41">
    <cfRule type="cellIs" dxfId="4620" priority="31" operator="equal">
      <formula>0</formula>
    </cfRule>
  </conditionalFormatting>
  <conditionalFormatting sqref="DT40:DV41">
    <cfRule type="cellIs" dxfId="4619" priority="30" operator="equal">
      <formula>0</formula>
    </cfRule>
  </conditionalFormatting>
  <conditionalFormatting sqref="EH33">
    <cfRule type="cellIs" dxfId="4618" priority="27" operator="equal">
      <formula>0</formula>
    </cfRule>
  </conditionalFormatting>
  <conditionalFormatting sqref="EH34">
    <cfRule type="cellIs" dxfId="4617" priority="25" operator="equal">
      <formula>0</formula>
    </cfRule>
  </conditionalFormatting>
  <conditionalFormatting sqref="CN42">
    <cfRule type="cellIs" dxfId="4616" priority="15" operator="equal">
      <formula>0</formula>
    </cfRule>
  </conditionalFormatting>
  <conditionalFormatting sqref="EI39">
    <cfRule type="cellIs" dxfId="4615" priority="14" operator="equal">
      <formula>0</formula>
    </cfRule>
  </conditionalFormatting>
  <conditionalFormatting sqref="EP39">
    <cfRule type="cellIs" dxfId="4614" priority="13" operator="equal">
      <formula>0</formula>
    </cfRule>
  </conditionalFormatting>
  <conditionalFormatting sqref="EJ39:EL39">
    <cfRule type="cellIs" dxfId="4613" priority="12" operator="equal">
      <formula>0</formula>
    </cfRule>
  </conditionalFormatting>
  <conditionalFormatting sqref="EM39:EO39">
    <cfRule type="cellIs" dxfId="4612" priority="11" operator="equal">
      <formula>0</formula>
    </cfRule>
  </conditionalFormatting>
  <conditionalFormatting sqref="EI39:EJ39">
    <cfRule type="cellIs" dxfId="4611" priority="10" operator="equal">
      <formula>0</formula>
    </cfRule>
  </conditionalFormatting>
  <conditionalFormatting sqref="EI40">
    <cfRule type="cellIs" dxfId="4610" priority="9" operator="equal">
      <formula>0</formula>
    </cfRule>
  </conditionalFormatting>
  <conditionalFormatting sqref="EP40:EP43">
    <cfRule type="cellIs" dxfId="4609" priority="8" operator="equal">
      <formula>0</formula>
    </cfRule>
  </conditionalFormatting>
  <conditionalFormatting sqref="EJ40:EL40 EJ43:EL43">
    <cfRule type="cellIs" dxfId="4608" priority="7" operator="equal">
      <formula>0</formula>
    </cfRule>
  </conditionalFormatting>
  <conditionalFormatting sqref="EM40:EO43">
    <cfRule type="cellIs" dxfId="4607" priority="6" operator="equal">
      <formula>0</formula>
    </cfRule>
  </conditionalFormatting>
  <conditionalFormatting sqref="EI40:EJ40 EI43:EJ43">
    <cfRule type="cellIs" dxfId="4606" priority="5" operator="equal">
      <formula>0</formula>
    </cfRule>
  </conditionalFormatting>
  <conditionalFormatting sqref="CB20:CB21">
    <cfRule type="cellIs" dxfId="4605" priority="4" operator="equal">
      <formula>0</formula>
    </cfRule>
  </conditionalFormatting>
  <conditionalFormatting sqref="DA53:DA55">
    <cfRule type="cellIs" dxfId="4604" priority="3" operator="equal">
      <formula>0</formula>
    </cfRule>
  </conditionalFormatting>
  <conditionalFormatting sqref="CW53:CW55">
    <cfRule type="cellIs" dxfId="4603" priority="2" operator="equal">
      <formula>0</formula>
    </cfRule>
  </conditionalFormatting>
  <conditionalFormatting sqref="CX53:CZ55">
    <cfRule type="cellIs" dxfId="4602" priority="1" operator="equal">
      <formula>0</formula>
    </cfRule>
  </conditionalFormatting>
  <printOptions horizontalCentered="1" verticalCentered="1"/>
  <pageMargins left="0.25" right="0.25" top="0.75" bottom="0.75" header="0.3" footer="0.3"/>
  <pageSetup paperSize="9" scale="2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22</vt:i4>
      </vt:variant>
      <vt:variant>
        <vt:lpstr>名前付き一覧</vt:lpstr>
      </vt:variant>
      <vt:variant>
        <vt:i4>23</vt:i4>
      </vt:variant>
    </vt:vector>
  </HeadingPairs>
  <TitlesOfParts>
    <vt:vector size="45" baseType="lpstr">
      <vt:lpstr>調査票①</vt:lpstr>
      <vt:lpstr>調査票③ </vt:lpstr>
      <vt:lpstr>調査票④ </vt:lpstr>
      <vt:lpstr>仙台市</vt:lpstr>
      <vt:lpstr>さいたま市</vt:lpstr>
      <vt:lpstr>千葉市</vt:lpstr>
      <vt:lpstr>横浜市</vt:lpstr>
      <vt:lpstr>川崎市</vt:lpstr>
      <vt:lpstr>相模原市</vt:lpstr>
      <vt:lpstr>新潟市</vt:lpstr>
      <vt:lpstr>静岡市</vt:lpstr>
      <vt:lpstr>浜松市</vt:lpstr>
      <vt:lpstr>名古屋市</vt:lpstr>
      <vt:lpstr>京都市</vt:lpstr>
      <vt:lpstr>大阪市</vt:lpstr>
      <vt:lpstr>堺市</vt:lpstr>
      <vt:lpstr>神戸市</vt:lpstr>
      <vt:lpstr>岡山市</vt:lpstr>
      <vt:lpstr>広島市</vt:lpstr>
      <vt:lpstr>北九州市</vt:lpstr>
      <vt:lpstr>福岡市</vt:lpstr>
      <vt:lpstr>熊本市</vt:lpstr>
      <vt:lpstr>さいたま市!Print_Area</vt:lpstr>
      <vt:lpstr>横浜市!Print_Area</vt:lpstr>
      <vt:lpstr>岡山市!Print_Area</vt:lpstr>
      <vt:lpstr>京都市!Print_Area</vt:lpstr>
      <vt:lpstr>熊本市!Print_Area</vt:lpstr>
      <vt:lpstr>広島市!Print_Area</vt:lpstr>
      <vt:lpstr>堺市!Print_Area</vt:lpstr>
      <vt:lpstr>新潟市!Print_Area</vt:lpstr>
      <vt:lpstr>神戸市!Print_Area</vt:lpstr>
      <vt:lpstr>静岡市!Print_Area</vt:lpstr>
      <vt:lpstr>仙台市!Print_Area</vt:lpstr>
      <vt:lpstr>千葉市!Print_Area</vt:lpstr>
      <vt:lpstr>川崎市!Print_Area</vt:lpstr>
      <vt:lpstr>相模原市!Print_Area</vt:lpstr>
      <vt:lpstr>大阪市!Print_Area</vt:lpstr>
      <vt:lpstr>調査票①!Print_Area</vt:lpstr>
      <vt:lpstr>'調査票③ '!Print_Area</vt:lpstr>
      <vt:lpstr>'調査票④ '!Print_Area</vt:lpstr>
      <vt:lpstr>浜松市!Print_Area</vt:lpstr>
      <vt:lpstr>福岡市!Print_Area</vt:lpstr>
      <vt:lpstr>北九州市!Print_Area</vt:lpstr>
      <vt:lpstr>名古屋市!Print_Area</vt:lpstr>
      <vt:lpstr>'調査票③ '!Print_Titles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青木　はるか(910403)</dc:creator>
  <cp:lastModifiedBy>Administrator</cp:lastModifiedBy>
  <dcterms:created xsi:type="dcterms:W3CDTF">2018-02-28T04:38:15Z</dcterms:created>
  <dcterms:modified xsi:type="dcterms:W3CDTF">2018-03-29T23:45:59Z</dcterms:modified>
</cp:coreProperties>
</file>