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2" yWindow="456" windowWidth="28800" windowHeight="11784" activeTab="1"/>
  </bookViews>
  <sheets>
    <sheet name="光ファイバケーブル整備計画（他事業なし用）" sheetId="2" r:id="rId1"/>
    <sheet name="光ファイバケーブル整備計画（他事業案分用）" sheetId="1" r:id="rId2"/>
    <sheet name="機器集計表（光系統図）" sheetId="3" r:id="rId3"/>
  </sheets>
  <definedNames>
    <definedName name="_xlnm.Print_Area" localSheetId="2">'機器集計表（光系統図）'!$A$1:$S$38</definedName>
    <definedName name="_xlnm.Print_Area" localSheetId="0">'光ファイバケーブル整備計画（他事業なし用）'!$A$16:$R$38</definedName>
    <definedName name="_xlnm.Print_Area" localSheetId="1">'光ファイバケーブル整備計画（他事業案分用）'!$A$15:$Q$36</definedName>
    <definedName name="_xlnm.Print_Titles" localSheetId="0">'光ファイバケーブル整備計画（他事業なし用）'!$15:$19</definedName>
    <definedName name="_xlnm.Print_Titles" localSheetId="1">'光ファイバケーブル整備計画（他事業案分用）'!$15:$19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2" l="1"/>
  <c r="B23" i="2"/>
  <c r="B24" i="2"/>
  <c r="B31" i="2"/>
  <c r="L10" i="1" l="1"/>
  <c r="J24" i="2"/>
  <c r="J25" i="2"/>
  <c r="J26" i="2"/>
  <c r="J27" i="2"/>
  <c r="J28" i="2"/>
  <c r="J29" i="2"/>
  <c r="J30" i="2"/>
  <c r="J31" i="2"/>
  <c r="J24" i="1"/>
  <c r="J25" i="1"/>
  <c r="J26" i="1"/>
  <c r="J27" i="1"/>
  <c r="J28" i="1"/>
  <c r="J29" i="1"/>
  <c r="J30" i="1"/>
  <c r="J31" i="1"/>
  <c r="J32" i="1"/>
  <c r="J33" i="1"/>
  <c r="J34" i="1"/>
  <c r="J35" i="1"/>
  <c r="Q7" i="1" l="1"/>
  <c r="Q7" i="2"/>
  <c r="V22" i="2"/>
  <c r="V23" i="2"/>
  <c r="V24" i="2"/>
  <c r="V30" i="2"/>
  <c r="V31" i="2"/>
  <c r="U21" i="2"/>
  <c r="U22" i="2"/>
  <c r="U23" i="2"/>
  <c r="U24" i="2"/>
  <c r="U28" i="2"/>
  <c r="U31" i="2"/>
  <c r="S28" i="2"/>
  <c r="T28" i="2" s="1"/>
  <c r="J23" i="2"/>
  <c r="J21" i="2"/>
  <c r="S21" i="2"/>
  <c r="T21" i="2" s="1"/>
  <c r="S22" i="2"/>
  <c r="T22" i="2" s="1"/>
  <c r="S23" i="2"/>
  <c r="S24" i="2"/>
  <c r="T24" i="2" s="1"/>
  <c r="S30" i="2"/>
  <c r="T30" i="2" s="1"/>
  <c r="S31" i="2"/>
  <c r="T31" i="2" s="1"/>
  <c r="V26" i="2" l="1"/>
  <c r="U30" i="2"/>
  <c r="U26" i="2"/>
  <c r="V21" i="2"/>
  <c r="V28" i="2"/>
  <c r="S26" i="2"/>
  <c r="T26" i="2" s="1"/>
  <c r="T23" i="2"/>
  <c r="B35" i="1" l="1"/>
  <c r="J20" i="1"/>
  <c r="J21" i="1"/>
  <c r="J22" i="1"/>
  <c r="J23" i="1"/>
  <c r="B25" i="1"/>
  <c r="B30" i="2" l="1"/>
  <c r="B28" i="2"/>
  <c r="B26" i="2" l="1"/>
  <c r="B21" i="2"/>
  <c r="J22" i="2"/>
  <c r="C35" i="3" l="1"/>
  <c r="D35" i="3"/>
  <c r="E35" i="3"/>
  <c r="H35" i="3"/>
  <c r="H37" i="3" s="1"/>
  <c r="I35" i="3"/>
  <c r="J35" i="3"/>
  <c r="K35" i="3"/>
  <c r="L35" i="3"/>
  <c r="L37" i="3" s="1"/>
  <c r="M35" i="3"/>
  <c r="N35" i="3"/>
  <c r="O35" i="3"/>
  <c r="O37" i="3" s="1"/>
  <c r="P35" i="3"/>
  <c r="P37" i="3" s="1"/>
  <c r="Q35" i="3"/>
  <c r="R35" i="3"/>
  <c r="S36" i="3"/>
  <c r="I37" i="3"/>
  <c r="J37" i="3"/>
  <c r="K37" i="3"/>
  <c r="M37" i="3"/>
  <c r="N37" i="3"/>
  <c r="Q37" i="3"/>
  <c r="R37" i="3"/>
  <c r="S35" i="3" l="1"/>
  <c r="S37" i="3" s="1"/>
  <c r="B32" i="1"/>
  <c r="B29" i="1"/>
  <c r="B27" i="1"/>
  <c r="B22" i="1"/>
  <c r="B20" i="1"/>
  <c r="B27" i="2" l="1"/>
  <c r="U27" i="2" l="1"/>
  <c r="V27" i="2"/>
  <c r="S27" i="2"/>
  <c r="T27" i="2" s="1"/>
  <c r="G10" i="2" s="1"/>
  <c r="U25" i="2"/>
  <c r="V25" i="2"/>
  <c r="S25" i="2"/>
  <c r="T25" i="2" s="1"/>
  <c r="U29" i="2"/>
  <c r="S29" i="2"/>
  <c r="T29" i="2" s="1"/>
  <c r="V29" i="2"/>
  <c r="B29" i="2"/>
  <c r="B25" i="2"/>
  <c r="B20" i="2"/>
  <c r="C12" i="1" l="1"/>
  <c r="F12" i="1" s="1"/>
  <c r="G11" i="1"/>
  <c r="G10" i="1"/>
  <c r="G9" i="1"/>
  <c r="G8" i="1"/>
  <c r="H7" i="1"/>
  <c r="L9" i="2"/>
  <c r="G7" i="2"/>
  <c r="H11" i="2"/>
  <c r="K11" i="2" s="1"/>
  <c r="C8" i="2"/>
  <c r="F8" i="2" s="1"/>
  <c r="C12" i="2"/>
  <c r="F12" i="2" s="1"/>
  <c r="V20" i="2"/>
  <c r="S20" i="2"/>
  <c r="T20" i="2" s="1"/>
  <c r="T32" i="2" s="1"/>
  <c r="L12" i="1"/>
  <c r="C11" i="1"/>
  <c r="F11" i="1" s="1"/>
  <c r="C10" i="1"/>
  <c r="F10" i="1" s="1"/>
  <c r="C9" i="1"/>
  <c r="F9" i="1" s="1"/>
  <c r="C8" i="1"/>
  <c r="F8" i="1" s="1"/>
  <c r="G7" i="1"/>
  <c r="Q6" i="2"/>
  <c r="Q8" i="2" s="1"/>
  <c r="L10" i="2"/>
  <c r="G9" i="2"/>
  <c r="H8" i="2"/>
  <c r="K8" i="2" s="1"/>
  <c r="H12" i="2"/>
  <c r="K12" i="2" s="1"/>
  <c r="C9" i="2"/>
  <c r="F9" i="2" s="1"/>
  <c r="H12" i="1"/>
  <c r="K12" i="1" s="1"/>
  <c r="L11" i="1"/>
  <c r="L9" i="1"/>
  <c r="L8" i="1"/>
  <c r="C7" i="1"/>
  <c r="L11" i="2"/>
  <c r="G11" i="2"/>
  <c r="H9" i="2"/>
  <c r="K9" i="2" s="1"/>
  <c r="H7" i="2"/>
  <c r="C10" i="2"/>
  <c r="F10" i="2" s="1"/>
  <c r="U20" i="2"/>
  <c r="G12" i="1"/>
  <c r="H11" i="1"/>
  <c r="K11" i="1" s="1"/>
  <c r="H10" i="1"/>
  <c r="K10" i="1" s="1"/>
  <c r="H9" i="1"/>
  <c r="K9" i="1" s="1"/>
  <c r="H8" i="1"/>
  <c r="K8" i="1" s="1"/>
  <c r="L7" i="1"/>
  <c r="Q6" i="1"/>
  <c r="Q8" i="1" s="1"/>
  <c r="L7" i="2"/>
  <c r="L12" i="2"/>
  <c r="G12" i="2"/>
  <c r="H10" i="2"/>
  <c r="K10" i="2" s="1"/>
  <c r="C7" i="2"/>
  <c r="C11" i="2"/>
  <c r="F11" i="2" s="1"/>
  <c r="G8" i="2"/>
  <c r="L8" i="2"/>
  <c r="J20" i="2"/>
  <c r="G13" i="2" l="1"/>
  <c r="F7" i="1"/>
  <c r="F13" i="1" s="1"/>
  <c r="C13" i="1"/>
  <c r="K7" i="1"/>
  <c r="K13" i="1" s="1"/>
  <c r="H13" i="1"/>
  <c r="L13" i="1"/>
  <c r="G13" i="1"/>
  <c r="K7" i="2"/>
  <c r="K13" i="2" s="1"/>
  <c r="H13" i="2"/>
  <c r="F7" i="2"/>
  <c r="F13" i="2" s="1"/>
  <c r="C13" i="2"/>
  <c r="L13" i="2"/>
  <c r="Q12" i="1"/>
  <c r="Q12" i="2"/>
  <c r="V32" i="2"/>
  <c r="Q11" i="1"/>
  <c r="Q11" i="2"/>
  <c r="U32" i="2"/>
  <c r="Q13" i="1" l="1"/>
  <c r="Q13" i="2"/>
</calcChain>
</file>

<file path=xl/sharedStrings.xml><?xml version="1.0" encoding="utf-8"?>
<sst xmlns="http://schemas.openxmlformats.org/spreadsheetml/2006/main" count="144" uniqueCount="87">
  <si>
    <t>№</t>
    <phoneticPr fontId="3"/>
  </si>
  <si>
    <t>距離</t>
    <rPh sb="0" eb="2">
      <t>キョリ</t>
    </rPh>
    <phoneticPr fontId="3"/>
  </si>
  <si>
    <t>全芯数</t>
    <rPh sb="0" eb="1">
      <t>ゼン</t>
    </rPh>
    <rPh sb="1" eb="2">
      <t>シン</t>
    </rPh>
    <rPh sb="2" eb="3">
      <t>スウ</t>
    </rPh>
    <phoneticPr fontId="3"/>
  </si>
  <si>
    <t>備考</t>
    <rPh sb="0" eb="2">
      <t>ビコウ</t>
    </rPh>
    <phoneticPr fontId="3"/>
  </si>
  <si>
    <t>集計</t>
  </si>
  <si>
    <t>テープ数</t>
    <rPh sb="3" eb="4">
      <t>スウ</t>
    </rPh>
    <phoneticPr fontId="3"/>
  </si>
  <si>
    <t>新設・更改芯数</t>
    <rPh sb="0" eb="2">
      <t>シンセツ</t>
    </rPh>
    <rPh sb="3" eb="5">
      <t>コウカイ</t>
    </rPh>
    <rPh sb="5" eb="6">
      <t>シン</t>
    </rPh>
    <rPh sb="6" eb="7">
      <t>スウ</t>
    </rPh>
    <phoneticPr fontId="3"/>
  </si>
  <si>
    <t>芯数</t>
    <rPh sb="0" eb="2">
      <t>シンスウ</t>
    </rPh>
    <phoneticPr fontId="3"/>
  </si>
  <si>
    <t>余剰芯</t>
    <rPh sb="0" eb="2">
      <t>ヨジョウ</t>
    </rPh>
    <rPh sb="2" eb="3">
      <t>シン</t>
    </rPh>
    <phoneticPr fontId="3"/>
  </si>
  <si>
    <t>補助対象芯数</t>
    <rPh sb="0" eb="2">
      <t>ホジョ</t>
    </rPh>
    <rPh sb="2" eb="4">
      <t>タイショウ</t>
    </rPh>
    <rPh sb="4" eb="6">
      <t>シンスウ</t>
    </rPh>
    <phoneticPr fontId="3"/>
  </si>
  <si>
    <t>補助対象外テープ数</t>
    <rPh sb="0" eb="2">
      <t>ホジョ</t>
    </rPh>
    <rPh sb="2" eb="5">
      <t>タイショウガイ</t>
    </rPh>
    <rPh sb="8" eb="9">
      <t>スウ</t>
    </rPh>
    <phoneticPr fontId="3"/>
  </si>
  <si>
    <t>未使用芯</t>
    <rPh sb="0" eb="3">
      <t>ミシヨウ</t>
    </rPh>
    <rPh sb="3" eb="4">
      <t>シン</t>
    </rPh>
    <phoneticPr fontId="3"/>
  </si>
  <si>
    <t>他事業使用芯</t>
    <rPh sb="0" eb="3">
      <t>タジギョウ</t>
    </rPh>
    <rPh sb="3" eb="5">
      <t>シヨウ</t>
    </rPh>
    <rPh sb="5" eb="6">
      <t>シン</t>
    </rPh>
    <phoneticPr fontId="3"/>
  </si>
  <si>
    <t>・・・・・</t>
    <phoneticPr fontId="3"/>
  </si>
  <si>
    <t>使用芯</t>
    <rPh sb="0" eb="2">
      <t>シヨウ</t>
    </rPh>
    <rPh sb="2" eb="3">
      <t>シン</t>
    </rPh>
    <phoneticPr fontId="3"/>
  </si>
  <si>
    <t>保守芯</t>
    <rPh sb="0" eb="2">
      <t>ホシュ</t>
    </rPh>
    <rPh sb="2" eb="3">
      <t>シン</t>
    </rPh>
    <phoneticPr fontId="3"/>
  </si>
  <si>
    <t>～</t>
    <phoneticPr fontId="3"/>
  </si>
  <si>
    <t>始点</t>
    <rPh sb="0" eb="2">
      <t>シテン</t>
    </rPh>
    <phoneticPr fontId="3"/>
  </si>
  <si>
    <t>終点</t>
    <rPh sb="0" eb="2">
      <t>シュウテン</t>
    </rPh>
    <phoneticPr fontId="3"/>
  </si>
  <si>
    <t>区間</t>
    <rPh sb="0" eb="2">
      <t>クカン</t>
    </rPh>
    <phoneticPr fontId="3"/>
  </si>
  <si>
    <t>補助対象外芯数</t>
    <rPh sb="0" eb="2">
      <t>ホジョ</t>
    </rPh>
    <rPh sb="2" eb="4">
      <t>タイショウ</t>
    </rPh>
    <rPh sb="4" eb="6">
      <t>ガイシン</t>
    </rPh>
    <rPh sb="6" eb="7">
      <t>スウ</t>
    </rPh>
    <phoneticPr fontId="3"/>
  </si>
  <si>
    <t>補助対象外芯数</t>
    <rPh sb="0" eb="2">
      <t>ホジョ</t>
    </rPh>
    <rPh sb="2" eb="4">
      <t>タイショウ</t>
    </rPh>
    <rPh sb="4" eb="5">
      <t>ガイ</t>
    </rPh>
    <rPh sb="5" eb="7">
      <t>シンスウ</t>
    </rPh>
    <phoneticPr fontId="3"/>
  </si>
  <si>
    <t>既設芯数</t>
    <rPh sb="0" eb="2">
      <t>キセツ</t>
    </rPh>
    <rPh sb="2" eb="4">
      <t>シンスウ</t>
    </rPh>
    <phoneticPr fontId="3"/>
  </si>
  <si>
    <t>等の機器を集計</t>
    <rPh sb="0" eb="1">
      <t>トウ</t>
    </rPh>
    <rPh sb="2" eb="4">
      <t>キキ</t>
    </rPh>
    <rPh sb="5" eb="7">
      <t>シュウケイ</t>
    </rPh>
    <phoneticPr fontId="3"/>
  </si>
  <si>
    <t>光ファイバ</t>
    <rPh sb="0" eb="1">
      <t>ヒカリ</t>
    </rPh>
    <phoneticPr fontId="3"/>
  </si>
  <si>
    <t>クロージャ</t>
    <phoneticPr fontId="3"/>
  </si>
  <si>
    <t>光系統図上の</t>
    <rPh sb="0" eb="1">
      <t>ヒカリ</t>
    </rPh>
    <rPh sb="1" eb="3">
      <t>ケイトウ</t>
    </rPh>
    <rPh sb="3" eb="4">
      <t>ズ</t>
    </rPh>
    <rPh sb="4" eb="5">
      <t>ウエ</t>
    </rPh>
    <phoneticPr fontId="3"/>
  </si>
  <si>
    <t>光系統図に記載されている機器について、図面ごとの記載数量を集計した表を作成してください。</t>
    <rPh sb="0" eb="1">
      <t>ヒカリ</t>
    </rPh>
    <rPh sb="1" eb="3">
      <t>ケイトウ</t>
    </rPh>
    <rPh sb="3" eb="4">
      <t>ズ</t>
    </rPh>
    <rPh sb="5" eb="7">
      <t>キサイ</t>
    </rPh>
    <rPh sb="12" eb="14">
      <t>キキ</t>
    </rPh>
    <rPh sb="19" eb="21">
      <t>ズメン</t>
    </rPh>
    <rPh sb="24" eb="26">
      <t>キサイ</t>
    </rPh>
    <rPh sb="26" eb="28">
      <t>スウリョウ</t>
    </rPh>
    <rPh sb="29" eb="31">
      <t>シュウケイ</t>
    </rPh>
    <rPh sb="33" eb="34">
      <t>ヒョウ</t>
    </rPh>
    <rPh sb="35" eb="37">
      <t>サクセイ</t>
    </rPh>
    <phoneticPr fontId="3"/>
  </si>
  <si>
    <t>光ケーブルについて、全体での余長を計算します。</t>
    <phoneticPr fontId="3"/>
  </si>
  <si>
    <t>余長の計算</t>
    <rPh sb="0" eb="1">
      <t>アマ</t>
    </rPh>
    <rPh sb="1" eb="2">
      <t>ナガ</t>
    </rPh>
    <rPh sb="3" eb="5">
      <t>ケイサン</t>
    </rPh>
    <phoneticPr fontId="3"/>
  </si>
  <si>
    <t>実際の購入数量は支出総括表の内訳に記載されている数量と一致する。</t>
    <rPh sb="0" eb="2">
      <t>ジッサイ</t>
    </rPh>
    <rPh sb="3" eb="5">
      <t>コウニュウ</t>
    </rPh>
    <rPh sb="5" eb="7">
      <t>スウリョウ</t>
    </rPh>
    <rPh sb="8" eb="10">
      <t>シシュツ</t>
    </rPh>
    <rPh sb="10" eb="13">
      <t>ソウカツヒョウ</t>
    </rPh>
    <rPh sb="14" eb="16">
      <t>ウチワケ</t>
    </rPh>
    <rPh sb="17" eb="19">
      <t>キサイ</t>
    </rPh>
    <rPh sb="24" eb="26">
      <t>スウリョウ</t>
    </rPh>
    <rPh sb="27" eb="29">
      <t>イッチ</t>
    </rPh>
    <phoneticPr fontId="3"/>
  </si>
  <si>
    <t>実際の購入数量</t>
    <rPh sb="0" eb="2">
      <t>ジッサイ</t>
    </rPh>
    <rPh sb="3" eb="5">
      <t>コウニュウ</t>
    </rPh>
    <rPh sb="5" eb="7">
      <t>スウリョウ</t>
    </rPh>
    <phoneticPr fontId="3"/>
  </si>
  <si>
    <t>合計</t>
    <rPh sb="0" eb="2">
      <t>ゴウケイケイ</t>
    </rPh>
    <phoneticPr fontId="3"/>
  </si>
  <si>
    <t>※４Cの光ケーブルでも、支出総括表で鳥獣対策用と通常のものとで区別があった場合は、分けて記載）</t>
    <rPh sb="4" eb="5">
      <t>ヒカリ</t>
    </rPh>
    <rPh sb="12" eb="14">
      <t>シシュツ</t>
    </rPh>
    <rPh sb="14" eb="17">
      <t>ソウカツヒョウ</t>
    </rPh>
    <rPh sb="18" eb="20">
      <t>チョウジュウ</t>
    </rPh>
    <rPh sb="20" eb="22">
      <t>タイサク</t>
    </rPh>
    <rPh sb="22" eb="23">
      <t>ヨウ</t>
    </rPh>
    <rPh sb="24" eb="26">
      <t>ツウジョウ</t>
    </rPh>
    <phoneticPr fontId="3"/>
  </si>
  <si>
    <t>支出総括表及び差異表と項目名は一致させてください。</t>
    <rPh sb="0" eb="2">
      <t>シシュツ</t>
    </rPh>
    <rPh sb="2" eb="5">
      <t>ソウカツヒョウ</t>
    </rPh>
    <rPh sb="5" eb="6">
      <t>オヨ</t>
    </rPh>
    <rPh sb="7" eb="10">
      <t>サイヒョウ</t>
    </rPh>
    <rPh sb="11" eb="13">
      <t>コウモク</t>
    </rPh>
    <rPh sb="13" eb="14">
      <t>メイ</t>
    </rPh>
    <rPh sb="15" eb="17">
      <t>イッチ</t>
    </rPh>
    <phoneticPr fontId="3"/>
  </si>
  <si>
    <t>スプリッタ、カプラ等不要であれば列ごと削除ください</t>
    <phoneticPr fontId="3"/>
  </si>
  <si>
    <t>項目には図面に記載されている機器をすべて反映させてください。</t>
    <rPh sb="0" eb="2">
      <t>コウモク</t>
    </rPh>
    <rPh sb="4" eb="6">
      <t>ズメン</t>
    </rPh>
    <rPh sb="7" eb="9">
      <t>キサイ</t>
    </rPh>
    <rPh sb="14" eb="16">
      <t>キキ</t>
    </rPh>
    <rPh sb="20" eb="22">
      <t>ハンエイ</t>
    </rPh>
    <phoneticPr fontId="3"/>
  </si>
  <si>
    <t>図番</t>
    <rPh sb="0" eb="1">
      <t>ズ</t>
    </rPh>
    <rPh sb="1" eb="2">
      <t>バン</t>
    </rPh>
    <phoneticPr fontId="3"/>
  </si>
  <si>
    <t>光ファイバケーブル</t>
    <rPh sb="0" eb="1">
      <t>ヒカリ</t>
    </rPh>
    <phoneticPr fontId="3"/>
  </si>
  <si>
    <t>ｶﾌﾟﾗ</t>
    <phoneticPr fontId="3"/>
  </si>
  <si>
    <t>ｽﾌﾟﾘｯﾀ</t>
    <phoneticPr fontId="3"/>
  </si>
  <si>
    <t>ｸﾛｰｼﾞｬ</t>
    <phoneticPr fontId="3"/>
  </si>
  <si>
    <t>（単位：ｍ）</t>
    <rPh sb="1" eb="3">
      <t>タンイ</t>
    </rPh>
    <phoneticPr fontId="3"/>
  </si>
  <si>
    <t>（単位：個）</t>
    <rPh sb="1" eb="3">
      <t>タンイ</t>
    </rPh>
    <rPh sb="4" eb="5">
      <t>コ</t>
    </rPh>
    <phoneticPr fontId="3"/>
  </si>
  <si>
    <t>交付対象のみを集計して下さい（交付対象外部分がある場合は、交付対象外部分についても集計表を作成してください。）。</t>
    <phoneticPr fontId="3"/>
  </si>
  <si>
    <t>交付対象部分と交付対象外部分は分けて集計してください。その際、全体の数量を計算されるようにしてください。</t>
    <rPh sb="0" eb="2">
      <t>コウフ</t>
    </rPh>
    <rPh sb="2" eb="4">
      <t>タイショウ</t>
    </rPh>
    <rPh sb="4" eb="6">
      <t>ブブン</t>
    </rPh>
    <rPh sb="7" eb="9">
      <t>コウフ</t>
    </rPh>
    <rPh sb="9" eb="12">
      <t>タイショウガイ</t>
    </rPh>
    <rPh sb="12" eb="14">
      <t>ブブン</t>
    </rPh>
    <rPh sb="15" eb="16">
      <t>ワ</t>
    </rPh>
    <rPh sb="18" eb="20">
      <t>シュウケイ</t>
    </rPh>
    <rPh sb="29" eb="30">
      <t>サイ</t>
    </rPh>
    <rPh sb="31" eb="33">
      <t>ゼンタイ</t>
    </rPh>
    <rPh sb="34" eb="36">
      <t>スウリョウ</t>
    </rPh>
    <rPh sb="37" eb="39">
      <t>ケイサン</t>
    </rPh>
    <phoneticPr fontId="3"/>
  </si>
  <si>
    <t>光系統図の機器集計表</t>
    <rPh sb="0" eb="1">
      <t>ヒカリ</t>
    </rPh>
    <rPh sb="1" eb="3">
      <t>ケイトウ</t>
    </rPh>
    <rPh sb="3" eb="4">
      <t>ズ</t>
    </rPh>
    <rPh sb="5" eb="7">
      <t>キキ</t>
    </rPh>
    <rPh sb="7" eb="9">
      <t>シュウケイ</t>
    </rPh>
    <rPh sb="9" eb="10">
      <t>ヒョウ</t>
    </rPh>
    <phoneticPr fontId="3"/>
  </si>
  <si>
    <t>融着テープ数</t>
    <rPh sb="0" eb="2">
      <t>ユウチャク</t>
    </rPh>
    <rPh sb="5" eb="6">
      <t>スウ</t>
    </rPh>
    <phoneticPr fontId="3"/>
  </si>
  <si>
    <t>使用テープ数</t>
    <rPh sb="0" eb="2">
      <t>シヨウ</t>
    </rPh>
    <rPh sb="5" eb="6">
      <t>スウ</t>
    </rPh>
    <phoneticPr fontId="3"/>
  </si>
  <si>
    <t>余剰テープ数</t>
    <rPh sb="0" eb="2">
      <t>ヨジョウ</t>
    </rPh>
    <rPh sb="5" eb="6">
      <t>スウ</t>
    </rPh>
    <phoneticPr fontId="3"/>
  </si>
  <si>
    <t>共用</t>
    <rPh sb="0" eb="2">
      <t>キョウヨウ</t>
    </rPh>
    <phoneticPr fontId="3"/>
  </si>
  <si>
    <t>光ファイバ距離換算案分</t>
    <rPh sb="0" eb="1">
      <t>ヒカリ</t>
    </rPh>
    <rPh sb="5" eb="7">
      <t>キョリ</t>
    </rPh>
    <rPh sb="7" eb="9">
      <t>カンサン</t>
    </rPh>
    <rPh sb="9" eb="11">
      <t>アンブン</t>
    </rPh>
    <phoneticPr fontId="17"/>
  </si>
  <si>
    <t>補助事業工事距離</t>
    <rPh sb="0" eb="2">
      <t>ホジョ</t>
    </rPh>
    <rPh sb="2" eb="4">
      <t>ジギョウ</t>
    </rPh>
    <rPh sb="4" eb="6">
      <t>コウジ</t>
    </rPh>
    <rPh sb="6" eb="8">
      <t>キョリ</t>
    </rPh>
    <phoneticPr fontId="17"/>
  </si>
  <si>
    <t>他事業工事距離</t>
    <rPh sb="0" eb="3">
      <t>タジギョウ</t>
    </rPh>
    <rPh sb="3" eb="5">
      <t>コウジ</t>
    </rPh>
    <rPh sb="5" eb="7">
      <t>キョリ</t>
    </rPh>
    <phoneticPr fontId="17"/>
  </si>
  <si>
    <t>■光ファイバの部材費については、補助対象と対象外の芯数を距離換算し、単価を乗じて経費を算出する。</t>
    <rPh sb="1" eb="2">
      <t>ヒカリ</t>
    </rPh>
    <rPh sb="7" eb="10">
      <t>ブザイヒ</t>
    </rPh>
    <rPh sb="16" eb="18">
      <t>ホジョ</t>
    </rPh>
    <rPh sb="18" eb="20">
      <t>タイショウ</t>
    </rPh>
    <rPh sb="21" eb="24">
      <t>タイショウガイ</t>
    </rPh>
    <rPh sb="25" eb="27">
      <t>シンスウ</t>
    </rPh>
    <rPh sb="28" eb="30">
      <t>キョリ</t>
    </rPh>
    <rPh sb="30" eb="32">
      <t>カンサン</t>
    </rPh>
    <rPh sb="34" eb="36">
      <t>タンカ</t>
    </rPh>
    <rPh sb="37" eb="38">
      <t>ジョウ</t>
    </rPh>
    <rPh sb="40" eb="42">
      <t>ケイヒ</t>
    </rPh>
    <rPh sb="43" eb="45">
      <t>サンシュツ</t>
    </rPh>
    <phoneticPr fontId="17"/>
  </si>
  <si>
    <t>■光ファイバ以外の部材費については、補助対象と対象外の芯数案分とする。</t>
    <rPh sb="1" eb="2">
      <t>ヒカリ</t>
    </rPh>
    <rPh sb="6" eb="8">
      <t>イガイ</t>
    </rPh>
    <rPh sb="9" eb="12">
      <t>ブザイヒ</t>
    </rPh>
    <rPh sb="18" eb="20">
      <t>ホジョ</t>
    </rPh>
    <rPh sb="20" eb="22">
      <t>タイショウ</t>
    </rPh>
    <rPh sb="23" eb="26">
      <t>タイショウガイ</t>
    </rPh>
    <rPh sb="27" eb="29">
      <t>シンスウ</t>
    </rPh>
    <rPh sb="29" eb="31">
      <t>アンブン</t>
    </rPh>
    <phoneticPr fontId="17"/>
  </si>
  <si>
    <t>ケーブル長(m)</t>
    <rPh sb="4" eb="5">
      <t>チョウ</t>
    </rPh>
    <phoneticPr fontId="17"/>
  </si>
  <si>
    <t>芯数</t>
    <rPh sb="0" eb="2">
      <t>シンスウ</t>
    </rPh>
    <phoneticPr fontId="17"/>
  </si>
  <si>
    <t>単価</t>
    <rPh sb="0" eb="2">
      <t>タンカ</t>
    </rPh>
    <phoneticPr fontId="17"/>
  </si>
  <si>
    <t>総額</t>
    <rPh sb="0" eb="2">
      <t>ソウガク</t>
    </rPh>
    <phoneticPr fontId="17"/>
  </si>
  <si>
    <t>補助対象経費</t>
    <rPh sb="0" eb="2">
      <t>ホジョ</t>
    </rPh>
    <rPh sb="2" eb="4">
      <t>タイショウ</t>
    </rPh>
    <rPh sb="4" eb="6">
      <t>ケイヒ</t>
    </rPh>
    <phoneticPr fontId="17"/>
  </si>
  <si>
    <t>全芯数合計</t>
    <rPh sb="0" eb="1">
      <t>ゼン</t>
    </rPh>
    <rPh sb="1" eb="3">
      <t>シンスウ</t>
    </rPh>
    <rPh sb="3" eb="5">
      <t>ゴウケイ</t>
    </rPh>
    <phoneticPr fontId="17"/>
  </si>
  <si>
    <t>芯</t>
    <rPh sb="0" eb="1">
      <t>シン</t>
    </rPh>
    <phoneticPr fontId="17"/>
  </si>
  <si>
    <t>交付対象芯数</t>
    <rPh sb="0" eb="2">
      <t>コウフ</t>
    </rPh>
    <rPh sb="2" eb="5">
      <t>タイショウシン</t>
    </rPh>
    <rPh sb="5" eb="6">
      <t>スウ</t>
    </rPh>
    <phoneticPr fontId="17"/>
  </si>
  <si>
    <t>部材費案分比率</t>
    <rPh sb="0" eb="3">
      <t>ブザイヒ</t>
    </rPh>
    <rPh sb="3" eb="5">
      <t>アンブン</t>
    </rPh>
    <rPh sb="5" eb="7">
      <t>ヒリツ</t>
    </rPh>
    <phoneticPr fontId="17"/>
  </si>
  <si>
    <t>（小数点第2位以下切捨）</t>
    <rPh sb="1" eb="4">
      <t>ショウスウテン</t>
    </rPh>
    <rPh sb="4" eb="5">
      <t>ダイ</t>
    </rPh>
    <rPh sb="6" eb="7">
      <t>イ</t>
    </rPh>
    <rPh sb="7" eb="9">
      <t>イカ</t>
    </rPh>
    <rPh sb="9" eb="11">
      <t>キリステ</t>
    </rPh>
    <phoneticPr fontId="17"/>
  </si>
  <si>
    <t>補助事業距離換算</t>
    <rPh sb="0" eb="2">
      <t>ホジョ</t>
    </rPh>
    <rPh sb="2" eb="4">
      <t>ジギョウ</t>
    </rPh>
    <rPh sb="4" eb="6">
      <t>キョリ</t>
    </rPh>
    <rPh sb="6" eb="8">
      <t>カンサン</t>
    </rPh>
    <phoneticPr fontId="17"/>
  </si>
  <si>
    <t>m</t>
    <phoneticPr fontId="17"/>
  </si>
  <si>
    <t>他事業距離換算</t>
    <rPh sb="0" eb="1">
      <t>ホカ</t>
    </rPh>
    <rPh sb="1" eb="3">
      <t>ジギョウ</t>
    </rPh>
    <rPh sb="3" eb="5">
      <t>キョリ</t>
    </rPh>
    <rPh sb="5" eb="7">
      <t>カンサン</t>
    </rPh>
    <phoneticPr fontId="17"/>
  </si>
  <si>
    <t>工事費案分比率</t>
    <rPh sb="0" eb="3">
      <t>コウジヒ</t>
    </rPh>
    <rPh sb="3" eb="5">
      <t>アンブン</t>
    </rPh>
    <rPh sb="5" eb="7">
      <t>ヒリツ</t>
    </rPh>
    <phoneticPr fontId="17"/>
  </si>
  <si>
    <t>ケーブル長(m)2</t>
    <rPh sb="0" eb="9">
      <t>チョウ2</t>
    </rPh>
    <phoneticPr fontId="3"/>
  </si>
  <si>
    <t>芯数3</t>
    <rPh sb="0" eb="3">
      <t>シンスウ3</t>
    </rPh>
    <phoneticPr fontId="3"/>
  </si>
  <si>
    <t>単価4</t>
    <rPh sb="0" eb="3">
      <t>タンカ4</t>
    </rPh>
    <phoneticPr fontId="3"/>
  </si>
  <si>
    <t>総額5</t>
    <rPh sb="0" eb="3">
      <t>ソウガク5</t>
    </rPh>
    <phoneticPr fontId="3"/>
  </si>
  <si>
    <t>補助対象経費6</t>
    <rPh sb="0" eb="2">
      <t>ホジョタイショウ6</t>
    </rPh>
    <phoneticPr fontId="3"/>
  </si>
  <si>
    <t>■工事費（共通経費含む）については、融着する補助対象と対象外の芯数を距離換算して案分する。</t>
    <rPh sb="1" eb="4">
      <t>コウジヒ</t>
    </rPh>
    <rPh sb="5" eb="7">
      <t>キョウツウ</t>
    </rPh>
    <rPh sb="7" eb="9">
      <t>ケイヒ</t>
    </rPh>
    <rPh sb="9" eb="10">
      <t>フク</t>
    </rPh>
    <rPh sb="18" eb="20">
      <t>ユウチャク</t>
    </rPh>
    <rPh sb="22" eb="24">
      <t>ホジョ</t>
    </rPh>
    <rPh sb="24" eb="26">
      <t>タイショウ</t>
    </rPh>
    <rPh sb="27" eb="30">
      <t>タイショウガイ</t>
    </rPh>
    <rPh sb="31" eb="33">
      <t>シンスウ</t>
    </rPh>
    <rPh sb="34" eb="36">
      <t>キョリ</t>
    </rPh>
    <rPh sb="36" eb="38">
      <t>カンサン</t>
    </rPh>
    <rPh sb="40" eb="42">
      <t>アンブン</t>
    </rPh>
    <phoneticPr fontId="17"/>
  </si>
  <si>
    <t>※　交付対象は使用芯数の直近上位芯数テープ芯までとし、テープ内に補助対象使用芯が含まれている場合の未使用芯は、余剰芯として整理する。</t>
    <rPh sb="2" eb="4">
      <t>コウフ</t>
    </rPh>
    <rPh sb="4" eb="6">
      <t>タイショウ</t>
    </rPh>
    <rPh sb="7" eb="9">
      <t>シヨウ</t>
    </rPh>
    <rPh sb="9" eb="11">
      <t>シンスウ</t>
    </rPh>
    <rPh sb="30" eb="31">
      <t>ナイ</t>
    </rPh>
    <rPh sb="32" eb="34">
      <t>ホジョ</t>
    </rPh>
    <rPh sb="34" eb="38">
      <t>タイショウシヨウ</t>
    </rPh>
    <rPh sb="38" eb="39">
      <t>シン</t>
    </rPh>
    <rPh sb="40" eb="41">
      <t>フク</t>
    </rPh>
    <rPh sb="46" eb="48">
      <t>バアイ</t>
    </rPh>
    <rPh sb="49" eb="52">
      <t>ミシヨウ</t>
    </rPh>
    <rPh sb="52" eb="53">
      <t>シン</t>
    </rPh>
    <rPh sb="55" eb="58">
      <t>ヨジョウシン</t>
    </rPh>
    <rPh sb="61" eb="63">
      <t>セイリ</t>
    </rPh>
    <phoneticPr fontId="17"/>
  </si>
  <si>
    <t>（なお、最も経済合理性の高いケーブルが●芯であることから、当該区間に交付対象外の使用芯がない時は、全ての未使用芯を結果的余剰芯とする。←芯数の多いケーブルの方が安価である場合等）</t>
    <rPh sb="29" eb="31">
      <t>トウガイ</t>
    </rPh>
    <rPh sb="31" eb="33">
      <t>クカン</t>
    </rPh>
    <rPh sb="46" eb="47">
      <t>トキ</t>
    </rPh>
    <rPh sb="68" eb="70">
      <t>シンスウ</t>
    </rPh>
    <rPh sb="71" eb="72">
      <t>オオ</t>
    </rPh>
    <rPh sb="78" eb="79">
      <t>ホウ</t>
    </rPh>
    <rPh sb="80" eb="82">
      <t>アンカ</t>
    </rPh>
    <rPh sb="85" eb="87">
      <t>バアイ</t>
    </rPh>
    <rPh sb="87" eb="88">
      <t>トウ</t>
    </rPh>
    <phoneticPr fontId="17"/>
  </si>
  <si>
    <t>ケーブル価格</t>
    <rPh sb="4" eb="6">
      <t>カカク</t>
    </rPh>
    <phoneticPr fontId="3"/>
  </si>
  <si>
    <t>～</t>
    <phoneticPr fontId="3"/>
  </si>
  <si>
    <t>距離（ｍ）</t>
    <rPh sb="0" eb="2">
      <t>キョリ</t>
    </rPh>
    <phoneticPr fontId="3"/>
  </si>
  <si>
    <t>芯数2</t>
    <rPh sb="0" eb="1">
      <t>シン</t>
    </rPh>
    <rPh sb="1" eb="2">
      <t>スウ</t>
    </rPh>
    <phoneticPr fontId="3"/>
  </si>
  <si>
    <t>単価2</t>
    <rPh sb="0" eb="2">
      <t>タンカ</t>
    </rPh>
    <phoneticPr fontId="3"/>
  </si>
  <si>
    <t>総額2</t>
    <rPh sb="0" eb="2">
      <t>ソウガク</t>
    </rPh>
    <phoneticPr fontId="3"/>
  </si>
  <si>
    <t>補助対象経費2</t>
    <rPh sb="0" eb="2">
      <t>ホジョタイショウ6</t>
    </rPh>
    <phoneticPr fontId="3"/>
  </si>
  <si>
    <t>※芯数は適宜書き換え可</t>
    <rPh sb="1" eb="3">
      <t>シンスウ</t>
    </rPh>
    <rPh sb="4" eb="6">
      <t>テキギ</t>
    </rPh>
    <rPh sb="6" eb="7">
      <t>カ</t>
    </rPh>
    <rPh sb="8" eb="9">
      <t>カ</t>
    </rPh>
    <rPh sb="10" eb="11">
      <t>カ</t>
    </rPh>
    <phoneticPr fontId="3"/>
  </si>
  <si>
    <t>光ファイバーケーブルの整備(使用）計画（○○市）</t>
    <rPh sb="0" eb="1">
      <t>ヒカリ</t>
    </rPh>
    <rPh sb="11" eb="13">
      <t>セイビ</t>
    </rPh>
    <rPh sb="14" eb="16">
      <t>シヨウ</t>
    </rPh>
    <rPh sb="17" eb="19">
      <t>ケイカク</t>
    </rPh>
    <rPh sb="22" eb="2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</si>
</sst>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芯&quot;"/>
    <numFmt numFmtId="177" formatCode="&quot;（&quot;0&quot;T）&quot;"/>
    <numFmt numFmtId="178" formatCode="#,##0\ &quot;m&quot;"/>
    <numFmt numFmtId="179" formatCode="#,##0.0;[Red]\-#,##0.0"/>
    <numFmt numFmtId="180" formatCode="0.0%"/>
    <numFmt numFmtId="181" formatCode="&quot;・&quot;&quot;・&quot;&quot;・&quot;&quot;・&quot;&quot;・&quot;"/>
    <numFmt numFmtId="182" formatCode="&quot;・&quot;&quot;・&quot;&quot;・&quot;&quot;・&quot;&quot;・&quot;&quot;・&quot;&quot;・&quot;&quot;・&quot;&quot;・&quot;&quot;・&quot;"/>
  </numFmts>
  <fonts count="21"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b/>
      <sz val="10"/>
      <color theme="2" tint="-0.499984740745262"/>
      <name val="ＭＳ Ｐゴシック"/>
      <family val="3"/>
      <charset val="128"/>
    </font>
    <font>
      <b/>
      <sz val="14"/>
      <color theme="2" tint="-0.499984740745262"/>
      <name val="ＭＳ Ｐゴシック"/>
      <family val="3"/>
      <charset val="128"/>
    </font>
    <font>
      <b/>
      <sz val="10"/>
      <name val="ＭＳ Ｐゴシック"/>
      <family val="3"/>
      <charset val="128"/>
    </font>
    <font>
      <sz val="10"/>
      <color theme="2" tint="-0.499984740745262"/>
      <name val="ＭＳ Ｐゴシック"/>
      <family val="3"/>
      <charset val="128"/>
    </font>
    <font>
      <sz val="9"/>
      <name val="ＭＳ Ｐゴシック"/>
      <family val="3"/>
      <charset val="128"/>
    </font>
    <font>
      <sz val="8"/>
      <name val="ＭＳ Ｐゴシック"/>
      <family val="3"/>
      <charset val="128"/>
    </font>
    <font>
      <sz val="10"/>
      <color rgb="FFFF0000"/>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1"/>
      <color rgb="FFFF0000"/>
      <name val="ＭＳ Ｐゴシック"/>
      <family val="3"/>
      <charset val="128"/>
    </font>
    <font>
      <sz val="11"/>
      <color rgb="FFFF0000"/>
      <name val="游ゴシック"/>
      <family val="3"/>
      <charset val="128"/>
      <scheme val="minor"/>
    </font>
    <font>
      <b/>
      <sz val="14"/>
      <color theme="1"/>
      <name val="游ゴシック"/>
      <family val="3"/>
      <charset val="128"/>
      <scheme val="minor"/>
    </font>
    <font>
      <sz val="6"/>
      <name val="游ゴシック"/>
      <family val="2"/>
      <charset val="128"/>
      <scheme val="minor"/>
    </font>
    <font>
      <sz val="9"/>
      <color theme="0"/>
      <name val="ＭＳ Ｐゴシック"/>
      <family val="3"/>
      <charset val="128"/>
    </font>
    <font>
      <b/>
      <sz val="9"/>
      <name val="ＭＳ Ｐゴシック"/>
      <family val="3"/>
      <charset val="128"/>
    </font>
    <font>
      <b/>
      <sz val="8"/>
      <name val="ＭＳ Ｐ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FFCCFF"/>
        <bgColor indexed="64"/>
      </patternFill>
    </fill>
    <fill>
      <patternFill patternType="solid">
        <fgColor theme="9" tint="0.79998168889431442"/>
        <bgColor indexed="64"/>
      </patternFill>
    </fill>
    <fill>
      <patternFill patternType="solid">
        <fgColor theme="4" tint="0.79998168889431442"/>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right/>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38">
    <xf numFmtId="0" fontId="0" fillId="0" borderId="0" xfId="0">
      <alignment vertical="center"/>
    </xf>
    <xf numFmtId="49" fontId="2" fillId="0" borderId="0" xfId="0" applyNumberFormat="1" applyFont="1" applyAlignment="1">
      <alignment horizontal="center" vertical="center"/>
    </xf>
    <xf numFmtId="49" fontId="4" fillId="0" borderId="0" xfId="0" applyNumberFormat="1" applyFont="1" applyAlignment="1">
      <alignment vertical="center"/>
    </xf>
    <xf numFmtId="0" fontId="2" fillId="0" borderId="0" xfId="0" applyNumberFormat="1" applyFont="1">
      <alignment vertical="center"/>
    </xf>
    <xf numFmtId="0" fontId="4" fillId="0" borderId="0" xfId="0" applyNumberFormat="1" applyFont="1" applyAlignment="1">
      <alignment vertical="center"/>
    </xf>
    <xf numFmtId="49" fontId="6" fillId="0" borderId="0" xfId="0" applyNumberFormat="1" applyFont="1" applyAlignment="1">
      <alignment vertical="center"/>
    </xf>
    <xf numFmtId="38" fontId="7" fillId="0" borderId="0" xfId="1" applyFont="1" applyAlignment="1">
      <alignment horizontal="right" vertical="center"/>
    </xf>
    <xf numFmtId="38" fontId="7" fillId="0" borderId="0" xfId="1" applyFont="1" applyAlignment="1">
      <alignment horizontal="left" vertical="center"/>
    </xf>
    <xf numFmtId="49" fontId="2" fillId="0" borderId="0" xfId="0" applyNumberFormat="1" applyFont="1" applyAlignment="1">
      <alignment horizontal="left" vertical="center"/>
    </xf>
    <xf numFmtId="0" fontId="2" fillId="0" borderId="0" xfId="0" applyNumberFormat="1" applyFont="1" applyAlignment="1">
      <alignment vertical="center"/>
    </xf>
    <xf numFmtId="49"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0" xfId="0" applyNumberFormat="1" applyFont="1" applyFill="1" applyBorder="1" applyAlignment="1">
      <alignment horizontal="center" vertical="center" shrinkToFit="1"/>
    </xf>
    <xf numFmtId="0" fontId="8" fillId="0" borderId="0" xfId="0" applyNumberFormat="1" applyFont="1" applyBorder="1" applyAlignment="1">
      <alignment horizontal="left" vertical="center"/>
    </xf>
    <xf numFmtId="176" fontId="8" fillId="0" borderId="0" xfId="0" applyNumberFormat="1" applyFont="1" applyFill="1" applyBorder="1" applyAlignment="1">
      <alignment horizontal="center" vertical="center"/>
    </xf>
    <xf numFmtId="0" fontId="8" fillId="0" borderId="0" xfId="0" applyNumberFormat="1" applyFont="1" applyBorder="1" applyAlignment="1">
      <alignment horizontal="left" vertical="center" wrapText="1"/>
    </xf>
    <xf numFmtId="177" fontId="8" fillId="0" borderId="0" xfId="0" applyNumberFormat="1"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8" fillId="0" borderId="0" xfId="0" applyNumberFormat="1" applyFont="1" applyBorder="1" applyAlignment="1">
      <alignment horizontal="center" vertical="center"/>
    </xf>
    <xf numFmtId="0" fontId="9" fillId="0" borderId="0"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178" fontId="8" fillId="0" borderId="0" xfId="1" applyNumberFormat="1" applyFont="1" applyFill="1" applyBorder="1" applyAlignment="1">
      <alignment horizontal="center" vertical="center"/>
    </xf>
    <xf numFmtId="178" fontId="8" fillId="0" borderId="0" xfId="0" applyNumberFormat="1" applyFont="1" applyFill="1" applyAlignment="1">
      <alignment horizontal="center" vertical="center"/>
    </xf>
    <xf numFmtId="176" fontId="5" fillId="0" borderId="0" xfId="0" applyNumberFormat="1" applyFont="1" applyFill="1" applyBorder="1" applyAlignment="1">
      <alignment horizontal="center" vertical="center"/>
    </xf>
    <xf numFmtId="38" fontId="5" fillId="0" borderId="0" xfId="1" applyFont="1" applyBorder="1" applyAlignment="1">
      <alignment horizontal="center" vertical="center"/>
    </xf>
    <xf numFmtId="38" fontId="8" fillId="0" borderId="0" xfId="1" applyFont="1" applyBorder="1" applyAlignment="1">
      <alignment horizontal="left" vertical="center"/>
    </xf>
    <xf numFmtId="0" fontId="8" fillId="0" borderId="0" xfId="0" applyNumberFormat="1" applyFont="1" applyAlignment="1">
      <alignment vertical="center"/>
    </xf>
    <xf numFmtId="0" fontId="10" fillId="0" borderId="0" xfId="0" applyNumberFormat="1" applyFont="1">
      <alignment vertical="center"/>
    </xf>
    <xf numFmtId="49" fontId="8" fillId="0" borderId="0" xfId="0" applyNumberFormat="1" applyFont="1" applyBorder="1" applyAlignment="1">
      <alignment horizontal="center" vertical="center"/>
    </xf>
    <xf numFmtId="0" fontId="1" fillId="0" borderId="0" xfId="2"/>
    <xf numFmtId="0" fontId="1" fillId="0" borderId="0" xfId="2" applyAlignment="1">
      <alignment vertical="center"/>
    </xf>
    <xf numFmtId="0" fontId="11" fillId="0" borderId="0" xfId="2" applyFont="1" applyAlignment="1">
      <alignment horizontal="left" vertical="center"/>
    </xf>
    <xf numFmtId="0" fontId="1" fillId="0" borderId="0" xfId="2" applyAlignment="1">
      <alignment horizontal="left" vertical="center" indent="2"/>
    </xf>
    <xf numFmtId="0" fontId="12" fillId="0" borderId="0" xfId="2" applyFont="1" applyAlignment="1">
      <alignment horizontal="left" vertical="center" indent="1"/>
    </xf>
    <xf numFmtId="0" fontId="13" fillId="0" borderId="0" xfId="2" applyFont="1" applyAlignment="1">
      <alignment vertical="center"/>
    </xf>
    <xf numFmtId="179" fontId="1" fillId="0" borderId="0" xfId="3" applyNumberFormat="1" applyFont="1" applyFill="1" applyBorder="1" applyAlignment="1">
      <alignment vertical="center" shrinkToFit="1"/>
    </xf>
    <xf numFmtId="0" fontId="1" fillId="0" borderId="0" xfId="2" applyFill="1" applyBorder="1" applyAlignment="1">
      <alignment horizontal="center" vertical="center"/>
    </xf>
    <xf numFmtId="179" fontId="0" fillId="0" borderId="0" xfId="3" applyNumberFormat="1" applyFont="1" applyFill="1" applyBorder="1" applyAlignment="1">
      <alignment vertical="center"/>
    </xf>
    <xf numFmtId="179" fontId="0" fillId="0" borderId="0" xfId="3" applyNumberFormat="1" applyFont="1" applyFill="1" applyBorder="1" applyAlignment="1">
      <alignment horizontal="center" vertical="center" shrinkToFit="1"/>
    </xf>
    <xf numFmtId="0" fontId="1" fillId="0" borderId="0" xfId="2" applyBorder="1" applyAlignment="1">
      <alignment vertical="center"/>
    </xf>
    <xf numFmtId="40" fontId="1" fillId="2" borderId="0" xfId="3" applyNumberFormat="1" applyFont="1" applyFill="1" applyBorder="1" applyAlignment="1">
      <alignment vertical="center" shrinkToFit="1"/>
    </xf>
    <xf numFmtId="179" fontId="1" fillId="2" borderId="4" xfId="3" applyNumberFormat="1" applyFont="1" applyFill="1" applyBorder="1" applyAlignment="1">
      <alignment vertical="center" shrinkToFit="1"/>
    </xf>
    <xf numFmtId="0" fontId="1" fillId="2" borderId="4" xfId="2" applyFill="1" applyBorder="1" applyAlignment="1">
      <alignment horizontal="center" vertical="center"/>
    </xf>
    <xf numFmtId="38" fontId="1" fillId="3" borderId="0" xfId="3" applyFont="1" applyFill="1" applyBorder="1" applyAlignment="1">
      <alignment vertical="center" shrinkToFit="1"/>
    </xf>
    <xf numFmtId="38" fontId="1" fillId="3" borderId="4" xfId="3" applyFont="1" applyFill="1" applyBorder="1" applyAlignment="1">
      <alignment vertical="center" shrinkToFit="1"/>
    </xf>
    <xf numFmtId="0" fontId="1" fillId="3" borderId="4" xfId="2" applyFill="1" applyBorder="1" applyAlignment="1">
      <alignment horizontal="center" vertical="center"/>
    </xf>
    <xf numFmtId="38" fontId="1" fillId="4" borderId="0" xfId="3" applyFont="1" applyFill="1" applyBorder="1" applyAlignment="1">
      <alignment vertical="center" shrinkToFit="1"/>
    </xf>
    <xf numFmtId="38" fontId="1" fillId="4" borderId="4" xfId="3" applyFont="1" applyFill="1" applyBorder="1" applyAlignment="1">
      <alignment vertical="center" shrinkToFit="1"/>
    </xf>
    <xf numFmtId="38" fontId="1" fillId="4" borderId="4" xfId="3" applyFont="1" applyFill="1" applyBorder="1" applyAlignment="1">
      <alignment vertical="center"/>
    </xf>
    <xf numFmtId="0" fontId="1" fillId="4" borderId="4" xfId="2" applyFill="1" applyBorder="1" applyAlignment="1">
      <alignment horizontal="center" vertical="center"/>
    </xf>
    <xf numFmtId="38" fontId="0" fillId="0" borderId="0" xfId="3" applyFont="1" applyBorder="1" applyAlignment="1">
      <alignment vertical="center"/>
    </xf>
    <xf numFmtId="38" fontId="0" fillId="0" borderId="4" xfId="3" applyFont="1" applyBorder="1" applyAlignment="1">
      <alignment vertical="center"/>
    </xf>
    <xf numFmtId="0" fontId="1" fillId="0" borderId="4" xfId="2" applyBorder="1" applyAlignment="1">
      <alignment horizontal="center" vertical="center"/>
    </xf>
    <xf numFmtId="0" fontId="1" fillId="0" borderId="4" xfId="2" applyFill="1" applyBorder="1" applyAlignment="1">
      <alignment horizontal="center" vertical="center"/>
    </xf>
    <xf numFmtId="0" fontId="12" fillId="0" borderId="4" xfId="2" applyFont="1" applyFill="1" applyBorder="1" applyAlignment="1">
      <alignment horizontal="center" vertical="center" wrapText="1"/>
    </xf>
    <xf numFmtId="0" fontId="1" fillId="5" borderId="4" xfId="2" applyFill="1" applyBorder="1" applyAlignment="1">
      <alignment horizontal="center" vertical="center"/>
    </xf>
    <xf numFmtId="0" fontId="1" fillId="0" borderId="8" xfId="2" applyBorder="1" applyAlignment="1">
      <alignment vertical="center"/>
    </xf>
    <xf numFmtId="0" fontId="1" fillId="0" borderId="0" xfId="2" applyAlignment="1">
      <alignment horizontal="right" vertical="center"/>
    </xf>
    <xf numFmtId="0" fontId="14" fillId="0" borderId="0" xfId="2" applyFont="1" applyFill="1" applyAlignment="1">
      <alignment vertical="center"/>
    </xf>
    <xf numFmtId="0" fontId="15" fillId="0" borderId="0" xfId="2" applyFont="1" applyAlignment="1">
      <alignment horizontal="left" vertical="center" indent="1"/>
    </xf>
    <xf numFmtId="0" fontId="16" fillId="0" borderId="0" xfId="2" applyFont="1" applyAlignment="1">
      <alignment vertical="center"/>
    </xf>
    <xf numFmtId="49" fontId="2" fillId="0" borderId="0" xfId="0" applyNumberFormat="1" applyFont="1" applyAlignment="1">
      <alignment horizontal="right" vertical="center"/>
    </xf>
    <xf numFmtId="0" fontId="7" fillId="0" borderId="9"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8" fillId="0" borderId="0" xfId="0" applyNumberFormat="1" applyFont="1" applyBorder="1" applyAlignment="1">
      <alignment horizontal="center" vertical="center" wrapText="1"/>
    </xf>
    <xf numFmtId="0" fontId="8" fillId="0" borderId="0" xfId="0" applyNumberFormat="1" applyFont="1" applyBorder="1" applyAlignment="1">
      <alignment horizontal="right" vertical="center" wrapText="1"/>
    </xf>
    <xf numFmtId="0" fontId="2" fillId="0" borderId="0" xfId="2" applyNumberFormat="1" applyFont="1" applyFill="1" applyBorder="1" applyAlignment="1">
      <alignment horizontal="center" vertical="center" wrapText="1" shrinkToFit="1"/>
    </xf>
    <xf numFmtId="0" fontId="2" fillId="0" borderId="10" xfId="2" applyNumberFormat="1" applyFont="1" applyFill="1" applyBorder="1" applyAlignment="1">
      <alignment horizontal="center" vertical="center" wrapText="1" shrinkToFit="1"/>
    </xf>
    <xf numFmtId="0" fontId="7" fillId="0" borderId="0" xfId="2" applyNumberFormat="1" applyFont="1" applyAlignment="1">
      <alignment vertical="center"/>
    </xf>
    <xf numFmtId="0" fontId="2" fillId="0" borderId="0" xfId="2" applyNumberFormat="1" applyFont="1" applyAlignment="1">
      <alignment vertical="center"/>
    </xf>
    <xf numFmtId="0" fontId="8" fillId="0" borderId="0" xfId="2" applyNumberFormat="1" applyFont="1" applyAlignment="1">
      <alignment vertical="center"/>
    </xf>
    <xf numFmtId="49" fontId="7" fillId="0" borderId="0" xfId="2" applyNumberFormat="1" applyFont="1" applyAlignment="1">
      <alignment vertical="center"/>
    </xf>
    <xf numFmtId="0" fontId="2" fillId="0" borderId="0" xfId="2" applyNumberFormat="1" applyFont="1" applyAlignment="1">
      <alignment horizontal="center" vertical="center"/>
    </xf>
    <xf numFmtId="49" fontId="2" fillId="0" borderId="0" xfId="2" applyNumberFormat="1" applyFont="1" applyAlignment="1">
      <alignment horizontal="left" vertical="center"/>
    </xf>
    <xf numFmtId="0" fontId="9" fillId="0" borderId="0" xfId="2" applyNumberFormat="1" applyFont="1" applyAlignment="1">
      <alignment vertical="center"/>
    </xf>
    <xf numFmtId="49" fontId="9" fillId="0" borderId="0" xfId="2" applyNumberFormat="1" applyFont="1" applyAlignment="1">
      <alignment horizontal="left" vertical="center"/>
    </xf>
    <xf numFmtId="0" fontId="9" fillId="0" borderId="0" xfId="2" applyNumberFormat="1" applyFont="1" applyAlignment="1">
      <alignment horizontal="left" vertical="center"/>
    </xf>
    <xf numFmtId="0" fontId="9" fillId="0" borderId="0" xfId="2" applyNumberFormat="1" applyFont="1" applyBorder="1" applyAlignment="1">
      <alignment horizontal="right" vertical="center"/>
    </xf>
    <xf numFmtId="38" fontId="9" fillId="0" borderId="12" xfId="1" applyFont="1" applyBorder="1" applyAlignment="1">
      <alignment vertical="center"/>
    </xf>
    <xf numFmtId="49" fontId="9" fillId="0" borderId="0" xfId="2" applyNumberFormat="1" applyFont="1" applyAlignment="1">
      <alignment horizontal="right" vertical="center"/>
    </xf>
    <xf numFmtId="38" fontId="9" fillId="0" borderId="0" xfId="1" applyFont="1">
      <alignment vertical="center"/>
    </xf>
    <xf numFmtId="38" fontId="9" fillId="0" borderId="0" xfId="1" applyFont="1" applyAlignment="1">
      <alignment vertical="center"/>
    </xf>
    <xf numFmtId="0" fontId="9" fillId="0" borderId="0" xfId="2" applyNumberFormat="1" applyFont="1" applyAlignment="1">
      <alignment horizontal="right" vertical="center"/>
    </xf>
    <xf numFmtId="180" fontId="9" fillId="0" borderId="0" xfId="4" applyNumberFormat="1" applyFont="1" applyBorder="1" applyAlignment="1">
      <alignment horizontal="right" vertical="center"/>
    </xf>
    <xf numFmtId="38" fontId="9" fillId="0" borderId="3" xfId="1" applyFont="1" applyBorder="1" applyAlignment="1">
      <alignment vertical="center"/>
    </xf>
    <xf numFmtId="38" fontId="9" fillId="0" borderId="0" xfId="1" applyNumberFormat="1" applyFont="1">
      <alignment vertical="center"/>
    </xf>
    <xf numFmtId="0" fontId="9" fillId="0" borderId="0" xfId="2" applyNumberFormat="1" applyFont="1" applyFill="1" applyAlignment="1">
      <alignment vertical="center"/>
    </xf>
    <xf numFmtId="38" fontId="9" fillId="0" borderId="0" xfId="1" applyFont="1" applyFill="1" applyAlignment="1">
      <alignment vertical="center"/>
    </xf>
    <xf numFmtId="38" fontId="9" fillId="0" borderId="0" xfId="1" applyNumberFormat="1" applyFont="1" applyAlignment="1">
      <alignment vertical="center"/>
    </xf>
    <xf numFmtId="180" fontId="19" fillId="0" borderId="0" xfId="4" applyNumberFormat="1" applyFont="1" applyBorder="1" applyAlignment="1">
      <alignment horizontal="right" vertical="center"/>
    </xf>
    <xf numFmtId="180" fontId="19" fillId="0" borderId="6" xfId="4" applyNumberFormat="1" applyFont="1" applyBorder="1">
      <alignment vertical="center"/>
    </xf>
    <xf numFmtId="0" fontId="3" fillId="0" borderId="0" xfId="2" applyNumberFormat="1" applyFont="1" applyAlignment="1">
      <alignment vertical="center"/>
    </xf>
    <xf numFmtId="180" fontId="9" fillId="0" borderId="0" xfId="4" applyNumberFormat="1" applyFont="1" applyBorder="1" applyAlignment="1">
      <alignment vertical="center"/>
    </xf>
    <xf numFmtId="0" fontId="9" fillId="0" borderId="6" xfId="2" applyNumberFormat="1" applyFont="1" applyBorder="1" applyAlignment="1">
      <alignment vertical="center"/>
    </xf>
    <xf numFmtId="40" fontId="9" fillId="0" borderId="12" xfId="1" applyNumberFormat="1" applyFont="1" applyBorder="1">
      <alignment vertical="center"/>
    </xf>
    <xf numFmtId="38" fontId="9" fillId="0" borderId="0" xfId="0" applyNumberFormat="1" applyFont="1" applyFill="1" applyBorder="1" applyAlignment="1" applyProtection="1">
      <alignment vertical="center"/>
    </xf>
    <xf numFmtId="40" fontId="9" fillId="0" borderId="3" xfId="1" applyNumberFormat="1" applyFont="1" applyBorder="1">
      <alignment vertical="center"/>
    </xf>
    <xf numFmtId="38" fontId="9" fillId="0" borderId="0" xfId="0" applyNumberFormat="1" applyFont="1">
      <alignment vertical="center"/>
    </xf>
    <xf numFmtId="0" fontId="9" fillId="0" borderId="0" xfId="0" applyNumberFormat="1" applyFont="1" applyFill="1" applyBorder="1" applyAlignment="1" applyProtection="1">
      <alignment vertical="center"/>
    </xf>
    <xf numFmtId="10" fontId="19" fillId="0" borderId="0" xfId="0" applyNumberFormat="1" applyFont="1" applyFill="1" applyBorder="1" applyAlignment="1" applyProtection="1">
      <alignment horizontal="right" vertical="center"/>
    </xf>
    <xf numFmtId="180" fontId="19" fillId="0" borderId="3" xfId="4" applyNumberFormat="1" applyFont="1" applyBorder="1">
      <alignment vertical="center"/>
    </xf>
    <xf numFmtId="0" fontId="18" fillId="0" borderId="0" xfId="2" applyNumberFormat="1" applyFont="1" applyAlignment="1">
      <alignment horizontal="right" vertical="center"/>
    </xf>
    <xf numFmtId="0" fontId="2" fillId="0" borderId="11" xfId="0" applyNumberFormat="1" applyFont="1" applyFill="1" applyBorder="1" applyAlignment="1">
      <alignment horizontal="center" vertical="center"/>
    </xf>
    <xf numFmtId="40" fontId="2" fillId="0" borderId="0" xfId="1" applyNumberFormat="1" applyFont="1" applyFill="1" applyBorder="1" applyAlignment="1">
      <alignment vertical="center"/>
    </xf>
    <xf numFmtId="2" fontId="2" fillId="0" borderId="0" xfId="2" applyNumberFormat="1" applyFont="1" applyFill="1" applyBorder="1" applyAlignment="1">
      <alignment vertical="center"/>
    </xf>
    <xf numFmtId="2" fontId="2" fillId="0" borderId="0" xfId="0" applyNumberFormat="1" applyFont="1" applyFill="1" applyAlignment="1">
      <alignment vertical="center"/>
    </xf>
    <xf numFmtId="0" fontId="2" fillId="0" borderId="0" xfId="0" applyNumberFormat="1" applyFont="1" applyBorder="1" applyAlignment="1">
      <alignment horizontal="left" vertical="center"/>
    </xf>
    <xf numFmtId="178" fontId="2" fillId="0" borderId="0" xfId="1"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2" fillId="0" borderId="0" xfId="0" applyNumberFormat="1" applyFont="1" applyBorder="1" applyAlignment="1">
      <alignment horizontal="right" vertical="center" wrapText="1"/>
    </xf>
    <xf numFmtId="0" fontId="2" fillId="0" borderId="0" xfId="0" applyNumberFormat="1" applyFont="1" applyFill="1" applyAlignment="1">
      <alignment horizontal="center" vertical="center"/>
    </xf>
    <xf numFmtId="0" fontId="2" fillId="0" borderId="0" xfId="0" applyNumberFormat="1" applyFont="1" applyBorder="1" applyAlignment="1">
      <alignment horizontal="left" vertical="center" wrapText="1"/>
    </xf>
    <xf numFmtId="182" fontId="2" fillId="0" borderId="0" xfId="0" applyNumberFormat="1" applyFont="1" applyBorder="1" applyAlignment="1">
      <alignment horizontal="left" vertical="center"/>
    </xf>
    <xf numFmtId="181" fontId="2"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178" fontId="2" fillId="0" borderId="0" xfId="0" applyNumberFormat="1" applyFont="1" applyFill="1" applyAlignment="1">
      <alignment horizontal="center" vertical="center"/>
    </xf>
    <xf numFmtId="0" fontId="2" fillId="0" borderId="0" xfId="0" applyFont="1">
      <alignment vertical="center"/>
    </xf>
    <xf numFmtId="0" fontId="2" fillId="0" borderId="0" xfId="0" applyFont="1" applyFill="1" applyAlignment="1">
      <alignment horizontal="center" vertical="center"/>
    </xf>
    <xf numFmtId="40" fontId="2"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0" fontId="20" fillId="0" borderId="0" xfId="0" applyNumberFormat="1" applyFont="1">
      <alignment vertical="center"/>
    </xf>
    <xf numFmtId="0" fontId="20" fillId="0" borderId="0" xfId="0" applyNumberFormat="1" applyFont="1" applyAlignment="1">
      <alignment vertical="top"/>
    </xf>
    <xf numFmtId="0" fontId="7" fillId="0" borderId="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5"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1" fillId="5" borderId="4" xfId="2" applyFill="1" applyBorder="1" applyAlignment="1">
      <alignment horizontal="center" vertical="center"/>
    </xf>
    <xf numFmtId="0" fontId="1" fillId="3" borderId="4" xfId="2" applyFill="1" applyBorder="1" applyAlignment="1">
      <alignment horizontal="center" vertical="center"/>
    </xf>
    <xf numFmtId="0" fontId="1" fillId="2" borderId="4" xfId="2" applyFill="1" applyBorder="1" applyAlignment="1">
      <alignment horizontal="center" vertical="center"/>
    </xf>
  </cellXfs>
  <cellStyles count="5">
    <cellStyle name="パーセント" xfId="4" builtinId="5"/>
    <cellStyle name="桁区切り" xfId="1" builtinId="6"/>
    <cellStyle name="桁区切り 2" xfId="3"/>
    <cellStyle name="標準" xfId="0" builtinId="0"/>
    <cellStyle name="標準 2" xfId="2"/>
  </cellStyles>
  <dxfs count="122">
    <dxf>
      <font>
        <b val="0"/>
        <i val="0"/>
        <strike val="0"/>
        <condense val="0"/>
        <extend val="0"/>
        <outline val="0"/>
        <shadow val="0"/>
        <u val="none"/>
        <vertAlign val="baseline"/>
        <sz val="9"/>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6" formatCode="#,##0;[Red]\-#,##0"/>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6" formatCode="#,##0;[Red]\-#,##0"/>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6" formatCode="#,##0;[Red]\-#,##0"/>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dxf>
    <dxf>
      <font>
        <b val="0"/>
        <i val="0"/>
        <strike val="0"/>
        <condense val="0"/>
        <extend val="0"/>
        <outline val="0"/>
        <shadow val="0"/>
        <u val="none"/>
        <vertAlign val="baseline"/>
        <sz val="9"/>
        <color auto="1"/>
        <name val="ＭＳ Ｐゴシック"/>
        <scheme val="none"/>
      </font>
      <numFmt numFmtId="6" formatCode="#,##0;[Red]\-#,##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0"/>
        <name val="ＭＳ Ｐゴシック"/>
        <scheme val="none"/>
      </font>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dxf>
    <dxf>
      <font>
        <strike val="0"/>
        <outline val="0"/>
        <shadow val="0"/>
        <u val="none"/>
        <vertAlign val="baseline"/>
        <sz val="10"/>
        <color theme="2" tint="-0.499984740745262"/>
        <name val="ＭＳ Ｐゴシック"/>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7" formatCode="&quot;（&quot;0&quot;T）&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7" formatCode="&quot;（&quot;0&quot;T）&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2" tint="-0.499984740745262"/>
        <name val="ＭＳ Ｐゴシック"/>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6" formatCode="#,##0;[Red]\-#,##0"/>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6" formatCode="#,##0;[Red]\-#,##0"/>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6" formatCode="#,##0;[Red]\-#,##0"/>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ＭＳ Ｐゴシック"/>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numFmt numFmtId="6" formatCode="#,##0;[Red]\-#,##0"/>
    </dxf>
    <dxf>
      <font>
        <b val="0"/>
        <i val="0"/>
        <strike val="0"/>
        <condense val="0"/>
        <extend val="0"/>
        <outline val="0"/>
        <shadow val="0"/>
        <u val="none"/>
        <vertAlign val="baseline"/>
        <sz val="9"/>
        <color auto="1"/>
        <name val="ＭＳ Ｐゴシック"/>
        <scheme val="none"/>
      </font>
      <numFmt numFmtId="6" formatCode="#,##0;[Red]\-#,##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0"/>
        <name val="ＭＳ Ｐゴシック"/>
        <scheme val="none"/>
      </font>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2" formatCode="0.00"/>
      <fill>
        <patternFill patternType="none">
          <fgColor rgb="FF000000"/>
          <bgColor rgb="FFFFFFFF"/>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8" formatCode="#,##0.00;[Red]\-#,##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dxf>
    <dxf>
      <font>
        <strike val="0"/>
        <outline val="0"/>
        <shadow val="0"/>
        <u val="none"/>
        <vertAlign val="baseline"/>
        <sz val="10"/>
        <color auto="1"/>
        <name val="ＭＳ Ｐゴシック"/>
        <scheme val="none"/>
      </font>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7" formatCode="&quot;（&quot;0&quot;T）&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7" formatCode="&quot;（&quot;0&quot;T）&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7" formatCode="&quot;（&quot;0&quot;T）&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7" formatCode="&quot;（&quot;0&quot;T）&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6" formatCode="0&quot;芯&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178" formatCode="#,##0\ &quot;m&quo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0"/>
        <color rgb="FF757171"/>
        <name val="ＭＳ Ｐゴシック"/>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321991</xdr:colOff>
      <xdr:row>54</xdr:row>
      <xdr:rowOff>123828</xdr:rowOff>
    </xdr:from>
    <xdr:to>
      <xdr:col>17</xdr:col>
      <xdr:colOff>457164</xdr:colOff>
      <xdr:row>59</xdr:row>
      <xdr:rowOff>42865</xdr:rowOff>
    </xdr:to>
    <xdr:sp macro="" textlink="">
      <xdr:nvSpPr>
        <xdr:cNvPr id="2" name="正方形/長方形 1"/>
        <xdr:cNvSpPr/>
      </xdr:nvSpPr>
      <xdr:spPr>
        <a:xfrm>
          <a:off x="10608991" y="9382128"/>
          <a:ext cx="1506773" cy="776287"/>
        </a:xfrm>
        <a:prstGeom prst="rect">
          <a:avLst/>
        </a:prstGeom>
        <a:solidFill>
          <a:schemeClr val="tx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250554</xdr:colOff>
      <xdr:row>55</xdr:row>
      <xdr:rowOff>23813</xdr:rowOff>
    </xdr:from>
    <xdr:to>
      <xdr:col>18</xdr:col>
      <xdr:colOff>297</xdr:colOff>
      <xdr:row>60</xdr:row>
      <xdr:rowOff>49505</xdr:rowOff>
    </xdr:to>
    <xdr:sp macro="" textlink="">
      <xdr:nvSpPr>
        <xdr:cNvPr id="3" name="正方形/長方形 2"/>
        <xdr:cNvSpPr/>
      </xdr:nvSpPr>
      <xdr:spPr>
        <a:xfrm>
          <a:off x="10537554" y="9453563"/>
          <a:ext cx="1807143" cy="882942"/>
        </a:xfrm>
        <a:prstGeom prst="rect">
          <a:avLst/>
        </a:prstGeom>
        <a:solidFill>
          <a:schemeClr val="tx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180072</xdr:colOff>
      <xdr:row>55</xdr:row>
      <xdr:rowOff>92390</xdr:rowOff>
    </xdr:from>
    <xdr:to>
      <xdr:col>18</xdr:col>
      <xdr:colOff>44</xdr:colOff>
      <xdr:row>60</xdr:row>
      <xdr:rowOff>125727</xdr:rowOff>
    </xdr:to>
    <xdr:sp macro="" textlink="">
      <xdr:nvSpPr>
        <xdr:cNvPr id="4" name="正方形/長方形 3"/>
        <xdr:cNvSpPr/>
      </xdr:nvSpPr>
      <xdr:spPr>
        <a:xfrm>
          <a:off x="10467072" y="9522140"/>
          <a:ext cx="1877372" cy="890587"/>
        </a:xfrm>
        <a:prstGeom prst="rect">
          <a:avLst/>
        </a:prstGeom>
        <a:solidFill>
          <a:schemeClr val="tx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106736</xdr:colOff>
      <xdr:row>56</xdr:row>
      <xdr:rowOff>3802</xdr:rowOff>
    </xdr:from>
    <xdr:to>
      <xdr:col>17</xdr:col>
      <xdr:colOff>357505</xdr:colOff>
      <xdr:row>61</xdr:row>
      <xdr:rowOff>33329</xdr:rowOff>
    </xdr:to>
    <xdr:sp macro="" textlink="">
      <xdr:nvSpPr>
        <xdr:cNvPr id="5" name="正方形/長方形 4"/>
        <xdr:cNvSpPr/>
      </xdr:nvSpPr>
      <xdr:spPr>
        <a:xfrm>
          <a:off x="10393736" y="9605002"/>
          <a:ext cx="1622369" cy="886777"/>
        </a:xfrm>
        <a:prstGeom prst="rect">
          <a:avLst/>
        </a:prstGeom>
        <a:solidFill>
          <a:schemeClr val="tx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光系統図</a:t>
          </a:r>
        </a:p>
      </xdr:txBody>
    </xdr:sp>
    <xdr:clientData/>
  </xdr:twoCellAnchor>
  <xdr:twoCellAnchor>
    <xdr:from>
      <xdr:col>14</xdr:col>
      <xdr:colOff>279053</xdr:colOff>
      <xdr:row>54</xdr:row>
      <xdr:rowOff>71437</xdr:rowOff>
    </xdr:from>
    <xdr:to>
      <xdr:col>15</xdr:col>
      <xdr:colOff>35998</xdr:colOff>
      <xdr:row>61</xdr:row>
      <xdr:rowOff>92455</xdr:rowOff>
    </xdr:to>
    <xdr:sp macro="" textlink="">
      <xdr:nvSpPr>
        <xdr:cNvPr id="6" name="左中かっこ 5"/>
        <xdr:cNvSpPr/>
      </xdr:nvSpPr>
      <xdr:spPr>
        <a:xfrm>
          <a:off x="9880253" y="9329737"/>
          <a:ext cx="442745" cy="1221168"/>
        </a:xfrm>
        <a:prstGeom prst="leftBrace">
          <a:avLst>
            <a:gd name="adj1" fmla="val 0"/>
            <a:gd name="adj2" fmla="val 50000"/>
          </a:avLst>
        </a:pr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196130</xdr:colOff>
      <xdr:row>57</xdr:row>
      <xdr:rowOff>47626</xdr:rowOff>
    </xdr:from>
    <xdr:to>
      <xdr:col>11</xdr:col>
      <xdr:colOff>89476</xdr:colOff>
      <xdr:row>58</xdr:row>
      <xdr:rowOff>83229</xdr:rowOff>
    </xdr:to>
    <xdr:sp macro="" textlink="">
      <xdr:nvSpPr>
        <xdr:cNvPr id="7" name="左矢印 6"/>
        <xdr:cNvSpPr/>
      </xdr:nvSpPr>
      <xdr:spPr>
        <a:xfrm>
          <a:off x="7054130" y="9820276"/>
          <a:ext cx="579146" cy="2070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22860</xdr:colOff>
      <xdr:row>54</xdr:row>
      <xdr:rowOff>45720</xdr:rowOff>
    </xdr:from>
    <xdr:ext cx="1490254" cy="1329690"/>
    <xdr:pic>
      <xdr:nvPicPr>
        <xdr:cNvPr id="8"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3460" y="9304020"/>
          <a:ext cx="1490254" cy="1329690"/>
        </a:xfrm>
        <a:prstGeom prst="rect">
          <a:avLst/>
        </a:prstGeom>
        <a:noFill/>
        <a:ln w="1587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twoCellAnchor>
    <xdr:from>
      <xdr:col>3</xdr:col>
      <xdr:colOff>245739</xdr:colOff>
      <xdr:row>62</xdr:row>
      <xdr:rowOff>80960</xdr:rowOff>
    </xdr:from>
    <xdr:to>
      <xdr:col>11</xdr:col>
      <xdr:colOff>63820</xdr:colOff>
      <xdr:row>65</xdr:row>
      <xdr:rowOff>109538</xdr:rowOff>
    </xdr:to>
    <xdr:sp macro="" textlink="">
      <xdr:nvSpPr>
        <xdr:cNvPr id="9" name="テキスト ボックス 8"/>
        <xdr:cNvSpPr txBox="1"/>
      </xdr:nvSpPr>
      <xdr:spPr>
        <a:xfrm>
          <a:off x="2303139" y="10710860"/>
          <a:ext cx="5304481" cy="542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rgbClr val="FF0000"/>
              </a:solidFill>
            </a:rPr>
            <a:t>光系統図の機器集計表</a:t>
          </a:r>
          <a:endParaRPr kumimoji="1" lang="en-US" altLang="ja-JP" sz="1100">
            <a:solidFill>
              <a:srgbClr val="FF0000"/>
            </a:solidFill>
          </a:endParaRPr>
        </a:p>
        <a:p>
          <a:pPr algn="ctr">
            <a:lnSpc>
              <a:spcPts val="1300"/>
            </a:lnSpc>
          </a:pPr>
          <a:r>
            <a:rPr kumimoji="1" lang="ja-JP" altLang="en-US" sz="1100">
              <a:solidFill>
                <a:srgbClr val="FF0000"/>
              </a:solidFill>
            </a:rPr>
            <a:t>（この記載例）</a:t>
          </a:r>
        </a:p>
      </xdr:txBody>
    </xdr:sp>
    <xdr:clientData/>
  </xdr:twoCellAnchor>
  <xdr:twoCellAnchor>
    <xdr:from>
      <xdr:col>11</xdr:col>
      <xdr:colOff>290513</xdr:colOff>
      <xdr:row>57</xdr:row>
      <xdr:rowOff>9513</xdr:rowOff>
    </xdr:from>
    <xdr:to>
      <xdr:col>14</xdr:col>
      <xdr:colOff>3307</xdr:colOff>
      <xdr:row>59</xdr:row>
      <xdr:rowOff>9513</xdr:rowOff>
    </xdr:to>
    <xdr:sp macro="" textlink="">
      <xdr:nvSpPr>
        <xdr:cNvPr id="10" name="大かっこ 9"/>
        <xdr:cNvSpPr/>
      </xdr:nvSpPr>
      <xdr:spPr>
        <a:xfrm>
          <a:off x="7834313" y="9782163"/>
          <a:ext cx="1770194" cy="342900"/>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0</xdr:colOff>
      <xdr:row>45</xdr:row>
      <xdr:rowOff>138113</xdr:rowOff>
    </xdr:from>
    <xdr:to>
      <xdr:col>18</xdr:col>
      <xdr:colOff>200995</xdr:colOff>
      <xdr:row>65</xdr:row>
      <xdr:rowOff>147638</xdr:rowOff>
    </xdr:to>
    <xdr:sp macro="" textlink="">
      <xdr:nvSpPr>
        <xdr:cNvPr id="11" name="正方形/長方形 10"/>
        <xdr:cNvSpPr/>
      </xdr:nvSpPr>
      <xdr:spPr>
        <a:xfrm>
          <a:off x="685800" y="7853363"/>
          <a:ext cx="11859595" cy="3438525"/>
        </a:xfrm>
        <a:prstGeom prst="rect">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xdr:col>
      <xdr:colOff>49530</xdr:colOff>
      <xdr:row>45</xdr:row>
      <xdr:rowOff>14288</xdr:rowOff>
    </xdr:from>
    <xdr:to>
      <xdr:col>7</xdr:col>
      <xdr:colOff>260065</xdr:colOff>
      <xdr:row>47</xdr:row>
      <xdr:rowOff>76200</xdr:rowOff>
    </xdr:to>
    <xdr:sp macro="" textlink="">
      <xdr:nvSpPr>
        <xdr:cNvPr id="12" name="テキスト ボックス 11"/>
        <xdr:cNvSpPr txBox="1"/>
      </xdr:nvSpPr>
      <xdr:spPr>
        <a:xfrm>
          <a:off x="735330" y="7729538"/>
          <a:ext cx="4325335" cy="404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t>【</a:t>
          </a:r>
          <a:r>
            <a:rPr kumimoji="1" lang="ja-JP" altLang="en-US" sz="1100"/>
            <a:t>この集計表の位置づけ</a:t>
          </a:r>
          <a:r>
            <a:rPr kumimoji="1" lang="en-US" altLang="ja-JP" sz="1100"/>
            <a:t>】</a:t>
          </a:r>
          <a:endParaRPr kumimoji="1" lang="ja-JP" altLang="en-US" sz="1100"/>
        </a:p>
      </xdr:txBody>
    </xdr:sp>
    <xdr:clientData/>
  </xdr:twoCellAnchor>
</xdr:wsDr>
</file>

<file path=xl/tables/table1.xml><?xml version="1.0" encoding="utf-8"?>
<table xmlns="http://schemas.openxmlformats.org/spreadsheetml/2006/main" id="2" name="テーブル13" displayName="テーブル13" ref="B19:V32" totalsRowCount="1" headerRowDxfId="121" dataDxfId="120">
  <autoFilter ref="B19:V31"/>
  <tableColumns count="21">
    <tableColumn id="1" name="№" totalsRowLabel="集計" dataDxfId="119" totalsRowDxfId="118">
      <calculatedColumnFormula>ROW()-ROW(テーブル13[[#Headers],[№]])</calculatedColumnFormula>
    </tableColumn>
    <tableColumn id="2" name="始点" dataDxfId="117" totalsRowDxfId="116"/>
    <tableColumn id="18" name="～" dataDxfId="115" totalsRowDxfId="114"/>
    <tableColumn id="19" name="終点" dataDxfId="113" totalsRowDxfId="112"/>
    <tableColumn id="3" name="距離（ｍ）" dataDxfId="111" totalsRowDxfId="110" dataCellStyle="桁区切り"/>
    <tableColumn id="4" name="全芯数" dataDxfId="109" totalsRowDxfId="108"/>
    <tableColumn id="14" name="既設芯数" dataDxfId="107" totalsRowDxfId="106"/>
    <tableColumn id="13" name="芯数" dataDxfId="105" totalsRowDxfId="104"/>
    <tableColumn id="5" name="テープ数" dataDxfId="103" totalsRowDxfId="102"/>
    <tableColumn id="7" name="使用芯" dataDxfId="101" totalsRowDxfId="100"/>
    <tableColumn id="8" name="保守芯" dataDxfId="99" totalsRowDxfId="98"/>
    <tableColumn id="12" name="使用テープ数" dataDxfId="97" totalsRowDxfId="96"/>
    <tableColumn id="11" name="余剰芯" dataDxfId="95" totalsRowDxfId="94"/>
    <tableColumn id="6" name="余剰テープ数" dataDxfId="93" totalsRowDxfId="92"/>
    <tableColumn id="15" name="補助対象外芯数" dataDxfId="91" totalsRowDxfId="90"/>
    <tableColumn id="9" name="補助対象外テープ数" dataDxfId="89" totalsRowDxfId="88"/>
    <tableColumn id="10" name="備考" dataDxfId="87" totalsRowDxfId="86"/>
    <tableColumn id="16" name="ケーブル価格" dataDxfId="85" totalsRowDxfId="84">
      <calculatedColumnFormula>IF(ISNA(VLOOKUP(テーブル13[[#This Row],[芯数]],八雲町275[[芯数]:[単価]],2,FALSE)),VLOOKUP(テーブル13[[#This Row],[芯数]],八雲町275[[芯数2]:[単価2]],2,FALSE),VLOOKUP(テーブル13[[#This Row],[芯数]],八雲町275[[芯数]:[単価]],2,FALSE))</calculatedColumnFormula>
    </tableColumn>
    <tableColumn id="17" name="光ファイバ距離換算案分" totalsRowFunction="sum" dataDxfId="83" totalsRowDxfId="82">
      <calculatedColumnFormula>(テーブル13[[#This Row],[使用芯]]+テーブル13[[#This Row],[保守芯]]+テーブル13[[#This Row],[余剰芯]])/テーブル13[[#This Row],[芯数]]*テーブル13[[#This Row],[距離（ｍ）]]*テーブル13[[#This Row],[ケーブル価格]]</calculatedColumnFormula>
    </tableColumn>
    <tableColumn id="20" name="補助事業工事距離" totalsRowFunction="sum" dataDxfId="81" totalsRowDxfId="80">
      <calculatedColumnFormula>テーブル13[[#This Row],[使用テープ数]]*4/テーブル13[[#This Row],[芯数]]*テーブル13[[#This Row],[距離（ｍ）]]</calculatedColumnFormula>
    </tableColumn>
    <tableColumn id="21" name="他事業工事距離" totalsRowFunction="sum" dataDxfId="79" totalsRowDxfId="78">
      <calculatedColumnFormula>(テーブル13[[#This Row],[補助対象外テープ数]]*4)/テーブル13[[#This Row],[芯数]]*テーブル13[[#This Row],[距離（ｍ）]]</calculatedColumnFormula>
    </tableColumn>
  </tableColumns>
  <tableStyleInfo name="TableStyleLight15" showFirstColumn="0" showLastColumn="0" showRowStripes="0" showColumnStripes="0"/>
</table>
</file>

<file path=xl/tables/table2.xml><?xml version="1.0" encoding="utf-8"?>
<table xmlns="http://schemas.openxmlformats.org/spreadsheetml/2006/main" id="3" name="八雲町275" displayName="八雲町275" ref="C6:L13" totalsRowCount="1" headerRowDxfId="77" dataDxfId="76" headerRowCellStyle="標準 2" dataCellStyle="桁区切り">
  <autoFilter ref="C6:L12"/>
  <tableColumns count="10">
    <tableColumn id="1" name="ケーブル長(m)" totalsRowFunction="sum" dataDxfId="75" totalsRowDxfId="74" dataCellStyle="桁区切り">
      <calculatedColumnFormula>SUMIF(テーブル13[芯数],D7,テーブル13[距離（ｍ）])</calculatedColumnFormula>
    </tableColumn>
    <tableColumn id="2" name="芯数" dataDxfId="73" totalsRowDxfId="72" dataCellStyle="標準 2"/>
    <tableColumn id="7" name="単価" dataDxfId="71" totalsRowDxfId="70" dataCellStyle="標準 2"/>
    <tableColumn id="9" name="総額" totalsRowFunction="sum" dataDxfId="69" totalsRowDxfId="68" dataCellStyle="標準 2">
      <calculatedColumnFormula>八雲町275[[#This Row],[ケーブル長(m)]]*八雲町275[[#This Row],[単価]]</calculatedColumnFormula>
    </tableColumn>
    <tableColumn id="5" name="補助対象経費" totalsRowFunction="sum" dataDxfId="67" totalsRowDxfId="66" dataCellStyle="桁区切り">
      <calculatedColumnFormula>INT(SUMIF(テーブル13[芯数],八雲町275[[#This Row],[芯数]],テーブル13[光ファイバ距離換算案分]))</calculatedColumnFormula>
    </tableColumn>
    <tableColumn id="3" name="ケーブル長(m)2" totalsRowFunction="sum" dataDxfId="65" totalsRowDxfId="64" dataCellStyle="桁区切り">
      <calculatedColumnFormula>SUMIF(テーブル13[芯数],I7,テーブル13[距離（ｍ）])</calculatedColumnFormula>
    </tableColumn>
    <tableColumn id="4" name="芯数2" dataDxfId="63" totalsRowDxfId="62" dataCellStyle="標準 2"/>
    <tableColumn id="6" name="単価2" dataDxfId="61" totalsRowDxfId="60" dataCellStyle="標準 2"/>
    <tableColumn id="8" name="総額2" totalsRowFunction="sum" dataDxfId="59" totalsRowDxfId="58" dataCellStyle="桁区切り">
      <calculatedColumnFormula>八雲町275[[#This Row],[ケーブル長(m)2]]*八雲町275[[#This Row],[単価2]]</calculatedColumnFormula>
    </tableColumn>
    <tableColumn id="10" name="補助対象経費2" totalsRowFunction="sum" dataDxfId="57" totalsRowDxfId="56" dataCellStyle="桁区切り">
      <calculatedColumnFormula>INT(SUMIF(テーブル13[芯数],八雲町275[[#This Row],[芯数2]],テーブル13[光ファイバ距離換算案分]))</calculatedColumnFormula>
    </tableColumn>
  </tableColumns>
  <tableStyleInfo name="TableStyleLight8" showFirstColumn="0" showLastColumn="0" showRowStripes="1" showColumnStripes="0"/>
</table>
</file>

<file path=xl/tables/table3.xml><?xml version="1.0" encoding="utf-8"?>
<table xmlns="http://schemas.openxmlformats.org/spreadsheetml/2006/main" id="1" name="テーブル1" displayName="テーブル1" ref="B19:Q36" totalsRowCount="1" headerRowDxfId="55" dataDxfId="54">
  <autoFilter ref="B19:Q35"/>
  <tableColumns count="16">
    <tableColumn id="1" name="№" totalsRowLabel="集計" dataDxfId="53" totalsRowDxfId="52"/>
    <tableColumn id="2" name="始点" dataDxfId="51" totalsRowDxfId="50"/>
    <tableColumn id="18" name="～" dataDxfId="49" totalsRowDxfId="48"/>
    <tableColumn id="19" name="終点" dataDxfId="47" totalsRowDxfId="46"/>
    <tableColumn id="3" name="距離" dataDxfId="45" totalsRowDxfId="44" dataCellStyle="桁区切り"/>
    <tableColumn id="4" name="全芯数" dataDxfId="43" totalsRowDxfId="42"/>
    <tableColumn id="14" name="既設芯数" dataDxfId="41" totalsRowDxfId="40"/>
    <tableColumn id="13" name="芯数" dataDxfId="39" totalsRowDxfId="38"/>
    <tableColumn id="5" name="テープ数" dataDxfId="37" totalsRowDxfId="36">
      <calculatedColumnFormula>テーブル1[[#This Row],[芯数]]/4</calculatedColumnFormula>
    </tableColumn>
    <tableColumn id="20" name="融着テープ数" dataDxfId="35" totalsRowDxfId="34"/>
    <tableColumn id="7" name="使用芯" dataDxfId="33" totalsRowDxfId="32"/>
    <tableColumn id="8" name="保守芯" dataDxfId="31" totalsRowDxfId="30"/>
    <tableColumn id="11" name="余剰芯" dataDxfId="29" totalsRowDxfId="28"/>
    <tableColumn id="15" name="他事業使用芯" dataDxfId="27" totalsRowDxfId="26"/>
    <tableColumn id="9" name="未使用芯" dataDxfId="25" totalsRowDxfId="24"/>
    <tableColumn id="10" name="備考" dataDxfId="23" totalsRowDxfId="22"/>
  </tableColumns>
  <tableStyleInfo name="TableStyleLight15" showFirstColumn="0" showLastColumn="0" showRowStripes="0" showColumnStripes="0"/>
</table>
</file>

<file path=xl/tables/table4.xml><?xml version="1.0" encoding="utf-8"?>
<table xmlns="http://schemas.openxmlformats.org/spreadsheetml/2006/main" id="4" name="八雲町2755" displayName="八雲町2755" ref="C6:L13" totalsRowCount="1" headerRowDxfId="21" dataDxfId="20" headerRowCellStyle="標準 2" dataCellStyle="桁区切り">
  <autoFilter ref="C6:L12"/>
  <tableColumns count="10">
    <tableColumn id="1" name="ケーブル長(m)" totalsRowFunction="sum" dataDxfId="19" totalsRowDxfId="18" dataCellStyle="桁区切り">
      <calculatedColumnFormula>SUMIF(テーブル13[芯数],D7,テーブル13[距離（ｍ）])</calculatedColumnFormula>
    </tableColumn>
    <tableColumn id="2" name="芯数" dataDxfId="17" totalsRowDxfId="16" dataCellStyle="標準 2"/>
    <tableColumn id="7" name="単価" dataDxfId="15" totalsRowDxfId="14" dataCellStyle="標準 2"/>
    <tableColumn id="9" name="総額" totalsRowFunction="sum" dataDxfId="13" totalsRowDxfId="12" dataCellStyle="標準 2">
      <calculatedColumnFormula>八雲町2755[[#This Row],[ケーブル長(m)]]*八雲町2755[[#This Row],[単価]]</calculatedColumnFormula>
    </tableColumn>
    <tableColumn id="5" name="補助対象経費" totalsRowFunction="sum" dataDxfId="11" totalsRowDxfId="10" dataCellStyle="桁区切り">
      <calculatedColumnFormula>INT(SUMIF(テーブル13[芯数],八雲町2755[[#This Row],[芯数]],テーブル13[光ファイバ距離換算案分]))</calculatedColumnFormula>
    </tableColumn>
    <tableColumn id="3" name="ケーブル長(m)2" totalsRowFunction="sum" dataDxfId="9" totalsRowDxfId="8" dataCellStyle="桁区切り">
      <calculatedColumnFormula>SUMIF(テーブル13[芯数],I7,テーブル13[距離（ｍ）])</calculatedColumnFormula>
    </tableColumn>
    <tableColumn id="4" name="芯数3" dataDxfId="7" totalsRowDxfId="6" dataCellStyle="標準 2"/>
    <tableColumn id="6" name="単価4" dataDxfId="5" totalsRowDxfId="4" dataCellStyle="標準 2"/>
    <tableColumn id="8" name="総額5" totalsRowFunction="sum" dataDxfId="3" totalsRowDxfId="2" dataCellStyle="桁区切り">
      <calculatedColumnFormula>八雲町2755[[#This Row],[ケーブル長(m)2]]*八雲町2755[[#This Row],[単価4]]</calculatedColumnFormula>
    </tableColumn>
    <tableColumn id="10" name="補助対象経費6" totalsRowFunction="sum" dataDxfId="1" totalsRowDxfId="0" dataCellStyle="桁区切り">
      <calculatedColumnFormula>INT(SUMIF(テーブル13[芯数],八雲町2755[[#This Row],[芯数3]],テーブル13[光ファイバ距離換算案分]))</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8"/>
  <sheetViews>
    <sheetView showGridLines="0" view="pageBreakPreview" zoomScaleNormal="100" zoomScaleSheetLayoutView="100" workbookViewId="0">
      <selection activeCell="B17" sqref="B17"/>
    </sheetView>
  </sheetViews>
  <sheetFormatPr defaultColWidth="9" defaultRowHeight="25.05" customHeight="1" outlineLevelRow="1" x14ac:dyDescent="0.2"/>
  <cols>
    <col min="1" max="1" width="3.6640625" style="3" customWidth="1"/>
    <col min="2" max="2" width="7.6640625" style="1" customWidth="1"/>
    <col min="3" max="3" width="12.6640625" style="3" customWidth="1"/>
    <col min="4" max="4" width="4.21875" style="3" customWidth="1"/>
    <col min="5" max="5" width="12.6640625" style="3" customWidth="1"/>
    <col min="6" max="17" width="8.6640625" style="3" customWidth="1"/>
    <col min="18" max="18" width="20.6640625" style="3" customWidth="1"/>
    <col min="19" max="19" width="1.6640625" style="3" customWidth="1"/>
    <col min="20" max="20" width="11.6640625" style="3" bestFit="1" customWidth="1"/>
    <col min="21" max="22" width="8.6640625" style="3" customWidth="1"/>
    <col min="23" max="16384" width="9" style="3"/>
  </cols>
  <sheetData>
    <row r="1" spans="2:21" ht="25.05" customHeight="1" outlineLevel="1" x14ac:dyDescent="0.2"/>
    <row r="2" spans="2:21" ht="12" outlineLevel="1" x14ac:dyDescent="0.2">
      <c r="B2" s="70" t="s">
        <v>76</v>
      </c>
      <c r="C2" s="71"/>
      <c r="D2" s="71"/>
      <c r="E2" s="71"/>
      <c r="F2" s="71"/>
      <c r="G2" s="71"/>
      <c r="H2" s="71"/>
      <c r="I2" s="71"/>
      <c r="J2" s="71"/>
      <c r="K2" s="71"/>
      <c r="L2" s="71"/>
      <c r="M2" s="72"/>
      <c r="N2" s="72"/>
      <c r="O2" s="71"/>
      <c r="P2" s="71"/>
      <c r="Q2" s="71"/>
      <c r="R2" s="71"/>
      <c r="S2" s="71"/>
    </row>
    <row r="3" spans="2:21" ht="12" outlineLevel="1" x14ac:dyDescent="0.2">
      <c r="B3" s="73" t="s">
        <v>77</v>
      </c>
      <c r="C3" s="71"/>
      <c r="D3" s="71"/>
      <c r="E3" s="71"/>
      <c r="F3" s="71"/>
      <c r="G3" s="71"/>
      <c r="H3" s="71"/>
      <c r="I3" s="71"/>
      <c r="J3" s="71"/>
      <c r="K3" s="74"/>
      <c r="L3" s="74"/>
      <c r="M3" s="72"/>
      <c r="N3" s="72"/>
      <c r="O3" s="71"/>
      <c r="P3" s="71"/>
      <c r="Q3" s="71"/>
      <c r="R3" s="71"/>
      <c r="S3" s="71"/>
    </row>
    <row r="4" spans="2:21" ht="25.05" customHeight="1" outlineLevel="1" x14ac:dyDescent="0.2">
      <c r="B4" s="75"/>
      <c r="C4" s="71"/>
      <c r="D4" s="71"/>
      <c r="E4" s="71"/>
      <c r="F4" s="71"/>
      <c r="G4" s="71"/>
      <c r="H4" s="71"/>
      <c r="I4" s="74"/>
      <c r="J4" s="74"/>
      <c r="K4" s="74"/>
      <c r="L4" s="74"/>
      <c r="M4" s="72"/>
      <c r="N4" s="72"/>
      <c r="O4" s="74"/>
      <c r="P4" s="74"/>
      <c r="Q4" s="74"/>
      <c r="R4" s="74"/>
      <c r="S4" s="71"/>
    </row>
    <row r="5" spans="2:21" ht="25.05" customHeight="1" outlineLevel="1" x14ac:dyDescent="0.2">
      <c r="B5" s="71" t="s">
        <v>54</v>
      </c>
      <c r="C5" s="71"/>
      <c r="D5" s="71"/>
      <c r="E5" s="71"/>
      <c r="F5" s="71"/>
      <c r="G5" s="71"/>
      <c r="H5" s="71"/>
      <c r="I5" s="74"/>
      <c r="N5" s="76" t="s">
        <v>55</v>
      </c>
      <c r="O5" s="71"/>
      <c r="P5" s="74"/>
      <c r="Q5" s="72"/>
      <c r="R5" s="72"/>
      <c r="U5" s="74"/>
    </row>
    <row r="6" spans="2:21" ht="25.05" customHeight="1" outlineLevel="1" x14ac:dyDescent="0.2">
      <c r="B6" s="77"/>
      <c r="C6" s="103" t="s">
        <v>56</v>
      </c>
      <c r="D6" s="103" t="s">
        <v>57</v>
      </c>
      <c r="E6" s="103" t="s">
        <v>58</v>
      </c>
      <c r="F6" s="103" t="s">
        <v>59</v>
      </c>
      <c r="G6" s="103" t="s">
        <v>60</v>
      </c>
      <c r="H6" s="103" t="s">
        <v>70</v>
      </c>
      <c r="I6" s="103" t="s">
        <v>81</v>
      </c>
      <c r="J6" s="103" t="s">
        <v>82</v>
      </c>
      <c r="K6" s="103" t="s">
        <v>83</v>
      </c>
      <c r="L6" s="103" t="s">
        <v>84</v>
      </c>
      <c r="N6" s="76"/>
      <c r="O6" s="78"/>
      <c r="P6" s="79" t="s">
        <v>61</v>
      </c>
      <c r="Q6" s="80">
        <f>SUM(テーブル13[芯数])</f>
        <v>0</v>
      </c>
      <c r="R6" s="76" t="s">
        <v>62</v>
      </c>
      <c r="U6" s="76"/>
    </row>
    <row r="7" spans="2:21" ht="25.05" customHeight="1" outlineLevel="1" x14ac:dyDescent="0.2">
      <c r="B7" s="81"/>
      <c r="C7" s="82">
        <f>SUMIF(テーブル13[芯数],D7,テーブル13[距離（ｍ）])</f>
        <v>0</v>
      </c>
      <c r="D7" s="76">
        <v>4</v>
      </c>
      <c r="E7" s="76"/>
      <c r="F7" s="83">
        <f>八雲町275[[#This Row],[ケーブル長(m)]]*八雲町275[[#This Row],[単価]]</f>
        <v>0</v>
      </c>
      <c r="G7" s="83">
        <f>INT(SUMIF(テーブル13[芯数],八雲町275[[#This Row],[芯数]],テーブル13[光ファイバ距離換算案分]))</f>
        <v>0</v>
      </c>
      <c r="H7" s="82">
        <f>SUMIF(テーブル13[芯数],I7,テーブル13[距離（ｍ）])</f>
        <v>0</v>
      </c>
      <c r="I7" s="76">
        <v>80</v>
      </c>
      <c r="J7" s="76"/>
      <c r="K7" s="83">
        <f>八雲町275[[#This Row],[ケーブル長(m)2]]*八雲町275[[#This Row],[単価2]]</f>
        <v>0</v>
      </c>
      <c r="L7" s="83">
        <f>INT(SUMIF(テーブル13[芯数],八雲町275[[#This Row],[芯数2]],テーブル13[光ファイバ距離換算案分]))</f>
        <v>0</v>
      </c>
      <c r="N7" s="84"/>
      <c r="O7" s="83"/>
      <c r="P7" s="85" t="s">
        <v>63</v>
      </c>
      <c r="Q7" s="86">
        <f>SUM(テーブル13[使用芯],テーブル13[保守芯],テーブル13[余剰芯])</f>
        <v>0</v>
      </c>
      <c r="R7" s="76" t="s">
        <v>62</v>
      </c>
      <c r="U7" s="84"/>
    </row>
    <row r="8" spans="2:21" ht="25.05" customHeight="1" outlineLevel="1" x14ac:dyDescent="0.2">
      <c r="B8" s="81"/>
      <c r="C8" s="87">
        <f>SUMIF(テーブル13[芯数],D8,テーブル13[距離（ｍ）])</f>
        <v>0</v>
      </c>
      <c r="D8" s="88">
        <v>8</v>
      </c>
      <c r="E8" s="88"/>
      <c r="F8" s="89">
        <f>八雲町275[[#This Row],[ケーブル長(m)]]*八雲町275[[#This Row],[単価]]</f>
        <v>0</v>
      </c>
      <c r="G8" s="90">
        <f>INT(SUMIF(テーブル13[芯数],八雲町275[[#This Row],[芯数]],テーブル13[光ファイバ距離換算案分]))</f>
        <v>0</v>
      </c>
      <c r="H8" s="82">
        <f>SUMIF(テーブル13[芯数],I8,テーブル13[距離（ｍ）])</f>
        <v>0</v>
      </c>
      <c r="I8" s="88">
        <v>100</v>
      </c>
      <c r="J8" s="88"/>
      <c r="K8" s="89">
        <f>八雲町275[[#This Row],[ケーブル長(m)2]]*八雲町275[[#This Row],[単価2]]</f>
        <v>0</v>
      </c>
      <c r="L8" s="90">
        <f>INT(SUMIF(テーブル13[芯数],八雲町275[[#This Row],[芯数2]],テーブル13[光ファイバ距離換算案分]))</f>
        <v>0</v>
      </c>
      <c r="N8" s="84"/>
      <c r="O8" s="83"/>
      <c r="P8" s="91" t="s">
        <v>64</v>
      </c>
      <c r="Q8" s="92" t="e">
        <f>ROUNDDOWN(Q7/Q6,3)</f>
        <v>#DIV/0!</v>
      </c>
      <c r="R8" s="93" t="s">
        <v>65</v>
      </c>
      <c r="U8" s="84"/>
    </row>
    <row r="9" spans="2:21" ht="25.05" customHeight="1" outlineLevel="1" x14ac:dyDescent="0.2">
      <c r="B9" s="77"/>
      <c r="C9" s="82">
        <f>SUMIF(テーブル13[芯数],D9,テーブル13[距離（ｍ）])</f>
        <v>0</v>
      </c>
      <c r="D9" s="76">
        <v>12</v>
      </c>
      <c r="E9" s="76"/>
      <c r="F9" s="83">
        <f>八雲町275[[#This Row],[ケーブル長(m)]]*八雲町275[[#This Row],[単価]]</f>
        <v>0</v>
      </c>
      <c r="G9" s="83">
        <f>INT(SUMIF(テーブル13[芯数],八雲町275[[#This Row],[芯数]],テーブル13[光ファイバ距離換算案分]))</f>
        <v>0</v>
      </c>
      <c r="H9" s="82">
        <f>SUMIF(テーブル13[芯数],I9,テーブル13[距離（ｍ）])</f>
        <v>0</v>
      </c>
      <c r="I9" s="76">
        <v>120</v>
      </c>
      <c r="J9" s="76"/>
      <c r="K9" s="83">
        <f>八雲町275[[#This Row],[ケーブル長(m)2]]*八雲町275[[#This Row],[単価2]]</f>
        <v>0</v>
      </c>
      <c r="L9" s="83">
        <f>INT(SUMIF(テーブル13[芯数],八雲町275[[#This Row],[芯数2]],テーブル13[光ファイバ距離換算案分]))</f>
        <v>0</v>
      </c>
      <c r="N9" s="76"/>
      <c r="O9" s="83"/>
      <c r="P9" s="94"/>
      <c r="Q9" s="95"/>
      <c r="R9" s="76"/>
      <c r="U9" s="76"/>
    </row>
    <row r="10" spans="2:21" ht="25.05" customHeight="1" outlineLevel="1" x14ac:dyDescent="0.2">
      <c r="B10" s="77"/>
      <c r="C10" s="82">
        <f>SUMIF(テーブル13[芯数],D10,テーブル13[距離（ｍ）])</f>
        <v>0</v>
      </c>
      <c r="D10" s="76">
        <v>24</v>
      </c>
      <c r="E10" s="76"/>
      <c r="F10" s="83">
        <f>八雲町275[[#This Row],[ケーブル長(m)]]*八雲町275[[#This Row],[単価]]</f>
        <v>0</v>
      </c>
      <c r="G10" s="83">
        <f>INT(SUMIF(テーブル13[芯数],八雲町275[[#This Row],[芯数]],テーブル13[光ファイバ距離換算案分]))</f>
        <v>0</v>
      </c>
      <c r="H10" s="82">
        <f>SUMIF(テーブル13[芯数],I10,テーブル13[距離（ｍ）])</f>
        <v>0</v>
      </c>
      <c r="I10" s="76">
        <v>240</v>
      </c>
      <c r="J10" s="76"/>
      <c r="K10" s="83">
        <f>八雲町275[[#This Row],[ケーブル長(m)2]]*八雲町275[[#This Row],[単価2]]</f>
        <v>0</v>
      </c>
      <c r="L10" s="83">
        <f>INT(SUMIF(テーブル13[芯数],八雲町275[[#This Row],[芯数2]],テーブル13[光ファイバ距離換算案分]))</f>
        <v>0</v>
      </c>
      <c r="N10" s="76" t="s">
        <v>75</v>
      </c>
      <c r="O10" s="76"/>
      <c r="P10" s="76"/>
      <c r="Q10" s="76"/>
      <c r="R10" s="76"/>
      <c r="U10" s="76"/>
    </row>
    <row r="11" spans="2:21" ht="25.05" customHeight="1" outlineLevel="1" x14ac:dyDescent="0.2">
      <c r="B11" s="77"/>
      <c r="C11" s="82">
        <f>SUMIF(テーブル13[芯数],D11,テーブル13[距離（ｍ）])</f>
        <v>0</v>
      </c>
      <c r="D11" s="76">
        <v>40</v>
      </c>
      <c r="E11" s="76"/>
      <c r="F11" s="83">
        <f>八雲町275[[#This Row],[ケーブル長(m)]]*八雲町275[[#This Row],[単価]]</f>
        <v>0</v>
      </c>
      <c r="G11" s="83">
        <f>INT(SUMIF(テーブル13[芯数],八雲町275[[#This Row],[芯数]],テーブル13[光ファイバ距離換算案分]))</f>
        <v>0</v>
      </c>
      <c r="H11" s="82">
        <f>SUMIF(テーブル13[芯数],I11,テーブル13[距離（ｍ）])</f>
        <v>0</v>
      </c>
      <c r="I11" s="76">
        <v>300</v>
      </c>
      <c r="J11" s="76"/>
      <c r="K11" s="83">
        <f>八雲町275[[#This Row],[ケーブル長(m)2]]*八雲町275[[#This Row],[単価2]]</f>
        <v>0</v>
      </c>
      <c r="L11" s="83">
        <f>INT(SUMIF(テーブル13[芯数],八雲町275[[#This Row],[芯数2]],テーブル13[光ファイバ距離換算案分]))</f>
        <v>0</v>
      </c>
      <c r="N11" s="76"/>
      <c r="O11" s="83"/>
      <c r="P11" s="85" t="s">
        <v>66</v>
      </c>
      <c r="Q11" s="96" t="e">
        <f>SUM(テーブル13[補助事業工事距離])</f>
        <v>#DIV/0!</v>
      </c>
      <c r="R11" s="76" t="s">
        <v>67</v>
      </c>
      <c r="U11" s="76"/>
    </row>
    <row r="12" spans="2:21" ht="25.05" customHeight="1" outlineLevel="1" x14ac:dyDescent="0.2">
      <c r="B12" s="77"/>
      <c r="C12" s="82">
        <f>SUMIF(テーブル13[芯数],D12,テーブル13[距離（ｍ）])</f>
        <v>0</v>
      </c>
      <c r="D12" s="76">
        <v>60</v>
      </c>
      <c r="E12" s="76"/>
      <c r="F12" s="83">
        <f>八雲町275[[#This Row],[ケーブル長(m)]]*八雲町275[[#This Row],[単価]]</f>
        <v>0</v>
      </c>
      <c r="G12" s="83">
        <f>INT(SUMIF(テーブル13[芯数],八雲町275[[#This Row],[芯数]],テーブル13[光ファイバ距離換算案分]))</f>
        <v>0</v>
      </c>
      <c r="H12" s="82">
        <f>SUMIF(テーブル13[芯数],I12,テーブル13[距離（ｍ）])</f>
        <v>0</v>
      </c>
      <c r="I12" s="76">
        <v>500</v>
      </c>
      <c r="J12" s="76"/>
      <c r="K12" s="83">
        <f>八雲町275[[#This Row],[ケーブル長(m)2]]*八雲町275[[#This Row],[単価2]]</f>
        <v>0</v>
      </c>
      <c r="L12" s="83">
        <f>INT(SUMIF(テーブル13[芯数],八雲町275[[#This Row],[芯数2]],テーブル13[光ファイバ距離換算案分]))</f>
        <v>0</v>
      </c>
      <c r="N12" s="76"/>
      <c r="O12" s="97"/>
      <c r="P12" s="85" t="s">
        <v>68</v>
      </c>
      <c r="Q12" s="98" t="e">
        <f>SUM(テーブル13[他事業工事距離])</f>
        <v>#DIV/0!</v>
      </c>
      <c r="R12" s="76" t="s">
        <v>67</v>
      </c>
      <c r="U12" s="76"/>
    </row>
    <row r="13" spans="2:21" ht="25.05" customHeight="1" outlineLevel="1" x14ac:dyDescent="0.2">
      <c r="B13" s="77"/>
      <c r="C13" s="99">
        <f>SUBTOTAL(109,八雲町275[ケーブル長(m)])</f>
        <v>0</v>
      </c>
      <c r="D13" s="100"/>
      <c r="E13" s="100"/>
      <c r="F13" s="97">
        <f>SUBTOTAL(109,八雲町275[総額])</f>
        <v>0</v>
      </c>
      <c r="G13" s="97">
        <f>SUBTOTAL(109,八雲町275[補助対象経費])</f>
        <v>0</v>
      </c>
      <c r="H13" s="99">
        <f>SUBTOTAL(109,八雲町275[ケーブル長(m)2])</f>
        <v>0</v>
      </c>
      <c r="I13" s="100"/>
      <c r="J13" s="100"/>
      <c r="K13" s="97">
        <f>SUBTOTAL(109,八雲町275[総額2])</f>
        <v>0</v>
      </c>
      <c r="L13" s="97">
        <f>SUBTOTAL(109,八雲町275[補助対象経費2])</f>
        <v>0</v>
      </c>
      <c r="N13" s="76"/>
      <c r="O13" s="97"/>
      <c r="P13" s="101" t="s">
        <v>69</v>
      </c>
      <c r="Q13" s="102" t="e">
        <f>ROUNDDOWN(Q11/(Q11+Q12),3)</f>
        <v>#DIV/0!</v>
      </c>
      <c r="R13" s="93" t="s">
        <v>65</v>
      </c>
      <c r="U13" s="76"/>
    </row>
    <row r="14" spans="2:21" ht="25.05" customHeight="1" outlineLevel="1" x14ac:dyDescent="0.2">
      <c r="D14" s="125" t="s">
        <v>85</v>
      </c>
      <c r="E14" s="9"/>
      <c r="I14" s="124"/>
    </row>
    <row r="15" spans="2:21" ht="15" customHeight="1" x14ac:dyDescent="0.2">
      <c r="C15" s="2"/>
      <c r="D15" s="2"/>
      <c r="E15" s="2"/>
      <c r="F15" s="2"/>
      <c r="G15" s="2"/>
      <c r="H15" s="2"/>
      <c r="I15" s="2"/>
      <c r="J15" s="2"/>
      <c r="K15" s="2"/>
      <c r="L15" s="2"/>
      <c r="M15" s="2"/>
      <c r="N15" s="2"/>
      <c r="O15" s="2"/>
      <c r="P15" s="2"/>
      <c r="Q15" s="2"/>
    </row>
    <row r="16" spans="2:21" ht="25.5" customHeight="1" x14ac:dyDescent="0.2">
      <c r="B16" s="5" t="s">
        <v>86</v>
      </c>
      <c r="F16" s="4"/>
      <c r="G16" s="6"/>
      <c r="H16" s="6"/>
      <c r="I16" s="7"/>
      <c r="J16" s="25"/>
      <c r="K16" s="26"/>
      <c r="L16" s="26"/>
      <c r="M16" s="26"/>
      <c r="N16" s="27"/>
      <c r="O16" s="27"/>
      <c r="P16" s="26"/>
      <c r="Q16" s="26"/>
    </row>
    <row r="17" spans="2:22" ht="15" customHeight="1" x14ac:dyDescent="0.2">
      <c r="B17" s="8"/>
      <c r="C17" s="9"/>
      <c r="D17" s="9"/>
      <c r="E17" s="9"/>
      <c r="F17" s="9"/>
      <c r="G17" s="9"/>
      <c r="H17" s="9"/>
      <c r="I17" s="9"/>
      <c r="J17" s="9"/>
      <c r="K17" s="9"/>
      <c r="L17" s="9"/>
      <c r="M17" s="9"/>
      <c r="N17" s="28"/>
      <c r="O17" s="28"/>
      <c r="P17" s="9"/>
      <c r="Q17" s="9"/>
    </row>
    <row r="18" spans="2:22" ht="12" x14ac:dyDescent="0.2">
      <c r="B18" s="8"/>
      <c r="C18" s="126" t="s">
        <v>19</v>
      </c>
      <c r="D18" s="127"/>
      <c r="E18" s="128"/>
      <c r="F18" s="9"/>
      <c r="I18" s="129" t="s">
        <v>6</v>
      </c>
      <c r="J18" s="130"/>
      <c r="K18" s="129" t="s">
        <v>9</v>
      </c>
      <c r="L18" s="131"/>
      <c r="M18" s="131"/>
      <c r="N18" s="131"/>
      <c r="O18" s="130"/>
      <c r="P18" s="129" t="s">
        <v>21</v>
      </c>
      <c r="Q18" s="130"/>
    </row>
    <row r="19" spans="2:22" ht="24" customHeight="1" x14ac:dyDescent="0.2">
      <c r="B19" s="10" t="s">
        <v>0</v>
      </c>
      <c r="C19" s="11" t="s">
        <v>17</v>
      </c>
      <c r="D19" s="11" t="s">
        <v>16</v>
      </c>
      <c r="E19" s="11" t="s">
        <v>18</v>
      </c>
      <c r="F19" s="12" t="s">
        <v>80</v>
      </c>
      <c r="G19" s="12" t="s">
        <v>2</v>
      </c>
      <c r="H19" s="12" t="s">
        <v>22</v>
      </c>
      <c r="I19" s="12" t="s">
        <v>7</v>
      </c>
      <c r="J19" s="12" t="s">
        <v>5</v>
      </c>
      <c r="K19" s="12" t="s">
        <v>14</v>
      </c>
      <c r="L19" s="12" t="s">
        <v>15</v>
      </c>
      <c r="M19" s="12" t="s">
        <v>48</v>
      </c>
      <c r="N19" s="12" t="s">
        <v>8</v>
      </c>
      <c r="O19" s="12" t="s">
        <v>49</v>
      </c>
      <c r="P19" s="21" t="s">
        <v>20</v>
      </c>
      <c r="Q19" s="21" t="s">
        <v>10</v>
      </c>
      <c r="R19" s="11" t="s">
        <v>3</v>
      </c>
      <c r="S19" s="104" t="s">
        <v>78</v>
      </c>
      <c r="T19" s="68" t="s">
        <v>51</v>
      </c>
      <c r="U19" s="68" t="s">
        <v>52</v>
      </c>
      <c r="V19" s="69" t="s">
        <v>53</v>
      </c>
    </row>
    <row r="20" spans="2:22" ht="25.05" customHeight="1" x14ac:dyDescent="0.2">
      <c r="B20" s="11">
        <f>ROW()-ROW(テーブル13[[#Headers],[№]])</f>
        <v>1</v>
      </c>
      <c r="C20" s="108"/>
      <c r="D20" s="11" t="s">
        <v>79</v>
      </c>
      <c r="E20" s="108"/>
      <c r="F20" s="109"/>
      <c r="G20" s="110"/>
      <c r="H20" s="110"/>
      <c r="I20" s="110"/>
      <c r="J20" s="111">
        <f>テーブル13[[#This Row],[芯数]]/4</f>
        <v>0</v>
      </c>
      <c r="K20" s="110"/>
      <c r="L20" s="110"/>
      <c r="M20" s="111"/>
      <c r="N20" s="110"/>
      <c r="O20" s="111"/>
      <c r="P20" s="110"/>
      <c r="Q20" s="111"/>
      <c r="R20" s="112"/>
      <c r="S20" s="113" t="e">
        <f>IF(ISNA(VLOOKUP(テーブル13[[#This Row],[芯数]],八雲町275[[芯数]:[単価]],2,FALSE)),VLOOKUP(テーブル13[[#This Row],[芯数]],八雲町275[[芯数2]:[単価2]],2,FALSE),VLOOKUP(テーブル13[[#This Row],[芯数]],八雲町275[[芯数]:[単価]],2,FALSE))</f>
        <v>#N/A</v>
      </c>
      <c r="T20" s="105" t="e">
        <f>(テーブル13[[#This Row],[使用芯]]+テーブル13[[#This Row],[保守芯]]+テーブル13[[#This Row],[余剰芯]])/テーブル13[[#This Row],[芯数]]*テーブル13[[#This Row],[距離（ｍ）]]*テーブル13[[#This Row],[ケーブル価格]]</f>
        <v>#DIV/0!</v>
      </c>
      <c r="U20" s="106" t="e">
        <f>テーブル13[[#This Row],[使用テープ数]]*4/テーブル13[[#This Row],[芯数]]*テーブル13[[#This Row],[距離（ｍ）]]</f>
        <v>#DIV/0!</v>
      </c>
      <c r="V20" s="107" t="e">
        <f>(テーブル13[[#This Row],[補助対象外テープ数]]*4)/テーブル13[[#This Row],[芯数]]*テーブル13[[#This Row],[距離（ｍ）]]</f>
        <v>#DIV/0!</v>
      </c>
    </row>
    <row r="21" spans="2:22" ht="25.05" customHeight="1" x14ac:dyDescent="0.2">
      <c r="B21" s="10">
        <f>ROW()-ROW(テーブル13[[#Headers],[№]])</f>
        <v>2</v>
      </c>
      <c r="C21" s="108"/>
      <c r="D21" s="11" t="s">
        <v>79</v>
      </c>
      <c r="E21" s="108"/>
      <c r="F21" s="109"/>
      <c r="G21" s="110"/>
      <c r="H21" s="110"/>
      <c r="I21" s="110"/>
      <c r="J21" s="111">
        <f>テーブル13[[#This Row],[芯数]]/4</f>
        <v>0</v>
      </c>
      <c r="K21" s="110"/>
      <c r="L21" s="110"/>
      <c r="M21" s="111"/>
      <c r="N21" s="110"/>
      <c r="O21" s="111"/>
      <c r="P21" s="110"/>
      <c r="Q21" s="111"/>
      <c r="R21" s="114"/>
      <c r="S21" s="113" t="e">
        <f>IF(ISNA(VLOOKUP(テーブル13[[#This Row],[芯数]],八雲町275[[芯数]:[単価]],2,FALSE)),VLOOKUP(テーブル13[[#This Row],[芯数]],八雲町275[[芯数2]:[単価2]],2,FALSE),VLOOKUP(テーブル13[[#This Row],[芯数]],八雲町275[[芯数]:[単価]],2,FALSE))</f>
        <v>#N/A</v>
      </c>
      <c r="T21" s="105" t="e">
        <f>(テーブル13[[#This Row],[使用芯]]+テーブル13[[#This Row],[保守芯]]+テーブル13[[#This Row],[余剰芯]])/テーブル13[[#This Row],[芯数]]*テーブル13[[#This Row],[距離（ｍ）]]*テーブル13[[#This Row],[ケーブル価格]]</f>
        <v>#DIV/0!</v>
      </c>
      <c r="U21" s="106" t="e">
        <f>テーブル13[[#This Row],[使用テープ数]]*4/テーブル13[[#This Row],[芯数]]*テーブル13[[#This Row],[距離（ｍ）]]</f>
        <v>#DIV/0!</v>
      </c>
      <c r="V21" s="107" t="e">
        <f>(テーブル13[[#This Row],[補助対象外テープ数]]*4)/テーブル13[[#This Row],[芯数]]*テーブル13[[#This Row],[距離（ｍ）]]</f>
        <v>#DIV/0!</v>
      </c>
    </row>
    <row r="22" spans="2:22" ht="25.05" customHeight="1" x14ac:dyDescent="0.2">
      <c r="B22" s="10">
        <f>ROW()-ROW(テーブル13[[#Headers],[№]])</f>
        <v>3</v>
      </c>
      <c r="C22" s="108"/>
      <c r="D22" s="11" t="s">
        <v>79</v>
      </c>
      <c r="E22" s="108"/>
      <c r="F22" s="109"/>
      <c r="G22" s="110"/>
      <c r="H22" s="110"/>
      <c r="I22" s="110"/>
      <c r="J22" s="111">
        <f>テーブル13[[#This Row],[芯数]]/4</f>
        <v>0</v>
      </c>
      <c r="K22" s="110"/>
      <c r="L22" s="110"/>
      <c r="M22" s="111"/>
      <c r="N22" s="110"/>
      <c r="O22" s="111"/>
      <c r="P22" s="110"/>
      <c r="Q22" s="111"/>
      <c r="R22" s="112"/>
      <c r="S22" s="113" t="e">
        <f>IF(ISNA(VLOOKUP(テーブル13[[#This Row],[芯数]],八雲町275[[芯数]:[単価]],2,FALSE)),VLOOKUP(テーブル13[[#This Row],[芯数]],八雲町275[[芯数2]:[単価2]],2,FALSE),VLOOKUP(テーブル13[[#This Row],[芯数]],八雲町275[[芯数]:[単価]],2,FALSE))</f>
        <v>#N/A</v>
      </c>
      <c r="T22" s="105" t="e">
        <f>(テーブル13[[#This Row],[使用芯]]+テーブル13[[#This Row],[保守芯]]+テーブル13[[#This Row],[余剰芯]])/テーブル13[[#This Row],[芯数]]*テーブル13[[#This Row],[距離（ｍ）]]*テーブル13[[#This Row],[ケーブル価格]]</f>
        <v>#DIV/0!</v>
      </c>
      <c r="U22" s="106" t="e">
        <f>テーブル13[[#This Row],[使用テープ数]]*4/テーブル13[[#This Row],[芯数]]*テーブル13[[#This Row],[距離（ｍ）]]</f>
        <v>#DIV/0!</v>
      </c>
      <c r="V22" s="107" t="e">
        <f>(テーブル13[[#This Row],[補助対象外テープ数]]*4)/テーブル13[[#This Row],[芯数]]*テーブル13[[#This Row],[距離（ｍ）]]</f>
        <v>#DIV/0!</v>
      </c>
    </row>
    <row r="23" spans="2:22" ht="25.05" customHeight="1" x14ac:dyDescent="0.2">
      <c r="B23" s="10">
        <f>ROW()-ROW(テーブル13[[#Headers],[№]])</f>
        <v>4</v>
      </c>
      <c r="C23" s="108"/>
      <c r="D23" s="11" t="s">
        <v>79</v>
      </c>
      <c r="E23" s="108"/>
      <c r="F23" s="109"/>
      <c r="G23" s="110"/>
      <c r="H23" s="110"/>
      <c r="I23" s="110"/>
      <c r="J23" s="111">
        <f>テーブル13[[#This Row],[芯数]]/4</f>
        <v>0</v>
      </c>
      <c r="K23" s="110"/>
      <c r="L23" s="110"/>
      <c r="M23" s="111"/>
      <c r="N23" s="110"/>
      <c r="O23" s="111"/>
      <c r="P23" s="110"/>
      <c r="Q23" s="111"/>
      <c r="R23" s="112"/>
      <c r="S23" s="113" t="e">
        <f>IF(ISNA(VLOOKUP(テーブル13[[#This Row],[芯数]],八雲町275[[芯数]:[単価]],2,FALSE)),VLOOKUP(テーブル13[[#This Row],[芯数]],八雲町275[[芯数2]:[単価2]],2,FALSE),VLOOKUP(テーブル13[[#This Row],[芯数]],八雲町275[[芯数]:[単価]],2,FALSE))</f>
        <v>#N/A</v>
      </c>
      <c r="T23" s="105" t="e">
        <f>(テーブル13[[#This Row],[使用芯]]+テーブル13[[#This Row],[保守芯]]+テーブル13[[#This Row],[余剰芯]])/テーブル13[[#This Row],[芯数]]*テーブル13[[#This Row],[距離（ｍ）]]*テーブル13[[#This Row],[ケーブル価格]]</f>
        <v>#DIV/0!</v>
      </c>
      <c r="U23" s="106" t="e">
        <f>テーブル13[[#This Row],[使用テープ数]]*4/テーブル13[[#This Row],[芯数]]*テーブル13[[#This Row],[距離（ｍ）]]</f>
        <v>#DIV/0!</v>
      </c>
      <c r="V23" s="107" t="e">
        <f>(テーブル13[[#This Row],[補助対象外テープ数]]*4)/テーブル13[[#This Row],[芯数]]*テーブル13[[#This Row],[距離（ｍ）]]</f>
        <v>#DIV/0!</v>
      </c>
    </row>
    <row r="24" spans="2:22" ht="25.05" customHeight="1" x14ac:dyDescent="0.2">
      <c r="B24" s="10">
        <f>ROW()-ROW(テーブル13[[#Headers],[№]])</f>
        <v>5</v>
      </c>
      <c r="C24" s="115"/>
      <c r="D24" s="11" t="s">
        <v>79</v>
      </c>
      <c r="E24" s="115"/>
      <c r="F24" s="109"/>
      <c r="G24" s="110"/>
      <c r="H24" s="110"/>
      <c r="I24" s="116"/>
      <c r="J24" s="111">
        <f>テーブル13[[#This Row],[芯数]]/4</f>
        <v>0</v>
      </c>
      <c r="K24" s="110"/>
      <c r="L24" s="110"/>
      <c r="M24" s="111"/>
      <c r="N24" s="110"/>
      <c r="O24" s="111"/>
      <c r="P24" s="110"/>
      <c r="Q24" s="111"/>
      <c r="R24" s="112"/>
      <c r="S24" s="113" t="e">
        <f>IF(ISNA(VLOOKUP(テーブル13[[#This Row],[芯数]],八雲町275[[芯数]:[単価]],2,FALSE)),VLOOKUP(テーブル13[[#This Row],[芯数]],八雲町275[[芯数2]:[単価2]],2,FALSE),VLOOKUP(テーブル13[[#This Row],[芯数]],八雲町275[[芯数]:[単価]],2,FALSE))</f>
        <v>#N/A</v>
      </c>
      <c r="T24" s="105" t="e">
        <f>(テーブル13[[#This Row],[使用芯]]+テーブル13[[#This Row],[保守芯]]+テーブル13[[#This Row],[余剰芯]])/テーブル13[[#This Row],[芯数]]*テーブル13[[#This Row],[距離（ｍ）]]*テーブル13[[#This Row],[ケーブル価格]]</f>
        <v>#DIV/0!</v>
      </c>
      <c r="U24" s="106" t="e">
        <f>テーブル13[[#This Row],[使用テープ数]]*4/テーブル13[[#This Row],[芯数]]*テーブル13[[#This Row],[距離（ｍ）]]</f>
        <v>#DIV/0!</v>
      </c>
      <c r="V24" s="107" t="e">
        <f>(テーブル13[[#This Row],[補助対象外テープ数]]*4)/テーブル13[[#This Row],[芯数]]*テーブル13[[#This Row],[距離（ｍ）]]</f>
        <v>#DIV/0!</v>
      </c>
    </row>
    <row r="25" spans="2:22" ht="25.05" customHeight="1" x14ac:dyDescent="0.2">
      <c r="B25" s="11">
        <f>ROW()-ROW(テーブル13[[#Headers],[№]])</f>
        <v>6</v>
      </c>
      <c r="C25" s="108"/>
      <c r="D25" s="11" t="s">
        <v>79</v>
      </c>
      <c r="E25" s="108"/>
      <c r="F25" s="109"/>
      <c r="G25" s="110"/>
      <c r="H25" s="110"/>
      <c r="I25" s="110"/>
      <c r="J25" s="111">
        <f>テーブル13[[#This Row],[芯数]]/4</f>
        <v>0</v>
      </c>
      <c r="K25" s="110"/>
      <c r="L25" s="110"/>
      <c r="M25" s="111"/>
      <c r="N25" s="110"/>
      <c r="O25" s="111"/>
      <c r="P25" s="110"/>
      <c r="Q25" s="111"/>
      <c r="R25" s="112"/>
      <c r="S25" s="113" t="e">
        <f>IF(ISNA(VLOOKUP(テーブル13[[#This Row],[芯数]],八雲町275[[芯数]:[単価]],2,FALSE)),VLOOKUP(テーブル13[[#This Row],[芯数]],八雲町275[[芯数2]:[単価2]],2,FALSE),VLOOKUP(テーブル13[[#This Row],[芯数]],八雲町275[[芯数]:[単価]],2,FALSE))</f>
        <v>#N/A</v>
      </c>
      <c r="T25" s="105" t="e">
        <f>(テーブル13[[#This Row],[使用芯]]+テーブル13[[#This Row],[保守芯]]+テーブル13[[#This Row],[余剰芯]])/テーブル13[[#This Row],[芯数]]*テーブル13[[#This Row],[距離（ｍ）]]*テーブル13[[#This Row],[ケーブル価格]]</f>
        <v>#DIV/0!</v>
      </c>
      <c r="U25" s="106" t="e">
        <f>テーブル13[[#This Row],[使用テープ数]]*4/テーブル13[[#This Row],[芯数]]*テーブル13[[#This Row],[距離（ｍ）]]</f>
        <v>#DIV/0!</v>
      </c>
      <c r="V25" s="107" t="e">
        <f>(テーブル13[[#This Row],[補助対象外テープ数]]*4)/テーブル13[[#This Row],[芯数]]*テーブル13[[#This Row],[距離（ｍ）]]</f>
        <v>#DIV/0!</v>
      </c>
    </row>
    <row r="26" spans="2:22" ht="25.05" customHeight="1" x14ac:dyDescent="0.2">
      <c r="B26" s="10">
        <f>ROW()-ROW(テーブル13[[#Headers],[№]])</f>
        <v>7</v>
      </c>
      <c r="C26" s="108"/>
      <c r="D26" s="11" t="s">
        <v>79</v>
      </c>
      <c r="E26" s="108"/>
      <c r="F26" s="109"/>
      <c r="G26" s="110"/>
      <c r="H26" s="110"/>
      <c r="I26" s="110"/>
      <c r="J26" s="111">
        <f>テーブル13[[#This Row],[芯数]]/4</f>
        <v>0</v>
      </c>
      <c r="K26" s="110"/>
      <c r="L26" s="110"/>
      <c r="M26" s="111"/>
      <c r="N26" s="110"/>
      <c r="O26" s="111"/>
      <c r="P26" s="110"/>
      <c r="Q26" s="111"/>
      <c r="R26" s="114"/>
      <c r="S26" s="113" t="e">
        <f>IF(ISNA(VLOOKUP(テーブル13[[#This Row],[芯数]],八雲町275[[芯数]:[単価]],2,FALSE)),VLOOKUP(テーブル13[[#This Row],[芯数]],八雲町275[[芯数2]:[単価2]],2,FALSE),VLOOKUP(テーブル13[[#This Row],[芯数]],八雲町275[[芯数]:[単価]],2,FALSE))</f>
        <v>#N/A</v>
      </c>
      <c r="T26" s="105" t="e">
        <f>(テーブル13[[#This Row],[使用芯]]+テーブル13[[#This Row],[保守芯]]+テーブル13[[#This Row],[余剰芯]])/テーブル13[[#This Row],[芯数]]*テーブル13[[#This Row],[距離（ｍ）]]*テーブル13[[#This Row],[ケーブル価格]]</f>
        <v>#DIV/0!</v>
      </c>
      <c r="U26" s="106" t="e">
        <f>テーブル13[[#This Row],[使用テープ数]]*4/テーブル13[[#This Row],[芯数]]*テーブル13[[#This Row],[距離（ｍ）]]</f>
        <v>#DIV/0!</v>
      </c>
      <c r="V26" s="107" t="e">
        <f>(テーブル13[[#This Row],[補助対象外テープ数]]*4)/テーブル13[[#This Row],[芯数]]*テーブル13[[#This Row],[距離（ｍ）]]</f>
        <v>#DIV/0!</v>
      </c>
    </row>
    <row r="27" spans="2:22" ht="25.05" customHeight="1" x14ac:dyDescent="0.2">
      <c r="B27" s="10">
        <f>ROW()-ROW(テーブル13[[#Headers],[№]])</f>
        <v>8</v>
      </c>
      <c r="C27" s="108"/>
      <c r="D27" s="11" t="s">
        <v>79</v>
      </c>
      <c r="E27" s="108"/>
      <c r="F27" s="109"/>
      <c r="G27" s="110"/>
      <c r="H27" s="110"/>
      <c r="I27" s="110"/>
      <c r="J27" s="111">
        <f>テーブル13[[#This Row],[芯数]]/4</f>
        <v>0</v>
      </c>
      <c r="K27" s="110"/>
      <c r="L27" s="110"/>
      <c r="M27" s="111"/>
      <c r="N27" s="110"/>
      <c r="O27" s="111"/>
      <c r="P27" s="110"/>
      <c r="Q27" s="111"/>
      <c r="R27" s="112"/>
      <c r="S27" s="113" t="e">
        <f>IF(ISNA(VLOOKUP(テーブル13[[#This Row],[芯数]],八雲町275[[芯数]:[単価]],2,FALSE)),VLOOKUP(テーブル13[[#This Row],[芯数]],八雲町275[[芯数2]:[単価2]],2,FALSE),VLOOKUP(テーブル13[[#This Row],[芯数]],八雲町275[[芯数]:[単価]],2,FALSE))</f>
        <v>#N/A</v>
      </c>
      <c r="T27" s="105" t="e">
        <f>(テーブル13[[#This Row],[使用芯]]+テーブル13[[#This Row],[保守芯]]+テーブル13[[#This Row],[余剰芯]])/テーブル13[[#This Row],[芯数]]*テーブル13[[#This Row],[距離（ｍ）]]*テーブル13[[#This Row],[ケーブル価格]]</f>
        <v>#DIV/0!</v>
      </c>
      <c r="U27" s="106" t="e">
        <f>テーブル13[[#This Row],[使用テープ数]]*4/テーブル13[[#This Row],[芯数]]*テーブル13[[#This Row],[距離（ｍ）]]</f>
        <v>#DIV/0!</v>
      </c>
      <c r="V27" s="107" t="e">
        <f>(テーブル13[[#This Row],[補助対象外テープ数]]*4)/テーブル13[[#This Row],[芯数]]*テーブル13[[#This Row],[距離（ｍ）]]</f>
        <v>#DIV/0!</v>
      </c>
    </row>
    <row r="28" spans="2:22" ht="25.05" customHeight="1" x14ac:dyDescent="0.2">
      <c r="B28" s="10">
        <f>ROW()-ROW(テーブル13[[#Headers],[№]])</f>
        <v>9</v>
      </c>
      <c r="C28" s="108"/>
      <c r="D28" s="11" t="s">
        <v>79</v>
      </c>
      <c r="E28" s="108"/>
      <c r="F28" s="109"/>
      <c r="G28" s="110"/>
      <c r="H28" s="110"/>
      <c r="I28" s="110"/>
      <c r="J28" s="111">
        <f>テーブル13[[#This Row],[芯数]]/4</f>
        <v>0</v>
      </c>
      <c r="K28" s="110"/>
      <c r="L28" s="110"/>
      <c r="M28" s="111"/>
      <c r="N28" s="110"/>
      <c r="O28" s="111"/>
      <c r="P28" s="110"/>
      <c r="Q28" s="111"/>
      <c r="R28" s="114"/>
      <c r="S28" s="113" t="e">
        <f>IF(ISNA(VLOOKUP(テーブル13[[#This Row],[芯数]],八雲町275[[芯数]:[単価]],2,FALSE)),VLOOKUP(テーブル13[[#This Row],[芯数]],八雲町275[[芯数2]:[単価2]],2,FALSE),VLOOKUP(テーブル13[[#This Row],[芯数]],八雲町275[[芯数]:[単価]],2,FALSE))</f>
        <v>#N/A</v>
      </c>
      <c r="T28" s="105" t="e">
        <f>(テーブル13[[#This Row],[使用芯]]+テーブル13[[#This Row],[保守芯]]+テーブル13[[#This Row],[余剰芯]])/テーブル13[[#This Row],[芯数]]*テーブル13[[#This Row],[距離（ｍ）]]*テーブル13[[#This Row],[ケーブル価格]]</f>
        <v>#DIV/0!</v>
      </c>
      <c r="U28" s="106" t="e">
        <f>テーブル13[[#This Row],[使用テープ数]]*4/テーブル13[[#This Row],[芯数]]*テーブル13[[#This Row],[距離（ｍ）]]</f>
        <v>#DIV/0!</v>
      </c>
      <c r="V28" s="107" t="e">
        <f>(テーブル13[[#This Row],[補助対象外テープ数]]*4)/テーブル13[[#This Row],[芯数]]*テーブル13[[#This Row],[距離（ｍ）]]</f>
        <v>#DIV/0!</v>
      </c>
    </row>
    <row r="29" spans="2:22" ht="25.05" customHeight="1" x14ac:dyDescent="0.2">
      <c r="B29" s="11">
        <f>ROW()-ROW(テーブル13[[#Headers],[№]])</f>
        <v>10</v>
      </c>
      <c r="C29" s="108"/>
      <c r="D29" s="11" t="s">
        <v>79</v>
      </c>
      <c r="E29" s="108"/>
      <c r="F29" s="109"/>
      <c r="G29" s="110"/>
      <c r="H29" s="110"/>
      <c r="I29" s="110"/>
      <c r="J29" s="111">
        <f>テーブル13[[#This Row],[芯数]]/4</f>
        <v>0</v>
      </c>
      <c r="K29" s="110"/>
      <c r="L29" s="110"/>
      <c r="M29" s="111"/>
      <c r="N29" s="110"/>
      <c r="O29" s="111"/>
      <c r="P29" s="110"/>
      <c r="Q29" s="111"/>
      <c r="R29" s="112"/>
      <c r="S29" s="113" t="e">
        <f>IF(ISNA(VLOOKUP(テーブル13[[#This Row],[芯数]],八雲町275[[芯数]:[単価]],2,FALSE)),VLOOKUP(テーブル13[[#This Row],[芯数]],八雲町275[[芯数2]:[単価2]],2,FALSE),VLOOKUP(テーブル13[[#This Row],[芯数]],八雲町275[[芯数]:[単価]],2,FALSE))</f>
        <v>#N/A</v>
      </c>
      <c r="T29" s="105" t="e">
        <f>(テーブル13[[#This Row],[使用芯]]+テーブル13[[#This Row],[保守芯]]+テーブル13[[#This Row],[余剰芯]])/テーブル13[[#This Row],[芯数]]*テーブル13[[#This Row],[距離（ｍ）]]*テーブル13[[#This Row],[ケーブル価格]]</f>
        <v>#DIV/0!</v>
      </c>
      <c r="U29" s="106" t="e">
        <f>テーブル13[[#This Row],[使用テープ数]]*4/テーブル13[[#This Row],[芯数]]*テーブル13[[#This Row],[距離（ｍ）]]</f>
        <v>#DIV/0!</v>
      </c>
      <c r="V29" s="107" t="e">
        <f>(テーブル13[[#This Row],[補助対象外テープ数]]*4)/テーブル13[[#This Row],[芯数]]*テーブル13[[#This Row],[距離（ｍ）]]</f>
        <v>#DIV/0!</v>
      </c>
    </row>
    <row r="30" spans="2:22" ht="25.05" customHeight="1" x14ac:dyDescent="0.2">
      <c r="B30" s="10">
        <f>ROW()-ROW(テーブル13[[#Headers],[№]])</f>
        <v>11</v>
      </c>
      <c r="C30" s="108"/>
      <c r="D30" s="11" t="s">
        <v>79</v>
      </c>
      <c r="E30" s="108"/>
      <c r="F30" s="109"/>
      <c r="G30" s="110"/>
      <c r="H30" s="110"/>
      <c r="I30" s="110"/>
      <c r="J30" s="111">
        <f>テーブル13[[#This Row],[芯数]]/4</f>
        <v>0</v>
      </c>
      <c r="K30" s="110"/>
      <c r="L30" s="110"/>
      <c r="M30" s="111"/>
      <c r="N30" s="110"/>
      <c r="O30" s="111"/>
      <c r="P30" s="110"/>
      <c r="Q30" s="111"/>
      <c r="R30" s="112"/>
      <c r="S30" s="113" t="e">
        <f>IF(ISNA(VLOOKUP(テーブル13[[#This Row],[芯数]],八雲町275[[芯数]:[単価]],2,FALSE)),VLOOKUP(テーブル13[[#This Row],[芯数]],八雲町275[[芯数2]:[単価2]],2,FALSE),VLOOKUP(テーブル13[[#This Row],[芯数]],八雲町275[[芯数]:[単価]],2,FALSE))</f>
        <v>#N/A</v>
      </c>
      <c r="T30" s="105" t="e">
        <f>(テーブル13[[#This Row],[使用芯]]+テーブル13[[#This Row],[保守芯]]+テーブル13[[#This Row],[余剰芯]])/テーブル13[[#This Row],[芯数]]*テーブル13[[#This Row],[距離（ｍ）]]*テーブル13[[#This Row],[ケーブル価格]]</f>
        <v>#DIV/0!</v>
      </c>
      <c r="U30" s="106" t="e">
        <f>テーブル13[[#This Row],[使用テープ数]]*4/テーブル13[[#This Row],[芯数]]*テーブル13[[#This Row],[距離（ｍ）]]</f>
        <v>#DIV/0!</v>
      </c>
      <c r="V30" s="107" t="e">
        <f>(テーブル13[[#This Row],[補助対象外テープ数]]*4)/テーブル13[[#This Row],[芯数]]*テーブル13[[#This Row],[距離（ｍ）]]</f>
        <v>#DIV/0!</v>
      </c>
    </row>
    <row r="31" spans="2:22" ht="25.05" customHeight="1" x14ac:dyDescent="0.2">
      <c r="B31" s="10">
        <f>ROW()-ROW(テーブル13[[#Headers],[№]])</f>
        <v>12</v>
      </c>
      <c r="C31" s="115"/>
      <c r="D31" s="11" t="s">
        <v>79</v>
      </c>
      <c r="E31" s="115"/>
      <c r="F31" s="109"/>
      <c r="G31" s="110"/>
      <c r="H31" s="110"/>
      <c r="I31" s="116"/>
      <c r="J31" s="111">
        <f>テーブル13[[#This Row],[芯数]]/4</f>
        <v>0</v>
      </c>
      <c r="K31" s="110"/>
      <c r="L31" s="110"/>
      <c r="M31" s="111"/>
      <c r="N31" s="110"/>
      <c r="O31" s="111"/>
      <c r="P31" s="110"/>
      <c r="Q31" s="111"/>
      <c r="R31" s="114"/>
      <c r="S31" s="113" t="e">
        <f>IF(ISNA(VLOOKUP(テーブル13[[#This Row],[芯数]],八雲町275[[芯数]:[単価]],2,FALSE)),VLOOKUP(テーブル13[[#This Row],[芯数]],八雲町275[[芯数2]:[単価2]],2,FALSE),VLOOKUP(テーブル13[[#This Row],[芯数]],八雲町275[[芯数]:[単価]],2,FALSE))</f>
        <v>#N/A</v>
      </c>
      <c r="T31" s="105" t="e">
        <f>(テーブル13[[#This Row],[使用芯]]+テーブル13[[#This Row],[保守芯]]+テーブル13[[#This Row],[余剰芯]])/テーブル13[[#This Row],[芯数]]*テーブル13[[#This Row],[距離（ｍ）]]*テーブル13[[#This Row],[ケーブル価格]]</f>
        <v>#DIV/0!</v>
      </c>
      <c r="U31" s="106" t="e">
        <f>テーブル13[[#This Row],[使用テープ数]]*4/テーブル13[[#This Row],[芯数]]*テーブル13[[#This Row],[距離（ｍ）]]</f>
        <v>#DIV/0!</v>
      </c>
      <c r="V31" s="107" t="e">
        <f>(テーブル13[[#This Row],[補助対象外テープ数]]*4)/テーブル13[[#This Row],[芯数]]*テーブル13[[#This Row],[距離（ｍ）]]</f>
        <v>#DIV/0!</v>
      </c>
    </row>
    <row r="32" spans="2:22" ht="25.05" customHeight="1" x14ac:dyDescent="0.2">
      <c r="B32" s="117" t="s">
        <v>4</v>
      </c>
      <c r="C32" s="118"/>
      <c r="D32" s="118"/>
      <c r="E32" s="118"/>
      <c r="F32" s="119"/>
      <c r="G32" s="119"/>
      <c r="H32" s="119"/>
      <c r="I32" s="119"/>
      <c r="J32" s="119"/>
      <c r="K32" s="119"/>
      <c r="L32" s="119"/>
      <c r="M32" s="119"/>
      <c r="N32" s="119"/>
      <c r="O32" s="119"/>
      <c r="P32" s="119"/>
      <c r="Q32" s="119"/>
      <c r="R32" s="120"/>
      <c r="S32" s="121"/>
      <c r="T32" s="122" t="e">
        <f>SUBTOTAL(109,テーブル13[光ファイバ距離換算案分])</f>
        <v>#DIV/0!</v>
      </c>
      <c r="U32" s="123" t="e">
        <f>SUBTOTAL(109,テーブル13[補助事業工事距離])</f>
        <v>#DIV/0!</v>
      </c>
      <c r="V32" s="123" t="e">
        <f>SUBTOTAL(109,テーブル13[他事業工事距離])</f>
        <v>#DIV/0!</v>
      </c>
    </row>
    <row r="33" spans="2:2" ht="15" customHeight="1" x14ac:dyDescent="0.2"/>
    <row r="34" spans="2:2" ht="15" customHeight="1" x14ac:dyDescent="0.2"/>
    <row r="35" spans="2:2" ht="15" customHeight="1" x14ac:dyDescent="0.2">
      <c r="B35" s="63"/>
    </row>
    <row r="36" spans="2:2" ht="15" customHeight="1" x14ac:dyDescent="0.2">
      <c r="B36" s="63"/>
    </row>
    <row r="37" spans="2:2" ht="15" customHeight="1" x14ac:dyDescent="0.2">
      <c r="B37" s="63"/>
    </row>
    <row r="38" spans="2:2" ht="15" customHeight="1" x14ac:dyDescent="0.2">
      <c r="B38" s="63"/>
    </row>
  </sheetData>
  <mergeCells count="4">
    <mergeCell ref="C18:E18"/>
    <mergeCell ref="I18:J18"/>
    <mergeCell ref="P18:Q18"/>
    <mergeCell ref="K18:O18"/>
  </mergeCells>
  <phoneticPr fontId="3"/>
  <dataValidations count="2">
    <dataValidation imeMode="off" allowBlank="1" showInputMessage="1" showErrorMessage="1" sqref="J24:J31 I25:I30 F20:H31 I20:J23 K20:Q31"/>
    <dataValidation imeMode="on" allowBlank="1" showInputMessage="1" showErrorMessage="1" sqref="R20:R31"/>
  </dataValidations>
  <pageMargins left="0.78740157480314965" right="0.78740157480314965" top="0.78740157480314965" bottom="0.78740157480314965" header="0.51181102362204722" footer="0.51181102362204722"/>
  <pageSetup paperSize="9" scale="79" fitToHeight="0" orientation="landscape" r:id="rId1"/>
  <headerFooter alignWithMargins="0"/>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1"/>
  <sheetViews>
    <sheetView showGridLines="0" tabSelected="1" view="pageBreakPreview" zoomScale="70" zoomScaleNormal="100" zoomScaleSheetLayoutView="70" workbookViewId="0">
      <pane ySplit="19" topLeftCell="A20" activePane="bottomLeft" state="frozen"/>
      <selection activeCell="I2" sqref="I2"/>
      <selection pane="bottomLeft" activeCell="B17" sqref="B17"/>
    </sheetView>
  </sheetViews>
  <sheetFormatPr defaultColWidth="9" defaultRowHeight="25.05" customHeight="1" outlineLevelRow="1" x14ac:dyDescent="0.2"/>
  <cols>
    <col min="1" max="1" width="3.6640625" style="3" customWidth="1"/>
    <col min="2" max="2" width="7.6640625" style="1" customWidth="1"/>
    <col min="3" max="3" width="12.6640625" style="3" customWidth="1"/>
    <col min="4" max="4" width="4.21875" style="3" customWidth="1"/>
    <col min="5" max="5" width="12.6640625" style="3" customWidth="1"/>
    <col min="6" max="16" width="8.6640625" style="3" customWidth="1"/>
    <col min="17" max="17" width="20.6640625" style="3" customWidth="1"/>
    <col min="18" max="16384" width="9" style="3"/>
  </cols>
  <sheetData>
    <row r="1" spans="2:18" ht="25.05" customHeight="1" outlineLevel="1" x14ac:dyDescent="0.2"/>
    <row r="2" spans="2:18" ht="25.05" customHeight="1" outlineLevel="1" x14ac:dyDescent="0.2">
      <c r="B2" s="70" t="s">
        <v>76</v>
      </c>
      <c r="C2" s="71"/>
      <c r="D2" s="71"/>
      <c r="E2" s="71"/>
      <c r="F2" s="71"/>
      <c r="G2" s="71"/>
      <c r="H2" s="71"/>
      <c r="I2" s="71"/>
      <c r="J2" s="71"/>
      <c r="K2" s="71"/>
      <c r="L2" s="71"/>
      <c r="M2" s="72"/>
      <c r="N2" s="72"/>
      <c r="O2" s="71"/>
      <c r="P2" s="71"/>
      <c r="Q2" s="71"/>
      <c r="R2" s="71"/>
    </row>
    <row r="3" spans="2:18" ht="25.05" customHeight="1" outlineLevel="1" x14ac:dyDescent="0.2">
      <c r="B3" s="73" t="s">
        <v>77</v>
      </c>
      <c r="C3" s="71"/>
      <c r="D3" s="71"/>
      <c r="E3" s="71"/>
      <c r="F3" s="71"/>
      <c r="G3" s="71"/>
      <c r="H3" s="71"/>
      <c r="I3" s="71"/>
      <c r="J3" s="71"/>
      <c r="K3" s="74"/>
      <c r="L3" s="74"/>
      <c r="M3" s="72"/>
      <c r="N3" s="72"/>
      <c r="O3" s="71"/>
      <c r="P3" s="71"/>
      <c r="Q3" s="71"/>
      <c r="R3" s="71"/>
    </row>
    <row r="4" spans="2:18" ht="25.05" customHeight="1" outlineLevel="1" x14ac:dyDescent="0.2">
      <c r="B4" s="75"/>
      <c r="C4" s="71"/>
      <c r="D4" s="71"/>
      <c r="E4" s="71"/>
      <c r="F4" s="71"/>
      <c r="G4" s="71"/>
      <c r="H4" s="71"/>
      <c r="I4" s="74"/>
      <c r="J4" s="74"/>
      <c r="K4" s="74"/>
      <c r="L4" s="74"/>
      <c r="M4" s="72"/>
      <c r="N4" s="72"/>
      <c r="O4" s="74"/>
      <c r="P4" s="74"/>
      <c r="Q4" s="74"/>
      <c r="R4" s="74"/>
    </row>
    <row r="5" spans="2:18" ht="25.05" customHeight="1" outlineLevel="1" x14ac:dyDescent="0.2">
      <c r="B5" s="71" t="s">
        <v>54</v>
      </c>
      <c r="C5" s="71"/>
      <c r="D5" s="71"/>
      <c r="E5" s="71"/>
      <c r="F5" s="71"/>
      <c r="G5" s="71"/>
      <c r="H5" s="71"/>
      <c r="I5" s="74"/>
      <c r="N5" s="76" t="s">
        <v>55</v>
      </c>
      <c r="O5" s="71"/>
      <c r="P5" s="74"/>
      <c r="Q5" s="72"/>
      <c r="R5" s="72"/>
    </row>
    <row r="6" spans="2:18" ht="25.05" customHeight="1" outlineLevel="1" x14ac:dyDescent="0.2">
      <c r="B6" s="77"/>
      <c r="C6" s="103" t="s">
        <v>56</v>
      </c>
      <c r="D6" s="103" t="s">
        <v>57</v>
      </c>
      <c r="E6" s="103" t="s">
        <v>58</v>
      </c>
      <c r="F6" s="103" t="s">
        <v>59</v>
      </c>
      <c r="G6" s="103" t="s">
        <v>60</v>
      </c>
      <c r="H6" s="103" t="s">
        <v>70</v>
      </c>
      <c r="I6" s="103" t="s">
        <v>71</v>
      </c>
      <c r="J6" s="103" t="s">
        <v>72</v>
      </c>
      <c r="K6" s="103" t="s">
        <v>73</v>
      </c>
      <c r="L6" s="103" t="s">
        <v>74</v>
      </c>
      <c r="N6" s="76"/>
      <c r="O6" s="78"/>
      <c r="P6" s="79" t="s">
        <v>61</v>
      </c>
      <c r="Q6" s="80">
        <f>SUM(テーブル13[芯数])</f>
        <v>0</v>
      </c>
      <c r="R6" s="76" t="s">
        <v>62</v>
      </c>
    </row>
    <row r="7" spans="2:18" ht="25.05" customHeight="1" outlineLevel="1" x14ac:dyDescent="0.2">
      <c r="B7" s="81"/>
      <c r="C7" s="82">
        <f>SUMIF(テーブル13[芯数],D7,テーブル13[距離（ｍ）])</f>
        <v>0</v>
      </c>
      <c r="D7" s="76">
        <v>4</v>
      </c>
      <c r="E7" s="76"/>
      <c r="F7" s="83">
        <f>八雲町2755[[#This Row],[ケーブル長(m)]]*八雲町2755[[#This Row],[単価]]</f>
        <v>0</v>
      </c>
      <c r="G7" s="83">
        <f>INT(SUMIF(テーブル13[芯数],八雲町2755[[#This Row],[芯数]],テーブル13[光ファイバ距離換算案分]))</f>
        <v>0</v>
      </c>
      <c r="H7" s="82">
        <f>SUMIF(テーブル13[芯数],I7,テーブル13[距離（ｍ）])</f>
        <v>0</v>
      </c>
      <c r="I7" s="76">
        <v>80</v>
      </c>
      <c r="J7" s="76"/>
      <c r="K7" s="83">
        <f>八雲町2755[[#This Row],[ケーブル長(m)2]]*八雲町2755[[#This Row],[単価4]]</f>
        <v>0</v>
      </c>
      <c r="L7" s="83">
        <f>INT(SUMIF(テーブル13[芯数],八雲町2755[[#This Row],[芯数3]],テーブル13[光ファイバ距離換算案分]))</f>
        <v>0</v>
      </c>
      <c r="N7" s="84"/>
      <c r="O7" s="83"/>
      <c r="P7" s="85" t="s">
        <v>63</v>
      </c>
      <c r="Q7" s="86">
        <f>SUM(テーブル13[使用芯],テーブル13[保守芯],テーブル13[余剰芯])</f>
        <v>0</v>
      </c>
      <c r="R7" s="76" t="s">
        <v>62</v>
      </c>
    </row>
    <row r="8" spans="2:18" ht="25.05" customHeight="1" outlineLevel="1" x14ac:dyDescent="0.2">
      <c r="B8" s="81"/>
      <c r="C8" s="87">
        <f>SUMIF(テーブル13[芯数],D8,テーブル13[距離（ｍ）])</f>
        <v>0</v>
      </c>
      <c r="D8" s="88">
        <v>8</v>
      </c>
      <c r="E8" s="88"/>
      <c r="F8" s="89">
        <f>八雲町2755[[#This Row],[ケーブル長(m)]]*八雲町2755[[#This Row],[単価]]</f>
        <v>0</v>
      </c>
      <c r="G8" s="90">
        <f>INT(SUMIF(テーブル13[芯数],八雲町2755[[#This Row],[芯数]],テーブル13[光ファイバ距離換算案分]))</f>
        <v>0</v>
      </c>
      <c r="H8" s="82">
        <f>SUMIF(テーブル13[芯数],I8,テーブル13[距離（ｍ）])</f>
        <v>0</v>
      </c>
      <c r="I8" s="88">
        <v>100</v>
      </c>
      <c r="J8" s="88"/>
      <c r="K8" s="89">
        <f>八雲町2755[[#This Row],[ケーブル長(m)2]]*八雲町2755[[#This Row],[単価4]]</f>
        <v>0</v>
      </c>
      <c r="L8" s="90">
        <f>INT(SUMIF(テーブル13[芯数],八雲町2755[[#This Row],[芯数3]],テーブル13[光ファイバ距離換算案分]))</f>
        <v>0</v>
      </c>
      <c r="N8" s="84"/>
      <c r="O8" s="83"/>
      <c r="P8" s="91" t="s">
        <v>64</v>
      </c>
      <c r="Q8" s="92" t="e">
        <f>ROUNDDOWN(Q7/Q6,3)</f>
        <v>#DIV/0!</v>
      </c>
      <c r="R8" s="93" t="s">
        <v>65</v>
      </c>
    </row>
    <row r="9" spans="2:18" ht="25.05" customHeight="1" outlineLevel="1" x14ac:dyDescent="0.2">
      <c r="B9" s="77"/>
      <c r="C9" s="82">
        <f>SUMIF(テーブル13[芯数],D9,テーブル13[距離（ｍ）])</f>
        <v>0</v>
      </c>
      <c r="D9" s="76">
        <v>12</v>
      </c>
      <c r="E9" s="76"/>
      <c r="F9" s="83">
        <f>八雲町2755[[#This Row],[ケーブル長(m)]]*八雲町2755[[#This Row],[単価]]</f>
        <v>0</v>
      </c>
      <c r="G9" s="83">
        <f>INT(SUMIF(テーブル13[芯数],八雲町2755[[#This Row],[芯数]],テーブル13[光ファイバ距離換算案分]))</f>
        <v>0</v>
      </c>
      <c r="H9" s="82">
        <f>SUMIF(テーブル13[芯数],I9,テーブル13[距離（ｍ）])</f>
        <v>0</v>
      </c>
      <c r="I9" s="76">
        <v>120</v>
      </c>
      <c r="J9" s="76"/>
      <c r="K9" s="83">
        <f>八雲町2755[[#This Row],[ケーブル長(m)2]]*八雲町2755[[#This Row],[単価4]]</f>
        <v>0</v>
      </c>
      <c r="L9" s="83">
        <f>INT(SUMIF(テーブル13[芯数],八雲町2755[[#This Row],[芯数3]],テーブル13[光ファイバ距離換算案分]))</f>
        <v>0</v>
      </c>
      <c r="N9" s="76"/>
      <c r="O9" s="83"/>
      <c r="P9" s="94"/>
      <c r="Q9" s="95"/>
      <c r="R9" s="76"/>
    </row>
    <row r="10" spans="2:18" ht="25.05" customHeight="1" outlineLevel="1" x14ac:dyDescent="0.2">
      <c r="B10" s="77"/>
      <c r="C10" s="82">
        <f>SUMIF(テーブル13[芯数],D10,テーブル13[距離（ｍ）])</f>
        <v>0</v>
      </c>
      <c r="D10" s="76">
        <v>24</v>
      </c>
      <c r="E10" s="76"/>
      <c r="F10" s="83">
        <f>八雲町2755[[#This Row],[ケーブル長(m)]]*八雲町2755[[#This Row],[単価]]</f>
        <v>0</v>
      </c>
      <c r="G10" s="83">
        <f>INT(SUMIF(テーブル13[芯数],八雲町2755[[#This Row],[芯数]],テーブル13[光ファイバ距離換算案分]))</f>
        <v>0</v>
      </c>
      <c r="H10" s="82">
        <f>SUMIF(テーブル13[芯数],I10,テーブル13[距離（ｍ）])</f>
        <v>0</v>
      </c>
      <c r="I10" s="76">
        <v>240</v>
      </c>
      <c r="J10" s="76"/>
      <c r="K10" s="83">
        <f>八雲町2755[[#This Row],[ケーブル長(m)2]]*八雲町2755[[#This Row],[単価4]]</f>
        <v>0</v>
      </c>
      <c r="L10" s="83">
        <f>INT(SUMIF(テーブル13[芯数],八雲町2755[[#This Row],[芯数3]],テーブル13[光ファイバ距離換算案分]))</f>
        <v>0</v>
      </c>
      <c r="N10" s="76" t="s">
        <v>75</v>
      </c>
      <c r="O10" s="76"/>
      <c r="P10" s="76"/>
      <c r="Q10" s="76"/>
      <c r="R10" s="76"/>
    </row>
    <row r="11" spans="2:18" ht="25.05" customHeight="1" outlineLevel="1" x14ac:dyDescent="0.2">
      <c r="B11" s="77"/>
      <c r="C11" s="82">
        <f>SUMIF(テーブル13[芯数],D11,テーブル13[距離（ｍ）])</f>
        <v>0</v>
      </c>
      <c r="D11" s="76">
        <v>40</v>
      </c>
      <c r="E11" s="76"/>
      <c r="F11" s="83">
        <f>八雲町2755[[#This Row],[ケーブル長(m)]]*八雲町2755[[#This Row],[単価]]</f>
        <v>0</v>
      </c>
      <c r="G11" s="83">
        <f>INT(SUMIF(テーブル13[芯数],八雲町2755[[#This Row],[芯数]],テーブル13[光ファイバ距離換算案分]))</f>
        <v>0</v>
      </c>
      <c r="H11" s="82">
        <f>SUMIF(テーブル13[芯数],I11,テーブル13[距離（ｍ）])</f>
        <v>0</v>
      </c>
      <c r="I11" s="76">
        <v>300</v>
      </c>
      <c r="J11" s="76"/>
      <c r="K11" s="83">
        <f>八雲町2755[[#This Row],[ケーブル長(m)2]]*八雲町2755[[#This Row],[単価4]]</f>
        <v>0</v>
      </c>
      <c r="L11" s="83">
        <f>INT(SUMIF(テーブル13[芯数],八雲町2755[[#This Row],[芯数3]],テーブル13[光ファイバ距離換算案分]))</f>
        <v>0</v>
      </c>
      <c r="N11" s="76"/>
      <c r="O11" s="83"/>
      <c r="P11" s="85" t="s">
        <v>66</v>
      </c>
      <c r="Q11" s="96" t="e">
        <f>SUM(テーブル13[補助事業工事距離])</f>
        <v>#DIV/0!</v>
      </c>
      <c r="R11" s="76" t="s">
        <v>67</v>
      </c>
    </row>
    <row r="12" spans="2:18" ht="25.05" customHeight="1" outlineLevel="1" x14ac:dyDescent="0.2">
      <c r="B12" s="77"/>
      <c r="C12" s="82">
        <f>SUMIF(テーブル13[芯数],D12,テーブル13[距離（ｍ）])</f>
        <v>0</v>
      </c>
      <c r="D12" s="76">
        <v>60</v>
      </c>
      <c r="E12" s="76"/>
      <c r="F12" s="83">
        <f>八雲町2755[[#This Row],[ケーブル長(m)]]*八雲町2755[[#This Row],[単価]]</f>
        <v>0</v>
      </c>
      <c r="G12" s="83">
        <f>INT(SUMIF(テーブル13[芯数],八雲町2755[[#This Row],[芯数]],テーブル13[光ファイバ距離換算案分]))</f>
        <v>0</v>
      </c>
      <c r="H12" s="82">
        <f>SUMIF(テーブル13[芯数],I12,テーブル13[距離（ｍ）])</f>
        <v>0</v>
      </c>
      <c r="I12" s="76">
        <v>500</v>
      </c>
      <c r="J12" s="76"/>
      <c r="K12" s="83">
        <f>八雲町2755[[#This Row],[ケーブル長(m)2]]*八雲町2755[[#This Row],[単価4]]</f>
        <v>0</v>
      </c>
      <c r="L12" s="83">
        <f>INT(SUMIF(テーブル13[芯数],八雲町2755[[#This Row],[芯数3]],テーブル13[光ファイバ距離換算案分]))</f>
        <v>0</v>
      </c>
      <c r="N12" s="76"/>
      <c r="O12" s="97"/>
      <c r="P12" s="85" t="s">
        <v>68</v>
      </c>
      <c r="Q12" s="98" t="e">
        <f>SUM(テーブル13[他事業工事距離])</f>
        <v>#DIV/0!</v>
      </c>
      <c r="R12" s="76" t="s">
        <v>67</v>
      </c>
    </row>
    <row r="13" spans="2:18" ht="25.05" customHeight="1" outlineLevel="1" x14ac:dyDescent="0.2">
      <c r="B13" s="77"/>
      <c r="C13" s="99">
        <f>SUBTOTAL(109,八雲町2755[ケーブル長(m)])</f>
        <v>0</v>
      </c>
      <c r="D13" s="100"/>
      <c r="E13" s="100"/>
      <c r="F13" s="97">
        <f>SUBTOTAL(109,八雲町2755[総額])</f>
        <v>0</v>
      </c>
      <c r="G13" s="97">
        <f>SUBTOTAL(109,八雲町2755[補助対象経費])</f>
        <v>0</v>
      </c>
      <c r="H13" s="99">
        <f>SUBTOTAL(109,八雲町2755[ケーブル長(m)2])</f>
        <v>0</v>
      </c>
      <c r="I13" s="100"/>
      <c r="J13" s="100"/>
      <c r="K13" s="97">
        <f>SUBTOTAL(109,八雲町2755[総額5])</f>
        <v>0</v>
      </c>
      <c r="L13" s="97">
        <f>SUBTOTAL(109,八雲町2755[補助対象経費6])</f>
        <v>0</v>
      </c>
      <c r="N13" s="76"/>
      <c r="O13" s="97"/>
      <c r="P13" s="101" t="s">
        <v>69</v>
      </c>
      <c r="Q13" s="102" t="e">
        <f>ROUNDDOWN(Q11/(Q11+Q12),3)</f>
        <v>#DIV/0!</v>
      </c>
      <c r="R13" s="93" t="s">
        <v>65</v>
      </c>
    </row>
    <row r="14" spans="2:18" ht="25.05" customHeight="1" outlineLevel="1" x14ac:dyDescent="0.2"/>
    <row r="15" spans="2:18" ht="15" customHeight="1" x14ac:dyDescent="0.2">
      <c r="C15" s="2"/>
      <c r="D15" s="2"/>
      <c r="E15" s="2"/>
      <c r="F15" s="2"/>
      <c r="G15" s="2"/>
      <c r="H15" s="2"/>
      <c r="J15" s="1"/>
      <c r="P15" s="2"/>
    </row>
    <row r="16" spans="2:18" ht="16.2" x14ac:dyDescent="0.2">
      <c r="B16" s="5" t="s">
        <v>86</v>
      </c>
      <c r="F16" s="4"/>
      <c r="G16" s="6"/>
      <c r="H16" s="6"/>
      <c r="J16" s="63"/>
      <c r="P16" s="26"/>
    </row>
    <row r="17" spans="2:18" ht="15" customHeight="1" x14ac:dyDescent="0.2">
      <c r="B17" s="8"/>
      <c r="C17" s="9"/>
      <c r="D17" s="9"/>
      <c r="E17" s="9"/>
      <c r="F17" s="9"/>
      <c r="G17" s="9"/>
      <c r="H17" s="9"/>
      <c r="J17" s="63"/>
      <c r="P17" s="9"/>
    </row>
    <row r="18" spans="2:18" ht="12" x14ac:dyDescent="0.2">
      <c r="B18" s="8"/>
      <c r="C18" s="126" t="s">
        <v>19</v>
      </c>
      <c r="D18" s="127"/>
      <c r="E18" s="128"/>
      <c r="F18" s="9"/>
      <c r="I18" s="132" t="s">
        <v>6</v>
      </c>
      <c r="J18" s="133"/>
      <c r="K18" s="64"/>
      <c r="L18" s="132" t="s">
        <v>9</v>
      </c>
      <c r="M18" s="134"/>
      <c r="N18" s="65" t="s">
        <v>50</v>
      </c>
      <c r="O18" s="132" t="s">
        <v>21</v>
      </c>
      <c r="P18" s="133"/>
    </row>
    <row r="19" spans="2:18" ht="24" customHeight="1" x14ac:dyDescent="0.2">
      <c r="B19" s="10" t="s">
        <v>0</v>
      </c>
      <c r="C19" s="11" t="s">
        <v>17</v>
      </c>
      <c r="D19" s="11" t="s">
        <v>16</v>
      </c>
      <c r="E19" s="11" t="s">
        <v>18</v>
      </c>
      <c r="F19" s="12" t="s">
        <v>1</v>
      </c>
      <c r="G19" s="12" t="s">
        <v>2</v>
      </c>
      <c r="H19" s="12" t="s">
        <v>22</v>
      </c>
      <c r="I19" s="12" t="s">
        <v>7</v>
      </c>
      <c r="J19" s="12" t="s">
        <v>5</v>
      </c>
      <c r="K19" s="12" t="s">
        <v>47</v>
      </c>
      <c r="L19" s="12" t="s">
        <v>14</v>
      </c>
      <c r="M19" s="22" t="s">
        <v>15</v>
      </c>
      <c r="N19" s="12" t="s">
        <v>8</v>
      </c>
      <c r="O19" s="21" t="s">
        <v>12</v>
      </c>
      <c r="P19" s="21" t="s">
        <v>11</v>
      </c>
      <c r="Q19" s="11" t="s">
        <v>3</v>
      </c>
    </row>
    <row r="20" spans="2:18" ht="25.05" customHeight="1" x14ac:dyDescent="0.2">
      <c r="B20" s="20">
        <f>ROW()-ROW(テーブル13[[#Headers],[№]])</f>
        <v>1</v>
      </c>
      <c r="C20" s="13"/>
      <c r="D20" s="20"/>
      <c r="E20" s="13"/>
      <c r="F20" s="23"/>
      <c r="G20" s="14"/>
      <c r="H20" s="14"/>
      <c r="I20" s="14"/>
      <c r="J20" s="16">
        <f>テーブル1[[#This Row],[芯数]]/4</f>
        <v>0</v>
      </c>
      <c r="K20" s="16"/>
      <c r="L20" s="14"/>
      <c r="M20" s="14"/>
      <c r="N20" s="14"/>
      <c r="O20" s="14"/>
      <c r="P20" s="14"/>
      <c r="Q20" s="67"/>
      <c r="R20" s="29"/>
    </row>
    <row r="21" spans="2:18" ht="25.05" customHeight="1" x14ac:dyDescent="0.2">
      <c r="B21" s="20"/>
      <c r="C21" s="13"/>
      <c r="D21" s="20"/>
      <c r="E21" s="13"/>
      <c r="F21" s="23"/>
      <c r="G21" s="14"/>
      <c r="H21" s="14"/>
      <c r="I21" s="14"/>
      <c r="J21" s="16">
        <f>テーブル1[[#This Row],[芯数]]/4</f>
        <v>0</v>
      </c>
      <c r="K21" s="16"/>
      <c r="L21" s="14"/>
      <c r="M21" s="14"/>
      <c r="N21" s="14"/>
      <c r="O21" s="14"/>
      <c r="P21" s="14"/>
      <c r="Q21" s="66"/>
      <c r="R21" s="29"/>
    </row>
    <row r="22" spans="2:18" ht="25.05" customHeight="1" x14ac:dyDescent="0.2">
      <c r="B22" s="20">
        <f>ROW()-ROW(テーブル13[[#Headers],[№]])</f>
        <v>3</v>
      </c>
      <c r="C22" s="13"/>
      <c r="D22" s="20"/>
      <c r="E22" s="13"/>
      <c r="F22" s="23"/>
      <c r="G22" s="14"/>
      <c r="H22" s="14"/>
      <c r="I22" s="14"/>
      <c r="J22" s="16">
        <f>テーブル1[[#This Row],[芯数]]/4</f>
        <v>0</v>
      </c>
      <c r="K22" s="16"/>
      <c r="L22" s="14"/>
      <c r="M22" s="14"/>
      <c r="N22" s="14"/>
      <c r="O22" s="14"/>
      <c r="P22" s="14"/>
      <c r="Q22" s="67"/>
      <c r="R22" s="29"/>
    </row>
    <row r="23" spans="2:18" ht="25.05" customHeight="1" x14ac:dyDescent="0.2">
      <c r="B23" s="20"/>
      <c r="C23" s="13"/>
      <c r="D23" s="20"/>
      <c r="E23" s="13"/>
      <c r="F23" s="23"/>
      <c r="G23" s="14"/>
      <c r="H23" s="14"/>
      <c r="I23" s="14"/>
      <c r="J23" s="16">
        <f>テーブル1[[#This Row],[芯数]]/4</f>
        <v>0</v>
      </c>
      <c r="K23" s="16"/>
      <c r="L23" s="14"/>
      <c r="M23" s="14"/>
      <c r="N23" s="14"/>
      <c r="O23" s="14"/>
      <c r="P23" s="14"/>
      <c r="Q23" s="67"/>
      <c r="R23" s="29"/>
    </row>
    <row r="24" spans="2:18" ht="25.05" customHeight="1" x14ac:dyDescent="0.2">
      <c r="B24" s="20" t="s">
        <v>13</v>
      </c>
      <c r="C24" s="13"/>
      <c r="D24" s="20"/>
      <c r="E24" s="13"/>
      <c r="F24" s="20"/>
      <c r="G24" s="20"/>
      <c r="H24" s="20"/>
      <c r="I24" s="20"/>
      <c r="J24" s="16">
        <f>テーブル1[[#This Row],[芯数]]/4</f>
        <v>0</v>
      </c>
      <c r="K24" s="20"/>
      <c r="L24" s="20"/>
      <c r="M24" s="20"/>
      <c r="N24" s="20"/>
      <c r="O24" s="20"/>
      <c r="P24" s="20"/>
      <c r="Q24" s="15"/>
      <c r="R24" s="29"/>
    </row>
    <row r="25" spans="2:18" ht="25.05" customHeight="1" x14ac:dyDescent="0.2">
      <c r="B25" s="20">
        <f>ROW()-ROW(テーブル13[[#Headers],[№]])</f>
        <v>6</v>
      </c>
      <c r="C25" s="13"/>
      <c r="D25" s="20"/>
      <c r="E25" s="13"/>
      <c r="F25" s="23"/>
      <c r="G25" s="14"/>
      <c r="H25" s="14"/>
      <c r="I25" s="14"/>
      <c r="J25" s="16">
        <f>テーブル1[[#This Row],[芯数]]/4</f>
        <v>0</v>
      </c>
      <c r="K25" s="16"/>
      <c r="L25" s="14"/>
      <c r="M25" s="14"/>
      <c r="N25" s="14"/>
      <c r="O25" s="14"/>
      <c r="P25" s="14"/>
      <c r="Q25" s="67"/>
      <c r="R25" s="29"/>
    </row>
    <row r="26" spans="2:18" ht="25.05" customHeight="1" x14ac:dyDescent="0.2">
      <c r="B26" s="20"/>
      <c r="C26" s="13"/>
      <c r="D26" s="20"/>
      <c r="E26" s="13"/>
      <c r="F26" s="23"/>
      <c r="G26" s="14"/>
      <c r="H26" s="14"/>
      <c r="I26" s="14"/>
      <c r="J26" s="16">
        <f>テーブル1[[#This Row],[芯数]]/4</f>
        <v>0</v>
      </c>
      <c r="K26" s="16"/>
      <c r="L26" s="14"/>
      <c r="M26" s="14"/>
      <c r="N26" s="14"/>
      <c r="O26" s="14"/>
      <c r="P26" s="14"/>
      <c r="Q26" s="15"/>
      <c r="R26" s="29"/>
    </row>
    <row r="27" spans="2:18" ht="25.05" customHeight="1" x14ac:dyDescent="0.2">
      <c r="B27" s="30">
        <f>ROW()-ROW(テーブル13[[#Headers],[№]])</f>
        <v>8</v>
      </c>
      <c r="C27" s="13"/>
      <c r="D27" s="20"/>
      <c r="E27" s="13"/>
      <c r="F27" s="23"/>
      <c r="G27" s="14"/>
      <c r="H27" s="14"/>
      <c r="I27" s="14"/>
      <c r="J27" s="16">
        <f>テーブル1[[#This Row],[芯数]]/4</f>
        <v>0</v>
      </c>
      <c r="K27" s="16"/>
      <c r="L27" s="14"/>
      <c r="M27" s="14"/>
      <c r="N27" s="14"/>
      <c r="O27" s="14"/>
      <c r="P27" s="14"/>
      <c r="Q27" s="67"/>
      <c r="R27" s="29"/>
    </row>
    <row r="28" spans="2:18" ht="25.05" customHeight="1" x14ac:dyDescent="0.2">
      <c r="B28" s="20"/>
      <c r="C28" s="13"/>
      <c r="D28" s="20"/>
      <c r="E28" s="13"/>
      <c r="F28" s="23"/>
      <c r="G28" s="14"/>
      <c r="H28" s="14"/>
      <c r="I28" s="14"/>
      <c r="J28" s="16">
        <f>テーブル1[[#This Row],[芯数]]/4</f>
        <v>0</v>
      </c>
      <c r="K28" s="16"/>
      <c r="L28" s="14"/>
      <c r="M28" s="14"/>
      <c r="N28" s="14"/>
      <c r="O28" s="14"/>
      <c r="P28" s="14"/>
      <c r="Q28" s="15"/>
      <c r="R28" s="29"/>
    </row>
    <row r="29" spans="2:18" ht="25.05" customHeight="1" x14ac:dyDescent="0.2">
      <c r="B29" s="30">
        <f>ROW()-ROW(テーブル13[[#Headers],[№]])</f>
        <v>10</v>
      </c>
      <c r="C29" s="13"/>
      <c r="D29" s="20"/>
      <c r="E29" s="13"/>
      <c r="F29" s="23"/>
      <c r="G29" s="14"/>
      <c r="H29" s="14"/>
      <c r="I29" s="14"/>
      <c r="J29" s="16">
        <f>テーブル1[[#This Row],[芯数]]/4</f>
        <v>0</v>
      </c>
      <c r="K29" s="16"/>
      <c r="L29" s="14"/>
      <c r="M29" s="14"/>
      <c r="N29" s="14"/>
      <c r="O29" s="14"/>
      <c r="P29" s="14"/>
      <c r="Q29" s="67"/>
      <c r="R29" s="29"/>
    </row>
    <row r="30" spans="2:18" ht="25.05" customHeight="1" x14ac:dyDescent="0.2">
      <c r="B30" s="20"/>
      <c r="C30" s="13"/>
      <c r="D30" s="20"/>
      <c r="E30" s="13"/>
      <c r="F30" s="23"/>
      <c r="G30" s="14"/>
      <c r="H30" s="14"/>
      <c r="I30" s="14"/>
      <c r="J30" s="16">
        <f>テーブル1[[#This Row],[芯数]]/4</f>
        <v>0</v>
      </c>
      <c r="K30" s="16"/>
      <c r="L30" s="14"/>
      <c r="M30" s="14"/>
      <c r="N30" s="14"/>
      <c r="O30" s="14"/>
      <c r="P30" s="14"/>
      <c r="Q30" s="67"/>
      <c r="R30" s="29"/>
    </row>
    <row r="31" spans="2:18" ht="25.05" customHeight="1" x14ac:dyDescent="0.2">
      <c r="B31" s="20" t="s">
        <v>13</v>
      </c>
      <c r="C31" s="13"/>
      <c r="D31" s="20"/>
      <c r="E31" s="13"/>
      <c r="F31" s="20"/>
      <c r="G31" s="20"/>
      <c r="H31" s="20"/>
      <c r="I31" s="20"/>
      <c r="J31" s="16">
        <f>テーブル1[[#This Row],[芯数]]/4</f>
        <v>0</v>
      </c>
      <c r="K31" s="20"/>
      <c r="L31" s="20"/>
      <c r="M31" s="20"/>
      <c r="N31" s="20"/>
      <c r="O31" s="20"/>
      <c r="P31" s="20"/>
      <c r="Q31" s="15"/>
      <c r="R31" s="29"/>
    </row>
    <row r="32" spans="2:18" ht="25.05" customHeight="1" x14ac:dyDescent="0.2">
      <c r="B32" s="30">
        <f>ROW()-ROW(テーブル13[[#Headers],[№]])</f>
        <v>13</v>
      </c>
      <c r="C32" s="13"/>
      <c r="D32" s="13"/>
      <c r="E32" s="13"/>
      <c r="F32" s="23"/>
      <c r="G32" s="14"/>
      <c r="H32" s="14"/>
      <c r="I32" s="14"/>
      <c r="J32" s="16">
        <f>テーブル1[[#This Row],[芯数]]/4</f>
        <v>0</v>
      </c>
      <c r="K32" s="16"/>
      <c r="L32" s="14"/>
      <c r="M32" s="14"/>
      <c r="N32" s="14"/>
      <c r="O32" s="14"/>
      <c r="P32" s="14"/>
      <c r="Q32" s="67"/>
      <c r="R32" s="29"/>
    </row>
    <row r="33" spans="2:18" ht="25.05" customHeight="1" x14ac:dyDescent="0.2">
      <c r="B33" s="20"/>
      <c r="C33" s="13"/>
      <c r="D33" s="20"/>
      <c r="E33" s="13"/>
      <c r="F33" s="23"/>
      <c r="G33" s="14"/>
      <c r="H33" s="14"/>
      <c r="I33" s="14"/>
      <c r="J33" s="16">
        <f>テーブル1[[#This Row],[芯数]]/4</f>
        <v>0</v>
      </c>
      <c r="K33" s="16"/>
      <c r="L33" s="14"/>
      <c r="M33" s="14"/>
      <c r="N33" s="14"/>
      <c r="O33" s="14"/>
      <c r="P33" s="14"/>
      <c r="Q33" s="67"/>
      <c r="R33" s="29"/>
    </row>
    <row r="34" spans="2:18" ht="25.05" customHeight="1" x14ac:dyDescent="0.2">
      <c r="B34" s="20" t="s">
        <v>13</v>
      </c>
      <c r="C34" s="13"/>
      <c r="D34" s="20"/>
      <c r="E34" s="13"/>
      <c r="F34" s="20"/>
      <c r="G34" s="20"/>
      <c r="H34" s="20"/>
      <c r="I34" s="20"/>
      <c r="J34" s="16">
        <f>テーブル1[[#This Row],[芯数]]/4</f>
        <v>0</v>
      </c>
      <c r="K34" s="20"/>
      <c r="L34" s="20"/>
      <c r="M34" s="20"/>
      <c r="N34" s="20"/>
      <c r="O34" s="20"/>
      <c r="P34" s="20"/>
      <c r="Q34" s="15"/>
      <c r="R34" s="29"/>
    </row>
    <row r="35" spans="2:18" ht="25.05" customHeight="1" x14ac:dyDescent="0.2">
      <c r="B35" s="30">
        <f>ROW()-ROW(テーブル13[[#Headers],[№]])</f>
        <v>16</v>
      </c>
      <c r="C35" s="13"/>
      <c r="D35" s="13"/>
      <c r="E35" s="13"/>
      <c r="F35" s="23"/>
      <c r="G35" s="14"/>
      <c r="H35" s="14"/>
      <c r="I35" s="14"/>
      <c r="J35" s="16">
        <f>テーブル1[[#This Row],[芯数]]/4</f>
        <v>0</v>
      </c>
      <c r="K35" s="16"/>
      <c r="L35" s="14"/>
      <c r="M35" s="14"/>
      <c r="N35" s="14"/>
      <c r="O35" s="14"/>
      <c r="P35" s="14"/>
      <c r="Q35" s="67"/>
      <c r="R35" s="29"/>
    </row>
    <row r="36" spans="2:18" ht="25.05" customHeight="1" x14ac:dyDescent="0.2">
      <c r="B36" s="17" t="s">
        <v>4</v>
      </c>
      <c r="C36" s="18"/>
      <c r="D36" s="18"/>
      <c r="E36" s="18"/>
      <c r="F36" s="24"/>
      <c r="G36" s="24"/>
      <c r="H36" s="24"/>
      <c r="I36" s="24"/>
      <c r="J36" s="24"/>
      <c r="K36" s="24"/>
      <c r="L36" s="24"/>
      <c r="M36" s="24"/>
      <c r="N36" s="24"/>
      <c r="O36" s="24"/>
      <c r="P36" s="24"/>
      <c r="Q36" s="19"/>
    </row>
    <row r="37" spans="2:18" ht="15" customHeight="1" x14ac:dyDescent="0.2"/>
    <row r="38" spans="2:18" ht="15" customHeight="1" x14ac:dyDescent="0.2"/>
    <row r="39" spans="2:18" ht="15" customHeight="1" x14ac:dyDescent="0.2">
      <c r="B39" s="63"/>
    </row>
    <row r="40" spans="2:18" ht="15" customHeight="1" x14ac:dyDescent="0.2">
      <c r="B40" s="63"/>
    </row>
    <row r="41" spans="2:18" ht="25.05" customHeight="1" x14ac:dyDescent="0.2">
      <c r="B41" s="63"/>
    </row>
  </sheetData>
  <mergeCells count="4">
    <mergeCell ref="O18:P18"/>
    <mergeCell ref="C18:E18"/>
    <mergeCell ref="I18:J18"/>
    <mergeCell ref="L18:M18"/>
  </mergeCells>
  <phoneticPr fontId="3"/>
  <dataValidations count="2">
    <dataValidation imeMode="off" allowBlank="1" showInputMessage="1" showErrorMessage="1" sqref="F20:P23 K32:P33 F35:P35 F32:I33 F25:I30 K25:P30 J24:J34"/>
    <dataValidation imeMode="on" allowBlank="1" showInputMessage="1" showErrorMessage="1" sqref="Q20:Q35"/>
  </dataValidations>
  <pageMargins left="0.78740157480314965" right="0.78740157480314965" top="0.78740157480314965" bottom="0.78740157480314965" header="0.51181102362204722" footer="0.51181102362204722"/>
  <pageSetup paperSize="9" scale="83" fitToHeight="0" orientation="landscape" r:id="rId1"/>
  <headerFooter alignWithMargins="0"/>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view="pageBreakPreview" zoomScaleNormal="100" zoomScaleSheetLayoutView="100" workbookViewId="0">
      <selection activeCell="S37" sqref="S37"/>
    </sheetView>
  </sheetViews>
  <sheetFormatPr defaultColWidth="9" defaultRowHeight="13.2" x14ac:dyDescent="0.2"/>
  <cols>
    <col min="1" max="1" width="6.77734375" style="31" customWidth="1"/>
    <col min="2" max="2" width="11.88671875" style="31" customWidth="1"/>
    <col min="3" max="18" width="7.77734375" style="31" customWidth="1"/>
    <col min="19" max="19" width="6.77734375" style="31" customWidth="1"/>
    <col min="20" max="16384" width="9" style="31"/>
  </cols>
  <sheetData>
    <row r="1" spans="1:20" ht="22.2" x14ac:dyDescent="0.2">
      <c r="A1" s="32"/>
      <c r="B1" s="62" t="s">
        <v>46</v>
      </c>
      <c r="C1" s="32"/>
      <c r="D1" s="32"/>
      <c r="E1" s="32"/>
      <c r="F1" s="32"/>
      <c r="G1" s="32"/>
      <c r="H1" s="32"/>
      <c r="I1" s="32"/>
      <c r="J1" s="32"/>
      <c r="K1" s="32"/>
      <c r="L1" s="32"/>
      <c r="M1" s="32"/>
      <c r="N1" s="32"/>
      <c r="O1" s="32"/>
      <c r="P1" s="32"/>
      <c r="Q1" s="32"/>
      <c r="R1" s="32"/>
      <c r="S1" s="32"/>
      <c r="T1" s="32"/>
    </row>
    <row r="2" spans="1:20" ht="18" x14ac:dyDescent="0.2">
      <c r="A2" s="32"/>
      <c r="B2" s="61"/>
      <c r="C2" s="32"/>
      <c r="D2" s="32"/>
      <c r="E2" s="32"/>
      <c r="F2" s="32"/>
      <c r="G2" s="32"/>
      <c r="H2" s="32"/>
      <c r="I2" s="32"/>
      <c r="J2" s="32"/>
      <c r="K2" s="32"/>
      <c r="L2" s="32"/>
      <c r="M2" s="32"/>
      <c r="N2" s="32"/>
      <c r="O2" s="32"/>
      <c r="P2" s="32"/>
      <c r="Q2" s="32"/>
      <c r="R2" s="32"/>
      <c r="S2" s="32"/>
      <c r="T2" s="32"/>
    </row>
    <row r="3" spans="1:20" x14ac:dyDescent="0.2">
      <c r="A3" s="32"/>
      <c r="B3" s="60"/>
      <c r="C3" s="32"/>
      <c r="D3" s="32"/>
      <c r="E3" s="32"/>
      <c r="F3" s="32"/>
      <c r="G3" s="32"/>
      <c r="H3" s="32"/>
      <c r="I3" s="32"/>
      <c r="J3" s="32"/>
      <c r="K3" s="32"/>
      <c r="L3" s="32"/>
      <c r="M3" s="32"/>
      <c r="N3" s="32"/>
      <c r="O3" s="32"/>
      <c r="P3" s="32"/>
      <c r="Q3" s="32"/>
      <c r="R3" s="32"/>
      <c r="S3" s="32"/>
      <c r="T3" s="32" t="s">
        <v>45</v>
      </c>
    </row>
    <row r="4" spans="1:20" x14ac:dyDescent="0.2">
      <c r="A4" s="32"/>
      <c r="B4" s="60"/>
      <c r="C4" s="32"/>
      <c r="D4" s="32"/>
      <c r="E4" s="32"/>
      <c r="F4" s="32"/>
      <c r="G4" s="32"/>
      <c r="H4" s="32"/>
      <c r="I4" s="32"/>
      <c r="J4" s="32"/>
      <c r="K4" s="32"/>
      <c r="L4" s="32"/>
      <c r="M4" s="32"/>
      <c r="N4" s="32"/>
      <c r="O4" s="32"/>
      <c r="P4" s="32"/>
      <c r="Q4" s="32"/>
      <c r="R4" s="32"/>
      <c r="S4" s="32"/>
      <c r="T4" s="32" t="s">
        <v>44</v>
      </c>
    </row>
    <row r="5" spans="1:20" x14ac:dyDescent="0.2">
      <c r="A5" s="32"/>
      <c r="B5" s="32"/>
      <c r="C5" s="32"/>
      <c r="D5" s="32"/>
      <c r="E5" s="59" t="s">
        <v>43</v>
      </c>
      <c r="F5" s="59"/>
      <c r="G5" s="59"/>
      <c r="H5" s="32"/>
      <c r="I5" s="32"/>
      <c r="J5" s="32"/>
      <c r="K5" s="32"/>
      <c r="L5" s="32"/>
      <c r="M5" s="32"/>
      <c r="N5" s="32"/>
      <c r="O5" s="32"/>
      <c r="P5" s="32"/>
      <c r="Q5" s="32"/>
      <c r="R5" s="59" t="s">
        <v>42</v>
      </c>
      <c r="S5" s="59"/>
      <c r="T5" s="32"/>
    </row>
    <row r="6" spans="1:20" x14ac:dyDescent="0.2">
      <c r="A6" s="32"/>
      <c r="B6" s="58"/>
      <c r="C6" s="135" t="s">
        <v>41</v>
      </c>
      <c r="D6" s="135"/>
      <c r="E6" s="135"/>
      <c r="F6" s="57" t="s">
        <v>40</v>
      </c>
      <c r="G6" s="57" t="s">
        <v>39</v>
      </c>
      <c r="H6" s="135" t="s">
        <v>38</v>
      </c>
      <c r="I6" s="135"/>
      <c r="J6" s="135"/>
      <c r="K6" s="135"/>
      <c r="L6" s="135"/>
      <c r="M6" s="135"/>
      <c r="N6" s="135"/>
      <c r="O6" s="135"/>
      <c r="P6" s="135"/>
      <c r="Q6" s="135"/>
      <c r="R6" s="135"/>
      <c r="S6" s="38"/>
      <c r="T6" s="32"/>
    </row>
    <row r="7" spans="1:20" ht="16.2" x14ac:dyDescent="0.2">
      <c r="A7" s="32"/>
      <c r="B7" s="54" t="s">
        <v>37</v>
      </c>
      <c r="C7" s="54"/>
      <c r="D7" s="54"/>
      <c r="E7" s="54"/>
      <c r="F7" s="54"/>
      <c r="G7" s="54"/>
      <c r="H7" s="55"/>
      <c r="I7" s="56"/>
      <c r="J7" s="55"/>
      <c r="K7" s="55"/>
      <c r="L7" s="55"/>
      <c r="M7" s="55"/>
      <c r="N7" s="55"/>
      <c r="O7" s="55"/>
      <c r="P7" s="55"/>
      <c r="Q7" s="55"/>
      <c r="R7" s="55"/>
      <c r="S7" s="38"/>
      <c r="T7" s="32" t="s">
        <v>36</v>
      </c>
    </row>
    <row r="8" spans="1:20" x14ac:dyDescent="0.2">
      <c r="A8" s="32"/>
      <c r="B8" s="54"/>
      <c r="C8" s="53"/>
      <c r="D8" s="53"/>
      <c r="E8" s="53"/>
      <c r="F8" s="53"/>
      <c r="G8" s="53"/>
      <c r="H8" s="53"/>
      <c r="I8" s="53"/>
      <c r="J8" s="53"/>
      <c r="K8" s="53"/>
      <c r="L8" s="53"/>
      <c r="M8" s="53"/>
      <c r="N8" s="53"/>
      <c r="O8" s="53"/>
      <c r="P8" s="53"/>
      <c r="Q8" s="53"/>
      <c r="R8" s="53"/>
      <c r="S8" s="52"/>
      <c r="T8" s="32" t="s">
        <v>35</v>
      </c>
    </row>
    <row r="9" spans="1:20" x14ac:dyDescent="0.2">
      <c r="A9" s="32"/>
      <c r="B9" s="54"/>
      <c r="C9" s="53"/>
      <c r="D9" s="53"/>
      <c r="E9" s="53"/>
      <c r="F9" s="53"/>
      <c r="G9" s="53"/>
      <c r="H9" s="53"/>
      <c r="I9" s="53"/>
      <c r="J9" s="53"/>
      <c r="K9" s="53"/>
      <c r="L9" s="53"/>
      <c r="M9" s="53"/>
      <c r="N9" s="53"/>
      <c r="O9" s="53"/>
      <c r="P9" s="53"/>
      <c r="Q9" s="53"/>
      <c r="R9" s="53"/>
      <c r="S9" s="52"/>
      <c r="T9" s="32"/>
    </row>
    <row r="10" spans="1:20" x14ac:dyDescent="0.2">
      <c r="A10" s="32"/>
      <c r="B10" s="54"/>
      <c r="C10" s="53"/>
      <c r="D10" s="53"/>
      <c r="E10" s="53"/>
      <c r="F10" s="53"/>
      <c r="G10" s="53"/>
      <c r="H10" s="53"/>
      <c r="I10" s="53"/>
      <c r="J10" s="53"/>
      <c r="K10" s="53"/>
      <c r="L10" s="53"/>
      <c r="M10" s="53"/>
      <c r="N10" s="53"/>
      <c r="O10" s="53"/>
      <c r="P10" s="53"/>
      <c r="Q10" s="53"/>
      <c r="R10" s="53"/>
      <c r="S10" s="52"/>
      <c r="T10" s="32"/>
    </row>
    <row r="11" spans="1:20" x14ac:dyDescent="0.2">
      <c r="A11" s="32"/>
      <c r="B11" s="54"/>
      <c r="C11" s="53"/>
      <c r="D11" s="53"/>
      <c r="E11" s="53"/>
      <c r="F11" s="53"/>
      <c r="G11" s="53"/>
      <c r="H11" s="53"/>
      <c r="I11" s="53"/>
      <c r="J11" s="53"/>
      <c r="K11" s="53"/>
      <c r="L11" s="53"/>
      <c r="M11" s="53"/>
      <c r="N11" s="53"/>
      <c r="O11" s="53"/>
      <c r="P11" s="53"/>
      <c r="Q11" s="53"/>
      <c r="R11" s="53"/>
      <c r="S11" s="52"/>
      <c r="T11" s="32" t="s">
        <v>34</v>
      </c>
    </row>
    <row r="12" spans="1:20" x14ac:dyDescent="0.2">
      <c r="A12" s="32"/>
      <c r="B12" s="54"/>
      <c r="C12" s="53"/>
      <c r="D12" s="53"/>
      <c r="E12" s="53"/>
      <c r="F12" s="53"/>
      <c r="G12" s="53"/>
      <c r="H12" s="53"/>
      <c r="I12" s="53"/>
      <c r="J12" s="53"/>
      <c r="K12" s="53"/>
      <c r="L12" s="53"/>
      <c r="M12" s="53"/>
      <c r="N12" s="53"/>
      <c r="O12" s="53"/>
      <c r="P12" s="53"/>
      <c r="Q12" s="53"/>
      <c r="R12" s="53"/>
      <c r="S12" s="52"/>
      <c r="T12" s="32" t="s">
        <v>33</v>
      </c>
    </row>
    <row r="13" spans="1:20" x14ac:dyDescent="0.2">
      <c r="A13" s="32"/>
      <c r="B13" s="54"/>
      <c r="C13" s="53"/>
      <c r="D13" s="53"/>
      <c r="E13" s="53"/>
      <c r="F13" s="53"/>
      <c r="G13" s="53"/>
      <c r="H13" s="53"/>
      <c r="I13" s="53"/>
      <c r="J13" s="53"/>
      <c r="K13" s="53"/>
      <c r="L13" s="53"/>
      <c r="M13" s="53"/>
      <c r="N13" s="53"/>
      <c r="O13" s="53"/>
      <c r="P13" s="53"/>
      <c r="Q13" s="53"/>
      <c r="R13" s="53"/>
      <c r="S13" s="52"/>
      <c r="T13" s="32"/>
    </row>
    <row r="14" spans="1:20" x14ac:dyDescent="0.2">
      <c r="A14" s="32"/>
      <c r="B14" s="54"/>
      <c r="C14" s="53"/>
      <c r="D14" s="53"/>
      <c r="E14" s="53"/>
      <c r="F14" s="53"/>
      <c r="G14" s="53"/>
      <c r="H14" s="53"/>
      <c r="I14" s="53"/>
      <c r="J14" s="53"/>
      <c r="K14" s="53"/>
      <c r="L14" s="53"/>
      <c r="M14" s="53"/>
      <c r="N14" s="53"/>
      <c r="O14" s="53"/>
      <c r="P14" s="53"/>
      <c r="Q14" s="53"/>
      <c r="R14" s="53"/>
      <c r="S14" s="52"/>
      <c r="T14" s="32"/>
    </row>
    <row r="15" spans="1:20" x14ac:dyDescent="0.2">
      <c r="A15" s="32"/>
      <c r="B15" s="54"/>
      <c r="C15" s="53"/>
      <c r="D15" s="53"/>
      <c r="E15" s="53"/>
      <c r="F15" s="53"/>
      <c r="G15" s="53"/>
      <c r="H15" s="53"/>
      <c r="I15" s="53"/>
      <c r="J15" s="53"/>
      <c r="K15" s="53"/>
      <c r="L15" s="53"/>
      <c r="M15" s="53"/>
      <c r="N15" s="53"/>
      <c r="O15" s="53"/>
      <c r="P15" s="53"/>
      <c r="Q15" s="53"/>
      <c r="R15" s="53"/>
      <c r="S15" s="52"/>
      <c r="T15" s="32"/>
    </row>
    <row r="16" spans="1:20" x14ac:dyDescent="0.2">
      <c r="A16" s="32"/>
      <c r="B16" s="54"/>
      <c r="C16" s="53"/>
      <c r="D16" s="53"/>
      <c r="E16" s="53"/>
      <c r="F16" s="53"/>
      <c r="G16" s="53"/>
      <c r="H16" s="53"/>
      <c r="I16" s="53"/>
      <c r="J16" s="53"/>
      <c r="K16" s="53"/>
      <c r="L16" s="53"/>
      <c r="M16" s="53"/>
      <c r="N16" s="53"/>
      <c r="O16" s="53"/>
      <c r="P16" s="53"/>
      <c r="Q16" s="53"/>
      <c r="R16" s="53"/>
      <c r="S16" s="52"/>
      <c r="T16" s="32"/>
    </row>
    <row r="17" spans="1:20" x14ac:dyDescent="0.2">
      <c r="A17" s="32"/>
      <c r="B17" s="54"/>
      <c r="C17" s="53"/>
      <c r="D17" s="53"/>
      <c r="E17" s="53"/>
      <c r="F17" s="53"/>
      <c r="G17" s="53"/>
      <c r="H17" s="53"/>
      <c r="I17" s="53"/>
      <c r="J17" s="53"/>
      <c r="K17" s="53"/>
      <c r="L17" s="53"/>
      <c r="M17" s="53"/>
      <c r="N17" s="53"/>
      <c r="O17" s="53"/>
      <c r="P17" s="53"/>
      <c r="Q17" s="53"/>
      <c r="R17" s="53"/>
      <c r="S17" s="52"/>
      <c r="T17" s="32"/>
    </row>
    <row r="18" spans="1:20" x14ac:dyDescent="0.2">
      <c r="A18" s="32"/>
      <c r="B18" s="54"/>
      <c r="C18" s="53"/>
      <c r="D18" s="53"/>
      <c r="E18" s="53"/>
      <c r="F18" s="53"/>
      <c r="G18" s="53"/>
      <c r="H18" s="53"/>
      <c r="I18" s="53"/>
      <c r="J18" s="53"/>
      <c r="K18" s="53"/>
      <c r="L18" s="53"/>
      <c r="M18" s="53"/>
      <c r="N18" s="53"/>
      <c r="O18" s="53"/>
      <c r="P18" s="53"/>
      <c r="Q18" s="53"/>
      <c r="R18" s="53"/>
      <c r="S18" s="52"/>
      <c r="T18" s="32"/>
    </row>
    <row r="19" spans="1:20" x14ac:dyDescent="0.2">
      <c r="A19" s="32"/>
      <c r="B19" s="54"/>
      <c r="C19" s="53"/>
      <c r="D19" s="53"/>
      <c r="E19" s="53"/>
      <c r="F19" s="53"/>
      <c r="G19" s="53"/>
      <c r="H19" s="53"/>
      <c r="I19" s="53"/>
      <c r="J19" s="53"/>
      <c r="K19" s="53"/>
      <c r="L19" s="53"/>
      <c r="M19" s="53"/>
      <c r="N19" s="53"/>
      <c r="O19" s="53"/>
      <c r="P19" s="53"/>
      <c r="Q19" s="53"/>
      <c r="R19" s="53"/>
      <c r="S19" s="52"/>
      <c r="T19" s="32"/>
    </row>
    <row r="20" spans="1:20" x14ac:dyDescent="0.2">
      <c r="A20" s="32"/>
      <c r="B20" s="54"/>
      <c r="C20" s="53"/>
      <c r="D20" s="53"/>
      <c r="E20" s="53"/>
      <c r="F20" s="53"/>
      <c r="G20" s="53"/>
      <c r="H20" s="53"/>
      <c r="I20" s="53"/>
      <c r="J20" s="53"/>
      <c r="K20" s="53"/>
      <c r="L20" s="53"/>
      <c r="M20" s="53"/>
      <c r="N20" s="53"/>
      <c r="O20" s="53"/>
      <c r="P20" s="53"/>
      <c r="Q20" s="53"/>
      <c r="R20" s="53"/>
      <c r="S20" s="52"/>
      <c r="T20" s="32"/>
    </row>
    <row r="21" spans="1:20" x14ac:dyDescent="0.2">
      <c r="A21" s="32"/>
      <c r="B21" s="54"/>
      <c r="C21" s="53"/>
      <c r="D21" s="53"/>
      <c r="E21" s="53"/>
      <c r="F21" s="53"/>
      <c r="G21" s="53"/>
      <c r="H21" s="53"/>
      <c r="I21" s="53"/>
      <c r="J21" s="53"/>
      <c r="K21" s="53"/>
      <c r="L21" s="53"/>
      <c r="M21" s="53"/>
      <c r="N21" s="53"/>
      <c r="O21" s="53"/>
      <c r="P21" s="53"/>
      <c r="Q21" s="53"/>
      <c r="R21" s="53"/>
      <c r="S21" s="52"/>
      <c r="T21" s="32"/>
    </row>
    <row r="22" spans="1:20" x14ac:dyDescent="0.2">
      <c r="A22" s="32"/>
      <c r="B22" s="54"/>
      <c r="C22" s="53"/>
      <c r="D22" s="53"/>
      <c r="E22" s="53"/>
      <c r="F22" s="53"/>
      <c r="G22" s="53"/>
      <c r="H22" s="53"/>
      <c r="I22" s="53"/>
      <c r="J22" s="53"/>
      <c r="K22" s="53"/>
      <c r="L22" s="53"/>
      <c r="M22" s="53"/>
      <c r="N22" s="53"/>
      <c r="O22" s="53"/>
      <c r="P22" s="53"/>
      <c r="Q22" s="53"/>
      <c r="R22" s="53"/>
      <c r="S22" s="52"/>
      <c r="T22" s="32"/>
    </row>
    <row r="23" spans="1:20" x14ac:dyDescent="0.2">
      <c r="A23" s="32"/>
      <c r="B23" s="54"/>
      <c r="C23" s="53"/>
      <c r="D23" s="53"/>
      <c r="E23" s="53"/>
      <c r="F23" s="53"/>
      <c r="G23" s="53"/>
      <c r="H23" s="53"/>
      <c r="I23" s="53"/>
      <c r="J23" s="53"/>
      <c r="K23" s="53"/>
      <c r="L23" s="53"/>
      <c r="M23" s="53"/>
      <c r="N23" s="53"/>
      <c r="O23" s="53"/>
      <c r="P23" s="53"/>
      <c r="Q23" s="53"/>
      <c r="R23" s="53"/>
      <c r="S23" s="52"/>
      <c r="T23" s="32"/>
    </row>
    <row r="24" spans="1:20" x14ac:dyDescent="0.2">
      <c r="A24" s="32"/>
      <c r="B24" s="54"/>
      <c r="C24" s="53"/>
      <c r="D24" s="53"/>
      <c r="E24" s="53"/>
      <c r="F24" s="53"/>
      <c r="G24" s="53"/>
      <c r="H24" s="53"/>
      <c r="I24" s="53"/>
      <c r="J24" s="53"/>
      <c r="K24" s="53"/>
      <c r="L24" s="53"/>
      <c r="M24" s="53"/>
      <c r="N24" s="53"/>
      <c r="O24" s="53"/>
      <c r="P24" s="53"/>
      <c r="Q24" s="53"/>
      <c r="R24" s="53"/>
      <c r="S24" s="52"/>
      <c r="T24" s="32"/>
    </row>
    <row r="25" spans="1:20" x14ac:dyDescent="0.2">
      <c r="A25" s="32"/>
      <c r="B25" s="54"/>
      <c r="C25" s="53"/>
      <c r="D25" s="53"/>
      <c r="E25" s="53"/>
      <c r="F25" s="53"/>
      <c r="G25" s="53"/>
      <c r="H25" s="53"/>
      <c r="I25" s="53"/>
      <c r="J25" s="53"/>
      <c r="K25" s="53"/>
      <c r="L25" s="53"/>
      <c r="M25" s="53"/>
      <c r="N25" s="53"/>
      <c r="O25" s="53"/>
      <c r="P25" s="53"/>
      <c r="Q25" s="53"/>
      <c r="R25" s="53"/>
      <c r="S25" s="52"/>
      <c r="T25" s="32"/>
    </row>
    <row r="26" spans="1:20" x14ac:dyDescent="0.2">
      <c r="A26" s="32"/>
      <c r="B26" s="54"/>
      <c r="C26" s="53"/>
      <c r="D26" s="53"/>
      <c r="E26" s="53"/>
      <c r="F26" s="53"/>
      <c r="G26" s="53"/>
      <c r="H26" s="53"/>
      <c r="I26" s="53"/>
      <c r="J26" s="53"/>
      <c r="K26" s="53"/>
      <c r="L26" s="53"/>
      <c r="M26" s="53"/>
      <c r="N26" s="53"/>
      <c r="O26" s="53"/>
      <c r="P26" s="53"/>
      <c r="Q26" s="53"/>
      <c r="R26" s="53"/>
      <c r="S26" s="52"/>
      <c r="T26" s="32"/>
    </row>
    <row r="27" spans="1:20" x14ac:dyDescent="0.2">
      <c r="A27" s="32"/>
      <c r="B27" s="54"/>
      <c r="C27" s="53"/>
      <c r="D27" s="53"/>
      <c r="E27" s="53"/>
      <c r="F27" s="53"/>
      <c r="G27" s="53"/>
      <c r="H27" s="53"/>
      <c r="I27" s="53"/>
      <c r="J27" s="53"/>
      <c r="K27" s="53"/>
      <c r="L27" s="53"/>
      <c r="M27" s="53"/>
      <c r="N27" s="53"/>
      <c r="O27" s="53"/>
      <c r="P27" s="53"/>
      <c r="Q27" s="53"/>
      <c r="R27" s="53"/>
      <c r="S27" s="52"/>
      <c r="T27" s="32"/>
    </row>
    <row r="28" spans="1:20" x14ac:dyDescent="0.2">
      <c r="A28" s="32"/>
      <c r="B28" s="54"/>
      <c r="C28" s="53"/>
      <c r="D28" s="53"/>
      <c r="E28" s="53"/>
      <c r="F28" s="53"/>
      <c r="G28" s="53"/>
      <c r="H28" s="53"/>
      <c r="I28" s="53"/>
      <c r="J28" s="53"/>
      <c r="K28" s="53"/>
      <c r="L28" s="53"/>
      <c r="M28" s="53"/>
      <c r="N28" s="53"/>
      <c r="O28" s="53"/>
      <c r="P28" s="53"/>
      <c r="Q28" s="53"/>
      <c r="R28" s="53"/>
      <c r="S28" s="52"/>
      <c r="T28" s="32"/>
    </row>
    <row r="29" spans="1:20" x14ac:dyDescent="0.2">
      <c r="A29" s="32"/>
      <c r="B29" s="54"/>
      <c r="C29" s="53"/>
      <c r="D29" s="53"/>
      <c r="E29" s="53"/>
      <c r="F29" s="53"/>
      <c r="G29" s="53"/>
      <c r="H29" s="53"/>
      <c r="I29" s="53"/>
      <c r="J29" s="53"/>
      <c r="K29" s="53"/>
      <c r="L29" s="53"/>
      <c r="M29" s="53"/>
      <c r="N29" s="53"/>
      <c r="O29" s="53"/>
      <c r="P29" s="53"/>
      <c r="Q29" s="53"/>
      <c r="R29" s="53"/>
      <c r="S29" s="52"/>
      <c r="T29" s="32"/>
    </row>
    <row r="30" spans="1:20" x14ac:dyDescent="0.2">
      <c r="A30" s="32"/>
      <c r="B30" s="54"/>
      <c r="C30" s="53"/>
      <c r="D30" s="53"/>
      <c r="E30" s="53"/>
      <c r="F30" s="53"/>
      <c r="G30" s="53"/>
      <c r="H30" s="53"/>
      <c r="I30" s="53"/>
      <c r="J30" s="53"/>
      <c r="K30" s="53"/>
      <c r="L30" s="53"/>
      <c r="M30" s="53"/>
      <c r="N30" s="53"/>
      <c r="O30" s="53"/>
      <c r="P30" s="53"/>
      <c r="Q30" s="53"/>
      <c r="R30" s="53"/>
      <c r="S30" s="52"/>
      <c r="T30" s="32"/>
    </row>
    <row r="31" spans="1:20" x14ac:dyDescent="0.2">
      <c r="A31" s="32"/>
      <c r="B31" s="54"/>
      <c r="C31" s="53"/>
      <c r="D31" s="53"/>
      <c r="E31" s="53"/>
      <c r="F31" s="53"/>
      <c r="G31" s="53"/>
      <c r="H31" s="53"/>
      <c r="I31" s="53"/>
      <c r="J31" s="53"/>
      <c r="K31" s="53"/>
      <c r="L31" s="53"/>
      <c r="M31" s="53"/>
      <c r="N31" s="53"/>
      <c r="O31" s="53"/>
      <c r="P31" s="53"/>
      <c r="Q31" s="53"/>
      <c r="R31" s="53"/>
      <c r="S31" s="52"/>
      <c r="T31" s="32"/>
    </row>
    <row r="32" spans="1:20" x14ac:dyDescent="0.2">
      <c r="A32" s="32"/>
      <c r="B32" s="54"/>
      <c r="C32" s="53"/>
      <c r="D32" s="53"/>
      <c r="E32" s="53"/>
      <c r="F32" s="53"/>
      <c r="G32" s="53"/>
      <c r="H32" s="53"/>
      <c r="I32" s="53"/>
      <c r="J32" s="53"/>
      <c r="K32" s="53"/>
      <c r="L32" s="53"/>
      <c r="M32" s="53"/>
      <c r="N32" s="53"/>
      <c r="O32" s="53"/>
      <c r="P32" s="53"/>
      <c r="Q32" s="53"/>
      <c r="R32" s="53"/>
      <c r="S32" s="52"/>
      <c r="T32" s="32"/>
    </row>
    <row r="33" spans="1:20" x14ac:dyDescent="0.2">
      <c r="A33" s="32"/>
      <c r="B33" s="54"/>
      <c r="C33" s="53"/>
      <c r="D33" s="53"/>
      <c r="E33" s="53"/>
      <c r="F33" s="53"/>
      <c r="G33" s="53"/>
      <c r="H33" s="53"/>
      <c r="I33" s="53"/>
      <c r="J33" s="53"/>
      <c r="K33" s="53"/>
      <c r="L33" s="53"/>
      <c r="M33" s="53"/>
      <c r="N33" s="53"/>
      <c r="O33" s="53"/>
      <c r="P33" s="53"/>
      <c r="Q33" s="53"/>
      <c r="R33" s="53"/>
      <c r="S33" s="52"/>
      <c r="T33" s="32"/>
    </row>
    <row r="34" spans="1:20" x14ac:dyDescent="0.2">
      <c r="A34" s="32"/>
      <c r="B34" s="54"/>
      <c r="C34" s="53"/>
      <c r="D34" s="53"/>
      <c r="E34" s="53"/>
      <c r="F34" s="53"/>
      <c r="G34" s="53"/>
      <c r="H34" s="53"/>
      <c r="I34" s="53"/>
      <c r="J34" s="53"/>
      <c r="K34" s="53"/>
      <c r="L34" s="53"/>
      <c r="M34" s="53"/>
      <c r="N34" s="53"/>
      <c r="O34" s="53"/>
      <c r="P34" s="53"/>
      <c r="Q34" s="53"/>
      <c r="R34" s="53"/>
      <c r="S34" s="52"/>
      <c r="T34" s="32"/>
    </row>
    <row r="35" spans="1:20" x14ac:dyDescent="0.2">
      <c r="A35" s="32"/>
      <c r="B35" s="51" t="s">
        <v>32</v>
      </c>
      <c r="C35" s="50">
        <f>SUM(C8:C34)</f>
        <v>0</v>
      </c>
      <c r="D35" s="50">
        <f>SUM(D8:D34)</f>
        <v>0</v>
      </c>
      <c r="E35" s="50">
        <f>SUM(E8:E34)</f>
        <v>0</v>
      </c>
      <c r="F35" s="50"/>
      <c r="G35" s="50"/>
      <c r="H35" s="49">
        <f t="shared" ref="H35:R35" si="0">SUM(H8:H34)</f>
        <v>0</v>
      </c>
      <c r="I35" s="49">
        <f t="shared" si="0"/>
        <v>0</v>
      </c>
      <c r="J35" s="49">
        <f t="shared" si="0"/>
        <v>0</v>
      </c>
      <c r="K35" s="49">
        <f t="shared" si="0"/>
        <v>0</v>
      </c>
      <c r="L35" s="49">
        <f t="shared" si="0"/>
        <v>0</v>
      </c>
      <c r="M35" s="49">
        <f t="shared" si="0"/>
        <v>0</v>
      </c>
      <c r="N35" s="49">
        <f t="shared" si="0"/>
        <v>0</v>
      </c>
      <c r="O35" s="49">
        <f t="shared" si="0"/>
        <v>0</v>
      </c>
      <c r="P35" s="49">
        <f t="shared" si="0"/>
        <v>0</v>
      </c>
      <c r="Q35" s="49">
        <f t="shared" si="0"/>
        <v>0</v>
      </c>
      <c r="R35" s="49">
        <f t="shared" si="0"/>
        <v>0</v>
      </c>
      <c r="S35" s="48">
        <f>SUM(H35:R35)</f>
        <v>0</v>
      </c>
      <c r="T35" s="32"/>
    </row>
    <row r="36" spans="1:20" x14ac:dyDescent="0.2">
      <c r="A36" s="32"/>
      <c r="B36" s="136" t="s">
        <v>31</v>
      </c>
      <c r="C36" s="136"/>
      <c r="D36" s="136"/>
      <c r="E36" s="136"/>
      <c r="F36" s="47"/>
      <c r="G36" s="47"/>
      <c r="H36" s="46"/>
      <c r="I36" s="46"/>
      <c r="J36" s="46"/>
      <c r="K36" s="46"/>
      <c r="L36" s="46"/>
      <c r="M36" s="46"/>
      <c r="N36" s="46"/>
      <c r="O36" s="46"/>
      <c r="P36" s="46"/>
      <c r="Q36" s="46"/>
      <c r="R36" s="46"/>
      <c r="S36" s="45">
        <f>SUM(H36:R36)</f>
        <v>0</v>
      </c>
      <c r="T36" s="32" t="s">
        <v>30</v>
      </c>
    </row>
    <row r="37" spans="1:20" x14ac:dyDescent="0.2">
      <c r="A37" s="32"/>
      <c r="B37" s="137" t="s">
        <v>29</v>
      </c>
      <c r="C37" s="137"/>
      <c r="D37" s="137"/>
      <c r="E37" s="137"/>
      <c r="F37" s="44"/>
      <c r="G37" s="44"/>
      <c r="H37" s="43" t="e">
        <f t="shared" ref="H37:S37" si="1">H36/H35</f>
        <v>#DIV/0!</v>
      </c>
      <c r="I37" s="43" t="e">
        <f t="shared" si="1"/>
        <v>#DIV/0!</v>
      </c>
      <c r="J37" s="43" t="e">
        <f t="shared" si="1"/>
        <v>#DIV/0!</v>
      </c>
      <c r="K37" s="43" t="e">
        <f t="shared" si="1"/>
        <v>#DIV/0!</v>
      </c>
      <c r="L37" s="43" t="e">
        <f t="shared" si="1"/>
        <v>#DIV/0!</v>
      </c>
      <c r="M37" s="43" t="e">
        <f t="shared" si="1"/>
        <v>#DIV/0!</v>
      </c>
      <c r="N37" s="43" t="e">
        <f t="shared" si="1"/>
        <v>#DIV/0!</v>
      </c>
      <c r="O37" s="43" t="e">
        <f t="shared" si="1"/>
        <v>#DIV/0!</v>
      </c>
      <c r="P37" s="43" t="e">
        <f t="shared" si="1"/>
        <v>#DIV/0!</v>
      </c>
      <c r="Q37" s="43" t="e">
        <f t="shared" si="1"/>
        <v>#DIV/0!</v>
      </c>
      <c r="R37" s="43" t="e">
        <f t="shared" si="1"/>
        <v>#DIV/0!</v>
      </c>
      <c r="S37" s="42" t="e">
        <f t="shared" si="1"/>
        <v>#DIV/0!</v>
      </c>
      <c r="T37" s="41" t="s">
        <v>28</v>
      </c>
    </row>
    <row r="38" spans="1:20" x14ac:dyDescent="0.2">
      <c r="A38" s="32"/>
      <c r="B38" s="38"/>
      <c r="C38" s="38"/>
      <c r="D38" s="38"/>
      <c r="E38" s="38"/>
      <c r="F38" s="38"/>
      <c r="G38" s="38"/>
      <c r="H38" s="37"/>
      <c r="I38" s="37"/>
      <c r="J38" s="37"/>
      <c r="K38" s="37"/>
      <c r="L38" s="37"/>
      <c r="M38" s="37"/>
      <c r="N38" s="37"/>
      <c r="O38" s="37"/>
      <c r="P38" s="37"/>
      <c r="Q38" s="37"/>
      <c r="R38" s="37"/>
      <c r="S38" s="37"/>
      <c r="T38" s="32"/>
    </row>
    <row r="39" spans="1:20" x14ac:dyDescent="0.2">
      <c r="A39" s="32"/>
      <c r="B39" s="38"/>
      <c r="C39" s="38"/>
      <c r="D39" s="38"/>
      <c r="E39" s="38"/>
      <c r="F39" s="38"/>
      <c r="G39" s="38"/>
      <c r="H39" s="37"/>
      <c r="I39" s="37"/>
      <c r="J39" s="37"/>
      <c r="K39" s="37"/>
      <c r="L39" s="37"/>
      <c r="M39" s="37"/>
      <c r="N39" s="37"/>
      <c r="O39" s="37"/>
      <c r="P39" s="37"/>
      <c r="Q39" s="37"/>
      <c r="R39" s="37"/>
      <c r="S39" s="40"/>
      <c r="T39" s="32"/>
    </row>
    <row r="40" spans="1:20" x14ac:dyDescent="0.2">
      <c r="A40" s="32"/>
      <c r="B40" s="38"/>
      <c r="C40" s="38"/>
      <c r="D40" s="38"/>
      <c r="E40" s="38"/>
      <c r="F40" s="38"/>
      <c r="G40" s="38"/>
      <c r="H40" s="37"/>
      <c r="I40" s="37"/>
      <c r="J40" s="37"/>
      <c r="K40" s="37"/>
      <c r="L40" s="37"/>
      <c r="M40" s="37"/>
      <c r="N40" s="37"/>
      <c r="O40" s="37"/>
      <c r="P40" s="37"/>
      <c r="Q40" s="37"/>
      <c r="R40" s="37"/>
      <c r="S40" s="39"/>
      <c r="T40" s="32"/>
    </row>
    <row r="41" spans="1:20" x14ac:dyDescent="0.2">
      <c r="A41" s="32"/>
      <c r="B41" s="38"/>
      <c r="C41" s="38"/>
      <c r="D41" s="38"/>
      <c r="E41" s="38"/>
      <c r="F41" s="38"/>
      <c r="G41" s="38"/>
      <c r="H41" s="37"/>
      <c r="I41" s="37"/>
      <c r="J41" s="37"/>
      <c r="K41" s="37"/>
      <c r="L41" s="37"/>
      <c r="M41" s="37"/>
      <c r="N41" s="37"/>
      <c r="O41" s="37"/>
      <c r="P41" s="37"/>
      <c r="Q41" s="37"/>
      <c r="R41" s="37"/>
      <c r="S41" s="37"/>
      <c r="T41" s="32"/>
    </row>
    <row r="42" spans="1:20" x14ac:dyDescent="0.2">
      <c r="A42" s="32"/>
      <c r="B42" s="32"/>
      <c r="C42" s="32"/>
      <c r="D42" s="32"/>
      <c r="E42" s="32"/>
      <c r="F42" s="32"/>
      <c r="G42" s="32"/>
      <c r="H42" s="32"/>
      <c r="I42" s="32"/>
      <c r="J42" s="32"/>
      <c r="K42" s="32"/>
      <c r="L42" s="32"/>
      <c r="M42" s="32"/>
      <c r="N42" s="32"/>
      <c r="O42" s="32"/>
      <c r="P42" s="32"/>
      <c r="Q42" s="32"/>
      <c r="R42" s="32"/>
      <c r="S42" s="32"/>
      <c r="T42" s="32"/>
    </row>
    <row r="43" spans="1:20" x14ac:dyDescent="0.2">
      <c r="A43" s="32"/>
      <c r="B43" s="32"/>
      <c r="C43" s="32"/>
      <c r="D43" s="32"/>
      <c r="E43" s="32"/>
      <c r="F43" s="32"/>
      <c r="G43" s="32"/>
      <c r="H43" s="32"/>
      <c r="I43" s="32"/>
      <c r="J43" s="32"/>
      <c r="K43" s="32"/>
      <c r="L43" s="32"/>
      <c r="M43" s="32"/>
      <c r="N43" s="32"/>
      <c r="O43" s="32"/>
      <c r="P43" s="32"/>
      <c r="Q43" s="32"/>
      <c r="R43" s="32"/>
      <c r="S43" s="32"/>
      <c r="T43" s="32"/>
    </row>
    <row r="44" spans="1:20" ht="19.8" x14ac:dyDescent="0.2">
      <c r="A44" s="32"/>
      <c r="B44" s="36"/>
      <c r="C44" s="32"/>
      <c r="D44" s="32"/>
      <c r="E44" s="32"/>
      <c r="F44" s="32"/>
      <c r="G44" s="32"/>
      <c r="H44" s="32"/>
      <c r="I44" s="32"/>
      <c r="J44" s="32"/>
      <c r="K44" s="32"/>
      <c r="L44" s="32"/>
      <c r="M44" s="32"/>
      <c r="N44" s="32"/>
      <c r="O44" s="32"/>
      <c r="P44" s="32"/>
      <c r="Q44" s="32"/>
      <c r="R44" s="32"/>
      <c r="S44" s="32"/>
      <c r="T44" s="32"/>
    </row>
    <row r="45" spans="1:20" x14ac:dyDescent="0.2">
      <c r="A45" s="32"/>
      <c r="B45" s="32"/>
      <c r="C45" s="32"/>
      <c r="D45" s="32"/>
      <c r="E45" s="32"/>
      <c r="F45" s="32"/>
      <c r="G45" s="32"/>
      <c r="H45" s="32"/>
      <c r="I45" s="32"/>
      <c r="J45" s="32"/>
      <c r="K45" s="32"/>
      <c r="L45" s="32"/>
      <c r="M45" s="32"/>
      <c r="N45" s="32"/>
      <c r="O45" s="32"/>
      <c r="P45" s="32"/>
      <c r="Q45" s="32"/>
      <c r="R45" s="32"/>
      <c r="S45" s="32"/>
      <c r="T45" s="32"/>
    </row>
    <row r="46" spans="1:20" ht="19.8" x14ac:dyDescent="0.2">
      <c r="A46" s="32"/>
      <c r="B46" s="36"/>
      <c r="C46" s="32"/>
      <c r="D46" s="32"/>
      <c r="E46" s="32"/>
      <c r="F46" s="32"/>
      <c r="G46" s="32"/>
      <c r="H46" s="32"/>
      <c r="I46" s="32"/>
      <c r="J46" s="32"/>
      <c r="K46" s="32"/>
      <c r="L46" s="32"/>
      <c r="M46" s="32"/>
      <c r="N46" s="32"/>
      <c r="O46" s="32"/>
      <c r="P46" s="32"/>
      <c r="Q46" s="32"/>
      <c r="R46" s="32"/>
      <c r="S46" s="32"/>
      <c r="T46" s="32"/>
    </row>
    <row r="47" spans="1:20" ht="19.8" x14ac:dyDescent="0.2">
      <c r="A47" s="32"/>
      <c r="B47" s="36"/>
      <c r="C47" s="32"/>
      <c r="D47" s="32"/>
      <c r="E47" s="32"/>
      <c r="F47" s="32"/>
      <c r="G47" s="32"/>
      <c r="H47" s="32"/>
      <c r="I47" s="32"/>
      <c r="J47" s="32"/>
      <c r="K47" s="32"/>
      <c r="L47" s="32"/>
      <c r="M47" s="32"/>
      <c r="N47" s="32"/>
      <c r="O47" s="32"/>
      <c r="P47" s="32"/>
      <c r="Q47" s="32"/>
      <c r="R47" s="32"/>
      <c r="S47" s="32"/>
      <c r="T47" s="32"/>
    </row>
    <row r="48" spans="1:20" ht="19.8" x14ac:dyDescent="0.2">
      <c r="A48" s="32"/>
      <c r="B48" s="36"/>
      <c r="C48" s="32"/>
      <c r="D48" s="32"/>
      <c r="E48" s="32"/>
      <c r="F48" s="32"/>
      <c r="G48" s="32"/>
      <c r="H48" s="32"/>
      <c r="I48" s="32"/>
      <c r="J48" s="32"/>
      <c r="K48" s="32"/>
      <c r="L48" s="32"/>
      <c r="M48" s="32"/>
      <c r="N48" s="32"/>
      <c r="O48" s="32"/>
      <c r="P48" s="32"/>
      <c r="Q48" s="32"/>
      <c r="R48" s="32"/>
      <c r="S48" s="32"/>
      <c r="T48" s="32"/>
    </row>
    <row r="49" spans="1:20" ht="19.8" x14ac:dyDescent="0.2">
      <c r="A49" s="32"/>
      <c r="B49" s="36"/>
      <c r="C49" s="32"/>
      <c r="D49" s="32"/>
      <c r="E49" s="32"/>
      <c r="F49" s="32"/>
      <c r="G49" s="32"/>
      <c r="H49" s="32"/>
      <c r="I49" s="32"/>
      <c r="J49" s="32"/>
      <c r="K49" s="32"/>
      <c r="L49" s="32"/>
      <c r="M49" s="32"/>
      <c r="N49" s="32"/>
      <c r="O49" s="32"/>
      <c r="P49" s="32"/>
      <c r="Q49" s="32"/>
      <c r="R49" s="32"/>
      <c r="S49" s="32"/>
      <c r="T49" s="32"/>
    </row>
    <row r="50" spans="1:20" ht="16.2" x14ac:dyDescent="0.2">
      <c r="A50" s="32"/>
      <c r="B50" s="35" t="s">
        <v>27</v>
      </c>
      <c r="C50" s="32"/>
      <c r="D50" s="32"/>
      <c r="E50" s="32"/>
      <c r="F50" s="32"/>
      <c r="G50" s="32"/>
      <c r="H50" s="32"/>
      <c r="I50" s="32"/>
      <c r="J50" s="32"/>
      <c r="K50" s="32"/>
      <c r="L50" s="32"/>
      <c r="M50" s="32"/>
      <c r="N50" s="32"/>
      <c r="O50" s="32"/>
      <c r="P50" s="32"/>
      <c r="Q50" s="32"/>
      <c r="R50" s="32"/>
      <c r="S50" s="32"/>
      <c r="T50" s="32"/>
    </row>
    <row r="51" spans="1:20" ht="16.2" x14ac:dyDescent="0.2">
      <c r="A51" s="32"/>
      <c r="B51" s="35"/>
      <c r="C51" s="32"/>
      <c r="D51" s="32"/>
      <c r="E51" s="32"/>
      <c r="F51" s="32"/>
      <c r="G51" s="32"/>
      <c r="H51" s="32"/>
      <c r="I51" s="32"/>
      <c r="J51" s="32"/>
      <c r="K51" s="32"/>
      <c r="L51" s="32"/>
      <c r="M51" s="32"/>
      <c r="N51" s="32"/>
      <c r="O51" s="32"/>
      <c r="P51" s="32"/>
      <c r="Q51" s="32"/>
      <c r="R51" s="32"/>
      <c r="S51" s="32"/>
      <c r="T51" s="32"/>
    </row>
    <row r="52" spans="1:20" ht="16.2" x14ac:dyDescent="0.2">
      <c r="A52" s="32"/>
      <c r="B52" s="35"/>
      <c r="C52" s="32"/>
      <c r="D52" s="32"/>
      <c r="E52" s="32"/>
      <c r="F52" s="32"/>
      <c r="G52" s="32"/>
      <c r="H52" s="32"/>
      <c r="I52" s="32"/>
      <c r="J52" s="32"/>
      <c r="K52" s="32"/>
      <c r="L52" s="32"/>
      <c r="M52" s="32"/>
      <c r="N52" s="32"/>
      <c r="O52" s="32"/>
      <c r="P52" s="32"/>
      <c r="Q52" s="32"/>
      <c r="R52" s="32"/>
      <c r="S52" s="32"/>
      <c r="T52" s="32"/>
    </row>
    <row r="53" spans="1:20" ht="16.2" x14ac:dyDescent="0.2">
      <c r="A53" s="32"/>
      <c r="B53" s="35"/>
      <c r="C53" s="32"/>
      <c r="D53" s="32"/>
      <c r="E53" s="32"/>
      <c r="F53" s="32"/>
      <c r="G53" s="32"/>
      <c r="H53" s="32"/>
      <c r="I53" s="32"/>
      <c r="J53" s="32"/>
      <c r="K53" s="32"/>
      <c r="L53" s="32"/>
      <c r="M53" s="32"/>
      <c r="N53" s="32"/>
      <c r="O53" s="32"/>
      <c r="P53" s="32"/>
      <c r="Q53" s="32"/>
      <c r="R53" s="32"/>
      <c r="S53" s="32"/>
      <c r="T53" s="32"/>
    </row>
    <row r="54" spans="1:20" x14ac:dyDescent="0.2">
      <c r="A54" s="32"/>
      <c r="B54" s="32"/>
      <c r="C54" s="32"/>
      <c r="D54" s="32"/>
      <c r="E54" s="32"/>
      <c r="F54" s="32"/>
      <c r="G54" s="32"/>
      <c r="H54" s="32"/>
      <c r="I54" s="32"/>
      <c r="J54" s="32"/>
      <c r="K54" s="32"/>
      <c r="L54" s="32"/>
      <c r="M54" s="32"/>
      <c r="N54" s="32"/>
      <c r="O54" s="32"/>
      <c r="P54" s="32"/>
      <c r="Q54" s="32"/>
      <c r="R54" s="32"/>
      <c r="S54" s="32"/>
      <c r="T54" s="32"/>
    </row>
    <row r="55" spans="1:20" x14ac:dyDescent="0.2">
      <c r="A55" s="32"/>
      <c r="B55" s="32"/>
      <c r="C55" s="32"/>
      <c r="D55" s="32"/>
      <c r="E55" s="32"/>
      <c r="F55" s="32"/>
      <c r="G55" s="32"/>
      <c r="H55" s="32"/>
      <c r="I55" s="32"/>
      <c r="J55" s="32"/>
      <c r="K55" s="32"/>
      <c r="L55" s="32"/>
      <c r="M55" s="32"/>
      <c r="N55" s="32"/>
      <c r="O55" s="32"/>
      <c r="P55" s="32"/>
      <c r="Q55" s="32"/>
      <c r="R55" s="32"/>
      <c r="S55" s="32"/>
      <c r="T55" s="32"/>
    </row>
    <row r="56" spans="1:20" x14ac:dyDescent="0.2">
      <c r="A56" s="32"/>
      <c r="B56" s="32"/>
      <c r="C56" s="32"/>
      <c r="D56" s="32"/>
      <c r="E56" s="32"/>
      <c r="F56" s="32"/>
      <c r="G56" s="32"/>
      <c r="H56" s="32"/>
      <c r="I56" s="32"/>
      <c r="J56" s="32"/>
      <c r="K56" s="32"/>
      <c r="L56" s="34" t="s">
        <v>26</v>
      </c>
      <c r="M56" s="32"/>
      <c r="N56" s="32"/>
      <c r="O56" s="32"/>
      <c r="P56" s="32"/>
      <c r="Q56" s="32"/>
      <c r="R56" s="32"/>
      <c r="S56" s="32"/>
      <c r="T56" s="32"/>
    </row>
    <row r="57" spans="1:20" x14ac:dyDescent="0.2">
      <c r="A57" s="32"/>
      <c r="B57" s="32"/>
      <c r="C57" s="32"/>
      <c r="D57" s="32"/>
      <c r="E57" s="32"/>
      <c r="F57" s="32"/>
      <c r="G57" s="32"/>
      <c r="H57" s="32"/>
      <c r="I57" s="32"/>
      <c r="J57" s="32"/>
      <c r="K57" s="32"/>
      <c r="L57" s="32"/>
      <c r="M57" s="32"/>
      <c r="N57" s="32"/>
      <c r="O57" s="32"/>
      <c r="P57" s="32"/>
      <c r="Q57" s="32"/>
      <c r="R57" s="32"/>
      <c r="S57" s="32"/>
      <c r="T57" s="32"/>
    </row>
    <row r="58" spans="1:20" x14ac:dyDescent="0.2">
      <c r="A58" s="32"/>
      <c r="B58" s="32"/>
      <c r="C58" s="32"/>
      <c r="D58" s="32"/>
      <c r="E58" s="32"/>
      <c r="F58" s="32"/>
      <c r="G58" s="32"/>
      <c r="H58" s="32"/>
      <c r="I58" s="32"/>
      <c r="J58" s="32"/>
      <c r="K58" s="32"/>
      <c r="L58" s="32"/>
      <c r="M58" s="32" t="s">
        <v>25</v>
      </c>
      <c r="N58" s="32"/>
      <c r="O58" s="32"/>
      <c r="P58" s="32"/>
      <c r="Q58" s="32"/>
      <c r="R58" s="32"/>
      <c r="S58" s="32"/>
      <c r="T58" s="32"/>
    </row>
    <row r="59" spans="1:20" x14ac:dyDescent="0.2">
      <c r="A59" s="32"/>
      <c r="B59" s="32"/>
      <c r="C59" s="32"/>
      <c r="D59" s="32"/>
      <c r="E59" s="32"/>
      <c r="F59" s="32"/>
      <c r="G59" s="32"/>
      <c r="H59" s="32"/>
      <c r="I59" s="32"/>
      <c r="J59" s="32"/>
      <c r="K59" s="32"/>
      <c r="L59" s="32"/>
      <c r="M59" s="32" t="s">
        <v>24</v>
      </c>
      <c r="N59" s="32"/>
      <c r="O59" s="32"/>
      <c r="P59" s="32"/>
      <c r="Q59" s="32"/>
      <c r="R59" s="32"/>
      <c r="S59" s="32"/>
      <c r="T59" s="32"/>
    </row>
    <row r="60" spans="1:20" x14ac:dyDescent="0.2">
      <c r="A60" s="32"/>
      <c r="B60" s="32"/>
      <c r="C60" s="32"/>
      <c r="D60" s="32"/>
      <c r="E60" s="32"/>
      <c r="F60" s="32"/>
      <c r="G60" s="32"/>
      <c r="H60" s="32"/>
      <c r="I60" s="32"/>
      <c r="J60" s="32"/>
      <c r="K60" s="32"/>
      <c r="L60" s="32"/>
      <c r="M60" s="32"/>
      <c r="N60" s="32"/>
      <c r="O60" s="32"/>
      <c r="P60" s="32"/>
      <c r="Q60" s="32"/>
      <c r="R60" s="32"/>
      <c r="S60" s="32"/>
      <c r="T60" s="32"/>
    </row>
    <row r="61" spans="1:20" x14ac:dyDescent="0.2">
      <c r="A61" s="32"/>
      <c r="B61" s="32"/>
      <c r="C61" s="32"/>
      <c r="D61" s="32"/>
      <c r="E61" s="32"/>
      <c r="F61" s="32"/>
      <c r="G61" s="32"/>
      <c r="H61" s="32"/>
      <c r="I61" s="32"/>
      <c r="J61" s="32"/>
      <c r="K61" s="32"/>
      <c r="L61" s="34" t="s">
        <v>23</v>
      </c>
      <c r="M61" s="32"/>
      <c r="N61" s="32"/>
      <c r="O61" s="32"/>
      <c r="P61" s="32"/>
      <c r="Q61" s="32"/>
      <c r="R61" s="32"/>
      <c r="S61" s="32"/>
      <c r="T61" s="32"/>
    </row>
    <row r="62" spans="1:20" ht="16.2" x14ac:dyDescent="0.2">
      <c r="A62" s="32"/>
      <c r="B62" s="32"/>
      <c r="C62" s="32"/>
      <c r="D62" s="32"/>
      <c r="E62" s="32"/>
      <c r="F62" s="32"/>
      <c r="G62" s="32"/>
      <c r="H62" s="32"/>
      <c r="I62" s="32"/>
      <c r="J62" s="32"/>
      <c r="K62" s="32"/>
      <c r="L62" s="32"/>
      <c r="M62" s="33"/>
      <c r="N62" s="32"/>
      <c r="O62" s="32"/>
      <c r="P62" s="32"/>
      <c r="Q62" s="32"/>
      <c r="R62" s="32"/>
      <c r="S62" s="32"/>
      <c r="T62" s="32"/>
    </row>
    <row r="63" spans="1:20" x14ac:dyDescent="0.2">
      <c r="A63" s="32"/>
      <c r="B63" s="32"/>
      <c r="C63" s="32"/>
      <c r="D63" s="32"/>
      <c r="E63" s="32"/>
      <c r="F63" s="32"/>
      <c r="G63" s="32"/>
      <c r="H63" s="32"/>
      <c r="I63" s="32"/>
      <c r="J63" s="32"/>
      <c r="K63" s="32"/>
      <c r="L63" s="32"/>
      <c r="M63" s="32"/>
      <c r="N63" s="32"/>
      <c r="O63" s="32"/>
      <c r="P63" s="32"/>
      <c r="Q63" s="32"/>
      <c r="R63" s="32"/>
      <c r="S63" s="32"/>
      <c r="T63" s="32"/>
    </row>
    <row r="64" spans="1:20" x14ac:dyDescent="0.2">
      <c r="A64" s="32"/>
      <c r="B64" s="32"/>
      <c r="C64" s="32"/>
      <c r="D64" s="32"/>
      <c r="E64" s="32"/>
      <c r="F64" s="32"/>
      <c r="G64" s="32"/>
      <c r="H64" s="32"/>
      <c r="I64" s="32"/>
      <c r="J64" s="32"/>
      <c r="K64" s="32"/>
      <c r="L64" s="32"/>
      <c r="M64" s="32"/>
      <c r="N64" s="32"/>
      <c r="O64" s="32"/>
      <c r="P64" s="32"/>
      <c r="Q64" s="32"/>
      <c r="R64" s="32"/>
      <c r="S64" s="32"/>
      <c r="T64" s="32"/>
    </row>
    <row r="65" spans="1:20" x14ac:dyDescent="0.2">
      <c r="A65" s="32"/>
      <c r="B65" s="32"/>
      <c r="C65" s="32"/>
      <c r="D65" s="32"/>
      <c r="E65" s="32"/>
      <c r="F65" s="32"/>
      <c r="G65" s="32"/>
      <c r="H65" s="32"/>
      <c r="I65" s="32"/>
      <c r="J65" s="32"/>
      <c r="K65" s="32"/>
      <c r="L65" s="32"/>
      <c r="M65" s="32"/>
      <c r="N65" s="32"/>
      <c r="O65" s="32"/>
      <c r="P65" s="32"/>
      <c r="Q65" s="32"/>
      <c r="R65" s="32"/>
      <c r="S65" s="32"/>
      <c r="T65" s="32"/>
    </row>
    <row r="66" spans="1:20" x14ac:dyDescent="0.2">
      <c r="A66" s="32"/>
      <c r="B66" s="32"/>
      <c r="C66" s="32"/>
      <c r="D66" s="32"/>
      <c r="E66" s="32"/>
      <c r="F66" s="32"/>
      <c r="G66" s="32"/>
      <c r="H66" s="32"/>
      <c r="I66" s="32"/>
      <c r="J66" s="32"/>
      <c r="K66" s="32"/>
      <c r="L66" s="32"/>
      <c r="M66" s="32"/>
      <c r="N66" s="32"/>
      <c r="O66" s="32"/>
      <c r="P66" s="32"/>
      <c r="Q66" s="32"/>
      <c r="R66" s="32"/>
      <c r="S66" s="32"/>
      <c r="T66" s="32"/>
    </row>
    <row r="67" spans="1:20" x14ac:dyDescent="0.2">
      <c r="A67" s="32"/>
      <c r="B67" s="32"/>
      <c r="C67" s="32"/>
      <c r="D67" s="32"/>
      <c r="E67" s="32"/>
      <c r="F67" s="32"/>
      <c r="G67" s="32"/>
      <c r="H67" s="32"/>
      <c r="I67" s="32"/>
      <c r="J67" s="32"/>
      <c r="K67" s="32"/>
      <c r="L67" s="32"/>
      <c r="M67" s="32"/>
      <c r="N67" s="32"/>
      <c r="O67" s="32"/>
      <c r="P67" s="32"/>
      <c r="Q67" s="32"/>
      <c r="R67" s="32"/>
      <c r="S67" s="32"/>
      <c r="T67" s="32"/>
    </row>
    <row r="68" spans="1:20" x14ac:dyDescent="0.2">
      <c r="A68" s="32"/>
      <c r="B68" s="32"/>
      <c r="C68" s="32"/>
      <c r="D68" s="32"/>
      <c r="E68" s="32"/>
      <c r="F68" s="32"/>
      <c r="G68" s="32"/>
      <c r="H68" s="32"/>
      <c r="I68" s="32"/>
      <c r="J68" s="32"/>
      <c r="K68" s="32"/>
      <c r="L68" s="32"/>
      <c r="M68" s="32"/>
      <c r="N68" s="32"/>
      <c r="O68" s="32"/>
      <c r="P68" s="32"/>
      <c r="Q68" s="32"/>
      <c r="R68" s="32"/>
      <c r="S68" s="32"/>
      <c r="T68" s="32"/>
    </row>
    <row r="69" spans="1:20" x14ac:dyDescent="0.2">
      <c r="A69" s="32"/>
      <c r="B69" s="32"/>
      <c r="C69" s="32"/>
      <c r="D69" s="32"/>
      <c r="E69" s="32"/>
      <c r="F69" s="32"/>
      <c r="G69" s="32"/>
      <c r="H69" s="32"/>
      <c r="I69" s="32"/>
      <c r="J69" s="32"/>
      <c r="K69" s="32"/>
      <c r="L69" s="32"/>
      <c r="M69" s="32"/>
      <c r="N69" s="32"/>
      <c r="O69" s="32"/>
      <c r="P69" s="32"/>
      <c r="Q69" s="32"/>
      <c r="R69" s="32"/>
      <c r="S69" s="32"/>
      <c r="T69" s="32"/>
    </row>
    <row r="70" spans="1:20" x14ac:dyDescent="0.2">
      <c r="A70" s="32"/>
      <c r="B70" s="32"/>
      <c r="C70" s="32"/>
      <c r="D70" s="32"/>
      <c r="E70" s="32"/>
      <c r="F70" s="32"/>
      <c r="G70" s="32"/>
      <c r="H70" s="32"/>
      <c r="I70" s="32"/>
      <c r="J70" s="32"/>
      <c r="K70" s="32"/>
      <c r="L70" s="32"/>
      <c r="M70" s="32"/>
      <c r="N70" s="32"/>
      <c r="O70" s="32"/>
      <c r="P70" s="32"/>
      <c r="Q70" s="32"/>
      <c r="R70" s="32"/>
      <c r="S70" s="32"/>
      <c r="T70" s="32"/>
    </row>
    <row r="71" spans="1:20" x14ac:dyDescent="0.2">
      <c r="A71" s="32"/>
      <c r="B71" s="32"/>
      <c r="C71" s="32"/>
      <c r="D71" s="32"/>
      <c r="E71" s="32"/>
      <c r="F71" s="32"/>
      <c r="G71" s="32"/>
      <c r="H71" s="32"/>
      <c r="I71" s="32"/>
      <c r="J71" s="32"/>
      <c r="K71" s="32"/>
      <c r="L71" s="32"/>
      <c r="M71" s="32"/>
      <c r="N71" s="32"/>
      <c r="O71" s="32"/>
      <c r="P71" s="32"/>
      <c r="Q71" s="32"/>
      <c r="R71" s="32"/>
      <c r="S71" s="32"/>
      <c r="T71" s="32"/>
    </row>
    <row r="72" spans="1:20" x14ac:dyDescent="0.2">
      <c r="A72" s="32"/>
      <c r="B72" s="32"/>
      <c r="C72" s="32"/>
      <c r="D72" s="32"/>
      <c r="E72" s="32"/>
      <c r="F72" s="32"/>
      <c r="G72" s="32"/>
      <c r="H72" s="32"/>
      <c r="I72" s="32"/>
      <c r="J72" s="32"/>
      <c r="K72" s="32"/>
      <c r="L72" s="32"/>
      <c r="M72" s="32"/>
      <c r="N72" s="32"/>
      <c r="O72" s="32"/>
      <c r="P72" s="32"/>
      <c r="Q72" s="32"/>
      <c r="R72" s="32"/>
      <c r="S72" s="32"/>
      <c r="T72" s="32"/>
    </row>
    <row r="73" spans="1:20" x14ac:dyDescent="0.2">
      <c r="A73" s="32"/>
      <c r="B73" s="32"/>
      <c r="C73" s="32"/>
      <c r="D73" s="32"/>
      <c r="E73" s="32"/>
      <c r="F73" s="32"/>
      <c r="G73" s="32"/>
      <c r="H73" s="32"/>
      <c r="I73" s="32"/>
      <c r="J73" s="32"/>
      <c r="K73" s="32"/>
      <c r="L73" s="32"/>
      <c r="M73" s="32"/>
      <c r="N73" s="32"/>
      <c r="O73" s="32"/>
      <c r="P73" s="32"/>
      <c r="Q73" s="32"/>
      <c r="R73" s="32"/>
      <c r="S73" s="32"/>
      <c r="T73" s="32"/>
    </row>
  </sheetData>
  <mergeCells count="4">
    <mergeCell ref="C6:E6"/>
    <mergeCell ref="H6:R6"/>
    <mergeCell ref="B36:E36"/>
    <mergeCell ref="B37:E37"/>
  </mergeCells>
  <phoneticPr fontId="3"/>
  <pageMargins left="0.70866141732283472" right="0.70866141732283472" top="0.74803149606299213" bottom="0.74803149606299213" header="0.31496062992125984" footer="0.31496062992125984"/>
  <pageSetup paperSize="9" scale="57" orientation="portrait" r:id="rId1"/>
  <headerFooter>
    <oddHeader>&amp;L&amp;F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光ファイバケーブル整備計画（他事業なし用）</vt:lpstr>
      <vt:lpstr>光ファイバケーブル整備計画（他事業案分用）</vt:lpstr>
      <vt:lpstr>機器集計表（光系統図）</vt:lpstr>
      <vt:lpstr>'機器集計表（光系統図）'!Print_Area</vt:lpstr>
      <vt:lpstr>'光ファイバケーブル整備計画（他事業なし用）'!Print_Area</vt:lpstr>
      <vt:lpstr>'光ファイバケーブル整備計画（他事業案分用）'!Print_Area</vt:lpstr>
      <vt:lpstr>'光ファイバケーブル整備計画（他事業なし用）'!Print_Titles</vt:lpstr>
      <vt:lpstr>'光ファイバケーブル整備計画（他事業案分用）'!Print_Titles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2019-09-11T06:52:02Z</dcterms:created>
  <dcterms:modified xsi:type="dcterms:W3CDTF">2021-04-15T09:03:15Z</dcterms:modified>
</cp:coreProperties>
</file>